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291819FF-E942-4972-AD20-A7355A6293D5}" xr6:coauthVersionLast="47" xr6:coauthVersionMax="47" xr10:uidLastSave="{00000000-0000-0000-0000-000000000000}"/>
  <bookViews>
    <workbookView xWindow="-120" yWindow="0" windowWidth="19180" windowHeight="11260" firstSheet="2" activeTab="7" xr2:uid="{00000000-000D-0000-FFFF-FFFF00000000}"/>
  </bookViews>
  <sheets>
    <sheet name="2016" sheetId="1" r:id="rId1"/>
    <sheet name="2020_LS" sheetId="2" r:id="rId2"/>
    <sheet name="2021_LA" sheetId="3" r:id="rId3"/>
    <sheet name="2022_LA_senas" sheetId="4" r:id="rId4"/>
    <sheet name="2022_LA_" sheetId="5" r:id="rId5"/>
    <sheet name="2023_LA_" sheetId="6" state="hidden" r:id="rId6"/>
    <sheet name="2023_LA" sheetId="7" r:id="rId7"/>
    <sheet name="2024_LA" sheetId="8" r:id="rId8"/>
    <sheet name="2025_LA" sheetId="9" r:id="rId9"/>
    <sheet name="2026_LA" sheetId="10" r:id="rId10"/>
    <sheet name="2027_L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18" i="8" l="1"/>
  <c r="AZ119" i="8"/>
  <c r="AZ120" i="8"/>
  <c r="AZ121" i="8"/>
  <c r="AZ122" i="8"/>
  <c r="AZ123" i="8"/>
  <c r="AZ124" i="8"/>
  <c r="AZ125" i="8"/>
  <c r="AZ126" i="8"/>
  <c r="AZ127" i="8"/>
  <c r="DV116" i="11"/>
  <c r="DU116" i="11"/>
  <c r="DV115" i="11"/>
  <c r="DU115" i="11"/>
  <c r="DV114" i="11"/>
  <c r="DU114" i="11"/>
  <c r="DV113" i="11"/>
  <c r="DU113" i="11"/>
  <c r="DV112" i="11"/>
  <c r="DU112" i="11"/>
  <c r="DV111" i="11"/>
  <c r="DU111" i="11"/>
  <c r="DV110" i="11"/>
  <c r="DU110" i="11"/>
  <c r="DV109" i="11"/>
  <c r="DU109" i="11"/>
  <c r="DV108" i="11"/>
  <c r="DU108" i="11"/>
  <c r="DV107" i="11"/>
  <c r="DU107" i="11"/>
  <c r="DV106" i="11"/>
  <c r="DU106" i="11"/>
  <c r="DV105" i="11"/>
  <c r="DU105" i="11"/>
  <c r="DV104" i="11"/>
  <c r="DU104" i="11"/>
  <c r="DU96" i="11"/>
  <c r="DT96" i="11"/>
  <c r="DU95" i="11"/>
  <c r="DT95" i="11"/>
  <c r="DU94" i="11"/>
  <c r="DT94" i="11"/>
  <c r="DU93" i="11"/>
  <c r="DT93" i="11"/>
  <c r="DU92" i="11"/>
  <c r="DT92" i="11"/>
  <c r="DU91" i="11"/>
  <c r="DT91" i="11"/>
  <c r="DU90" i="11"/>
  <c r="DT90" i="11"/>
  <c r="DU89" i="11"/>
  <c r="DT89" i="11"/>
  <c r="DU88" i="11"/>
  <c r="DT88" i="11"/>
  <c r="DU87" i="11"/>
  <c r="DT87" i="11"/>
  <c r="DU86" i="11"/>
  <c r="DT86" i="11"/>
  <c r="DU85" i="11"/>
  <c r="DT85" i="11"/>
  <c r="DU84" i="11"/>
  <c r="DT84" i="11"/>
  <c r="AZ48" i="11"/>
  <c r="AZ47" i="11"/>
  <c r="AZ46" i="11"/>
  <c r="AZ45" i="11"/>
  <c r="AZ44" i="11"/>
  <c r="AZ43" i="11"/>
  <c r="AZ42" i="11"/>
  <c r="AZ41" i="11"/>
  <c r="AZ40" i="11"/>
  <c r="AZ39" i="11"/>
  <c r="AZ38" i="11"/>
  <c r="AZ37" i="11"/>
  <c r="AZ36" i="11"/>
  <c r="D30" i="11"/>
  <c r="E30" i="11" s="1"/>
  <c r="F30" i="11" s="1"/>
  <c r="G30" i="11" s="1"/>
  <c r="H30" i="11" s="1"/>
  <c r="I30" i="11" s="1"/>
  <c r="D29" i="11"/>
  <c r="E29" i="11" s="1"/>
  <c r="F29" i="11" s="1"/>
  <c r="G29" i="11" s="1"/>
  <c r="H29" i="11" s="1"/>
  <c r="I29" i="11" s="1"/>
  <c r="D28" i="11"/>
  <c r="E28" i="11" s="1"/>
  <c r="F28" i="11" s="1"/>
  <c r="G28" i="11" s="1"/>
  <c r="H28" i="11" s="1"/>
  <c r="I28" i="11" s="1"/>
  <c r="D27" i="11"/>
  <c r="E27" i="11" s="1"/>
  <c r="F27" i="11" s="1"/>
  <c r="G27" i="11" s="1"/>
  <c r="H27" i="11" s="1"/>
  <c r="I27" i="11" s="1"/>
  <c r="D26" i="11"/>
  <c r="E26" i="11" s="1"/>
  <c r="F26" i="11" s="1"/>
  <c r="G26" i="11" s="1"/>
  <c r="H26" i="11" s="1"/>
  <c r="I26" i="11" s="1"/>
  <c r="F25" i="11"/>
  <c r="G25" i="11" s="1"/>
  <c r="H25" i="11" s="1"/>
  <c r="I25" i="11" s="1"/>
  <c r="D25" i="11"/>
  <c r="E25" i="11" s="1"/>
  <c r="D24" i="11"/>
  <c r="E24" i="11" s="1"/>
  <c r="F24" i="11" s="1"/>
  <c r="G24" i="11" s="1"/>
  <c r="H24" i="11" s="1"/>
  <c r="I24" i="11" s="1"/>
  <c r="E23" i="11"/>
  <c r="F23" i="11" s="1"/>
  <c r="G23" i="11" s="1"/>
  <c r="H23" i="11" s="1"/>
  <c r="I23" i="11" s="1"/>
  <c r="D23" i="11"/>
  <c r="E22" i="11"/>
  <c r="F22" i="11" s="1"/>
  <c r="G22" i="11" s="1"/>
  <c r="H22" i="11" s="1"/>
  <c r="I22" i="11" s="1"/>
  <c r="D22" i="11"/>
  <c r="D21" i="11"/>
  <c r="E21" i="11" s="1"/>
  <c r="F21" i="11" s="1"/>
  <c r="G21" i="11" s="1"/>
  <c r="H21" i="11" s="1"/>
  <c r="I21" i="11" s="1"/>
  <c r="D20" i="11"/>
  <c r="E20" i="11" s="1"/>
  <c r="F20" i="11" s="1"/>
  <c r="G20" i="11" s="1"/>
  <c r="H20" i="11" s="1"/>
  <c r="I20" i="11" s="1"/>
  <c r="D19" i="11"/>
  <c r="E19" i="11" s="1"/>
  <c r="F19" i="11" s="1"/>
  <c r="G19" i="11" s="1"/>
  <c r="H19" i="11" s="1"/>
  <c r="I19" i="11" s="1"/>
  <c r="G18" i="11"/>
  <c r="H18" i="11" s="1"/>
  <c r="I18" i="11" s="1"/>
  <c r="D18" i="11"/>
  <c r="E18" i="11" s="1"/>
  <c r="F18" i="11" s="1"/>
  <c r="DV116" i="10"/>
  <c r="DU116" i="10"/>
  <c r="DV115" i="10"/>
  <c r="DU115" i="10"/>
  <c r="DV114" i="10"/>
  <c r="DU114" i="10"/>
  <c r="DV113" i="10"/>
  <c r="DU113" i="10"/>
  <c r="DV112" i="10"/>
  <c r="DU112" i="10"/>
  <c r="DV111" i="10"/>
  <c r="DU111" i="10"/>
  <c r="DV110" i="10"/>
  <c r="DU110" i="10"/>
  <c r="DV109" i="10"/>
  <c r="DU109" i="10"/>
  <c r="DV108" i="10"/>
  <c r="DU108" i="10"/>
  <c r="DV107" i="10"/>
  <c r="DU107" i="10"/>
  <c r="DV106" i="10"/>
  <c r="DU106" i="10"/>
  <c r="DV105" i="10"/>
  <c r="DU105" i="10"/>
  <c r="DV104" i="10"/>
  <c r="DU104" i="10"/>
  <c r="DU96" i="10"/>
  <c r="DT96" i="10"/>
  <c r="DU95" i="10"/>
  <c r="DT95" i="10"/>
  <c r="DU94" i="10"/>
  <c r="DT94" i="10"/>
  <c r="DU93" i="10"/>
  <c r="DT93" i="10"/>
  <c r="DU92" i="10"/>
  <c r="DT92" i="10"/>
  <c r="DU91" i="10"/>
  <c r="DT91" i="10"/>
  <c r="DU90" i="10"/>
  <c r="DT90" i="10"/>
  <c r="DU89" i="10"/>
  <c r="DT89" i="10"/>
  <c r="DU88" i="10"/>
  <c r="DT88" i="10"/>
  <c r="DU87" i="10"/>
  <c r="DT87" i="10"/>
  <c r="DU86" i="10"/>
  <c r="DT86" i="10"/>
  <c r="DU85" i="10"/>
  <c r="DT85" i="10"/>
  <c r="DU84" i="10"/>
  <c r="DT84" i="10"/>
  <c r="AZ48" i="10"/>
  <c r="AZ47" i="10"/>
  <c r="AZ46" i="10"/>
  <c r="AZ45" i="10"/>
  <c r="AZ44" i="10"/>
  <c r="AZ43" i="10"/>
  <c r="AZ42" i="10"/>
  <c r="AZ41" i="10"/>
  <c r="AZ40" i="10"/>
  <c r="AZ39" i="10"/>
  <c r="AZ38" i="10"/>
  <c r="AZ37" i="10"/>
  <c r="AZ36" i="10"/>
  <c r="G30" i="10"/>
  <c r="H30" i="10" s="1"/>
  <c r="I30" i="10" s="1"/>
  <c r="E30" i="10"/>
  <c r="F30" i="10" s="1"/>
  <c r="D30" i="10"/>
  <c r="D29" i="10"/>
  <c r="E29" i="10" s="1"/>
  <c r="F29" i="10" s="1"/>
  <c r="G29" i="10" s="1"/>
  <c r="H29" i="10" s="1"/>
  <c r="I29" i="10" s="1"/>
  <c r="G28" i="10"/>
  <c r="H28" i="10" s="1"/>
  <c r="I28" i="10" s="1"/>
  <c r="F28" i="10"/>
  <c r="E28" i="10"/>
  <c r="D28" i="10"/>
  <c r="E27" i="10"/>
  <c r="F27" i="10" s="1"/>
  <c r="G27" i="10" s="1"/>
  <c r="H27" i="10" s="1"/>
  <c r="I27" i="10" s="1"/>
  <c r="D27" i="10"/>
  <c r="D26" i="10"/>
  <c r="E26" i="10" s="1"/>
  <c r="F26" i="10" s="1"/>
  <c r="G26" i="10" s="1"/>
  <c r="H26" i="10" s="1"/>
  <c r="I26" i="10" s="1"/>
  <c r="E25" i="10"/>
  <c r="F25" i="10" s="1"/>
  <c r="G25" i="10" s="1"/>
  <c r="H25" i="10" s="1"/>
  <c r="I25" i="10" s="1"/>
  <c r="D25" i="10"/>
  <c r="I24" i="10"/>
  <c r="D24" i="10"/>
  <c r="E24" i="10" s="1"/>
  <c r="F24" i="10" s="1"/>
  <c r="G24" i="10" s="1"/>
  <c r="H24" i="10" s="1"/>
  <c r="E23" i="10"/>
  <c r="F23" i="10" s="1"/>
  <c r="G23" i="10" s="1"/>
  <c r="H23" i="10" s="1"/>
  <c r="I23" i="10" s="1"/>
  <c r="D23" i="10"/>
  <c r="G22" i="10"/>
  <c r="H22" i="10" s="1"/>
  <c r="I22" i="10" s="1"/>
  <c r="D22" i="10"/>
  <c r="E22" i="10" s="1"/>
  <c r="F22" i="10" s="1"/>
  <c r="F21" i="10"/>
  <c r="G21" i="10" s="1"/>
  <c r="H21" i="10" s="1"/>
  <c r="I21" i="10" s="1"/>
  <c r="E21" i="10"/>
  <c r="D21" i="10"/>
  <c r="E20" i="10"/>
  <c r="F20" i="10" s="1"/>
  <c r="G20" i="10" s="1"/>
  <c r="H20" i="10" s="1"/>
  <c r="I20" i="10" s="1"/>
  <c r="D20" i="10"/>
  <c r="E19" i="10"/>
  <c r="F19" i="10" s="1"/>
  <c r="G19" i="10" s="1"/>
  <c r="H19" i="10" s="1"/>
  <c r="I19" i="10" s="1"/>
  <c r="D19" i="10"/>
  <c r="D18" i="10"/>
  <c r="E18" i="10" s="1"/>
  <c r="F18" i="10" s="1"/>
  <c r="G18" i="10" s="1"/>
  <c r="H18" i="10" s="1"/>
  <c r="I18" i="10" s="1"/>
  <c r="DV116" i="9"/>
  <c r="DU116" i="9"/>
  <c r="DV115" i="9"/>
  <c r="DU115" i="9"/>
  <c r="DV114" i="9"/>
  <c r="DU114" i="9"/>
  <c r="DV113" i="9"/>
  <c r="DU113" i="9"/>
  <c r="DV112" i="9"/>
  <c r="DU112" i="9"/>
  <c r="DV111" i="9"/>
  <c r="DU111" i="9"/>
  <c r="DV110" i="9"/>
  <c r="DU110" i="9"/>
  <c r="DV109" i="9"/>
  <c r="DU109" i="9"/>
  <c r="DV108" i="9"/>
  <c r="DU108" i="9"/>
  <c r="DV107" i="9"/>
  <c r="DU107" i="9"/>
  <c r="DV106" i="9"/>
  <c r="DU106" i="9"/>
  <c r="DV105" i="9"/>
  <c r="DU105" i="9"/>
  <c r="DV104" i="9"/>
  <c r="DU104" i="9"/>
  <c r="DT96" i="9"/>
  <c r="DS96" i="9"/>
  <c r="DT95" i="9"/>
  <c r="DS95" i="9"/>
  <c r="DT94" i="9"/>
  <c r="DS94" i="9"/>
  <c r="DT93" i="9"/>
  <c r="DS93" i="9"/>
  <c r="DT92" i="9"/>
  <c r="DS92" i="9"/>
  <c r="DT91" i="9"/>
  <c r="DS91" i="9"/>
  <c r="DT90" i="9"/>
  <c r="DS90" i="9"/>
  <c r="DT89" i="9"/>
  <c r="DS89" i="9"/>
  <c r="DT88" i="9"/>
  <c r="DS88" i="9"/>
  <c r="DT87" i="9"/>
  <c r="DS87" i="9"/>
  <c r="DT86" i="9"/>
  <c r="DS86" i="9"/>
  <c r="DT85" i="9"/>
  <c r="DS85" i="9"/>
  <c r="DT84" i="9"/>
  <c r="DS84" i="9"/>
  <c r="AZ48" i="9"/>
  <c r="AZ47" i="9"/>
  <c r="AZ46" i="9"/>
  <c r="AZ45" i="9"/>
  <c r="AZ44" i="9"/>
  <c r="AZ43" i="9"/>
  <c r="AZ42" i="9"/>
  <c r="AZ41" i="9"/>
  <c r="AZ40" i="9"/>
  <c r="AZ39" i="9"/>
  <c r="AZ38" i="9"/>
  <c r="AZ37" i="9"/>
  <c r="AZ36" i="9"/>
  <c r="E30" i="9"/>
  <c r="F30" i="9" s="1"/>
  <c r="G30" i="9" s="1"/>
  <c r="H30" i="9" s="1"/>
  <c r="I30" i="9" s="1"/>
  <c r="D30" i="9"/>
  <c r="D29" i="9"/>
  <c r="E29" i="9" s="1"/>
  <c r="F29" i="9" s="1"/>
  <c r="G29" i="9" s="1"/>
  <c r="H29" i="9" s="1"/>
  <c r="I29" i="9" s="1"/>
  <c r="I28" i="9"/>
  <c r="H28" i="9"/>
  <c r="F28" i="9"/>
  <c r="G28" i="9" s="1"/>
  <c r="D28" i="9"/>
  <c r="E28" i="9" s="1"/>
  <c r="D27" i="9"/>
  <c r="E27" i="9" s="1"/>
  <c r="F27" i="9" s="1"/>
  <c r="G27" i="9" s="1"/>
  <c r="H27" i="9" s="1"/>
  <c r="I27" i="9" s="1"/>
  <c r="D26" i="9"/>
  <c r="E26" i="9" s="1"/>
  <c r="F26" i="9" s="1"/>
  <c r="G26" i="9" s="1"/>
  <c r="H26" i="9" s="1"/>
  <c r="I26" i="9" s="1"/>
  <c r="D25" i="9"/>
  <c r="E25" i="9" s="1"/>
  <c r="F25" i="9" s="1"/>
  <c r="G25" i="9" s="1"/>
  <c r="H25" i="9" s="1"/>
  <c r="I25" i="9" s="1"/>
  <c r="F24" i="9"/>
  <c r="G24" i="9" s="1"/>
  <c r="H24" i="9" s="1"/>
  <c r="I24" i="9" s="1"/>
  <c r="E24" i="9"/>
  <c r="D24" i="9"/>
  <c r="D23" i="9"/>
  <c r="E23" i="9" s="1"/>
  <c r="F23" i="9" s="1"/>
  <c r="G23" i="9" s="1"/>
  <c r="H23" i="9" s="1"/>
  <c r="I23" i="9" s="1"/>
  <c r="D22" i="9"/>
  <c r="E22" i="9" s="1"/>
  <c r="F22" i="9" s="1"/>
  <c r="G22" i="9" s="1"/>
  <c r="H22" i="9" s="1"/>
  <c r="I22" i="9" s="1"/>
  <c r="F21" i="9"/>
  <c r="G21" i="9" s="1"/>
  <c r="H21" i="9" s="1"/>
  <c r="I21" i="9" s="1"/>
  <c r="D21" i="9"/>
  <c r="E21" i="9" s="1"/>
  <c r="H20" i="9"/>
  <c r="I20" i="9" s="1"/>
  <c r="D20" i="9"/>
  <c r="E20" i="9" s="1"/>
  <c r="F20" i="9" s="1"/>
  <c r="G20" i="9" s="1"/>
  <c r="D19" i="9"/>
  <c r="E19" i="9" s="1"/>
  <c r="F19" i="9" s="1"/>
  <c r="G19" i="9" s="1"/>
  <c r="H19" i="9" s="1"/>
  <c r="I19" i="9" s="1"/>
  <c r="F18" i="9"/>
  <c r="G18" i="9" s="1"/>
  <c r="H18" i="9" s="1"/>
  <c r="I18" i="9" s="1"/>
  <c r="E18" i="9"/>
  <c r="D18" i="9"/>
  <c r="AZ130" i="8"/>
  <c r="AZ129" i="8"/>
  <c r="AZ128" i="8"/>
  <c r="AZ96" i="8"/>
  <c r="AZ95" i="8"/>
  <c r="AZ94" i="8"/>
  <c r="AZ93" i="8"/>
  <c r="AZ92" i="8"/>
  <c r="AZ91" i="8"/>
  <c r="AZ90" i="8"/>
  <c r="AZ89" i="8"/>
  <c r="AZ88" i="8"/>
  <c r="AZ87" i="8"/>
  <c r="AZ86" i="8"/>
  <c r="AZ85" i="8"/>
  <c r="AZ84" i="8"/>
  <c r="C78" i="8"/>
  <c r="D78" i="8" s="1"/>
  <c r="E78" i="8" s="1"/>
  <c r="F78" i="8" s="1"/>
  <c r="G78" i="8" s="1"/>
  <c r="H78" i="8" s="1"/>
  <c r="I78" i="8" s="1"/>
  <c r="C77" i="8"/>
  <c r="D77" i="8" s="1"/>
  <c r="E77" i="8" s="1"/>
  <c r="F77" i="8" s="1"/>
  <c r="G77" i="8" s="1"/>
  <c r="H77" i="8" s="1"/>
  <c r="I77" i="8" s="1"/>
  <c r="C76" i="8"/>
  <c r="D76" i="8" s="1"/>
  <c r="E76" i="8" s="1"/>
  <c r="F76" i="8" s="1"/>
  <c r="G76" i="8" s="1"/>
  <c r="H76" i="8" s="1"/>
  <c r="I76" i="8" s="1"/>
  <c r="C75" i="8"/>
  <c r="D75" i="8" s="1"/>
  <c r="E75" i="8" s="1"/>
  <c r="F75" i="8" s="1"/>
  <c r="G75" i="8" s="1"/>
  <c r="H75" i="8" s="1"/>
  <c r="I75" i="8" s="1"/>
  <c r="C74" i="8"/>
  <c r="D74" i="8" s="1"/>
  <c r="E74" i="8" s="1"/>
  <c r="F74" i="8" s="1"/>
  <c r="G74" i="8" s="1"/>
  <c r="H74" i="8" s="1"/>
  <c r="I74" i="8" s="1"/>
  <c r="D73" i="8"/>
  <c r="E73" i="8" s="1"/>
  <c r="F73" i="8" s="1"/>
  <c r="G73" i="8" s="1"/>
  <c r="H73" i="8" s="1"/>
  <c r="I73" i="8" s="1"/>
  <c r="C73" i="8"/>
  <c r="C72" i="8"/>
  <c r="D72" i="8" s="1"/>
  <c r="E72" i="8" s="1"/>
  <c r="F72" i="8" s="1"/>
  <c r="G72" i="8" s="1"/>
  <c r="H72" i="8" s="1"/>
  <c r="I72" i="8" s="1"/>
  <c r="C71" i="8"/>
  <c r="D71" i="8" s="1"/>
  <c r="E71" i="8" s="1"/>
  <c r="F71" i="8" s="1"/>
  <c r="G71" i="8" s="1"/>
  <c r="H71" i="8" s="1"/>
  <c r="I71" i="8" s="1"/>
  <c r="C70" i="8"/>
  <c r="D70" i="8" s="1"/>
  <c r="E70" i="8" s="1"/>
  <c r="F70" i="8" s="1"/>
  <c r="G70" i="8" s="1"/>
  <c r="H70" i="8" s="1"/>
  <c r="I70" i="8" s="1"/>
  <c r="C69" i="8"/>
  <c r="D69" i="8" s="1"/>
  <c r="E69" i="8" s="1"/>
  <c r="F69" i="8" s="1"/>
  <c r="G69" i="8" s="1"/>
  <c r="H69" i="8" s="1"/>
  <c r="I69" i="8" s="1"/>
  <c r="C68" i="8"/>
  <c r="D68" i="8" s="1"/>
  <c r="E68" i="8" s="1"/>
  <c r="F68" i="8" s="1"/>
  <c r="G68" i="8" s="1"/>
  <c r="H68" i="8" s="1"/>
  <c r="I68" i="8" s="1"/>
  <c r="C67" i="8"/>
  <c r="D67" i="8" s="1"/>
  <c r="E67" i="8" s="1"/>
  <c r="F67" i="8" s="1"/>
  <c r="G67" i="8" s="1"/>
  <c r="H67" i="8" s="1"/>
  <c r="I67" i="8" s="1"/>
  <c r="C66" i="8"/>
  <c r="D66" i="8" s="1"/>
  <c r="E66" i="8" s="1"/>
  <c r="F66" i="8" s="1"/>
  <c r="G66" i="8" s="1"/>
  <c r="H66" i="8" s="1"/>
  <c r="I66" i="8" s="1"/>
  <c r="AZ48" i="8"/>
  <c r="AZ47" i="8"/>
  <c r="AZ46" i="8"/>
  <c r="AZ45" i="8"/>
  <c r="AZ44" i="8"/>
  <c r="AZ43" i="8"/>
  <c r="AZ42" i="8"/>
  <c r="AZ41" i="8"/>
  <c r="AZ40" i="8"/>
  <c r="AZ39" i="8"/>
  <c r="AZ38" i="8"/>
  <c r="AZ37" i="8"/>
  <c r="AZ36" i="8"/>
  <c r="D30" i="8"/>
  <c r="E30" i="8" s="1"/>
  <c r="F30" i="8" s="1"/>
  <c r="G30" i="8" s="1"/>
  <c r="H30" i="8" s="1"/>
  <c r="I30" i="8" s="1"/>
  <c r="D29" i="8"/>
  <c r="E29" i="8" s="1"/>
  <c r="F29" i="8" s="1"/>
  <c r="G29" i="8" s="1"/>
  <c r="H29" i="8" s="1"/>
  <c r="I29" i="8" s="1"/>
  <c r="D28" i="8"/>
  <c r="E28" i="8" s="1"/>
  <c r="F28" i="8" s="1"/>
  <c r="G28" i="8" s="1"/>
  <c r="H28" i="8" s="1"/>
  <c r="I28" i="8" s="1"/>
  <c r="D27" i="8"/>
  <c r="E27" i="8" s="1"/>
  <c r="F27" i="8" s="1"/>
  <c r="G27" i="8" s="1"/>
  <c r="H27" i="8" s="1"/>
  <c r="I27" i="8" s="1"/>
  <c r="D26" i="8"/>
  <c r="E26" i="8" s="1"/>
  <c r="F26" i="8" s="1"/>
  <c r="G26" i="8" s="1"/>
  <c r="H26" i="8" s="1"/>
  <c r="I26" i="8" s="1"/>
  <c r="D25" i="8"/>
  <c r="E25" i="8" s="1"/>
  <c r="F25" i="8" s="1"/>
  <c r="G25" i="8" s="1"/>
  <c r="H25" i="8" s="1"/>
  <c r="I25" i="8" s="1"/>
  <c r="D24" i="8"/>
  <c r="E24" i="8" s="1"/>
  <c r="F24" i="8" s="1"/>
  <c r="G24" i="8" s="1"/>
  <c r="H24" i="8" s="1"/>
  <c r="I24" i="8" s="1"/>
  <c r="D23" i="8"/>
  <c r="E23" i="8" s="1"/>
  <c r="F23" i="8" s="1"/>
  <c r="G23" i="8" s="1"/>
  <c r="H23" i="8" s="1"/>
  <c r="I23" i="8" s="1"/>
  <c r="H22" i="8"/>
  <c r="I22" i="8" s="1"/>
  <c r="D22" i="8"/>
  <c r="E22" i="8" s="1"/>
  <c r="F22" i="8" s="1"/>
  <c r="G22" i="8" s="1"/>
  <c r="D21" i="8"/>
  <c r="E21" i="8" s="1"/>
  <c r="F21" i="8" s="1"/>
  <c r="G21" i="8" s="1"/>
  <c r="H21" i="8" s="1"/>
  <c r="I21" i="8" s="1"/>
  <c r="D20" i="8"/>
  <c r="E20" i="8" s="1"/>
  <c r="F20" i="8" s="1"/>
  <c r="G20" i="8" s="1"/>
  <c r="H20" i="8" s="1"/>
  <c r="I20" i="8" s="1"/>
  <c r="D19" i="8"/>
  <c r="E19" i="8" s="1"/>
  <c r="F19" i="8" s="1"/>
  <c r="G19" i="8" s="1"/>
  <c r="H19" i="8" s="1"/>
  <c r="I19" i="8" s="1"/>
  <c r="D18" i="8"/>
  <c r="E18" i="8" s="1"/>
  <c r="F18" i="8" s="1"/>
  <c r="G18" i="8" s="1"/>
  <c r="H18" i="8" s="1"/>
  <c r="I18" i="8" s="1"/>
  <c r="AZ116" i="7"/>
  <c r="AZ115" i="7"/>
  <c r="AZ114" i="7"/>
  <c r="AZ113" i="7"/>
  <c r="AZ112" i="7"/>
  <c r="AZ111" i="7"/>
  <c r="AZ110" i="7"/>
  <c r="AZ109" i="7"/>
  <c r="AZ108" i="7"/>
  <c r="AZ107" i="7"/>
  <c r="AZ106" i="7"/>
  <c r="AZ105" i="7"/>
  <c r="AZ104" i="7"/>
  <c r="AZ96" i="7"/>
  <c r="AZ95" i="7"/>
  <c r="AZ94" i="7"/>
  <c r="AZ93" i="7"/>
  <c r="AZ92" i="7"/>
  <c r="AZ91" i="7"/>
  <c r="AZ90" i="7"/>
  <c r="AZ89" i="7"/>
  <c r="AZ88" i="7"/>
  <c r="AZ87" i="7"/>
  <c r="AZ86" i="7"/>
  <c r="AZ85" i="7"/>
  <c r="AZ84" i="7"/>
  <c r="H78" i="7"/>
  <c r="I78" i="7" s="1"/>
  <c r="C78" i="7"/>
  <c r="D78" i="7" s="1"/>
  <c r="E78" i="7" s="1"/>
  <c r="F78" i="7" s="1"/>
  <c r="G78" i="7" s="1"/>
  <c r="C77" i="7"/>
  <c r="D77" i="7" s="1"/>
  <c r="E77" i="7" s="1"/>
  <c r="F77" i="7" s="1"/>
  <c r="G77" i="7" s="1"/>
  <c r="H77" i="7" s="1"/>
  <c r="I77" i="7" s="1"/>
  <c r="H76" i="7"/>
  <c r="I76" i="7" s="1"/>
  <c r="C76" i="7"/>
  <c r="D76" i="7" s="1"/>
  <c r="E76" i="7" s="1"/>
  <c r="F76" i="7" s="1"/>
  <c r="G76" i="7" s="1"/>
  <c r="C75" i="7"/>
  <c r="D75" i="7" s="1"/>
  <c r="E75" i="7" s="1"/>
  <c r="F75" i="7" s="1"/>
  <c r="G75" i="7" s="1"/>
  <c r="H75" i="7" s="1"/>
  <c r="I75" i="7" s="1"/>
  <c r="I74" i="7"/>
  <c r="H74" i="7"/>
  <c r="C74" i="7"/>
  <c r="D74" i="7" s="1"/>
  <c r="E74" i="7" s="1"/>
  <c r="F74" i="7" s="1"/>
  <c r="G74" i="7" s="1"/>
  <c r="C73" i="7"/>
  <c r="D73" i="7" s="1"/>
  <c r="E73" i="7" s="1"/>
  <c r="F73" i="7" s="1"/>
  <c r="G73" i="7" s="1"/>
  <c r="H73" i="7" s="1"/>
  <c r="I73" i="7" s="1"/>
  <c r="C72" i="7"/>
  <c r="D72" i="7" s="1"/>
  <c r="E72" i="7" s="1"/>
  <c r="F72" i="7" s="1"/>
  <c r="G72" i="7" s="1"/>
  <c r="H72" i="7" s="1"/>
  <c r="I72" i="7" s="1"/>
  <c r="G71" i="7"/>
  <c r="H71" i="7" s="1"/>
  <c r="I71" i="7" s="1"/>
  <c r="E71" i="7"/>
  <c r="F71" i="7" s="1"/>
  <c r="C71" i="7"/>
  <c r="D71" i="7" s="1"/>
  <c r="C70" i="7"/>
  <c r="D70" i="7" s="1"/>
  <c r="E70" i="7" s="1"/>
  <c r="F70" i="7" s="1"/>
  <c r="G70" i="7" s="1"/>
  <c r="H70" i="7" s="1"/>
  <c r="I70" i="7" s="1"/>
  <c r="C69" i="7"/>
  <c r="D69" i="7" s="1"/>
  <c r="E69" i="7" s="1"/>
  <c r="F69" i="7" s="1"/>
  <c r="G69" i="7" s="1"/>
  <c r="H69" i="7" s="1"/>
  <c r="I69" i="7" s="1"/>
  <c r="C68" i="7"/>
  <c r="D68" i="7" s="1"/>
  <c r="E68" i="7" s="1"/>
  <c r="F68" i="7" s="1"/>
  <c r="G68" i="7" s="1"/>
  <c r="H68" i="7" s="1"/>
  <c r="I68" i="7" s="1"/>
  <c r="I67" i="7"/>
  <c r="C67" i="7"/>
  <c r="D67" i="7" s="1"/>
  <c r="E67" i="7" s="1"/>
  <c r="F67" i="7" s="1"/>
  <c r="G67" i="7" s="1"/>
  <c r="H67" i="7" s="1"/>
  <c r="C66" i="7"/>
  <c r="D66" i="7" s="1"/>
  <c r="E66" i="7" s="1"/>
  <c r="F66" i="7" s="1"/>
  <c r="G66" i="7" s="1"/>
  <c r="H66" i="7" s="1"/>
  <c r="I66" i="7" s="1"/>
  <c r="AZ48" i="7"/>
  <c r="AZ47" i="7"/>
  <c r="AZ46" i="7"/>
  <c r="AZ45" i="7"/>
  <c r="AZ44" i="7"/>
  <c r="AZ43" i="7"/>
  <c r="AZ42" i="7"/>
  <c r="AZ41" i="7"/>
  <c r="AZ40" i="7"/>
  <c r="AZ39" i="7"/>
  <c r="AZ38" i="7"/>
  <c r="AZ37" i="7"/>
  <c r="AZ36" i="7"/>
  <c r="D30" i="7"/>
  <c r="E30" i="7" s="1"/>
  <c r="F30" i="7" s="1"/>
  <c r="G30" i="7" s="1"/>
  <c r="H30" i="7" s="1"/>
  <c r="I30" i="7" s="1"/>
  <c r="F29" i="7"/>
  <c r="G29" i="7" s="1"/>
  <c r="H29" i="7" s="1"/>
  <c r="I29" i="7" s="1"/>
  <c r="E29" i="7"/>
  <c r="D29" i="7"/>
  <c r="D28" i="7"/>
  <c r="E28" i="7" s="1"/>
  <c r="F28" i="7" s="1"/>
  <c r="G28" i="7" s="1"/>
  <c r="H28" i="7" s="1"/>
  <c r="I28" i="7" s="1"/>
  <c r="D27" i="7"/>
  <c r="E27" i="7" s="1"/>
  <c r="F27" i="7" s="1"/>
  <c r="G27" i="7" s="1"/>
  <c r="H27" i="7" s="1"/>
  <c r="I27" i="7" s="1"/>
  <c r="E26" i="7"/>
  <c r="F26" i="7" s="1"/>
  <c r="G26" i="7" s="1"/>
  <c r="H26" i="7" s="1"/>
  <c r="I26" i="7" s="1"/>
  <c r="D26" i="7"/>
  <c r="H25" i="7"/>
  <c r="I25" i="7" s="1"/>
  <c r="F25" i="7"/>
  <c r="G25" i="7" s="1"/>
  <c r="D25" i="7"/>
  <c r="E25" i="7" s="1"/>
  <c r="D24" i="7"/>
  <c r="E24" i="7" s="1"/>
  <c r="F24" i="7" s="1"/>
  <c r="G24" i="7" s="1"/>
  <c r="H24" i="7" s="1"/>
  <c r="I24" i="7" s="1"/>
  <c r="G23" i="7"/>
  <c r="H23" i="7" s="1"/>
  <c r="I23" i="7" s="1"/>
  <c r="D23" i="7"/>
  <c r="E23" i="7" s="1"/>
  <c r="F23" i="7" s="1"/>
  <c r="D22" i="7"/>
  <c r="E22" i="7" s="1"/>
  <c r="F22" i="7" s="1"/>
  <c r="G22" i="7" s="1"/>
  <c r="H22" i="7" s="1"/>
  <c r="I22" i="7" s="1"/>
  <c r="D21" i="7"/>
  <c r="E21" i="7" s="1"/>
  <c r="F21" i="7" s="1"/>
  <c r="G21" i="7" s="1"/>
  <c r="H21" i="7" s="1"/>
  <c r="I21" i="7" s="1"/>
  <c r="E20" i="7"/>
  <c r="F20" i="7" s="1"/>
  <c r="G20" i="7" s="1"/>
  <c r="H20" i="7" s="1"/>
  <c r="I20" i="7" s="1"/>
  <c r="D20" i="7"/>
  <c r="D19" i="7"/>
  <c r="E19" i="7" s="1"/>
  <c r="F19" i="7" s="1"/>
  <c r="G19" i="7" s="1"/>
  <c r="H19" i="7" s="1"/>
  <c r="I19" i="7" s="1"/>
  <c r="D18" i="7"/>
  <c r="E18" i="7" s="1"/>
  <c r="F18" i="7" s="1"/>
  <c r="G18" i="7" s="1"/>
  <c r="H18" i="7" s="1"/>
  <c r="I18" i="7" s="1"/>
  <c r="AZ48" i="6"/>
  <c r="AZ47" i="6"/>
  <c r="AZ46" i="6"/>
  <c r="AZ45" i="6"/>
  <c r="AZ44" i="6"/>
  <c r="AZ43" i="6"/>
  <c r="AZ42" i="6"/>
  <c r="AZ41" i="6"/>
  <c r="AZ40" i="6"/>
  <c r="AZ39" i="6"/>
  <c r="AZ38" i="6"/>
  <c r="AZ37" i="6"/>
  <c r="AZ36" i="6"/>
  <c r="J35" i="6"/>
  <c r="I30" i="6"/>
  <c r="H30" i="6"/>
  <c r="D30" i="6"/>
  <c r="E30" i="6" s="1"/>
  <c r="F30" i="6" s="1"/>
  <c r="G30" i="6" s="1"/>
  <c r="D29" i="6"/>
  <c r="E29" i="6" s="1"/>
  <c r="F29" i="6" s="1"/>
  <c r="G29" i="6" s="1"/>
  <c r="H29" i="6" s="1"/>
  <c r="I29" i="6" s="1"/>
  <c r="G28" i="6"/>
  <c r="H28" i="6" s="1"/>
  <c r="I28" i="6" s="1"/>
  <c r="F28" i="6"/>
  <c r="E28" i="6"/>
  <c r="D28" i="6"/>
  <c r="D27" i="6"/>
  <c r="E27" i="6" s="1"/>
  <c r="F27" i="6" s="1"/>
  <c r="G27" i="6" s="1"/>
  <c r="H27" i="6" s="1"/>
  <c r="I27" i="6" s="1"/>
  <c r="F26" i="6"/>
  <c r="G26" i="6" s="1"/>
  <c r="H26" i="6" s="1"/>
  <c r="I26" i="6" s="1"/>
  <c r="E26" i="6"/>
  <c r="D26" i="6"/>
  <c r="D25" i="6"/>
  <c r="E25" i="6" s="1"/>
  <c r="F25" i="6" s="1"/>
  <c r="G25" i="6" s="1"/>
  <c r="H25" i="6" s="1"/>
  <c r="I25" i="6" s="1"/>
  <c r="F24" i="6"/>
  <c r="G24" i="6" s="1"/>
  <c r="H24" i="6" s="1"/>
  <c r="I24" i="6" s="1"/>
  <c r="E24" i="6"/>
  <c r="D24" i="6"/>
  <c r="D23" i="6"/>
  <c r="E23" i="6" s="1"/>
  <c r="F23" i="6" s="1"/>
  <c r="G23" i="6" s="1"/>
  <c r="H23" i="6" s="1"/>
  <c r="I23" i="6" s="1"/>
  <c r="D22" i="6"/>
  <c r="E22" i="6" s="1"/>
  <c r="F22" i="6" s="1"/>
  <c r="G22" i="6" s="1"/>
  <c r="H22" i="6" s="1"/>
  <c r="I22" i="6" s="1"/>
  <c r="F21" i="6"/>
  <c r="G21" i="6" s="1"/>
  <c r="H21" i="6" s="1"/>
  <c r="I21" i="6" s="1"/>
  <c r="E21" i="6"/>
  <c r="D21" i="6"/>
  <c r="D20" i="6"/>
  <c r="E20" i="6" s="1"/>
  <c r="F20" i="6" s="1"/>
  <c r="G20" i="6" s="1"/>
  <c r="H20" i="6" s="1"/>
  <c r="I20" i="6" s="1"/>
  <c r="D19" i="6"/>
  <c r="E19" i="6" s="1"/>
  <c r="F19" i="6" s="1"/>
  <c r="G19" i="6" s="1"/>
  <c r="H19" i="6" s="1"/>
  <c r="I19" i="6" s="1"/>
  <c r="D18" i="6"/>
  <c r="E18" i="6" s="1"/>
  <c r="F18" i="6" s="1"/>
  <c r="G18" i="6" s="1"/>
  <c r="H18" i="6" s="1"/>
  <c r="I18" i="6" s="1"/>
  <c r="BB48" i="5"/>
  <c r="AZ48" i="5"/>
  <c r="BB47" i="5"/>
  <c r="AZ47" i="5"/>
  <c r="BB46" i="5"/>
  <c r="AZ46" i="5"/>
  <c r="BB45" i="5"/>
  <c r="AZ45" i="5"/>
  <c r="BB44" i="5"/>
  <c r="AZ44" i="5"/>
  <c r="BB43" i="5"/>
  <c r="AZ43" i="5"/>
  <c r="BB42" i="5"/>
  <c r="AZ42" i="5"/>
  <c r="BB41" i="5"/>
  <c r="AZ41" i="5"/>
  <c r="BB40" i="5"/>
  <c r="AZ40" i="5"/>
  <c r="BB39" i="5"/>
  <c r="AZ39" i="5"/>
  <c r="BB38" i="5"/>
  <c r="AZ38" i="5"/>
  <c r="BB37" i="5"/>
  <c r="AZ37" i="5"/>
  <c r="BB36" i="5"/>
  <c r="AZ36" i="5"/>
  <c r="G30" i="5"/>
  <c r="H30" i="5" s="1"/>
  <c r="I30" i="5" s="1"/>
  <c r="F30" i="5"/>
  <c r="D30" i="5"/>
  <c r="E30" i="5" s="1"/>
  <c r="D29" i="5"/>
  <c r="E29" i="5" s="1"/>
  <c r="F29" i="5" s="1"/>
  <c r="G29" i="5" s="1"/>
  <c r="H29" i="5" s="1"/>
  <c r="I29" i="5" s="1"/>
  <c r="E28" i="5"/>
  <c r="F28" i="5" s="1"/>
  <c r="G28" i="5" s="1"/>
  <c r="H28" i="5" s="1"/>
  <c r="I28" i="5" s="1"/>
  <c r="D28" i="5"/>
  <c r="G27" i="5"/>
  <c r="H27" i="5" s="1"/>
  <c r="I27" i="5" s="1"/>
  <c r="F27" i="5"/>
  <c r="E27" i="5"/>
  <c r="D27" i="5"/>
  <c r="D26" i="5"/>
  <c r="E26" i="5" s="1"/>
  <c r="F26" i="5" s="1"/>
  <c r="G26" i="5" s="1"/>
  <c r="H26" i="5" s="1"/>
  <c r="I26" i="5" s="1"/>
  <c r="D25" i="5"/>
  <c r="E25" i="5" s="1"/>
  <c r="F25" i="5" s="1"/>
  <c r="G25" i="5" s="1"/>
  <c r="H25" i="5" s="1"/>
  <c r="I25" i="5" s="1"/>
  <c r="D24" i="5"/>
  <c r="E24" i="5" s="1"/>
  <c r="F24" i="5" s="1"/>
  <c r="G24" i="5" s="1"/>
  <c r="H24" i="5" s="1"/>
  <c r="I24" i="5" s="1"/>
  <c r="D23" i="5"/>
  <c r="E23" i="5" s="1"/>
  <c r="F23" i="5" s="1"/>
  <c r="G23" i="5" s="1"/>
  <c r="H23" i="5" s="1"/>
  <c r="I23" i="5" s="1"/>
  <c r="G22" i="5"/>
  <c r="H22" i="5" s="1"/>
  <c r="I22" i="5" s="1"/>
  <c r="F22" i="5"/>
  <c r="E22" i="5"/>
  <c r="D22" i="5"/>
  <c r="F21" i="5"/>
  <c r="G21" i="5" s="1"/>
  <c r="H21" i="5" s="1"/>
  <c r="I21" i="5" s="1"/>
  <c r="E21" i="5"/>
  <c r="D21" i="5"/>
  <c r="D20" i="5"/>
  <c r="E20" i="5" s="1"/>
  <c r="F20" i="5" s="1"/>
  <c r="G20" i="5" s="1"/>
  <c r="H20" i="5" s="1"/>
  <c r="I20" i="5" s="1"/>
  <c r="D19" i="5"/>
  <c r="E19" i="5" s="1"/>
  <c r="F19" i="5" s="1"/>
  <c r="G19" i="5" s="1"/>
  <c r="H19" i="5" s="1"/>
  <c r="I19" i="5" s="1"/>
  <c r="E18" i="5"/>
  <c r="F18" i="5" s="1"/>
  <c r="G18" i="5" s="1"/>
  <c r="H18" i="5" s="1"/>
  <c r="I18" i="5" s="1"/>
  <c r="D18" i="5"/>
  <c r="C121" i="4"/>
  <c r="C120" i="4"/>
  <c r="D120" i="4" s="1"/>
  <c r="E120" i="4" s="1"/>
  <c r="F120" i="4" s="1"/>
  <c r="G120" i="4" s="1"/>
  <c r="H120" i="4" s="1"/>
  <c r="I120" i="4" s="1"/>
  <c r="J120" i="4" s="1"/>
  <c r="D119" i="4"/>
  <c r="E119" i="4" s="1"/>
  <c r="F119" i="4" s="1"/>
  <c r="G119" i="4" s="1"/>
  <c r="H119" i="4" s="1"/>
  <c r="I119" i="4" s="1"/>
  <c r="J119" i="4" s="1"/>
  <c r="C119" i="4"/>
  <c r="D118" i="4"/>
  <c r="E118" i="4" s="1"/>
  <c r="F118" i="4" s="1"/>
  <c r="G118" i="4" s="1"/>
  <c r="H118" i="4" s="1"/>
  <c r="I118" i="4" s="1"/>
  <c r="J118" i="4" s="1"/>
  <c r="C118" i="4"/>
  <c r="F117" i="4"/>
  <c r="G117" i="4" s="1"/>
  <c r="H117" i="4" s="1"/>
  <c r="I117" i="4" s="1"/>
  <c r="J117" i="4" s="1"/>
  <c r="C117" i="4"/>
  <c r="D117" i="4" s="1"/>
  <c r="E117" i="4" s="1"/>
  <c r="C116" i="4"/>
  <c r="D116" i="4" s="1"/>
  <c r="E116" i="4" s="1"/>
  <c r="F116" i="4" s="1"/>
  <c r="G116" i="4" s="1"/>
  <c r="H116" i="4" s="1"/>
  <c r="I116" i="4" s="1"/>
  <c r="J116" i="4" s="1"/>
  <c r="H115" i="4"/>
  <c r="I115" i="4" s="1"/>
  <c r="J115" i="4" s="1"/>
  <c r="C115" i="4"/>
  <c r="D115" i="4" s="1"/>
  <c r="E115" i="4" s="1"/>
  <c r="F115" i="4" s="1"/>
  <c r="G115" i="4" s="1"/>
  <c r="F114" i="4"/>
  <c r="G114" i="4" s="1"/>
  <c r="H114" i="4" s="1"/>
  <c r="I114" i="4" s="1"/>
  <c r="J114" i="4" s="1"/>
  <c r="E114" i="4"/>
  <c r="D114" i="4"/>
  <c r="C114" i="4"/>
  <c r="C113" i="4"/>
  <c r="D113" i="4" s="1"/>
  <c r="E113" i="4" s="1"/>
  <c r="F113" i="4" s="1"/>
  <c r="G113" i="4" s="1"/>
  <c r="H113" i="4" s="1"/>
  <c r="I113" i="4" s="1"/>
  <c r="J113" i="4" s="1"/>
  <c r="D112" i="4"/>
  <c r="E112" i="4" s="1"/>
  <c r="F112" i="4" s="1"/>
  <c r="G112" i="4" s="1"/>
  <c r="H112" i="4" s="1"/>
  <c r="I112" i="4" s="1"/>
  <c r="J112" i="4" s="1"/>
  <c r="C112" i="4"/>
  <c r="D106" i="4"/>
  <c r="E106" i="4" s="1"/>
  <c r="F106" i="4" s="1"/>
  <c r="G106" i="4" s="1"/>
  <c r="H106" i="4" s="1"/>
  <c r="I106" i="4" s="1"/>
  <c r="J106" i="4" s="1"/>
  <c r="C106" i="4"/>
  <c r="C105" i="4"/>
  <c r="D105" i="4" s="1"/>
  <c r="E105" i="4" s="1"/>
  <c r="F105" i="4" s="1"/>
  <c r="G105" i="4" s="1"/>
  <c r="H105" i="4" s="1"/>
  <c r="I105" i="4" s="1"/>
  <c r="J105" i="4" s="1"/>
  <c r="J104" i="4"/>
  <c r="C104" i="4"/>
  <c r="D104" i="4" s="1"/>
  <c r="E104" i="4" s="1"/>
  <c r="F104" i="4" s="1"/>
  <c r="G104" i="4" s="1"/>
  <c r="H104" i="4" s="1"/>
  <c r="I104" i="4" s="1"/>
  <c r="D103" i="4"/>
  <c r="E103" i="4" s="1"/>
  <c r="F103" i="4" s="1"/>
  <c r="G103" i="4" s="1"/>
  <c r="H103" i="4" s="1"/>
  <c r="I103" i="4" s="1"/>
  <c r="J103" i="4" s="1"/>
  <c r="C103" i="4"/>
  <c r="C102" i="4"/>
  <c r="D102" i="4" s="1"/>
  <c r="E102" i="4" s="1"/>
  <c r="F102" i="4" s="1"/>
  <c r="G102" i="4" s="1"/>
  <c r="H102" i="4" s="1"/>
  <c r="I102" i="4" s="1"/>
  <c r="J102" i="4" s="1"/>
  <c r="F101" i="4"/>
  <c r="G101" i="4" s="1"/>
  <c r="H101" i="4" s="1"/>
  <c r="I101" i="4" s="1"/>
  <c r="J101" i="4" s="1"/>
  <c r="C101" i="4"/>
  <c r="D101" i="4" s="1"/>
  <c r="E101" i="4" s="1"/>
  <c r="G100" i="4"/>
  <c r="H100" i="4" s="1"/>
  <c r="I100" i="4" s="1"/>
  <c r="J100" i="4" s="1"/>
  <c r="F100" i="4"/>
  <c r="E100" i="4"/>
  <c r="D100" i="4"/>
  <c r="C100" i="4"/>
  <c r="D99" i="4"/>
  <c r="E99" i="4" s="1"/>
  <c r="F99" i="4" s="1"/>
  <c r="G99" i="4" s="1"/>
  <c r="H99" i="4" s="1"/>
  <c r="I99" i="4" s="1"/>
  <c r="J99" i="4" s="1"/>
  <c r="C99" i="4"/>
  <c r="C98" i="4"/>
  <c r="F92" i="4"/>
  <c r="G92" i="4" s="1"/>
  <c r="H92" i="4" s="1"/>
  <c r="I92" i="4" s="1"/>
  <c r="E92" i="4"/>
  <c r="D92" i="4"/>
  <c r="E91" i="4"/>
  <c r="F91" i="4" s="1"/>
  <c r="G91" i="4" s="1"/>
  <c r="H91" i="4" s="1"/>
  <c r="I91" i="4" s="1"/>
  <c r="D91" i="4"/>
  <c r="D90" i="4"/>
  <c r="E90" i="4" s="1"/>
  <c r="F90" i="4" s="1"/>
  <c r="G90" i="4" s="1"/>
  <c r="H90" i="4" s="1"/>
  <c r="I90" i="4" s="1"/>
  <c r="D89" i="4"/>
  <c r="E89" i="4" s="1"/>
  <c r="F89" i="4" s="1"/>
  <c r="G89" i="4" s="1"/>
  <c r="H89" i="4" s="1"/>
  <c r="I89" i="4" s="1"/>
  <c r="E88" i="4"/>
  <c r="F88" i="4" s="1"/>
  <c r="G88" i="4" s="1"/>
  <c r="H88" i="4" s="1"/>
  <c r="I88" i="4" s="1"/>
  <c r="D88" i="4"/>
  <c r="D87" i="4"/>
  <c r="E87" i="4" s="1"/>
  <c r="F87" i="4" s="1"/>
  <c r="G87" i="4" s="1"/>
  <c r="H87" i="4" s="1"/>
  <c r="I87" i="4" s="1"/>
  <c r="D86" i="4"/>
  <c r="E86" i="4" s="1"/>
  <c r="F86" i="4" s="1"/>
  <c r="G86" i="4" s="1"/>
  <c r="H86" i="4" s="1"/>
  <c r="I86" i="4" s="1"/>
  <c r="E80" i="4"/>
  <c r="F80" i="4" s="1"/>
  <c r="G80" i="4" s="1"/>
  <c r="H80" i="4" s="1"/>
  <c r="I80" i="4" s="1"/>
  <c r="D80" i="4"/>
  <c r="E79" i="4"/>
  <c r="F79" i="4" s="1"/>
  <c r="G79" i="4" s="1"/>
  <c r="H79" i="4" s="1"/>
  <c r="I79" i="4" s="1"/>
  <c r="D79" i="4"/>
  <c r="G78" i="4"/>
  <c r="H78" i="4" s="1"/>
  <c r="I78" i="4" s="1"/>
  <c r="F78" i="4"/>
  <c r="E78" i="4"/>
  <c r="D78" i="4"/>
  <c r="D77" i="4"/>
  <c r="E77" i="4" s="1"/>
  <c r="F77" i="4" s="1"/>
  <c r="G77" i="4" s="1"/>
  <c r="H77" i="4" s="1"/>
  <c r="I77" i="4" s="1"/>
  <c r="I76" i="4"/>
  <c r="E76" i="4"/>
  <c r="F76" i="4" s="1"/>
  <c r="G76" i="4" s="1"/>
  <c r="H76" i="4" s="1"/>
  <c r="D76" i="4"/>
  <c r="H75" i="4"/>
  <c r="I75" i="4" s="1"/>
  <c r="G75" i="4"/>
  <c r="D75" i="4"/>
  <c r="E75" i="4" s="1"/>
  <c r="F75" i="4" s="1"/>
  <c r="E74" i="4"/>
  <c r="F74" i="4" s="1"/>
  <c r="G74" i="4" s="1"/>
  <c r="H74" i="4" s="1"/>
  <c r="I74" i="4" s="1"/>
  <c r="D74" i="4"/>
  <c r="E73" i="4"/>
  <c r="F73" i="4" s="1"/>
  <c r="G73" i="4" s="1"/>
  <c r="H73" i="4" s="1"/>
  <c r="I73" i="4" s="1"/>
  <c r="D73" i="4"/>
  <c r="D72" i="4"/>
  <c r="E72" i="4" s="1"/>
  <c r="F72" i="4" s="1"/>
  <c r="G72" i="4" s="1"/>
  <c r="H72" i="4" s="1"/>
  <c r="I72" i="4" s="1"/>
  <c r="F65" i="4"/>
  <c r="G65" i="4" s="1"/>
  <c r="H65" i="4" s="1"/>
  <c r="I65" i="4" s="1"/>
  <c r="D65" i="4"/>
  <c r="E65" i="4" s="1"/>
  <c r="E64" i="4"/>
  <c r="F64" i="4" s="1"/>
  <c r="G64" i="4" s="1"/>
  <c r="H64" i="4" s="1"/>
  <c r="I64" i="4" s="1"/>
  <c r="D64" i="4"/>
  <c r="D63" i="4"/>
  <c r="E63" i="4" s="1"/>
  <c r="F63" i="4" s="1"/>
  <c r="G63" i="4" s="1"/>
  <c r="H63" i="4" s="1"/>
  <c r="I63" i="4" s="1"/>
  <c r="G62" i="4"/>
  <c r="H62" i="4" s="1"/>
  <c r="I62" i="4" s="1"/>
  <c r="D62" i="4"/>
  <c r="E62" i="4" s="1"/>
  <c r="F62" i="4" s="1"/>
  <c r="E61" i="4"/>
  <c r="F61" i="4" s="1"/>
  <c r="G61" i="4" s="1"/>
  <c r="H61" i="4" s="1"/>
  <c r="I61" i="4" s="1"/>
  <c r="D61" i="4"/>
  <c r="E60" i="4"/>
  <c r="F60" i="4" s="1"/>
  <c r="G60" i="4" s="1"/>
  <c r="H60" i="4" s="1"/>
  <c r="I60" i="4" s="1"/>
  <c r="D60" i="4"/>
  <c r="E59" i="4"/>
  <c r="F59" i="4" s="1"/>
  <c r="G59" i="4" s="1"/>
  <c r="H59" i="4" s="1"/>
  <c r="I59" i="4" s="1"/>
  <c r="D59" i="4"/>
  <c r="I58" i="4"/>
  <c r="G58" i="4"/>
  <c r="H58" i="4" s="1"/>
  <c r="F58" i="4"/>
  <c r="E58" i="4"/>
  <c r="D58" i="4"/>
  <c r="D57" i="4"/>
  <c r="E57" i="4" s="1"/>
  <c r="F57" i="4" s="1"/>
  <c r="G57" i="4" s="1"/>
  <c r="H57" i="4" s="1"/>
  <c r="I57" i="4" s="1"/>
  <c r="E48" i="4"/>
  <c r="F48" i="4" s="1"/>
  <c r="G48" i="4" s="1"/>
  <c r="H48" i="4" s="1"/>
  <c r="I48" i="4" s="1"/>
  <c r="D48" i="4"/>
  <c r="H47" i="4"/>
  <c r="I47" i="4" s="1"/>
  <c r="G47" i="4"/>
  <c r="D47" i="4"/>
  <c r="E47" i="4" s="1"/>
  <c r="F47" i="4" s="1"/>
  <c r="E46" i="4"/>
  <c r="F46" i="4" s="1"/>
  <c r="G46" i="4" s="1"/>
  <c r="H46" i="4" s="1"/>
  <c r="I46" i="4" s="1"/>
  <c r="D46" i="4"/>
  <c r="E45" i="4"/>
  <c r="F45" i="4" s="1"/>
  <c r="G45" i="4" s="1"/>
  <c r="H45" i="4" s="1"/>
  <c r="I45" i="4" s="1"/>
  <c r="D45" i="4"/>
  <c r="D44" i="4"/>
  <c r="E44" i="4" s="1"/>
  <c r="F44" i="4" s="1"/>
  <c r="G44" i="4" s="1"/>
  <c r="H44" i="4" s="1"/>
  <c r="I44" i="4" s="1"/>
  <c r="D43" i="4"/>
  <c r="E43" i="4" s="1"/>
  <c r="F43" i="4" s="1"/>
  <c r="G43" i="4" s="1"/>
  <c r="H43" i="4" s="1"/>
  <c r="I43" i="4" s="1"/>
  <c r="E42" i="4"/>
  <c r="F42" i="4" s="1"/>
  <c r="G42" i="4" s="1"/>
  <c r="H42" i="4" s="1"/>
  <c r="I42" i="4" s="1"/>
  <c r="D42" i="4"/>
  <c r="D41" i="4"/>
  <c r="E41" i="4" s="1"/>
  <c r="F41" i="4" s="1"/>
  <c r="G41" i="4" s="1"/>
  <c r="H41" i="4" s="1"/>
  <c r="I41" i="4" s="1"/>
  <c r="G40" i="4"/>
  <c r="H40" i="4" s="1"/>
  <c r="I40" i="4" s="1"/>
  <c r="D40" i="4"/>
  <c r="E40" i="4" s="1"/>
  <c r="F40" i="4" s="1"/>
  <c r="F35" i="4"/>
  <c r="G35" i="4" s="1"/>
  <c r="H35" i="4" s="1"/>
  <c r="I35" i="4" s="1"/>
  <c r="J35" i="4" s="1"/>
  <c r="D35" i="4"/>
  <c r="E35" i="4" s="1"/>
  <c r="D34" i="4"/>
  <c r="E34" i="4" s="1"/>
  <c r="F34" i="4" s="1"/>
  <c r="G34" i="4" s="1"/>
  <c r="H34" i="4" s="1"/>
  <c r="I34" i="4" s="1"/>
  <c r="J34" i="4" s="1"/>
  <c r="F33" i="4"/>
  <c r="G33" i="4" s="1"/>
  <c r="H33" i="4" s="1"/>
  <c r="I33" i="4" s="1"/>
  <c r="J33" i="4" s="1"/>
  <c r="D33" i="4"/>
  <c r="E33" i="4" s="1"/>
  <c r="J32" i="4"/>
  <c r="I32" i="4"/>
  <c r="H32" i="4"/>
  <c r="G32" i="4"/>
  <c r="D32" i="4"/>
  <c r="E32" i="4" s="1"/>
  <c r="F32" i="4" s="1"/>
  <c r="G31" i="4"/>
  <c r="H31" i="4" s="1"/>
  <c r="I31" i="4" s="1"/>
  <c r="J31" i="4" s="1"/>
  <c r="F31" i="4"/>
  <c r="D31" i="4"/>
  <c r="E31" i="4" s="1"/>
  <c r="D30" i="4"/>
  <c r="E30" i="4" s="1"/>
  <c r="F30" i="4" s="1"/>
  <c r="G30" i="4" s="1"/>
  <c r="H30" i="4" s="1"/>
  <c r="I30" i="4" s="1"/>
  <c r="J30" i="4" s="1"/>
  <c r="D29" i="4"/>
  <c r="E29" i="4" s="1"/>
  <c r="F29" i="4" s="1"/>
  <c r="G29" i="4" s="1"/>
  <c r="H29" i="4" s="1"/>
  <c r="I29" i="4" s="1"/>
  <c r="J29" i="4" s="1"/>
  <c r="D28" i="4"/>
  <c r="E28" i="4" s="1"/>
  <c r="F28" i="4" s="1"/>
  <c r="G28" i="4" s="1"/>
  <c r="H28" i="4" s="1"/>
  <c r="I28" i="4" s="1"/>
  <c r="J28" i="4" s="1"/>
  <c r="I27" i="4"/>
  <c r="J27" i="4" s="1"/>
  <c r="H27" i="4"/>
  <c r="G27" i="4"/>
  <c r="F27" i="4"/>
  <c r="D27" i="4"/>
  <c r="E27" i="4" s="1"/>
  <c r="D21" i="4"/>
  <c r="D20" i="4"/>
  <c r="D19" i="4"/>
  <c r="D18" i="4"/>
  <c r="D17" i="4"/>
  <c r="D15" i="4"/>
  <c r="D14" i="4"/>
  <c r="G47" i="3"/>
  <c r="H47" i="3" s="1"/>
  <c r="I47" i="3" s="1"/>
  <c r="J47" i="3" s="1"/>
  <c r="F47" i="3"/>
  <c r="D47" i="3"/>
  <c r="E47" i="3" s="1"/>
  <c r="D46" i="3"/>
  <c r="E46" i="3" s="1"/>
  <c r="F46" i="3" s="1"/>
  <c r="G46" i="3" s="1"/>
  <c r="H46" i="3" s="1"/>
  <c r="I46" i="3" s="1"/>
  <c r="J46" i="3" s="1"/>
  <c r="E45" i="3"/>
  <c r="F45" i="3" s="1"/>
  <c r="G45" i="3" s="1"/>
  <c r="H45" i="3" s="1"/>
  <c r="I45" i="3" s="1"/>
  <c r="J45" i="3" s="1"/>
  <c r="D45" i="3"/>
  <c r="D44" i="3"/>
  <c r="E44" i="3" s="1"/>
  <c r="F44" i="3" s="1"/>
  <c r="G44" i="3" s="1"/>
  <c r="H44" i="3" s="1"/>
  <c r="I44" i="3" s="1"/>
  <c r="J44" i="3" s="1"/>
  <c r="E43" i="3"/>
  <c r="F43" i="3" s="1"/>
  <c r="G43" i="3" s="1"/>
  <c r="H43" i="3" s="1"/>
  <c r="I43" i="3" s="1"/>
  <c r="J43" i="3" s="1"/>
  <c r="D43" i="3"/>
  <c r="I42" i="3"/>
  <c r="J42" i="3" s="1"/>
  <c r="H42" i="3"/>
  <c r="G42" i="3"/>
  <c r="D42" i="3"/>
  <c r="E42" i="3" s="1"/>
  <c r="F42" i="3" s="1"/>
  <c r="D41" i="3"/>
  <c r="E41" i="3" s="1"/>
  <c r="F41" i="3" s="1"/>
  <c r="G41" i="3" s="1"/>
  <c r="H41" i="3" s="1"/>
  <c r="I41" i="3" s="1"/>
  <c r="J41" i="3" s="1"/>
  <c r="G40" i="3"/>
  <c r="H40" i="3" s="1"/>
  <c r="I40" i="3" s="1"/>
  <c r="J40" i="3" s="1"/>
  <c r="D40" i="3"/>
  <c r="E40" i="3" s="1"/>
  <c r="F40" i="3" s="1"/>
  <c r="D39" i="3"/>
  <c r="E39" i="3" s="1"/>
  <c r="F39" i="3" s="1"/>
  <c r="G39" i="3" s="1"/>
  <c r="H39" i="3" s="1"/>
  <c r="I39" i="3" s="1"/>
  <c r="J39" i="3" s="1"/>
  <c r="D34" i="3"/>
  <c r="E34" i="3" s="1"/>
  <c r="F34" i="3" s="1"/>
  <c r="G34" i="3" s="1"/>
  <c r="H34" i="3" s="1"/>
  <c r="I34" i="3" s="1"/>
  <c r="J34" i="3" s="1"/>
  <c r="D33" i="3"/>
  <c r="E33" i="3" s="1"/>
  <c r="F33" i="3" s="1"/>
  <c r="G33" i="3" s="1"/>
  <c r="H33" i="3" s="1"/>
  <c r="I33" i="3" s="1"/>
  <c r="J33" i="3" s="1"/>
  <c r="D32" i="3"/>
  <c r="E32" i="3" s="1"/>
  <c r="F32" i="3" s="1"/>
  <c r="G32" i="3" s="1"/>
  <c r="H32" i="3" s="1"/>
  <c r="I32" i="3" s="1"/>
  <c r="J32" i="3" s="1"/>
  <c r="H31" i="3"/>
  <c r="I31" i="3" s="1"/>
  <c r="J31" i="3" s="1"/>
  <c r="D31" i="3"/>
  <c r="E31" i="3" s="1"/>
  <c r="F31" i="3" s="1"/>
  <c r="G31" i="3" s="1"/>
  <c r="G30" i="3"/>
  <c r="H30" i="3" s="1"/>
  <c r="I30" i="3" s="1"/>
  <c r="J30" i="3" s="1"/>
  <c r="D30" i="3"/>
  <c r="E30" i="3" s="1"/>
  <c r="F30" i="3" s="1"/>
  <c r="F29" i="3"/>
  <c r="G29" i="3" s="1"/>
  <c r="H29" i="3" s="1"/>
  <c r="I29" i="3" s="1"/>
  <c r="J29" i="3" s="1"/>
  <c r="E29" i="3"/>
  <c r="D29" i="3"/>
  <c r="D28" i="3"/>
  <c r="E28" i="3" s="1"/>
  <c r="F28" i="3" s="1"/>
  <c r="G28" i="3" s="1"/>
  <c r="H28" i="3" s="1"/>
  <c r="I28" i="3" s="1"/>
  <c r="J28" i="3" s="1"/>
  <c r="D27" i="3"/>
  <c r="E27" i="3" s="1"/>
  <c r="F27" i="3" s="1"/>
  <c r="G27" i="3" s="1"/>
  <c r="H27" i="3" s="1"/>
  <c r="I27" i="3" s="1"/>
  <c r="J27" i="3" s="1"/>
  <c r="D26" i="3"/>
  <c r="E26" i="3" s="1"/>
  <c r="F26" i="3" s="1"/>
  <c r="G26" i="3" s="1"/>
  <c r="H26" i="3" s="1"/>
  <c r="I26" i="3" s="1"/>
  <c r="J26" i="3" s="1"/>
  <c r="D20" i="3"/>
  <c r="D19" i="3"/>
  <c r="D18" i="3"/>
  <c r="D17" i="3"/>
  <c r="D16" i="3"/>
  <c r="D14" i="3"/>
  <c r="D13" i="3"/>
  <c r="D85" i="4" l="1"/>
  <c r="E85" i="4" s="1"/>
  <c r="F85" i="4" s="1"/>
  <c r="G85" i="4" s="1"/>
  <c r="H85" i="4" s="1"/>
  <c r="I85" i="4" s="1"/>
  <c r="D98" i="4"/>
  <c r="E98" i="4" s="1"/>
  <c r="F98" i="4" s="1"/>
  <c r="G98" i="4" s="1"/>
  <c r="H98" i="4" s="1"/>
  <c r="I98" i="4" s="1"/>
  <c r="J98" i="4" s="1"/>
</calcChain>
</file>

<file path=xl/sharedStrings.xml><?xml version="1.0" encoding="utf-8"?>
<sst xmlns="http://schemas.openxmlformats.org/spreadsheetml/2006/main" count="1418" uniqueCount="74">
  <si>
    <t>Ežero vid. Gylis</t>
  </si>
  <si>
    <t>Neigiamų temp. Suma</t>
  </si>
  <si>
    <t>Ežero vidutinis gylis</t>
  </si>
  <si>
    <t>Neigiamų paros temp. Suma</t>
  </si>
  <si>
    <t>&lt; 1-3 m</t>
  </si>
  <si>
    <t>10 – 15 °C</t>
  </si>
  <si>
    <t>1-3 metrai</t>
  </si>
  <si>
    <t>3-5 m</t>
  </si>
  <si>
    <t>15 - 20 °C</t>
  </si>
  <si>
    <t>3-5 metrai</t>
  </si>
  <si>
    <t>9-12 m</t>
  </si>
  <si>
    <t>30 – 45 °C</t>
  </si>
  <si>
    <t>9-12 metrai</t>
  </si>
  <si>
    <t>&gt;15-18 m</t>
  </si>
  <si>
    <t>60 - 80 °C</t>
  </si>
  <si>
    <t>15-18 metrai ir daugiau</t>
  </si>
  <si>
    <t>nėra ledo</t>
  </si>
  <si>
    <t>I</t>
  </si>
  <si>
    <t>II</t>
  </si>
  <si>
    <t>III</t>
  </si>
  <si>
    <t>IV</t>
  </si>
  <si>
    <t>V</t>
  </si>
  <si>
    <t>VI</t>
  </si>
  <si>
    <t>VII</t>
  </si>
  <si>
    <t>VIII</t>
  </si>
  <si>
    <t>antradienis</t>
  </si>
  <si>
    <t>trečiadienis</t>
  </si>
  <si>
    <t>ketvirtadienis</t>
  </si>
  <si>
    <t>penktadienis</t>
  </si>
  <si>
    <t>šeštadienis</t>
  </si>
  <si>
    <t>sekmadienis</t>
  </si>
  <si>
    <t>pirmadienis</t>
  </si>
  <si>
    <t>Vilnius</t>
  </si>
  <si>
    <t>Kaunas</t>
  </si>
  <si>
    <t>Klaipėda</t>
  </si>
  <si>
    <t>Šiauliai</t>
  </si>
  <si>
    <t>Panevėžys</t>
  </si>
  <si>
    <t>Telšiai</t>
  </si>
  <si>
    <t>Utena</t>
  </si>
  <si>
    <t>Lazdijai</t>
  </si>
  <si>
    <t>Ledo storėjimas</t>
  </si>
  <si>
    <t>Alytus</t>
  </si>
  <si>
    <t>Ledo atsiradimas</t>
  </si>
  <si>
    <t>VID</t>
  </si>
  <si>
    <t>min</t>
  </si>
  <si>
    <t>MIN/vid</t>
  </si>
  <si>
    <t>MIN</t>
  </si>
  <si>
    <t>ledo atsiradimo prognozems stebeti minimalias paros temp</t>
  </si>
  <si>
    <t>ledo storejimo proggnozems vidutines paros temp</t>
  </si>
  <si>
    <t>15 – 20 °C</t>
  </si>
  <si>
    <t>5-9  m</t>
  </si>
  <si>
    <t>20 – 30 °C</t>
  </si>
  <si>
    <t>60 – 80 °C</t>
  </si>
  <si>
    <t>treciadienis</t>
  </si>
  <si>
    <t>ledo atsiradimo prognozėms stebeti minimalias paros temp</t>
  </si>
  <si>
    <t>ledo storejimo prognozėms vidutines paros temp</t>
  </si>
  <si>
    <t>sekamdienis</t>
  </si>
  <si>
    <t>Vakar</t>
  </si>
  <si>
    <t>Šiandien</t>
  </si>
  <si>
    <t>Prognozė</t>
  </si>
  <si>
    <t>Raseiniai</t>
  </si>
  <si>
    <t>Šilutė</t>
  </si>
  <si>
    <t>Ukmergė</t>
  </si>
  <si>
    <t>Varėna</t>
  </si>
  <si>
    <t>12 – 15 m</t>
  </si>
  <si>
    <t>45 – 60 °C</t>
  </si>
  <si>
    <t>Teigiamų temperatūrų sumos</t>
  </si>
  <si>
    <t>Biuletenio vid. Temp.</t>
  </si>
  <si>
    <t>Suma</t>
  </si>
  <si>
    <t>Neigiamų temp.Suma</t>
  </si>
  <si>
    <t>Teigiamų temp.suma (ledonešiui)</t>
  </si>
  <si>
    <t>.</t>
  </si>
  <si>
    <t>Temp. Iš biuletenio (sumuojamos)</t>
  </si>
  <si>
    <t>Biuletenio min. Temp.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</si>
</sst>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\-m\-d"/>
    <numFmt numFmtId="165" formatCode="mm\-dd"/>
    <numFmt numFmtId="166" formatCode="0.0"/>
  </numFmts>
  <fonts count="4">
    <font>
      <sz val="11"/>
      <color theme="1"/>
      <name val="Aptos Narrow"/>
      <family val="2"/>
      <scheme val="minor"/>
    </font>
    <font>
      <b/>
      <sz val="11"/>
      <color rgb="FF000000"/>
      <name val="Liberation Sans1"/>
    </font>
    <font>
      <sz val="11"/>
      <color rgb="FF000000"/>
      <name val="Liberation Sans1"/>
    </font>
    <font>
      <sz val="11"/>
      <color rgb="FF000000"/>
      <name val="Aptos Narrow"/>
      <family val="2"/>
    </font>
  </fonts>
  <fills count="1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66FF"/>
        <bgColor rgb="FF0066FF"/>
      </patternFill>
    </fill>
    <fill>
      <patternFill patternType="solid">
        <fgColor rgb="FFCC99CC"/>
        <bgColor rgb="FFCC99CC"/>
      </patternFill>
    </fill>
    <fill>
      <patternFill patternType="solid">
        <fgColor rgb="FF990099"/>
        <bgColor rgb="FF990099"/>
      </patternFill>
    </fill>
    <fill>
      <patternFill patternType="solid">
        <fgColor rgb="FFB2B2B2"/>
        <bgColor rgb="FFB2B2B2"/>
      </patternFill>
    </fill>
    <fill>
      <patternFill patternType="solid">
        <fgColor rgb="FFCCCCCC"/>
        <bgColor rgb="FFCCCCCC"/>
      </patternFill>
    </fill>
    <fill>
      <patternFill patternType="solid">
        <fgColor rgb="FF66FFFF"/>
        <bgColor rgb="FF66FFFF"/>
      </patternFill>
    </fill>
    <fill>
      <patternFill patternType="solid">
        <fgColor rgb="FFDEDCE6"/>
        <bgColor rgb="FFDEDCE6"/>
      </patternFill>
    </fill>
    <fill>
      <patternFill patternType="solid">
        <fgColor rgb="FFB7B3CA"/>
        <bgColor rgb="FFB7B3CA"/>
      </patternFill>
    </fill>
    <fill>
      <patternFill patternType="solid">
        <fgColor rgb="FF6B5E9B"/>
        <bgColor rgb="FF6B5E9B"/>
      </patternFill>
    </fill>
    <fill>
      <patternFill patternType="solid">
        <fgColor rgb="FF5B277D"/>
        <bgColor rgb="FF5B277D"/>
      </patternFill>
    </fill>
    <fill>
      <patternFill patternType="solid">
        <fgColor rgb="FFFFFFD7"/>
        <bgColor rgb="FFFFFFD7"/>
      </patternFill>
    </fill>
    <fill>
      <patternFill patternType="solid">
        <fgColor rgb="FF8E86AE"/>
        <bgColor rgb="FF8E86AE"/>
      </patternFill>
    </fill>
    <fill>
      <patternFill patternType="solid">
        <fgColor rgb="FFFFFF00"/>
        <bgColor rgb="FFFFFF00"/>
      </patternFill>
    </fill>
    <fill>
      <patternFill patternType="solid">
        <fgColor rgb="FF55215B"/>
        <bgColor rgb="FF55215B"/>
      </patternFill>
    </fill>
    <fill>
      <patternFill patternType="solid">
        <fgColor rgb="FFFFD8CE"/>
        <bgColor rgb="FFFFD8CE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4" borderId="0" xfId="0" applyFont="1" applyFill="1"/>
    <xf numFmtId="0" fontId="2" fillId="4" borderId="0" xfId="0" applyFont="1" applyFill="1"/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0" borderId="1" xfId="0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14" borderId="0" xfId="0" applyFont="1" applyFill="1"/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15" borderId="0" xfId="0" applyFont="1" applyFill="1"/>
    <xf numFmtId="0" fontId="1" fillId="15" borderId="1" xfId="0" applyFont="1" applyFill="1" applyBorder="1" applyAlignment="1">
      <alignment horizontal="center"/>
    </xf>
    <xf numFmtId="164" fontId="2" fillId="15" borderId="1" xfId="0" applyNumberFormat="1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4">
    <dxf>
      <font>
        <color rgb="FF000000"/>
      </font>
      <fill>
        <patternFill patternType="solid">
          <fgColor rgb="FF55215B"/>
          <bgColor rgb="FF55215B"/>
        </patternFill>
      </fill>
    </dxf>
    <dxf>
      <font>
        <color rgb="FF000000"/>
      </font>
      <fill>
        <patternFill patternType="solid">
          <fgColor rgb="FF5B277D"/>
          <bgColor rgb="FF5B277D"/>
        </patternFill>
      </fill>
    </dxf>
    <dxf>
      <font>
        <color rgb="FF000000"/>
      </font>
      <fill>
        <patternFill patternType="solid">
          <fgColor rgb="FF6B5E9B"/>
          <bgColor rgb="FF6B5E9B"/>
        </patternFill>
      </fill>
    </dxf>
    <dxf>
      <font>
        <color rgb="FF000000"/>
      </font>
      <fill>
        <patternFill patternType="solid">
          <fgColor rgb="FF8E86AE"/>
          <bgColor rgb="FF8E86AE"/>
        </patternFill>
      </fill>
    </dxf>
    <dxf>
      <font>
        <color rgb="FF000000"/>
      </font>
      <fill>
        <patternFill patternType="solid">
          <fgColor rgb="FFB7B3CA"/>
          <bgColor rgb="FFB7B3CA"/>
        </patternFill>
      </fill>
    </dxf>
    <dxf>
      <font>
        <color rgb="FF000000"/>
      </font>
      <fill>
        <patternFill patternType="solid">
          <fgColor rgb="FFDEDCE6"/>
          <bgColor rgb="FFDEDCE6"/>
        </patternFill>
      </fill>
    </dxf>
    <dxf>
      <font>
        <color rgb="FF000000"/>
      </font>
      <fill>
        <patternFill patternType="solid">
          <fgColor rgb="FF55215B"/>
          <bgColor rgb="FF55215B"/>
        </patternFill>
      </fill>
    </dxf>
    <dxf>
      <font>
        <color rgb="FF000000"/>
      </font>
      <fill>
        <patternFill patternType="solid">
          <fgColor rgb="FF5B277D"/>
          <bgColor rgb="FF5B277D"/>
        </patternFill>
      </fill>
    </dxf>
    <dxf>
      <font>
        <color rgb="FF000000"/>
      </font>
      <fill>
        <patternFill patternType="solid">
          <fgColor rgb="FF6B5E9B"/>
          <bgColor rgb="FF6B5E9B"/>
        </patternFill>
      </fill>
    </dxf>
    <dxf>
      <font>
        <color rgb="FF000000"/>
      </font>
      <fill>
        <patternFill patternType="solid">
          <fgColor rgb="FF8E86AE"/>
          <bgColor rgb="FF8E86AE"/>
        </patternFill>
      </fill>
    </dxf>
    <dxf>
      <font>
        <color rgb="FF000000"/>
      </font>
      <fill>
        <patternFill patternType="solid">
          <fgColor rgb="FFB7B3CA"/>
          <bgColor rgb="FFB7B3CA"/>
        </patternFill>
      </fill>
    </dxf>
    <dxf>
      <font>
        <color rgb="FF000000"/>
      </font>
      <fill>
        <patternFill patternType="solid">
          <fgColor rgb="FFDEDCE6"/>
          <bgColor rgb="FFDEDCE6"/>
        </patternFill>
      </fill>
    </dxf>
    <dxf>
      <font>
        <color rgb="FF000000"/>
      </font>
      <fill>
        <patternFill patternType="solid">
          <fgColor rgb="FF55215B"/>
          <bgColor rgb="FF55215B"/>
        </patternFill>
      </fill>
    </dxf>
    <dxf>
      <font>
        <color rgb="FF000000"/>
      </font>
      <fill>
        <patternFill patternType="solid">
          <fgColor rgb="FF5B277D"/>
          <bgColor rgb="FF5B277D"/>
        </patternFill>
      </fill>
    </dxf>
    <dxf>
      <font>
        <color rgb="FF000000"/>
      </font>
      <fill>
        <patternFill patternType="solid">
          <fgColor rgb="FF6B5E9B"/>
          <bgColor rgb="FF6B5E9B"/>
        </patternFill>
      </fill>
    </dxf>
    <dxf>
      <font>
        <color rgb="FF000000"/>
      </font>
      <fill>
        <patternFill patternType="solid">
          <fgColor rgb="FF8E86AE"/>
          <bgColor rgb="FF8E86AE"/>
        </patternFill>
      </fill>
    </dxf>
    <dxf>
      <font>
        <color rgb="FF000000"/>
      </font>
      <fill>
        <patternFill patternType="solid">
          <fgColor rgb="FFB7B3CA"/>
          <bgColor rgb="FFB7B3CA"/>
        </patternFill>
      </fill>
    </dxf>
    <dxf>
      <font>
        <color rgb="FF000000"/>
      </font>
      <fill>
        <patternFill patternType="solid">
          <fgColor rgb="FFDEDCE6"/>
          <bgColor rgb="FFDEDCE6"/>
        </patternFill>
      </fill>
    </dxf>
    <dxf>
      <font>
        <color rgb="FF000000"/>
      </font>
      <fill>
        <patternFill patternType="solid">
          <fgColor rgb="FF55215B"/>
          <bgColor rgb="FF55215B"/>
        </patternFill>
      </fill>
    </dxf>
    <dxf>
      <font>
        <color rgb="FF000000"/>
      </font>
      <fill>
        <patternFill patternType="solid">
          <fgColor rgb="FF5B277D"/>
          <bgColor rgb="FF5B277D"/>
        </patternFill>
      </fill>
    </dxf>
    <dxf>
      <font>
        <color rgb="FF000000"/>
      </font>
      <fill>
        <patternFill patternType="solid">
          <fgColor rgb="FF6B5E9B"/>
          <bgColor rgb="FF6B5E9B"/>
        </patternFill>
      </fill>
    </dxf>
    <dxf>
      <font>
        <color rgb="FF000000"/>
      </font>
      <fill>
        <patternFill patternType="solid">
          <fgColor rgb="FF8E86AE"/>
          <bgColor rgb="FF8E86AE"/>
        </patternFill>
      </fill>
    </dxf>
    <dxf>
      <font>
        <color rgb="FF000000"/>
      </font>
      <fill>
        <patternFill patternType="solid">
          <fgColor rgb="FFB7B3CA"/>
          <bgColor rgb="FFB7B3CA"/>
        </patternFill>
      </fill>
    </dxf>
    <dxf>
      <font>
        <color rgb="FF000000"/>
      </font>
      <fill>
        <patternFill patternType="solid">
          <fgColor rgb="FFDEDCE6"/>
          <bgColor rgb="FFDEDCE6"/>
        </patternFill>
      </fill>
    </dxf>
    <dxf>
      <font>
        <color rgb="FF000000"/>
      </font>
      <fill>
        <patternFill patternType="solid">
          <fgColor rgb="FF55215B"/>
          <bgColor rgb="FF55215B"/>
        </patternFill>
      </fill>
    </dxf>
    <dxf>
      <font>
        <color rgb="FF000000"/>
      </font>
      <fill>
        <patternFill patternType="solid">
          <fgColor rgb="FF5B277D"/>
          <bgColor rgb="FF5B277D"/>
        </patternFill>
      </fill>
    </dxf>
    <dxf>
      <font>
        <color rgb="FF000000"/>
      </font>
      <fill>
        <patternFill patternType="solid">
          <fgColor rgb="FF6B5E9B"/>
          <bgColor rgb="FF6B5E9B"/>
        </patternFill>
      </fill>
    </dxf>
    <dxf>
      <font>
        <color rgb="FF000000"/>
      </font>
      <fill>
        <patternFill patternType="solid">
          <fgColor rgb="FF8E86AE"/>
          <bgColor rgb="FF8E86AE"/>
        </patternFill>
      </fill>
    </dxf>
    <dxf>
      <font>
        <color rgb="FF000000"/>
      </font>
      <fill>
        <patternFill patternType="solid">
          <fgColor rgb="FFB7B3CA"/>
          <bgColor rgb="FFB7B3CA"/>
        </patternFill>
      </fill>
    </dxf>
    <dxf>
      <font>
        <color rgb="FF000000"/>
      </font>
      <fill>
        <patternFill patternType="solid">
          <fgColor rgb="FFDEDCE6"/>
          <bgColor rgb="FFDEDCE6"/>
        </patternFill>
      </fill>
    </dxf>
    <dxf>
      <font>
        <color rgb="FF000000"/>
      </font>
      <fill>
        <patternFill patternType="solid">
          <fgColor rgb="FF55215B"/>
          <bgColor rgb="FF55215B"/>
        </patternFill>
      </fill>
    </dxf>
    <dxf>
      <font>
        <color rgb="FF000000"/>
      </font>
      <fill>
        <patternFill patternType="solid">
          <fgColor rgb="FF5B277D"/>
          <bgColor rgb="FF5B277D"/>
        </patternFill>
      </fill>
    </dxf>
    <dxf>
      <font>
        <color rgb="FF000000"/>
      </font>
      <fill>
        <patternFill patternType="solid">
          <fgColor rgb="FF6B5E9B"/>
          <bgColor rgb="FF6B5E9B"/>
        </patternFill>
      </fill>
    </dxf>
    <dxf>
      <font>
        <color rgb="FF000000"/>
      </font>
      <fill>
        <patternFill patternType="solid">
          <fgColor rgb="FF8E86AE"/>
          <bgColor rgb="FF8E86AE"/>
        </patternFill>
      </fill>
    </dxf>
    <dxf>
      <font>
        <color rgb="FF000000"/>
      </font>
      <fill>
        <patternFill patternType="solid">
          <fgColor rgb="FFB7B3CA"/>
          <bgColor rgb="FFB7B3CA"/>
        </patternFill>
      </fill>
    </dxf>
    <dxf>
      <font>
        <color rgb="FF000000"/>
      </font>
      <fill>
        <patternFill patternType="solid">
          <fgColor rgb="FFDEDCE6"/>
          <bgColor rgb="FFDEDCE6"/>
        </patternFill>
      </fill>
    </dxf>
    <dxf>
      <font>
        <color rgb="FF000000"/>
      </font>
      <fill>
        <patternFill patternType="solid">
          <fgColor rgb="FF55215B"/>
          <bgColor rgb="FF55215B"/>
        </patternFill>
      </fill>
    </dxf>
    <dxf>
      <font>
        <color rgb="FF000000"/>
      </font>
      <fill>
        <patternFill patternType="solid">
          <fgColor rgb="FF5B277D"/>
          <bgColor rgb="FF5B277D"/>
        </patternFill>
      </fill>
    </dxf>
    <dxf>
      <font>
        <color rgb="FF000000"/>
      </font>
      <fill>
        <patternFill patternType="solid">
          <fgColor rgb="FF6B5E9B"/>
          <bgColor rgb="FF6B5E9B"/>
        </patternFill>
      </fill>
    </dxf>
    <dxf>
      <font>
        <color rgb="FF000000"/>
      </font>
      <fill>
        <patternFill patternType="solid">
          <fgColor rgb="FF8E86AE"/>
          <bgColor rgb="FF8E86AE"/>
        </patternFill>
      </fill>
    </dxf>
    <dxf>
      <font>
        <color rgb="FF000000"/>
      </font>
      <fill>
        <patternFill patternType="solid">
          <fgColor rgb="FFB7B3CA"/>
          <bgColor rgb="FFB7B3CA"/>
        </patternFill>
      </fill>
    </dxf>
    <dxf>
      <font>
        <color rgb="FF000000"/>
      </font>
      <fill>
        <patternFill patternType="solid">
          <fgColor rgb="FFDEDCE6"/>
          <bgColor rgb="FFDEDCE6"/>
        </patternFill>
      </fill>
    </dxf>
    <dxf>
      <font>
        <color rgb="FF000000"/>
      </font>
      <fill>
        <patternFill patternType="solid">
          <fgColor rgb="FF55215B"/>
          <bgColor rgb="FF55215B"/>
        </patternFill>
      </fill>
    </dxf>
    <dxf>
      <font>
        <color rgb="FF000000"/>
      </font>
      <fill>
        <patternFill patternType="solid">
          <fgColor rgb="FF5B277D"/>
          <bgColor rgb="FF5B277D"/>
        </patternFill>
      </fill>
    </dxf>
    <dxf>
      <font>
        <color rgb="FF000000"/>
      </font>
      <fill>
        <patternFill patternType="solid">
          <fgColor rgb="FF6B5E9B"/>
          <bgColor rgb="FF6B5E9B"/>
        </patternFill>
      </fill>
    </dxf>
    <dxf>
      <font>
        <color rgb="FF000000"/>
      </font>
      <fill>
        <patternFill patternType="solid">
          <fgColor rgb="FF8E86AE"/>
          <bgColor rgb="FF8E86AE"/>
        </patternFill>
      </fill>
    </dxf>
    <dxf>
      <font>
        <color rgb="FF000000"/>
      </font>
      <fill>
        <patternFill patternType="solid">
          <fgColor rgb="FFB7B3CA"/>
          <bgColor rgb="FFB7B3CA"/>
        </patternFill>
      </fill>
    </dxf>
    <dxf>
      <font>
        <color rgb="FF000000"/>
      </font>
      <fill>
        <patternFill patternType="solid">
          <fgColor rgb="FFDEDCE6"/>
          <bgColor rgb="FFDEDCE6"/>
        </patternFill>
      </fill>
    </dxf>
    <dxf>
      <font>
        <color rgb="FF000000"/>
      </font>
      <fill>
        <patternFill patternType="solid">
          <fgColor rgb="FF55215B"/>
          <bgColor rgb="FF55215B"/>
        </patternFill>
      </fill>
    </dxf>
    <dxf>
      <font>
        <color rgb="FF000000"/>
      </font>
      <fill>
        <patternFill patternType="solid">
          <fgColor rgb="FF5B277D"/>
          <bgColor rgb="FF5B277D"/>
        </patternFill>
      </fill>
    </dxf>
    <dxf>
      <font>
        <color rgb="FF000000"/>
      </font>
      <fill>
        <patternFill patternType="solid">
          <fgColor rgb="FF6B5E9B"/>
          <bgColor rgb="FF6B5E9B"/>
        </patternFill>
      </fill>
    </dxf>
    <dxf>
      <font>
        <color rgb="FF000000"/>
      </font>
      <fill>
        <patternFill patternType="solid">
          <fgColor rgb="FF8E86AE"/>
          <bgColor rgb="FF8E86AE"/>
        </patternFill>
      </fill>
    </dxf>
    <dxf>
      <font>
        <color rgb="FF000000"/>
      </font>
      <fill>
        <patternFill patternType="solid">
          <fgColor rgb="FFB7B3CA"/>
          <bgColor rgb="FFB7B3CA"/>
        </patternFill>
      </fill>
    </dxf>
    <dxf>
      <font>
        <color rgb="FF000000"/>
      </font>
      <fill>
        <patternFill patternType="solid">
          <fgColor rgb="FFDEDCE6"/>
          <bgColor rgb="FFDEDCE6"/>
        </patternFill>
      </fill>
    </dxf>
    <dxf>
      <font>
        <color rgb="FF000000"/>
      </font>
      <fill>
        <patternFill patternType="solid">
          <fgColor rgb="FF55215B"/>
          <bgColor rgb="FF55215B"/>
        </patternFill>
      </fill>
    </dxf>
    <dxf>
      <font>
        <color rgb="FF000000"/>
      </font>
      <fill>
        <patternFill patternType="solid">
          <fgColor rgb="FF5B277D"/>
          <bgColor rgb="FF5B277D"/>
        </patternFill>
      </fill>
    </dxf>
    <dxf>
      <font>
        <color rgb="FF000000"/>
      </font>
      <fill>
        <patternFill patternType="solid">
          <fgColor rgb="FF6B5E9B"/>
          <bgColor rgb="FF6B5E9B"/>
        </patternFill>
      </fill>
    </dxf>
    <dxf>
      <font>
        <color rgb="FF000000"/>
      </font>
      <fill>
        <patternFill patternType="solid">
          <fgColor rgb="FF8E86AE"/>
          <bgColor rgb="FF8E86AE"/>
        </patternFill>
      </fill>
    </dxf>
    <dxf>
      <font>
        <color rgb="FF000000"/>
      </font>
      <fill>
        <patternFill patternType="solid">
          <fgColor rgb="FFB7B3CA"/>
          <bgColor rgb="FFB7B3CA"/>
        </patternFill>
      </fill>
    </dxf>
    <dxf>
      <font>
        <color rgb="FF000000"/>
      </font>
      <fill>
        <patternFill patternType="solid">
          <fgColor rgb="FFDEDCE6"/>
          <bgColor rgb="FFDEDCE6"/>
        </patternFill>
      </fill>
    </dxf>
    <dxf>
      <font>
        <color rgb="FF000000"/>
      </font>
      <fill>
        <patternFill patternType="solid">
          <fgColor rgb="FF55215B"/>
          <bgColor rgb="FF55215B"/>
        </patternFill>
      </fill>
    </dxf>
    <dxf>
      <font>
        <color rgb="FF000000"/>
      </font>
      <fill>
        <patternFill patternType="solid">
          <fgColor rgb="FF5B277D"/>
          <bgColor rgb="FF5B277D"/>
        </patternFill>
      </fill>
    </dxf>
    <dxf>
      <font>
        <color rgb="FF000000"/>
      </font>
      <fill>
        <patternFill patternType="solid">
          <fgColor rgb="FF6B5E9B"/>
          <bgColor rgb="FF6B5E9B"/>
        </patternFill>
      </fill>
    </dxf>
    <dxf>
      <font>
        <color rgb="FF000000"/>
      </font>
      <fill>
        <patternFill patternType="solid">
          <fgColor rgb="FF8E86AE"/>
          <bgColor rgb="FF8E86AE"/>
        </patternFill>
      </fill>
    </dxf>
    <dxf>
      <font>
        <color rgb="FF000000"/>
      </font>
      <fill>
        <patternFill patternType="solid">
          <fgColor rgb="FFB7B3CA"/>
          <bgColor rgb="FFB7B3CA"/>
        </patternFill>
      </fill>
    </dxf>
    <dxf>
      <font>
        <color rgb="FF000000"/>
      </font>
      <fill>
        <patternFill patternType="solid">
          <fgColor rgb="FFDEDCE6"/>
          <bgColor rgb="FFDEDCE6"/>
        </patternFill>
      </fill>
    </dxf>
    <dxf>
      <font>
        <color rgb="FF000000"/>
      </font>
      <fill>
        <patternFill patternType="solid">
          <fgColor rgb="FF55215B"/>
          <bgColor rgb="FF55215B"/>
        </patternFill>
      </fill>
    </dxf>
    <dxf>
      <font>
        <color rgb="FF000000"/>
      </font>
      <fill>
        <patternFill patternType="solid">
          <fgColor rgb="FF5B277D"/>
          <bgColor rgb="FF5B277D"/>
        </patternFill>
      </fill>
    </dxf>
    <dxf>
      <font>
        <color rgb="FF000000"/>
      </font>
      <fill>
        <patternFill patternType="solid">
          <fgColor rgb="FF6B5E9B"/>
          <bgColor rgb="FF6B5E9B"/>
        </patternFill>
      </fill>
    </dxf>
    <dxf>
      <font>
        <color rgb="FF000000"/>
      </font>
      <fill>
        <patternFill patternType="solid">
          <fgColor rgb="FF8E86AE"/>
          <bgColor rgb="FF8E86AE"/>
        </patternFill>
      </fill>
    </dxf>
    <dxf>
      <font>
        <color rgb="FF000000"/>
      </font>
      <fill>
        <patternFill patternType="solid">
          <fgColor rgb="FFB7B3CA"/>
          <bgColor rgb="FFB7B3CA"/>
        </patternFill>
      </fill>
    </dxf>
    <dxf>
      <font>
        <color rgb="FF000000"/>
      </font>
      <fill>
        <patternFill patternType="solid">
          <fgColor rgb="FFDEDCE6"/>
          <bgColor rgb="FFDEDCE6"/>
        </patternFill>
      </fill>
    </dxf>
    <dxf>
      <font>
        <color rgb="FF000000"/>
      </font>
      <fill>
        <patternFill patternType="solid">
          <fgColor rgb="FF55215B"/>
          <bgColor rgb="FF55215B"/>
        </patternFill>
      </fill>
    </dxf>
    <dxf>
      <font>
        <color rgb="FF000000"/>
      </font>
      <fill>
        <patternFill patternType="solid">
          <fgColor rgb="FF5B277D"/>
          <bgColor rgb="FF5B277D"/>
        </patternFill>
      </fill>
    </dxf>
    <dxf>
      <font>
        <color rgb="FF000000"/>
      </font>
      <fill>
        <patternFill patternType="solid">
          <fgColor rgb="FF6B5E9B"/>
          <bgColor rgb="FF6B5E9B"/>
        </patternFill>
      </fill>
    </dxf>
    <dxf>
      <font>
        <color rgb="FF000000"/>
      </font>
      <fill>
        <patternFill patternType="solid">
          <fgColor rgb="FF8E86AE"/>
          <bgColor rgb="FF8E86AE"/>
        </patternFill>
      </fill>
    </dxf>
    <dxf>
      <font>
        <color rgb="FF000000"/>
      </font>
      <fill>
        <patternFill patternType="solid">
          <fgColor rgb="FFB7B3CA"/>
          <bgColor rgb="FFB7B3CA"/>
        </patternFill>
      </fill>
    </dxf>
    <dxf>
      <font>
        <color rgb="FF000000"/>
      </font>
      <fill>
        <patternFill patternType="solid">
          <fgColor rgb="FFDEDCE6"/>
          <bgColor rgb="FFDEDCE6"/>
        </patternFill>
      </fill>
    </dxf>
    <dxf>
      <font>
        <color rgb="FF000000"/>
      </font>
      <fill>
        <patternFill patternType="solid">
          <fgColor rgb="FF55215B"/>
          <bgColor rgb="FF55215B"/>
        </patternFill>
      </fill>
    </dxf>
    <dxf>
      <font>
        <color rgb="FF000000"/>
      </font>
      <fill>
        <patternFill patternType="solid">
          <fgColor rgb="FF5B277D"/>
          <bgColor rgb="FF5B277D"/>
        </patternFill>
      </fill>
    </dxf>
    <dxf>
      <font>
        <color rgb="FF000000"/>
      </font>
      <fill>
        <patternFill patternType="solid">
          <fgColor rgb="FF6B5E9B"/>
          <bgColor rgb="FF6B5E9B"/>
        </patternFill>
      </fill>
    </dxf>
    <dxf>
      <font>
        <color rgb="FF000000"/>
      </font>
      <fill>
        <patternFill patternType="solid">
          <fgColor rgb="FF8E86AE"/>
          <bgColor rgb="FF8E86AE"/>
        </patternFill>
      </fill>
    </dxf>
    <dxf>
      <font>
        <color rgb="FF000000"/>
      </font>
      <fill>
        <patternFill patternType="solid">
          <fgColor rgb="FFB7B3CA"/>
          <bgColor rgb="FFB7B3CA"/>
        </patternFill>
      </fill>
    </dxf>
    <dxf>
      <font>
        <color rgb="FF000000"/>
      </font>
      <fill>
        <patternFill patternType="solid">
          <fgColor rgb="FFDEDCE6"/>
          <bgColor rgb="FFDEDC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20"/>
  <sheetViews>
    <sheetView zoomScaleNormal="100" workbookViewId="0"/>
  </sheetViews>
  <sheetFormatPr defaultColWidth="9" defaultRowHeight="14" customHeight="1"/>
  <cols>
    <col min="1" max="1" width="10.54296875" customWidth="1"/>
    <col min="2" max="2" width="14.08984375" customWidth="1"/>
    <col min="3" max="3" width="9.6328125" customWidth="1"/>
    <col min="4" max="4" width="13.453125" customWidth="1"/>
    <col min="5" max="5" width="12.08984375" customWidth="1"/>
    <col min="6" max="6" width="12.1796875" customWidth="1"/>
    <col min="7" max="7" width="11.90625" customWidth="1"/>
    <col min="8" max="8" width="11.08984375" customWidth="1"/>
    <col min="9" max="9" width="10.90625" customWidth="1"/>
    <col min="10" max="10" width="10.453125" customWidth="1"/>
    <col min="12" max="13" width="14.6328125" customWidth="1"/>
    <col min="14" max="14" width="12.1796875" customWidth="1"/>
    <col min="15" max="16" width="12" customWidth="1"/>
    <col min="17" max="17" width="11.6328125" customWidth="1"/>
    <col min="18" max="18" width="11.54296875" customWidth="1"/>
    <col min="19" max="19" width="10.453125" customWidth="1"/>
  </cols>
  <sheetData>
    <row r="2" spans="2:25" ht="14" customHeight="1">
      <c r="B2" t="s">
        <v>0</v>
      </c>
      <c r="C2" t="s">
        <v>1</v>
      </c>
    </row>
    <row r="3" spans="2:25" ht="14" customHeight="1">
      <c r="X3" t="s">
        <v>2</v>
      </c>
      <c r="Y3" t="s">
        <v>3</v>
      </c>
    </row>
    <row r="4" spans="2:25" ht="14" customHeight="1">
      <c r="B4" t="s">
        <v>4</v>
      </c>
      <c r="C4" s="1" t="s">
        <v>5</v>
      </c>
      <c r="D4" s="2"/>
      <c r="X4" t="s">
        <v>6</v>
      </c>
      <c r="Y4" t="s">
        <v>5</v>
      </c>
    </row>
    <row r="5" spans="2:25" ht="14" customHeight="1">
      <c r="B5" t="s">
        <v>7</v>
      </c>
      <c r="C5" s="3" t="s">
        <v>8</v>
      </c>
      <c r="D5" s="4"/>
      <c r="X5" t="s">
        <v>9</v>
      </c>
      <c r="Y5" t="s">
        <v>8</v>
      </c>
    </row>
    <row r="6" spans="2:25" ht="14" customHeight="1">
      <c r="B6" t="s">
        <v>10</v>
      </c>
      <c r="C6" s="5" t="s">
        <v>11</v>
      </c>
      <c r="D6" s="6"/>
      <c r="X6" t="s">
        <v>12</v>
      </c>
      <c r="Y6" t="s">
        <v>11</v>
      </c>
    </row>
    <row r="7" spans="2:25" ht="14" customHeight="1">
      <c r="B7" t="s">
        <v>13</v>
      </c>
      <c r="C7" s="7" t="s">
        <v>14</v>
      </c>
      <c r="D7" s="8"/>
      <c r="X7" t="s">
        <v>15</v>
      </c>
      <c r="Y7" t="s">
        <v>14</v>
      </c>
    </row>
    <row r="8" spans="2:25" ht="14" customHeight="1">
      <c r="B8" t="s">
        <v>16</v>
      </c>
      <c r="C8" s="9"/>
      <c r="D8" s="10"/>
    </row>
    <row r="10" spans="2:25" ht="14" customHeight="1">
      <c r="B10" s="66"/>
      <c r="C10" s="12" t="s">
        <v>17</v>
      </c>
      <c r="D10" s="12" t="s">
        <v>18</v>
      </c>
      <c r="E10" s="12" t="s">
        <v>19</v>
      </c>
      <c r="F10" s="12" t="s">
        <v>20</v>
      </c>
      <c r="G10" s="12" t="s">
        <v>21</v>
      </c>
      <c r="H10" s="12" t="s">
        <v>22</v>
      </c>
      <c r="I10" s="12" t="s">
        <v>23</v>
      </c>
      <c r="J10" s="12" t="s">
        <v>24</v>
      </c>
      <c r="X10" t="s">
        <v>0</v>
      </c>
    </row>
    <row r="11" spans="2:25" ht="14" customHeight="1">
      <c r="B11" s="66"/>
      <c r="C11" s="13">
        <v>42703</v>
      </c>
      <c r="D11" s="13">
        <v>42704</v>
      </c>
      <c r="E11" s="13">
        <v>42705</v>
      </c>
      <c r="F11" s="13">
        <v>42706</v>
      </c>
      <c r="G11" s="13">
        <v>42707</v>
      </c>
      <c r="H11" s="13">
        <v>42708</v>
      </c>
      <c r="I11" s="13">
        <v>42709</v>
      </c>
      <c r="J11" s="13">
        <v>42710</v>
      </c>
    </row>
    <row r="12" spans="2:25" ht="14" customHeight="1">
      <c r="B12" s="66"/>
      <c r="C12" s="14" t="s">
        <v>25</v>
      </c>
      <c r="D12" s="14" t="s">
        <v>26</v>
      </c>
      <c r="E12" s="14" t="s">
        <v>27</v>
      </c>
      <c r="F12" s="14" t="s">
        <v>28</v>
      </c>
      <c r="G12" s="14" t="s">
        <v>29</v>
      </c>
      <c r="H12" s="14" t="s">
        <v>30</v>
      </c>
      <c r="I12" s="14" t="s">
        <v>31</v>
      </c>
      <c r="J12" s="14" t="s">
        <v>25</v>
      </c>
      <c r="X12" t="s">
        <v>4</v>
      </c>
    </row>
    <row r="13" spans="2:25" ht="14" customHeight="1">
      <c r="B13" s="11" t="s">
        <v>32</v>
      </c>
      <c r="C13" s="15">
        <v>-6</v>
      </c>
      <c r="D13" s="15">
        <v>-5</v>
      </c>
      <c r="E13" s="15">
        <v>-5</v>
      </c>
      <c r="F13" s="16">
        <v>-14</v>
      </c>
      <c r="G13" s="17">
        <v>-24</v>
      </c>
      <c r="H13" s="18">
        <v>-38</v>
      </c>
      <c r="I13" s="18">
        <v>-57</v>
      </c>
      <c r="J13" s="19">
        <v>-82</v>
      </c>
      <c r="X13" t="s">
        <v>7</v>
      </c>
    </row>
    <row r="14" spans="2:25" ht="14" customHeight="1">
      <c r="B14" s="11" t="s">
        <v>33</v>
      </c>
      <c r="C14" s="15">
        <v>-4</v>
      </c>
      <c r="D14" s="15">
        <v>-7</v>
      </c>
      <c r="E14" s="15">
        <v>-7</v>
      </c>
      <c r="F14" s="20">
        <v>-11</v>
      </c>
      <c r="G14" s="17">
        <v>-18</v>
      </c>
      <c r="H14" s="18">
        <v>-30</v>
      </c>
      <c r="I14" s="18">
        <v>-45</v>
      </c>
      <c r="J14" s="19">
        <v>-65</v>
      </c>
      <c r="X14" t="s">
        <v>10</v>
      </c>
    </row>
    <row r="15" spans="2:25" ht="14" customHeight="1">
      <c r="B15" s="11" t="s">
        <v>34</v>
      </c>
      <c r="C15" s="15"/>
      <c r="D15" s="15"/>
      <c r="E15" s="15"/>
      <c r="F15" s="15"/>
      <c r="G15" s="15"/>
      <c r="H15" s="15"/>
      <c r="I15" s="15"/>
      <c r="J15" s="20">
        <v>-15</v>
      </c>
      <c r="X15" t="s">
        <v>13</v>
      </c>
    </row>
    <row r="16" spans="2:25" ht="14" customHeight="1">
      <c r="B16" s="11" t="s">
        <v>35</v>
      </c>
      <c r="C16" s="15">
        <v>-6</v>
      </c>
      <c r="D16" s="15">
        <v>-7</v>
      </c>
      <c r="E16" s="20">
        <v>-11</v>
      </c>
      <c r="F16" s="17">
        <v>-21</v>
      </c>
      <c r="G16" s="17">
        <v>-28</v>
      </c>
      <c r="H16" s="18">
        <v>-39</v>
      </c>
      <c r="I16" s="18">
        <v>-52</v>
      </c>
      <c r="J16" s="19">
        <v>-76</v>
      </c>
    </row>
    <row r="17" spans="2:10" ht="14" customHeight="1">
      <c r="B17" s="11" t="s">
        <v>36</v>
      </c>
      <c r="C17" s="15">
        <v>-6</v>
      </c>
      <c r="D17" s="16">
        <v>-11</v>
      </c>
      <c r="E17" s="16">
        <v>-11</v>
      </c>
      <c r="F17" s="17">
        <v>-22</v>
      </c>
      <c r="G17" s="18">
        <v>-32</v>
      </c>
      <c r="H17" s="18">
        <v>-47</v>
      </c>
      <c r="I17" s="19">
        <v>-64</v>
      </c>
      <c r="J17" s="19">
        <v>-87</v>
      </c>
    </row>
    <row r="18" spans="2:10" ht="14" customHeight="1">
      <c r="B18" s="11" t="s">
        <v>37</v>
      </c>
      <c r="C18" s="15">
        <v>-4</v>
      </c>
      <c r="D18" s="15">
        <v>-5</v>
      </c>
      <c r="E18" s="15">
        <v>-5</v>
      </c>
      <c r="F18" s="16">
        <v>-10</v>
      </c>
      <c r="G18" s="17">
        <v>-16</v>
      </c>
      <c r="H18" s="17">
        <v>-24</v>
      </c>
      <c r="I18" s="18">
        <v>-32</v>
      </c>
      <c r="J18" s="18">
        <v>-55</v>
      </c>
    </row>
    <row r="19" spans="2:10" ht="14" customHeight="1">
      <c r="B19" s="11" t="s">
        <v>38</v>
      </c>
      <c r="C19" s="15">
        <v>-7</v>
      </c>
      <c r="D19" s="20">
        <v>-14</v>
      </c>
      <c r="E19" s="20">
        <v>-14</v>
      </c>
      <c r="F19" s="17">
        <v>-22</v>
      </c>
      <c r="G19" s="18">
        <v>-33</v>
      </c>
      <c r="H19" s="18">
        <v>-49</v>
      </c>
      <c r="I19" s="19">
        <v>-65</v>
      </c>
      <c r="J19" s="19">
        <v>-89</v>
      </c>
    </row>
    <row r="20" spans="2:10" ht="14" customHeight="1">
      <c r="B20" s="11" t="s">
        <v>39</v>
      </c>
      <c r="C20" s="15"/>
      <c r="D20" s="15">
        <v>0</v>
      </c>
      <c r="E20" s="15">
        <v>0</v>
      </c>
      <c r="F20" s="15">
        <v>-2</v>
      </c>
      <c r="G20" s="16">
        <v>-10</v>
      </c>
      <c r="H20" s="17">
        <v>-21</v>
      </c>
      <c r="I20" s="18">
        <v>-32</v>
      </c>
      <c r="J20" s="18">
        <v>-51</v>
      </c>
    </row>
  </sheetData>
  <mergeCells count="1">
    <mergeCell ref="B10:B12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V116"/>
  <sheetViews>
    <sheetView topLeftCell="A11" zoomScaleNormal="100" workbookViewId="0">
      <selection activeCell="O71" sqref="O71"/>
    </sheetView>
  </sheetViews>
  <sheetFormatPr defaultColWidth="9" defaultRowHeight="14.5" customHeight="1"/>
  <cols>
    <col min="1" max="1" width="11.453125" style="33" customWidth="1"/>
    <col min="2" max="2" width="10.54296875" style="33" customWidth="1"/>
    <col min="3" max="3" width="12.90625" style="33" customWidth="1"/>
    <col min="4" max="5" width="11.453125" style="33" customWidth="1"/>
    <col min="6" max="6" width="11.90625" style="33" customWidth="1"/>
    <col min="7" max="7" width="11" style="33" customWidth="1"/>
    <col min="8" max="8" width="11.1796875" style="33" customWidth="1"/>
    <col min="9" max="9" width="12.1796875" style="33" customWidth="1"/>
    <col min="10" max="10" width="5.6328125" style="33" customWidth="1"/>
    <col min="11" max="11" width="8.08984375" style="33" customWidth="1"/>
    <col min="12" max="12" width="6.453125" style="33" customWidth="1"/>
    <col min="13" max="13" width="6.1796875" style="33" customWidth="1"/>
    <col min="14" max="14" width="6" style="33" customWidth="1"/>
    <col min="15" max="15" width="8.54296875" style="33" customWidth="1"/>
    <col min="16" max="16" width="5.54296875" style="33" customWidth="1"/>
    <col min="17" max="17" width="6.453125" style="33" customWidth="1"/>
    <col min="18" max="25" width="4.90625" style="33" hidden="1" customWidth="1"/>
    <col min="26" max="26" width="6" style="33" hidden="1" customWidth="1"/>
    <col min="27" max="30" width="4.90625" style="33" hidden="1" customWidth="1"/>
    <col min="31" max="31" width="6" style="33" hidden="1" customWidth="1"/>
    <col min="32" max="33" width="4.90625" style="33" hidden="1" customWidth="1"/>
    <col min="34" max="35" width="6" style="33" hidden="1" customWidth="1"/>
    <col min="36" max="36" width="4.90625" style="33" hidden="1" customWidth="1"/>
    <col min="37" max="39" width="4.1796875" style="33" hidden="1" customWidth="1"/>
    <col min="40" max="41" width="4.90625" style="33" hidden="1" customWidth="1"/>
    <col min="42" max="43" width="6.453125" style="33" customWidth="1"/>
    <col min="44" max="46" width="10.54296875" style="33" customWidth="1"/>
    <col min="47" max="48" width="8.453125" style="33" customWidth="1"/>
    <col min="49" max="51" width="4.54296875" style="33" customWidth="1"/>
    <col min="52" max="52" width="10.453125" style="33" customWidth="1"/>
    <col min="53" max="53" width="11.453125" style="33" customWidth="1"/>
    <col min="54" max="64" width="10.54296875" style="33" customWidth="1"/>
  </cols>
  <sheetData>
    <row r="1" spans="1:17" ht="42" hidden="1" customHeight="1">
      <c r="A1" s="42" t="s">
        <v>42</v>
      </c>
      <c r="D1" s="43" t="s">
        <v>31</v>
      </c>
      <c r="E1" s="43" t="s">
        <v>25</v>
      </c>
      <c r="F1" s="43" t="s">
        <v>26</v>
      </c>
      <c r="G1" s="43" t="s">
        <v>27</v>
      </c>
      <c r="H1" s="43" t="s">
        <v>28</v>
      </c>
      <c r="I1" s="43" t="s">
        <v>29</v>
      </c>
      <c r="J1" s="43" t="s">
        <v>30</v>
      </c>
      <c r="K1" s="43" t="s">
        <v>31</v>
      </c>
      <c r="L1" s="43" t="s">
        <v>25</v>
      </c>
      <c r="M1" s="43" t="s">
        <v>26</v>
      </c>
      <c r="N1" s="43" t="s">
        <v>27</v>
      </c>
      <c r="O1" s="43" t="s">
        <v>28</v>
      </c>
      <c r="P1" s="43" t="s">
        <v>29</v>
      </c>
      <c r="Q1" s="43" t="s">
        <v>30</v>
      </c>
    </row>
    <row r="2" spans="1:17" ht="28" hidden="1" customHeight="1">
      <c r="B2" s="33" t="s">
        <v>0</v>
      </c>
      <c r="C2" s="33" t="s">
        <v>1</v>
      </c>
    </row>
    <row r="3" spans="1:17" ht="27.75" hidden="1" customHeight="1"/>
    <row r="4" spans="1:17" hidden="1">
      <c r="B4" s="33" t="s">
        <v>4</v>
      </c>
      <c r="C4" s="44" t="s">
        <v>5</v>
      </c>
    </row>
    <row r="5" spans="1:17" hidden="1">
      <c r="B5" s="33" t="s">
        <v>7</v>
      </c>
      <c r="C5" s="45" t="s">
        <v>49</v>
      </c>
    </row>
    <row r="6" spans="1:17" hidden="1">
      <c r="B6" s="33" t="s">
        <v>50</v>
      </c>
      <c r="C6" s="46" t="s">
        <v>51</v>
      </c>
    </row>
    <row r="7" spans="1:17" hidden="1">
      <c r="B7" s="33" t="s">
        <v>10</v>
      </c>
      <c r="C7" s="47" t="s">
        <v>11</v>
      </c>
    </row>
    <row r="8" spans="1:17" hidden="1">
      <c r="B8" s="33" t="s">
        <v>64</v>
      </c>
      <c r="C8" s="48" t="s">
        <v>65</v>
      </c>
    </row>
    <row r="9" spans="1:17" hidden="1">
      <c r="B9" s="33" t="s">
        <v>13</v>
      </c>
      <c r="C9" s="49" t="s">
        <v>52</v>
      </c>
    </row>
    <row r="10" spans="1:17" hidden="1">
      <c r="B10" s="33" t="s">
        <v>16</v>
      </c>
      <c r="C10" s="50"/>
    </row>
    <row r="15" spans="1:17" hidden="1">
      <c r="B15" s="27" t="s">
        <v>46</v>
      </c>
      <c r="C15" s="27" t="s">
        <v>17</v>
      </c>
      <c r="D15" s="27" t="s">
        <v>18</v>
      </c>
      <c r="E15" s="27" t="s">
        <v>19</v>
      </c>
      <c r="F15" s="27" t="s">
        <v>20</v>
      </c>
      <c r="G15" s="27" t="s">
        <v>21</v>
      </c>
      <c r="H15" s="27" t="s">
        <v>22</v>
      </c>
      <c r="I15" s="27" t="s">
        <v>23</v>
      </c>
      <c r="J15" s="27" t="s">
        <v>24</v>
      </c>
    </row>
    <row r="16" spans="1:17" hidden="1">
      <c r="B16" s="43"/>
      <c r="C16" s="51">
        <v>44952</v>
      </c>
      <c r="D16" s="51">
        <v>44953</v>
      </c>
      <c r="E16" s="51">
        <v>44954</v>
      </c>
      <c r="F16" s="51">
        <v>44955</v>
      </c>
      <c r="G16" s="51">
        <v>44956</v>
      </c>
      <c r="H16" s="51">
        <v>44957</v>
      </c>
      <c r="I16" s="51">
        <v>44958</v>
      </c>
    </row>
    <row r="17" spans="2:10" ht="28" hidden="1" customHeight="1">
      <c r="B17" s="43"/>
      <c r="C17" s="43" t="s">
        <v>27</v>
      </c>
      <c r="D17" s="43" t="s">
        <v>28</v>
      </c>
      <c r="E17" s="43" t="s">
        <v>29</v>
      </c>
      <c r="F17" s="43" t="s">
        <v>30</v>
      </c>
      <c r="G17" s="43" t="s">
        <v>31</v>
      </c>
      <c r="H17" s="43" t="s">
        <v>25</v>
      </c>
      <c r="I17" s="43" t="s">
        <v>26</v>
      </c>
    </row>
    <row r="18" spans="2:10" hidden="1">
      <c r="B18" s="43" t="s">
        <v>32</v>
      </c>
      <c r="C18" s="43">
        <v>-6.3</v>
      </c>
      <c r="D18" s="43">
        <f>+C18+-0.5</f>
        <v>-6.8</v>
      </c>
      <c r="E18" s="43">
        <f>+D18+-5</f>
        <v>-11.8</v>
      </c>
      <c r="F18" s="43">
        <f>+E18+-2.5</f>
        <v>-14.3</v>
      </c>
      <c r="G18" s="43">
        <f>+F18+0.5</f>
        <v>-13.8</v>
      </c>
      <c r="H18" s="43">
        <f>+G18+0.5</f>
        <v>-13.3</v>
      </c>
      <c r="I18" s="43">
        <f>+H18+-2.5</f>
        <v>-15.8</v>
      </c>
      <c r="J18" s="43"/>
    </row>
    <row r="19" spans="2:10" hidden="1">
      <c r="B19" s="43" t="s">
        <v>33</v>
      </c>
      <c r="C19" s="43">
        <v>-4.3</v>
      </c>
      <c r="D19" s="43">
        <f>+C19+0</f>
        <v>-4.3</v>
      </c>
      <c r="E19" s="43">
        <f>+D19+-5</f>
        <v>-9.3000000000000007</v>
      </c>
      <c r="F19" s="43">
        <f>+E19+-0.5</f>
        <v>-9.8000000000000007</v>
      </c>
      <c r="G19" s="43">
        <f>+F19+1.5</f>
        <v>-8.3000000000000007</v>
      </c>
      <c r="H19" s="43">
        <f>+G19+1</f>
        <v>-7.3000000000000007</v>
      </c>
      <c r="I19" s="43">
        <f>+H19+-1</f>
        <v>-8.3000000000000007</v>
      </c>
      <c r="J19" s="43"/>
    </row>
    <row r="20" spans="2:10" hidden="1">
      <c r="B20" s="43" t="s">
        <v>34</v>
      </c>
      <c r="C20" s="43">
        <v>-2.7</v>
      </c>
      <c r="D20" s="43">
        <f>+C20+1</f>
        <v>-1.7000000000000002</v>
      </c>
      <c r="E20" s="43">
        <f>+D20+-1.5</f>
        <v>-3.2</v>
      </c>
      <c r="F20" s="43">
        <f>+E20+3.5</f>
        <v>0.29999999999999982</v>
      </c>
      <c r="G20" s="43">
        <f>+F20+3</f>
        <v>3.3</v>
      </c>
      <c r="H20" s="43">
        <f>+G20+2</f>
        <v>5.3</v>
      </c>
      <c r="I20" s="43">
        <f>+H20+2.5</f>
        <v>7.8</v>
      </c>
      <c r="J20" s="43"/>
    </row>
    <row r="21" spans="2:10" hidden="1">
      <c r="B21" s="43" t="s">
        <v>35</v>
      </c>
      <c r="C21" s="43">
        <v>-9.1999999999999993</v>
      </c>
      <c r="D21" s="43">
        <f>+C21+-0.5</f>
        <v>-9.6999999999999993</v>
      </c>
      <c r="E21" s="43">
        <f>+D21+-5.5</f>
        <v>-15.2</v>
      </c>
      <c r="F21" s="43">
        <f>+E21+0</f>
        <v>-15.2</v>
      </c>
      <c r="G21" s="43">
        <f>+F21+1.5</f>
        <v>-13.7</v>
      </c>
      <c r="H21" s="43">
        <f>+G21+0</f>
        <v>-13.7</v>
      </c>
      <c r="I21" s="43">
        <f>+H21+-1.5</f>
        <v>-15.2</v>
      </c>
      <c r="J21" s="43"/>
    </row>
    <row r="22" spans="2:10" hidden="1">
      <c r="B22" s="43" t="s">
        <v>36</v>
      </c>
      <c r="C22" s="43">
        <v>-6.4</v>
      </c>
      <c r="D22" s="43">
        <f>+C22+0</f>
        <v>-6.4</v>
      </c>
      <c r="E22" s="43">
        <f>+D22+-5</f>
        <v>-11.4</v>
      </c>
      <c r="F22" s="43">
        <f>+E22+0</f>
        <v>-11.4</v>
      </c>
      <c r="G22" s="43">
        <f>+F22+2</f>
        <v>-9.4</v>
      </c>
      <c r="H22" s="43">
        <f>+G22+0.5</f>
        <v>-8.9</v>
      </c>
      <c r="I22" s="43">
        <f>+H22+-1.5</f>
        <v>-10.4</v>
      </c>
      <c r="J22" s="43"/>
    </row>
    <row r="23" spans="2:10" hidden="1">
      <c r="B23" s="43" t="s">
        <v>37</v>
      </c>
      <c r="C23" s="43">
        <v>-9.4</v>
      </c>
      <c r="D23" s="43">
        <f>+C23+-0.5</f>
        <v>-9.9</v>
      </c>
      <c r="E23" s="43">
        <f>+D23+-4</f>
        <v>-13.9</v>
      </c>
      <c r="F23" s="43">
        <f>+E23+1</f>
        <v>-12.9</v>
      </c>
      <c r="G23" s="43">
        <f>+F23+1.5</f>
        <v>-11.4</v>
      </c>
      <c r="H23" s="43">
        <f>+G23+0</f>
        <v>-11.4</v>
      </c>
      <c r="I23" s="43">
        <f>+H23+-1</f>
        <v>-12.4</v>
      </c>
      <c r="J23" s="43"/>
    </row>
    <row r="24" spans="2:10" hidden="1">
      <c r="B24" s="43" t="s">
        <v>38</v>
      </c>
      <c r="C24" s="43">
        <v>-7</v>
      </c>
      <c r="D24" s="43">
        <f>+C24+0</f>
        <v>-7</v>
      </c>
      <c r="E24" s="43">
        <f>+D24+-6.5</f>
        <v>-13.5</v>
      </c>
      <c r="F24" s="43">
        <f>+E24+-2</f>
        <v>-15.5</v>
      </c>
      <c r="G24" s="43">
        <f>+F24+0.5</f>
        <v>-15</v>
      </c>
      <c r="H24" s="43">
        <f>+G24+0</f>
        <v>-15</v>
      </c>
      <c r="I24" s="43">
        <f>+H24+-2.5</f>
        <v>-17.5</v>
      </c>
      <c r="J24" s="43"/>
    </row>
    <row r="25" spans="2:10" hidden="1">
      <c r="B25" s="43" t="s">
        <v>39</v>
      </c>
      <c r="C25" s="43">
        <v>-4.8</v>
      </c>
      <c r="D25" s="43">
        <f>+C25+-0.5</f>
        <v>-5.3</v>
      </c>
      <c r="E25" s="43">
        <f>+D25+-2</f>
        <v>-7.3</v>
      </c>
      <c r="F25" s="43">
        <f>+E25+-2</f>
        <v>-9.3000000000000007</v>
      </c>
      <c r="G25" s="43">
        <f>+F25+0.5</f>
        <v>-8.8000000000000007</v>
      </c>
      <c r="H25" s="43">
        <f>+G25+0.5</f>
        <v>-8.3000000000000007</v>
      </c>
      <c r="I25" s="43">
        <f>+H25+-2</f>
        <v>-10.3</v>
      </c>
      <c r="J25" s="43"/>
    </row>
    <row r="26" spans="2:10" hidden="1">
      <c r="B26" s="43" t="s">
        <v>41</v>
      </c>
      <c r="C26" s="43">
        <v>-2.9</v>
      </c>
      <c r="D26" s="43">
        <f>+C26+-0.5</f>
        <v>-3.4</v>
      </c>
      <c r="E26" s="43">
        <f>+D26+-2</f>
        <v>-5.4</v>
      </c>
      <c r="F26" s="43">
        <f>+E26+-1.5</f>
        <v>-6.9</v>
      </c>
      <c r="G26" s="43">
        <f>+F26+1</f>
        <v>-5.9</v>
      </c>
      <c r="H26" s="43">
        <f>+G26+1</f>
        <v>-4.9000000000000004</v>
      </c>
      <c r="I26" s="43">
        <f>+H26+-2</f>
        <v>-6.9</v>
      </c>
      <c r="J26" s="43"/>
    </row>
    <row r="27" spans="2:10" hidden="1">
      <c r="B27" s="43" t="s">
        <v>60</v>
      </c>
      <c r="C27" s="43">
        <v>-8.6</v>
      </c>
      <c r="D27" s="43">
        <f>+C27+0</f>
        <v>-8.6</v>
      </c>
      <c r="E27" s="43">
        <f>+D27+-4.5</f>
        <v>-13.1</v>
      </c>
      <c r="F27" s="43">
        <f>+E27+-0.5</f>
        <v>-13.6</v>
      </c>
      <c r="G27" s="43">
        <f>+F27+1</f>
        <v>-12.6</v>
      </c>
      <c r="H27" s="43">
        <f>+G27+0.5</f>
        <v>-12.1</v>
      </c>
      <c r="I27" s="43">
        <f>+H27+-2</f>
        <v>-14.1</v>
      </c>
      <c r="J27" s="43"/>
    </row>
    <row r="28" spans="2:10" hidden="1">
      <c r="B28" s="43" t="s">
        <v>61</v>
      </c>
      <c r="C28" s="43">
        <v>-3.8</v>
      </c>
      <c r="D28" s="43">
        <f>+C28+1</f>
        <v>-2.8</v>
      </c>
      <c r="E28" s="43">
        <f>+D28+-3.5</f>
        <v>-6.3</v>
      </c>
      <c r="F28" s="43">
        <f>+E28+2</f>
        <v>-4.3</v>
      </c>
      <c r="G28" s="43">
        <f>+F28+2.5</f>
        <v>-1.7999999999999998</v>
      </c>
      <c r="H28" s="43">
        <f>+G28+2</f>
        <v>0.20000000000000018</v>
      </c>
      <c r="I28" s="43">
        <f>+H28+2.5</f>
        <v>2.7</v>
      </c>
      <c r="J28" s="43"/>
    </row>
    <row r="29" spans="2:10" hidden="1">
      <c r="B29" s="43" t="s">
        <v>62</v>
      </c>
      <c r="C29" s="43">
        <v>-5.5</v>
      </c>
      <c r="D29" s="43">
        <f>+C29+0</f>
        <v>-5.5</v>
      </c>
      <c r="E29" s="43">
        <f>+D29+-5.5</f>
        <v>-11</v>
      </c>
      <c r="F29" s="43">
        <f>+E29+-0.5</f>
        <v>-11.5</v>
      </c>
      <c r="G29" s="43">
        <f>+F29+1</f>
        <v>-10.5</v>
      </c>
      <c r="H29" s="43">
        <f>+G29+0.5</f>
        <v>-10</v>
      </c>
      <c r="I29" s="43">
        <f>+H29+-2</f>
        <v>-12</v>
      </c>
      <c r="J29" s="43"/>
    </row>
    <row r="30" spans="2:10" hidden="1">
      <c r="B30" s="43" t="s">
        <v>63</v>
      </c>
      <c r="C30" s="43">
        <v>-3.4</v>
      </c>
      <c r="D30" s="43">
        <f>+C30+-0.5</f>
        <v>-3.9</v>
      </c>
      <c r="E30" s="43">
        <f>+D30+-1.5</f>
        <v>-5.4</v>
      </c>
      <c r="F30" s="43">
        <f>+E30+-3</f>
        <v>-8.4</v>
      </c>
      <c r="G30" s="43">
        <f>+F30+0.5</f>
        <v>-7.9</v>
      </c>
      <c r="H30" s="43">
        <f>+G30+1</f>
        <v>-6.9</v>
      </c>
      <c r="I30" s="43">
        <f>+H30+-2</f>
        <v>-8.9</v>
      </c>
      <c r="J30" s="43"/>
    </row>
    <row r="35" spans="2:53" ht="42" hidden="1" customHeight="1">
      <c r="B35" s="42" t="s">
        <v>67</v>
      </c>
      <c r="C35" s="54">
        <v>44949</v>
      </c>
      <c r="D35" s="54">
        <v>44950</v>
      </c>
      <c r="E35" s="54">
        <v>44951</v>
      </c>
      <c r="F35" s="54">
        <v>44952</v>
      </c>
      <c r="G35" s="54">
        <v>44953</v>
      </c>
      <c r="H35" s="54">
        <v>44954</v>
      </c>
      <c r="I35" s="54">
        <v>44955</v>
      </c>
      <c r="J35" s="54">
        <v>44956</v>
      </c>
      <c r="K35" s="54">
        <v>44957</v>
      </c>
      <c r="L35" s="54">
        <v>44958</v>
      </c>
      <c r="M35" s="54">
        <v>44959</v>
      </c>
      <c r="N35" s="54">
        <v>44960</v>
      </c>
      <c r="O35" s="54">
        <v>44961</v>
      </c>
      <c r="P35" s="54">
        <v>44962</v>
      </c>
      <c r="Q35" s="54">
        <v>44963</v>
      </c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>
        <v>44964</v>
      </c>
      <c r="AQ35" s="54">
        <v>44965</v>
      </c>
      <c r="AR35" s="54">
        <v>44966</v>
      </c>
      <c r="AS35" s="54">
        <v>44967</v>
      </c>
      <c r="AT35" s="54">
        <v>44968</v>
      </c>
      <c r="AU35" s="54">
        <v>44969</v>
      </c>
      <c r="AV35" s="54">
        <v>44970</v>
      </c>
      <c r="AW35" s="54">
        <v>44971</v>
      </c>
      <c r="AX35" s="54">
        <v>44972</v>
      </c>
      <c r="AY35" s="54">
        <v>44973</v>
      </c>
      <c r="AZ35" s="33" t="s">
        <v>69</v>
      </c>
      <c r="BA35" s="33" t="s">
        <v>70</v>
      </c>
    </row>
    <row r="36" spans="2:53" hidden="1">
      <c r="B36" s="43" t="s">
        <v>32</v>
      </c>
      <c r="C36" s="43">
        <v>-0.1</v>
      </c>
      <c r="D36" s="33">
        <v>-1.4</v>
      </c>
      <c r="E36" s="33">
        <v>-2.2999999999999998</v>
      </c>
      <c r="F36" s="33">
        <v>-2.5</v>
      </c>
      <c r="G36" s="33">
        <v>-0.9</v>
      </c>
      <c r="AZ36" s="43">
        <f t="shared" ref="AZ36:AZ48" si="0">+SUM(C36:AY36)</f>
        <v>-7.2</v>
      </c>
    </row>
    <row r="37" spans="2:53" hidden="1">
      <c r="B37" s="43" t="s">
        <v>33</v>
      </c>
      <c r="C37" s="43">
        <v>-0.2</v>
      </c>
      <c r="D37" s="33">
        <v>-0.7</v>
      </c>
      <c r="E37" s="33">
        <v>-2.1</v>
      </c>
      <c r="F37" s="33">
        <v>-1.3</v>
      </c>
      <c r="G37" s="33">
        <v>-1.2</v>
      </c>
      <c r="AZ37" s="43">
        <f t="shared" si="0"/>
        <v>-5.5</v>
      </c>
    </row>
    <row r="38" spans="2:53" hidden="1">
      <c r="B38" s="43" t="s">
        <v>34</v>
      </c>
      <c r="C38" s="43">
        <v>-1.7</v>
      </c>
      <c r="D38" s="33">
        <v>-2.6</v>
      </c>
      <c r="E38" s="33">
        <v>-1.1000000000000001</v>
      </c>
      <c r="F38" s="33">
        <v>2.7</v>
      </c>
      <c r="G38" s="33">
        <v>1.6</v>
      </c>
      <c r="AZ38" s="43">
        <f t="shared" si="0"/>
        <v>-1.1000000000000001</v>
      </c>
    </row>
    <row r="39" spans="2:53" hidden="1">
      <c r="B39" s="43" t="s">
        <v>35</v>
      </c>
      <c r="C39" s="43">
        <v>-3.2</v>
      </c>
      <c r="D39" s="33">
        <v>-2.7</v>
      </c>
      <c r="E39" s="33">
        <v>-3.4</v>
      </c>
      <c r="F39" s="33">
        <v>0.1</v>
      </c>
      <c r="G39" s="33">
        <v>-1.4</v>
      </c>
      <c r="AZ39" s="43">
        <f t="shared" si="0"/>
        <v>-10.600000000000001</v>
      </c>
    </row>
    <row r="40" spans="2:53" hidden="1">
      <c r="B40" s="43" t="s">
        <v>36</v>
      </c>
      <c r="C40" s="43">
        <v>-1</v>
      </c>
      <c r="D40" s="33">
        <v>-1.6</v>
      </c>
      <c r="E40" s="33">
        <v>-2.8</v>
      </c>
      <c r="F40" s="33">
        <v>-1</v>
      </c>
      <c r="G40" s="33">
        <v>-2</v>
      </c>
      <c r="AZ40" s="43">
        <f t="shared" si="0"/>
        <v>-8.4</v>
      </c>
    </row>
    <row r="41" spans="2:53" hidden="1">
      <c r="B41" s="43" t="s">
        <v>37</v>
      </c>
      <c r="C41" s="43">
        <v>-3.6</v>
      </c>
      <c r="D41" s="33">
        <v>-3.7</v>
      </c>
      <c r="E41" s="33">
        <v>-3.1</v>
      </c>
      <c r="F41" s="33">
        <v>1</v>
      </c>
      <c r="G41" s="33">
        <v>-1.2</v>
      </c>
      <c r="AZ41" s="43">
        <f t="shared" si="0"/>
        <v>-10.6</v>
      </c>
    </row>
    <row r="42" spans="2:53" hidden="1">
      <c r="B42" s="43" t="s">
        <v>38</v>
      </c>
      <c r="C42" s="43">
        <v>-0.7</v>
      </c>
      <c r="D42" s="33">
        <v>-1.7</v>
      </c>
      <c r="E42" s="33">
        <v>-2.9</v>
      </c>
      <c r="F42" s="33">
        <v>-1.7</v>
      </c>
      <c r="G42" s="33">
        <v>-1</v>
      </c>
      <c r="AZ42" s="43">
        <f t="shared" si="0"/>
        <v>-8</v>
      </c>
    </row>
    <row r="43" spans="2:53" hidden="1">
      <c r="B43" s="43" t="s">
        <v>39</v>
      </c>
      <c r="C43" s="43">
        <v>0</v>
      </c>
      <c r="D43" s="33">
        <v>-0.8</v>
      </c>
      <c r="E43" s="33">
        <v>-1.8</v>
      </c>
      <c r="F43" s="33">
        <v>-2.2000000000000002</v>
      </c>
      <c r="G43" s="33">
        <v>-1.3</v>
      </c>
      <c r="AZ43" s="43">
        <f t="shared" si="0"/>
        <v>-6.1000000000000005</v>
      </c>
    </row>
    <row r="44" spans="2:53" hidden="1">
      <c r="B44" s="43" t="s">
        <v>41</v>
      </c>
      <c r="C44" s="43">
        <v>0.3</v>
      </c>
      <c r="D44" s="33">
        <v>-0.4</v>
      </c>
      <c r="E44" s="33">
        <v>-1.3</v>
      </c>
      <c r="F44" s="33">
        <v>-1.5</v>
      </c>
      <c r="G44" s="33">
        <v>-0.8</v>
      </c>
      <c r="AZ44" s="43">
        <f t="shared" si="0"/>
        <v>-3.7</v>
      </c>
    </row>
    <row r="45" spans="2:53" hidden="1">
      <c r="B45" s="43" t="s">
        <v>60</v>
      </c>
      <c r="C45" s="43">
        <v>-1.7</v>
      </c>
      <c r="D45" s="33">
        <v>-2.2999999999999998</v>
      </c>
      <c r="E45" s="33">
        <v>-3.2</v>
      </c>
      <c r="F45" s="33">
        <v>-1.4</v>
      </c>
      <c r="G45" s="33">
        <v>-2.8</v>
      </c>
      <c r="AZ45" s="43">
        <f t="shared" si="0"/>
        <v>-11.399999999999999</v>
      </c>
    </row>
    <row r="46" spans="2:53" hidden="1">
      <c r="B46" s="43" t="s">
        <v>61</v>
      </c>
      <c r="C46" s="43">
        <v>-1.4</v>
      </c>
      <c r="D46" s="33">
        <v>-1.6</v>
      </c>
      <c r="E46" s="33">
        <v>-1</v>
      </c>
      <c r="F46" s="33">
        <v>0.2</v>
      </c>
      <c r="G46" s="33">
        <v>-1.4</v>
      </c>
      <c r="AZ46" s="43">
        <f t="shared" si="0"/>
        <v>-5.1999999999999993</v>
      </c>
    </row>
    <row r="47" spans="2:53" hidden="1">
      <c r="B47" s="43" t="s">
        <v>62</v>
      </c>
      <c r="C47" s="43">
        <v>-0.4</v>
      </c>
      <c r="D47" s="33">
        <v>-1.1000000000000001</v>
      </c>
      <c r="E47" s="33">
        <v>-2.6</v>
      </c>
      <c r="F47" s="33">
        <v>-1.4</v>
      </c>
      <c r="G47" s="33">
        <v>-1</v>
      </c>
      <c r="AZ47" s="43">
        <f t="shared" si="0"/>
        <v>-6.5</v>
      </c>
    </row>
    <row r="48" spans="2:53" hidden="1">
      <c r="B48" s="43" t="s">
        <v>63</v>
      </c>
      <c r="C48" s="43">
        <v>0.4</v>
      </c>
      <c r="D48" s="33">
        <v>-1</v>
      </c>
      <c r="E48" s="33">
        <v>-1.1000000000000001</v>
      </c>
      <c r="F48" s="33">
        <v>-1.7</v>
      </c>
      <c r="G48" s="33">
        <v>-0.5</v>
      </c>
      <c r="AZ48" s="43">
        <f t="shared" si="0"/>
        <v>-3.9000000000000004</v>
      </c>
    </row>
    <row r="49" spans="1:17" ht="42" customHeight="1">
      <c r="A49" s="42" t="s">
        <v>42</v>
      </c>
      <c r="D49" s="43" t="s">
        <v>31</v>
      </c>
      <c r="E49" s="43" t="s">
        <v>25</v>
      </c>
      <c r="F49" s="43" t="s">
        <v>26</v>
      </c>
      <c r="G49" s="43" t="s">
        <v>27</v>
      </c>
      <c r="H49" s="43" t="s">
        <v>28</v>
      </c>
      <c r="I49" s="43" t="s">
        <v>29</v>
      </c>
      <c r="J49" s="43" t="s">
        <v>30</v>
      </c>
      <c r="K49" s="43" t="s">
        <v>31</v>
      </c>
      <c r="L49" s="43" t="s">
        <v>25</v>
      </c>
      <c r="M49" s="43" t="s">
        <v>26</v>
      </c>
      <c r="N49" s="43" t="s">
        <v>27</v>
      </c>
      <c r="O49" s="43" t="s">
        <v>28</v>
      </c>
      <c r="P49" s="43" t="s">
        <v>29</v>
      </c>
      <c r="Q49" s="43" t="s">
        <v>30</v>
      </c>
    </row>
    <row r="50" spans="1:17" ht="28" customHeight="1">
      <c r="B50" s="33" t="s">
        <v>0</v>
      </c>
      <c r="C50" s="33" t="s">
        <v>1</v>
      </c>
    </row>
    <row r="51" spans="1:17" ht="27.75" customHeight="1"/>
    <row r="52" spans="1:17">
      <c r="B52" s="33" t="s">
        <v>4</v>
      </c>
      <c r="C52" s="44" t="s">
        <v>5</v>
      </c>
    </row>
    <row r="53" spans="1:17">
      <c r="B53" s="33" t="s">
        <v>7</v>
      </c>
      <c r="C53" s="45" t="s">
        <v>49</v>
      </c>
    </row>
    <row r="54" spans="1:17">
      <c r="B54" s="33" t="s">
        <v>50</v>
      </c>
      <c r="C54" s="46" t="s">
        <v>51</v>
      </c>
    </row>
    <row r="55" spans="1:17">
      <c r="B55" s="33" t="s">
        <v>10</v>
      </c>
      <c r="C55" s="47" t="s">
        <v>11</v>
      </c>
    </row>
    <row r="56" spans="1:17">
      <c r="B56" s="33" t="s">
        <v>64</v>
      </c>
      <c r="C56" s="48" t="s">
        <v>65</v>
      </c>
    </row>
    <row r="57" spans="1:17">
      <c r="B57" s="33" t="s">
        <v>13</v>
      </c>
      <c r="C57" s="49" t="s">
        <v>52</v>
      </c>
    </row>
    <row r="58" spans="1:17">
      <c r="B58" s="33" t="s">
        <v>16</v>
      </c>
      <c r="C58" s="50"/>
    </row>
    <row r="62" spans="1:17" ht="42" customHeight="1">
      <c r="C62" s="33" t="s">
        <v>72</v>
      </c>
    </row>
    <row r="63" spans="1:17">
      <c r="B63" s="27" t="s">
        <v>46</v>
      </c>
      <c r="C63" s="27" t="s">
        <v>17</v>
      </c>
      <c r="D63" s="27" t="s">
        <v>18</v>
      </c>
      <c r="E63" s="27" t="s">
        <v>19</v>
      </c>
      <c r="F63" s="27" t="s">
        <v>20</v>
      </c>
      <c r="G63" s="27" t="s">
        <v>21</v>
      </c>
      <c r="H63" s="27" t="s">
        <v>22</v>
      </c>
      <c r="I63" s="27" t="s">
        <v>23</v>
      </c>
      <c r="J63" s="63" t="s">
        <v>24</v>
      </c>
    </row>
    <row r="64" spans="1:17">
      <c r="B64" s="43"/>
      <c r="C64" s="51"/>
      <c r="D64" s="51"/>
      <c r="E64" s="51"/>
      <c r="F64" s="51"/>
      <c r="G64" s="51"/>
      <c r="H64" s="51"/>
      <c r="I64" s="64"/>
      <c r="J64" s="59"/>
    </row>
    <row r="65" spans="2:10">
      <c r="B65" s="43"/>
      <c r="C65" s="57"/>
      <c r="D65" s="57"/>
      <c r="E65" s="57"/>
      <c r="F65" s="57"/>
      <c r="G65" s="57"/>
      <c r="H65" s="57"/>
      <c r="I65" s="65"/>
      <c r="J65" s="59"/>
    </row>
    <row r="66" spans="2:10">
      <c r="B66" s="43" t="s">
        <v>32</v>
      </c>
      <c r="C66" s="43"/>
      <c r="D66" s="43"/>
      <c r="E66" s="43"/>
      <c r="F66" s="43"/>
      <c r="G66" s="43"/>
      <c r="H66" s="43"/>
      <c r="I66" s="43"/>
      <c r="J66" s="57"/>
    </row>
    <row r="67" spans="2:10">
      <c r="B67" s="43" t="s">
        <v>33</v>
      </c>
      <c r="C67" s="43"/>
      <c r="D67" s="43"/>
      <c r="E67" s="43"/>
      <c r="F67" s="43"/>
      <c r="G67" s="43"/>
      <c r="H67" s="43"/>
      <c r="I67" s="43"/>
      <c r="J67" s="43"/>
    </row>
    <row r="68" spans="2:10">
      <c r="B68" s="43" t="s">
        <v>34</v>
      </c>
      <c r="C68" s="43"/>
      <c r="D68" s="43"/>
      <c r="E68" s="43"/>
      <c r="F68" s="43"/>
      <c r="G68" s="43"/>
      <c r="H68" s="43"/>
      <c r="I68" s="43"/>
      <c r="J68" s="43"/>
    </row>
    <row r="69" spans="2:10">
      <c r="B69" s="43" t="s">
        <v>35</v>
      </c>
      <c r="C69" s="43"/>
      <c r="D69" s="43"/>
      <c r="E69" s="43"/>
      <c r="F69" s="43"/>
      <c r="G69" s="43"/>
      <c r="H69" s="43"/>
      <c r="I69" s="43"/>
      <c r="J69" s="43"/>
    </row>
    <row r="70" spans="2:10">
      <c r="B70" s="43" t="s">
        <v>36</v>
      </c>
      <c r="C70" s="43"/>
      <c r="D70" s="43"/>
      <c r="E70" s="43"/>
      <c r="F70" s="43"/>
      <c r="G70" s="43"/>
      <c r="H70" s="43"/>
      <c r="I70" s="43"/>
      <c r="J70" s="43"/>
    </row>
    <row r="71" spans="2:10">
      <c r="B71" s="43" t="s">
        <v>37</v>
      </c>
      <c r="C71" s="43"/>
      <c r="D71" s="43"/>
      <c r="E71" s="43"/>
      <c r="F71" s="43"/>
      <c r="G71" s="43"/>
      <c r="H71" s="43"/>
      <c r="I71" s="43"/>
      <c r="J71" s="43"/>
    </row>
    <row r="72" spans="2:10">
      <c r="B72" s="43" t="s">
        <v>38</v>
      </c>
      <c r="C72" s="43"/>
      <c r="D72" s="43"/>
      <c r="E72" s="43"/>
      <c r="F72" s="43"/>
      <c r="G72" s="43"/>
      <c r="H72" s="43"/>
      <c r="I72" s="43"/>
      <c r="J72" s="43"/>
    </row>
    <row r="73" spans="2:10">
      <c r="B73" s="43" t="s">
        <v>39</v>
      </c>
      <c r="C73" s="43"/>
      <c r="D73" s="43"/>
      <c r="E73" s="43"/>
      <c r="F73" s="43"/>
      <c r="G73" s="43"/>
      <c r="H73" s="43"/>
      <c r="I73" s="43"/>
      <c r="J73" s="43"/>
    </row>
    <row r="74" spans="2:10">
      <c r="B74" s="43" t="s">
        <v>41</v>
      </c>
      <c r="C74" s="43"/>
      <c r="D74" s="43"/>
      <c r="E74" s="43"/>
      <c r="F74" s="43"/>
      <c r="G74" s="43"/>
      <c r="H74" s="43"/>
      <c r="I74" s="43"/>
      <c r="J74" s="43"/>
    </row>
    <row r="75" spans="2:10">
      <c r="B75" s="43" t="s">
        <v>60</v>
      </c>
      <c r="C75" s="43"/>
      <c r="D75" s="43"/>
      <c r="E75" s="43"/>
      <c r="F75" s="43"/>
      <c r="G75" s="43"/>
      <c r="H75" s="43"/>
      <c r="I75" s="43"/>
      <c r="J75" s="43"/>
    </row>
    <row r="76" spans="2:10">
      <c r="B76" s="43" t="s">
        <v>61</v>
      </c>
      <c r="C76" s="43"/>
      <c r="D76" s="43"/>
      <c r="E76" s="43"/>
      <c r="F76" s="43"/>
      <c r="G76" s="43"/>
      <c r="H76" s="43"/>
      <c r="I76" s="43"/>
      <c r="J76" s="43"/>
    </row>
    <row r="77" spans="2:10">
      <c r="B77" s="43" t="s">
        <v>62</v>
      </c>
      <c r="C77" s="43"/>
      <c r="D77" s="43"/>
      <c r="E77" s="43"/>
      <c r="F77" s="43"/>
      <c r="G77" s="43"/>
      <c r="H77" s="43"/>
      <c r="I77" s="43"/>
      <c r="J77" s="43"/>
    </row>
    <row r="78" spans="2:10">
      <c r="B78" s="43" t="s">
        <v>63</v>
      </c>
      <c r="C78" s="43"/>
      <c r="D78" s="43"/>
      <c r="E78" s="43"/>
      <c r="F78" s="43"/>
      <c r="G78" s="43"/>
      <c r="H78" s="43"/>
      <c r="I78" s="43"/>
      <c r="J78" s="43"/>
    </row>
    <row r="83" spans="2:125" ht="42" customHeight="1">
      <c r="B83" s="42" t="s">
        <v>67</v>
      </c>
      <c r="C83" s="54">
        <v>46023</v>
      </c>
      <c r="D83" s="54">
        <v>46024</v>
      </c>
      <c r="E83" s="54">
        <v>46025</v>
      </c>
      <c r="F83" s="54">
        <v>46026</v>
      </c>
      <c r="G83" s="54">
        <v>46027</v>
      </c>
      <c r="H83" s="54">
        <v>46028</v>
      </c>
      <c r="I83" s="54">
        <v>46029</v>
      </c>
      <c r="J83" s="54">
        <v>46030</v>
      </c>
      <c r="K83" s="54">
        <v>46031</v>
      </c>
      <c r="L83" s="54">
        <v>46032</v>
      </c>
      <c r="M83" s="54">
        <v>46033</v>
      </c>
      <c r="N83" s="54">
        <v>46034</v>
      </c>
      <c r="O83" s="54">
        <v>46035</v>
      </c>
      <c r="P83" s="54">
        <v>46036</v>
      </c>
      <c r="Q83" s="54">
        <v>46037</v>
      </c>
      <c r="R83" s="54">
        <v>46038</v>
      </c>
      <c r="S83" s="54">
        <v>46039</v>
      </c>
      <c r="T83" s="54">
        <v>46040</v>
      </c>
      <c r="U83" s="54">
        <v>46041</v>
      </c>
      <c r="V83" s="54">
        <v>46042</v>
      </c>
      <c r="W83" s="54">
        <v>46043</v>
      </c>
      <c r="X83" s="54">
        <v>46044</v>
      </c>
      <c r="Y83" s="54">
        <v>46045</v>
      </c>
      <c r="Z83" s="54">
        <v>46046</v>
      </c>
      <c r="AA83" s="54">
        <v>46047</v>
      </c>
      <c r="AB83" s="54">
        <v>46048</v>
      </c>
      <c r="AC83" s="54">
        <v>46049</v>
      </c>
      <c r="AD83" s="54">
        <v>46050</v>
      </c>
      <c r="AE83" s="54">
        <v>46051</v>
      </c>
      <c r="AF83" s="54">
        <v>46052</v>
      </c>
      <c r="AG83" s="54">
        <v>46053</v>
      </c>
      <c r="AH83" s="54">
        <v>46054</v>
      </c>
      <c r="AI83" s="54">
        <v>46055</v>
      </c>
      <c r="AJ83" s="54">
        <v>46056</v>
      </c>
      <c r="AK83" s="54">
        <v>46057</v>
      </c>
      <c r="AL83" s="54">
        <v>46058</v>
      </c>
      <c r="AM83" s="54">
        <v>46059</v>
      </c>
      <c r="AN83" s="54">
        <v>46060</v>
      </c>
      <c r="AO83" s="54">
        <v>46061</v>
      </c>
      <c r="AP83" s="54">
        <v>46062</v>
      </c>
      <c r="AQ83" s="54">
        <v>46063</v>
      </c>
      <c r="AR83" s="54">
        <v>46064</v>
      </c>
      <c r="AS83" s="54">
        <v>46065</v>
      </c>
      <c r="AT83" s="54">
        <v>46066</v>
      </c>
      <c r="AU83" s="54">
        <v>46067</v>
      </c>
      <c r="AV83" s="54">
        <v>46068</v>
      </c>
      <c r="AW83" s="54">
        <v>46069</v>
      </c>
      <c r="AX83" s="54">
        <v>46070</v>
      </c>
      <c r="AY83" s="54">
        <v>46071</v>
      </c>
      <c r="AZ83" s="54">
        <v>46072</v>
      </c>
      <c r="BA83" s="54">
        <v>46073</v>
      </c>
      <c r="BB83" s="54">
        <v>46074</v>
      </c>
      <c r="BC83" s="54">
        <v>46075</v>
      </c>
      <c r="BD83" s="54">
        <v>46076</v>
      </c>
      <c r="BE83" s="54">
        <v>46077</v>
      </c>
      <c r="BF83" s="54">
        <v>46078</v>
      </c>
      <c r="BG83" s="54">
        <v>46079</v>
      </c>
      <c r="BH83" s="54">
        <v>46080</v>
      </c>
      <c r="BI83" s="54">
        <v>46081</v>
      </c>
      <c r="BJ83" s="54">
        <v>46082</v>
      </c>
      <c r="BK83" s="54">
        <v>46083</v>
      </c>
      <c r="BL83" s="54">
        <v>46084</v>
      </c>
      <c r="BM83" s="54">
        <v>46085</v>
      </c>
      <c r="BN83" s="54">
        <v>46086</v>
      </c>
      <c r="BO83" s="54">
        <v>46087</v>
      </c>
      <c r="BP83" s="54">
        <v>46088</v>
      </c>
      <c r="BQ83" s="54">
        <v>46089</v>
      </c>
      <c r="BR83" s="54">
        <v>46090</v>
      </c>
      <c r="BS83" s="54">
        <v>46091</v>
      </c>
      <c r="BT83" s="54">
        <v>46092</v>
      </c>
      <c r="BU83" s="54">
        <v>46093</v>
      </c>
      <c r="BV83" s="54">
        <v>46094</v>
      </c>
      <c r="BW83" s="54">
        <v>46095</v>
      </c>
      <c r="BX83" s="54">
        <v>46096</v>
      </c>
      <c r="BY83" s="54">
        <v>46097</v>
      </c>
      <c r="BZ83" s="54">
        <v>46098</v>
      </c>
      <c r="CA83" s="54">
        <v>46099</v>
      </c>
      <c r="CB83" s="54">
        <v>46100</v>
      </c>
      <c r="CC83" s="54">
        <v>46101</v>
      </c>
      <c r="CD83" s="54">
        <v>46102</v>
      </c>
      <c r="CE83" s="54">
        <v>46103</v>
      </c>
      <c r="CF83" s="54">
        <v>46104</v>
      </c>
      <c r="CG83" s="54">
        <v>46105</v>
      </c>
      <c r="CH83" s="54">
        <v>46106</v>
      </c>
      <c r="CI83" s="54">
        <v>46107</v>
      </c>
      <c r="CJ83" s="54">
        <v>46108</v>
      </c>
      <c r="CK83" s="54">
        <v>46109</v>
      </c>
      <c r="CL83" s="54">
        <v>46110</v>
      </c>
      <c r="CM83" s="54">
        <v>46111</v>
      </c>
      <c r="CN83" s="54">
        <v>46112</v>
      </c>
      <c r="CO83" s="54">
        <v>46113</v>
      </c>
      <c r="CP83" s="54">
        <v>46114</v>
      </c>
      <c r="CQ83" s="54">
        <v>46115</v>
      </c>
      <c r="CR83" s="54">
        <v>46116</v>
      </c>
      <c r="CS83" s="54">
        <v>46117</v>
      </c>
      <c r="CT83" s="54">
        <v>46118</v>
      </c>
      <c r="CU83" s="54">
        <v>46119</v>
      </c>
      <c r="CV83" s="54">
        <v>46120</v>
      </c>
      <c r="CW83" s="54">
        <v>46121</v>
      </c>
      <c r="CX83" s="54">
        <v>46122</v>
      </c>
      <c r="CY83" s="54">
        <v>46123</v>
      </c>
      <c r="CZ83" s="54">
        <v>46124</v>
      </c>
      <c r="DA83" s="54">
        <v>46125</v>
      </c>
      <c r="DB83" s="54">
        <v>46126</v>
      </c>
      <c r="DC83" s="54">
        <v>46127</v>
      </c>
      <c r="DD83" s="54">
        <v>46128</v>
      </c>
      <c r="DE83" s="54">
        <v>46129</v>
      </c>
      <c r="DF83" s="54">
        <v>46130</v>
      </c>
      <c r="DG83" s="54">
        <v>46131</v>
      </c>
      <c r="DH83" s="54">
        <v>46132</v>
      </c>
      <c r="DI83" s="54">
        <v>46133</v>
      </c>
      <c r="DJ83" s="54">
        <v>46134</v>
      </c>
      <c r="DK83" s="54">
        <v>46135</v>
      </c>
      <c r="DL83" s="54">
        <v>46136</v>
      </c>
      <c r="DM83" s="54">
        <v>46137</v>
      </c>
      <c r="DN83" s="54">
        <v>46138</v>
      </c>
      <c r="DO83" s="54">
        <v>46139</v>
      </c>
      <c r="DP83" s="54">
        <v>46140</v>
      </c>
      <c r="DQ83" s="54">
        <v>46141</v>
      </c>
      <c r="DR83" s="54">
        <v>46142</v>
      </c>
      <c r="DS83" s="54">
        <v>46143</v>
      </c>
      <c r="DT83" s="33" t="s">
        <v>69</v>
      </c>
      <c r="DU83" s="33" t="s">
        <v>70</v>
      </c>
    </row>
    <row r="84" spans="2:125">
      <c r="B84" s="43" t="s">
        <v>32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>
        <f t="shared" ref="DT84:DT96" si="1">+SUM(C84:DR84)</f>
        <v>0</v>
      </c>
      <c r="DU84" s="43">
        <f t="shared" ref="DU84:DU96" si="2">+SUM(C84:DR84)</f>
        <v>0</v>
      </c>
    </row>
    <row r="85" spans="2:125">
      <c r="B85" s="43" t="s">
        <v>33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>
        <f t="shared" si="1"/>
        <v>0</v>
      </c>
      <c r="DU85" s="43">
        <f t="shared" si="2"/>
        <v>0</v>
      </c>
    </row>
    <row r="86" spans="2:125">
      <c r="B86" s="43" t="s">
        <v>34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>
        <f t="shared" si="1"/>
        <v>0</v>
      </c>
      <c r="DU86" s="43">
        <f t="shared" si="2"/>
        <v>0</v>
      </c>
    </row>
    <row r="87" spans="2:125">
      <c r="B87" s="43" t="s">
        <v>35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>
        <f t="shared" si="1"/>
        <v>0</v>
      </c>
      <c r="DU87" s="43">
        <f t="shared" si="2"/>
        <v>0</v>
      </c>
    </row>
    <row r="88" spans="2:125">
      <c r="B88" s="43" t="s">
        <v>36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>
        <f t="shared" si="1"/>
        <v>0</v>
      </c>
      <c r="DU88" s="43">
        <f t="shared" si="2"/>
        <v>0</v>
      </c>
    </row>
    <row r="89" spans="2:125">
      <c r="B89" s="43" t="s">
        <v>37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>
        <f t="shared" si="1"/>
        <v>0</v>
      </c>
      <c r="DU89" s="43">
        <f t="shared" si="2"/>
        <v>0</v>
      </c>
    </row>
    <row r="90" spans="2:125">
      <c r="B90" s="43" t="s">
        <v>38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>
        <f t="shared" si="1"/>
        <v>0</v>
      </c>
      <c r="DU90" s="43">
        <f t="shared" si="2"/>
        <v>0</v>
      </c>
    </row>
    <row r="91" spans="2:125">
      <c r="B91" s="43" t="s">
        <v>39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>
        <f t="shared" si="1"/>
        <v>0</v>
      </c>
      <c r="DU91" s="43">
        <f t="shared" si="2"/>
        <v>0</v>
      </c>
    </row>
    <row r="92" spans="2:125">
      <c r="B92" s="43" t="s">
        <v>41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>
        <f t="shared" si="1"/>
        <v>0</v>
      </c>
      <c r="DU92" s="43">
        <f t="shared" si="2"/>
        <v>0</v>
      </c>
    </row>
    <row r="93" spans="2:125">
      <c r="B93" s="43" t="s">
        <v>60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>
        <f t="shared" si="1"/>
        <v>0</v>
      </c>
      <c r="DU93" s="43">
        <f t="shared" si="2"/>
        <v>0</v>
      </c>
    </row>
    <row r="94" spans="2:125">
      <c r="B94" s="43" t="s">
        <v>61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>
        <f t="shared" si="1"/>
        <v>0</v>
      </c>
      <c r="DU94" s="43">
        <f t="shared" si="2"/>
        <v>0</v>
      </c>
    </row>
    <row r="95" spans="2:125">
      <c r="B95" s="43" t="s">
        <v>62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>
        <f t="shared" si="1"/>
        <v>0</v>
      </c>
      <c r="DU95" s="43">
        <f t="shared" si="2"/>
        <v>0</v>
      </c>
    </row>
    <row r="96" spans="2:125">
      <c r="B96" s="43" t="s">
        <v>63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>
        <f t="shared" si="1"/>
        <v>0</v>
      </c>
      <c r="DU96" s="43">
        <f t="shared" si="2"/>
        <v>0</v>
      </c>
    </row>
    <row r="103" spans="2:126" ht="42" customHeight="1">
      <c r="B103" s="42" t="s">
        <v>67</v>
      </c>
      <c r="C103" s="54">
        <v>46266</v>
      </c>
      <c r="D103" s="54">
        <v>46267</v>
      </c>
      <c r="E103" s="54">
        <v>46268</v>
      </c>
      <c r="F103" s="54">
        <v>46269</v>
      </c>
      <c r="G103" s="54">
        <v>46270</v>
      </c>
      <c r="H103" s="54">
        <v>46271</v>
      </c>
      <c r="I103" s="54">
        <v>46272</v>
      </c>
      <c r="J103" s="54">
        <v>46273</v>
      </c>
      <c r="K103" s="54">
        <v>46274</v>
      </c>
      <c r="L103" s="54">
        <v>46275</v>
      </c>
      <c r="M103" s="54">
        <v>46276</v>
      </c>
      <c r="N103" s="54">
        <v>46277</v>
      </c>
      <c r="O103" s="54">
        <v>46278</v>
      </c>
      <c r="P103" s="54">
        <v>46279</v>
      </c>
      <c r="Q103" s="54">
        <v>46280</v>
      </c>
      <c r="R103" s="54">
        <v>46281</v>
      </c>
      <c r="S103" s="54">
        <v>46282</v>
      </c>
      <c r="T103" s="54">
        <v>46283</v>
      </c>
      <c r="U103" s="54">
        <v>46284</v>
      </c>
      <c r="V103" s="54">
        <v>46285</v>
      </c>
      <c r="W103" s="54">
        <v>46286</v>
      </c>
      <c r="X103" s="54">
        <v>46287</v>
      </c>
      <c r="Y103" s="54">
        <v>46288</v>
      </c>
      <c r="Z103" s="54">
        <v>46289</v>
      </c>
      <c r="AA103" s="54">
        <v>46290</v>
      </c>
      <c r="AB103" s="54">
        <v>46291</v>
      </c>
      <c r="AC103" s="54">
        <v>46292</v>
      </c>
      <c r="AD103" s="54">
        <v>46293</v>
      </c>
      <c r="AE103" s="54">
        <v>46294</v>
      </c>
      <c r="AF103" s="54">
        <v>46295</v>
      </c>
      <c r="AG103" s="54">
        <v>46296</v>
      </c>
      <c r="AH103" s="54">
        <v>46297</v>
      </c>
      <c r="AI103" s="54">
        <v>46298</v>
      </c>
      <c r="AJ103" s="54">
        <v>46299</v>
      </c>
      <c r="AK103" s="54">
        <v>46300</v>
      </c>
      <c r="AL103" s="54">
        <v>46301</v>
      </c>
      <c r="AM103" s="54">
        <v>46302</v>
      </c>
      <c r="AN103" s="54">
        <v>46303</v>
      </c>
      <c r="AO103" s="54">
        <v>46304</v>
      </c>
      <c r="AP103" s="54">
        <v>46305</v>
      </c>
      <c r="AQ103" s="54">
        <v>46306</v>
      </c>
      <c r="AR103" s="54">
        <v>46307</v>
      </c>
      <c r="AS103" s="54">
        <v>46308</v>
      </c>
      <c r="AT103" s="54">
        <v>46309</v>
      </c>
      <c r="AU103" s="54">
        <v>46310</v>
      </c>
      <c r="AV103" s="54">
        <v>46311</v>
      </c>
      <c r="AW103" s="54">
        <v>46312</v>
      </c>
      <c r="AX103" s="54">
        <v>46313</v>
      </c>
      <c r="AY103" s="54">
        <v>46314</v>
      </c>
      <c r="AZ103" s="54">
        <v>46315</v>
      </c>
      <c r="BA103" s="54">
        <v>46316</v>
      </c>
      <c r="BB103" s="54">
        <v>46317</v>
      </c>
      <c r="BC103" s="54">
        <v>46318</v>
      </c>
      <c r="BD103" s="54">
        <v>46319</v>
      </c>
      <c r="BE103" s="54">
        <v>46320</v>
      </c>
      <c r="BF103" s="54">
        <v>46321</v>
      </c>
      <c r="BG103" s="54">
        <v>46322</v>
      </c>
      <c r="BH103" s="54">
        <v>46323</v>
      </c>
      <c r="BI103" s="54">
        <v>46324</v>
      </c>
      <c r="BJ103" s="54">
        <v>46325</v>
      </c>
      <c r="BK103" s="54">
        <v>46326</v>
      </c>
      <c r="BL103" s="54">
        <v>46327</v>
      </c>
      <c r="BM103" s="54">
        <v>46328</v>
      </c>
      <c r="BN103" s="54">
        <v>46329</v>
      </c>
      <c r="BO103" s="54">
        <v>46330</v>
      </c>
      <c r="BP103" s="54">
        <v>46331</v>
      </c>
      <c r="BQ103" s="54">
        <v>46332</v>
      </c>
      <c r="BR103" s="54">
        <v>46333</v>
      </c>
      <c r="BS103" s="54">
        <v>46334</v>
      </c>
      <c r="BT103" s="54">
        <v>46335</v>
      </c>
      <c r="BU103" s="54">
        <v>46336</v>
      </c>
      <c r="BV103" s="54">
        <v>46337</v>
      </c>
      <c r="BW103" s="54">
        <v>46338</v>
      </c>
      <c r="BX103" s="54">
        <v>46339</v>
      </c>
      <c r="BY103" s="54">
        <v>46340</v>
      </c>
      <c r="BZ103" s="54">
        <v>46341</v>
      </c>
      <c r="CA103" s="54">
        <v>46342</v>
      </c>
      <c r="CB103" s="54">
        <v>46343</v>
      </c>
      <c r="CC103" s="54">
        <v>46344</v>
      </c>
      <c r="CD103" s="54">
        <v>46345</v>
      </c>
      <c r="CE103" s="54">
        <v>46346</v>
      </c>
      <c r="CF103" s="54">
        <v>46347</v>
      </c>
      <c r="CG103" s="54">
        <v>46348</v>
      </c>
      <c r="CH103" s="54">
        <v>46349</v>
      </c>
      <c r="CI103" s="54">
        <v>46350</v>
      </c>
      <c r="CJ103" s="54">
        <v>46351</v>
      </c>
      <c r="CK103" s="54">
        <v>46352</v>
      </c>
      <c r="CL103" s="54">
        <v>46353</v>
      </c>
      <c r="CM103" s="54">
        <v>46354</v>
      </c>
      <c r="CN103" s="54">
        <v>46355</v>
      </c>
      <c r="CO103" s="54">
        <v>46356</v>
      </c>
      <c r="CP103" s="54">
        <v>46357</v>
      </c>
      <c r="CQ103" s="54">
        <v>46358</v>
      </c>
      <c r="CR103" s="54">
        <v>46359</v>
      </c>
      <c r="CS103" s="54">
        <v>46360</v>
      </c>
      <c r="CT103" s="54">
        <v>46361</v>
      </c>
      <c r="CU103" s="54">
        <v>46362</v>
      </c>
      <c r="CV103" s="54">
        <v>46363</v>
      </c>
      <c r="CW103" s="54">
        <v>46364</v>
      </c>
      <c r="CX103" s="54">
        <v>46365</v>
      </c>
      <c r="CY103" s="54">
        <v>46366</v>
      </c>
      <c r="CZ103" s="54">
        <v>46367</v>
      </c>
      <c r="DA103" s="54">
        <v>46368</v>
      </c>
      <c r="DB103" s="54">
        <v>46369</v>
      </c>
      <c r="DC103" s="54">
        <v>46370</v>
      </c>
      <c r="DD103" s="54">
        <v>46371</v>
      </c>
      <c r="DE103" s="54">
        <v>46372</v>
      </c>
      <c r="DF103" s="54">
        <v>46373</v>
      </c>
      <c r="DG103" s="54">
        <v>46374</v>
      </c>
      <c r="DH103" s="54">
        <v>46375</v>
      </c>
      <c r="DI103" s="54">
        <v>46376</v>
      </c>
      <c r="DJ103" s="54">
        <v>46377</v>
      </c>
      <c r="DK103" s="54">
        <v>46378</v>
      </c>
      <c r="DL103" s="54">
        <v>46379</v>
      </c>
      <c r="DM103" s="54">
        <v>46380</v>
      </c>
      <c r="DN103" s="54">
        <v>46381</v>
      </c>
      <c r="DO103" s="54">
        <v>46382</v>
      </c>
      <c r="DP103" s="54">
        <v>46383</v>
      </c>
      <c r="DQ103" s="54">
        <v>46384</v>
      </c>
      <c r="DR103" s="54">
        <v>46385</v>
      </c>
      <c r="DS103" s="54">
        <v>46386</v>
      </c>
      <c r="DT103" s="54">
        <v>46387</v>
      </c>
      <c r="DU103" s="33" t="s">
        <v>69</v>
      </c>
      <c r="DV103" s="33" t="s">
        <v>70</v>
      </c>
    </row>
    <row r="104" spans="2:126">
      <c r="B104" s="43" t="s">
        <v>32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>
        <f>+SUM(C104:DT104)</f>
        <v>0</v>
      </c>
      <c r="DV104" s="43">
        <f>+SUM(C104:DT104)</f>
        <v>0</v>
      </c>
    </row>
    <row r="105" spans="2:126">
      <c r="B105" s="43" t="s">
        <v>33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>
        <f t="shared" ref="DU105:DU116" si="3">+SUM(C105:DT105)</f>
        <v>0</v>
      </c>
      <c r="DV105" s="43">
        <f t="shared" ref="DV105:DV116" si="4">+SUM(C105:DT105)</f>
        <v>0</v>
      </c>
    </row>
    <row r="106" spans="2:126">
      <c r="B106" s="43" t="s">
        <v>34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>
        <f t="shared" si="3"/>
        <v>0</v>
      </c>
      <c r="DV106" s="43">
        <f t="shared" si="4"/>
        <v>0</v>
      </c>
    </row>
    <row r="107" spans="2:126">
      <c r="B107" s="43" t="s">
        <v>35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>
        <f t="shared" si="3"/>
        <v>0</v>
      </c>
      <c r="DV107" s="43">
        <f t="shared" si="4"/>
        <v>0</v>
      </c>
    </row>
    <row r="108" spans="2:126">
      <c r="B108" s="43" t="s">
        <v>36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>
        <f t="shared" si="3"/>
        <v>0</v>
      </c>
      <c r="DV108" s="43">
        <f t="shared" si="4"/>
        <v>0</v>
      </c>
    </row>
    <row r="109" spans="2:126">
      <c r="B109" s="43" t="s">
        <v>37</v>
      </c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>
        <f t="shared" si="3"/>
        <v>0</v>
      </c>
      <c r="DV109" s="43">
        <f t="shared" si="4"/>
        <v>0</v>
      </c>
    </row>
    <row r="110" spans="2:126">
      <c r="B110" s="43" t="s">
        <v>38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>
        <f t="shared" si="3"/>
        <v>0</v>
      </c>
      <c r="DV110" s="43">
        <f t="shared" si="4"/>
        <v>0</v>
      </c>
    </row>
    <row r="111" spans="2:126">
      <c r="B111" s="43" t="s">
        <v>39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>
        <f t="shared" si="3"/>
        <v>0</v>
      </c>
      <c r="DV111" s="43">
        <f t="shared" si="4"/>
        <v>0</v>
      </c>
    </row>
    <row r="112" spans="2:126">
      <c r="B112" s="43" t="s">
        <v>41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>
        <f t="shared" si="3"/>
        <v>0</v>
      </c>
      <c r="DV112" s="43">
        <f t="shared" si="4"/>
        <v>0</v>
      </c>
    </row>
    <row r="113" spans="2:126">
      <c r="B113" s="43" t="s">
        <v>60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>
        <f t="shared" si="3"/>
        <v>0</v>
      </c>
      <c r="DV113" s="43">
        <f t="shared" si="4"/>
        <v>0</v>
      </c>
    </row>
    <row r="114" spans="2:126">
      <c r="B114" s="43" t="s">
        <v>61</v>
      </c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>
        <f t="shared" si="3"/>
        <v>0</v>
      </c>
      <c r="DV114" s="43">
        <f t="shared" si="4"/>
        <v>0</v>
      </c>
    </row>
    <row r="115" spans="2:126">
      <c r="B115" s="43" t="s">
        <v>62</v>
      </c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>
        <f t="shared" si="3"/>
        <v>0</v>
      </c>
      <c r="DV115" s="43">
        <f t="shared" si="4"/>
        <v>0</v>
      </c>
    </row>
    <row r="116" spans="2:126">
      <c r="B116" s="43" t="s">
        <v>63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>
        <f t="shared" si="3"/>
        <v>0</v>
      </c>
      <c r="DV116" s="43">
        <f t="shared" si="4"/>
        <v>0</v>
      </c>
    </row>
  </sheetData>
  <conditionalFormatting sqref="C18:J30 C33:C48 D35:K35 AZ36:AZ48 C64:I64 C66:J78 C81:C96 D83:DS83 C103:DT103">
    <cfRule type="cellIs" dxfId="41" priority="25" operator="between">
      <formula>-10</formula>
      <formula>-14.99</formula>
    </cfRule>
    <cfRule type="cellIs" dxfId="40" priority="26" operator="between">
      <formula>-15</formula>
      <formula>-19.99</formula>
    </cfRule>
    <cfRule type="cellIs" dxfId="39" priority="27" operator="between">
      <formula>-20</formula>
      <formula>-29.99</formula>
    </cfRule>
    <cfRule type="cellIs" dxfId="38" priority="28" operator="between">
      <formula>-30</formula>
      <formula>-44.99</formula>
    </cfRule>
    <cfRule type="cellIs" dxfId="37" priority="29" operator="between">
      <formula>-45</formula>
      <formula>-59.99</formula>
    </cfRule>
    <cfRule type="cellIs" dxfId="36" priority="30" operator="between">
      <formula>-60</formula>
      <formula>-300</formula>
    </cfRule>
  </conditionalFormatting>
  <conditionalFormatting sqref="C104:DV116">
    <cfRule type="cellIs" dxfId="35" priority="7" operator="between">
      <formula>-10</formula>
      <formula>-14.99</formula>
    </cfRule>
    <cfRule type="cellIs" dxfId="34" priority="8" operator="between">
      <formula>-15</formula>
      <formula>-19.99</formula>
    </cfRule>
    <cfRule type="cellIs" dxfId="33" priority="9" operator="between">
      <formula>-20</formula>
      <formula>-29.99</formula>
    </cfRule>
    <cfRule type="cellIs" dxfId="32" priority="10" operator="between">
      <formula>-30</formula>
      <formula>-44.99</formula>
    </cfRule>
    <cfRule type="cellIs" dxfId="31" priority="11" operator="between">
      <formula>-45</formula>
      <formula>-59.99</formula>
    </cfRule>
    <cfRule type="cellIs" dxfId="30" priority="12" operator="between">
      <formula>-60</formula>
      <formula>-300</formula>
    </cfRule>
  </conditionalFormatting>
  <conditionalFormatting sqref="D84:DU96">
    <cfRule type="cellIs" dxfId="29" priority="1" operator="between">
      <formula>-10</formula>
      <formula>-14.99</formula>
    </cfRule>
    <cfRule type="cellIs" dxfId="28" priority="2" operator="between">
      <formula>-15</formula>
      <formula>-19.99</formula>
    </cfRule>
    <cfRule type="cellIs" dxfId="27" priority="3" operator="between">
      <formula>-20</formula>
      <formula>-29.99</formula>
    </cfRule>
    <cfRule type="cellIs" dxfId="26" priority="4" operator="between">
      <formula>-30</formula>
      <formula>-44.99</formula>
    </cfRule>
    <cfRule type="cellIs" dxfId="25" priority="5" operator="between">
      <formula>-45</formula>
      <formula>-59.99</formula>
    </cfRule>
    <cfRule type="cellIs" dxfId="24" priority="6" operator="between">
      <formula>-60</formula>
      <formula>-300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V116"/>
  <sheetViews>
    <sheetView topLeftCell="A11" zoomScaleNormal="100" workbookViewId="0">
      <selection activeCell="DP102" sqref="DP102"/>
    </sheetView>
  </sheetViews>
  <sheetFormatPr defaultColWidth="9" defaultRowHeight="14.5" customHeight="1"/>
  <cols>
    <col min="1" max="1" width="11.453125" style="33" customWidth="1"/>
    <col min="2" max="2" width="10.54296875" style="33" customWidth="1"/>
    <col min="3" max="3" width="12.90625" style="33" customWidth="1"/>
    <col min="4" max="5" width="11.453125" style="33" customWidth="1"/>
    <col min="6" max="6" width="11.90625" style="33" customWidth="1"/>
    <col min="7" max="7" width="11" style="33" customWidth="1"/>
    <col min="8" max="8" width="11.1796875" style="33" customWidth="1"/>
    <col min="9" max="9" width="12.1796875" style="33" customWidth="1"/>
    <col min="10" max="10" width="5.6328125" style="33" customWidth="1"/>
    <col min="11" max="11" width="8.08984375" style="33" customWidth="1"/>
    <col min="12" max="12" width="6.453125" style="33" customWidth="1"/>
    <col min="13" max="13" width="6.1796875" style="33" customWidth="1"/>
    <col min="14" max="14" width="6" style="33" customWidth="1"/>
    <col min="15" max="15" width="8.54296875" style="33" customWidth="1"/>
    <col min="16" max="16" width="5.54296875" style="33" customWidth="1"/>
    <col min="17" max="17" width="6.453125" style="33" customWidth="1"/>
    <col min="18" max="25" width="4.90625" style="33" hidden="1" customWidth="1"/>
    <col min="26" max="26" width="6" style="33" hidden="1" customWidth="1"/>
    <col min="27" max="30" width="4.90625" style="33" hidden="1" customWidth="1"/>
    <col min="31" max="31" width="6" style="33" hidden="1" customWidth="1"/>
    <col min="32" max="33" width="4.90625" style="33" hidden="1" customWidth="1"/>
    <col min="34" max="35" width="6" style="33" hidden="1" customWidth="1"/>
    <col min="36" max="36" width="4.90625" style="33" hidden="1" customWidth="1"/>
    <col min="37" max="39" width="4.1796875" style="33" hidden="1" customWidth="1"/>
    <col min="40" max="41" width="4.90625" style="33" hidden="1" customWidth="1"/>
    <col min="42" max="43" width="6.453125" style="33" customWidth="1"/>
    <col min="44" max="46" width="10.54296875" style="33" customWidth="1"/>
    <col min="47" max="48" width="8.453125" style="33" customWidth="1"/>
    <col min="49" max="51" width="4.54296875" style="33" customWidth="1"/>
    <col min="52" max="52" width="10.453125" style="33" customWidth="1"/>
    <col min="53" max="53" width="11.453125" style="33" customWidth="1"/>
    <col min="54" max="64" width="10.54296875" style="33" customWidth="1"/>
  </cols>
  <sheetData>
    <row r="1" spans="1:17" ht="42" hidden="1" customHeight="1">
      <c r="A1" s="42" t="s">
        <v>42</v>
      </c>
      <c r="D1" s="43" t="s">
        <v>31</v>
      </c>
      <c r="E1" s="43" t="s">
        <v>25</v>
      </c>
      <c r="F1" s="43" t="s">
        <v>26</v>
      </c>
      <c r="G1" s="43" t="s">
        <v>27</v>
      </c>
      <c r="H1" s="43" t="s">
        <v>28</v>
      </c>
      <c r="I1" s="43" t="s">
        <v>29</v>
      </c>
      <c r="J1" s="43" t="s">
        <v>30</v>
      </c>
      <c r="K1" s="43" t="s">
        <v>31</v>
      </c>
      <c r="L1" s="43" t="s">
        <v>25</v>
      </c>
      <c r="M1" s="43" t="s">
        <v>26</v>
      </c>
      <c r="N1" s="43" t="s">
        <v>27</v>
      </c>
      <c r="O1" s="43" t="s">
        <v>28</v>
      </c>
      <c r="P1" s="43" t="s">
        <v>29</v>
      </c>
      <c r="Q1" s="43" t="s">
        <v>30</v>
      </c>
    </row>
    <row r="2" spans="1:17" ht="28" hidden="1" customHeight="1">
      <c r="B2" s="33" t="s">
        <v>0</v>
      </c>
      <c r="C2" s="33" t="s">
        <v>1</v>
      </c>
    </row>
    <row r="3" spans="1:17" ht="27.75" hidden="1" customHeight="1"/>
    <row r="4" spans="1:17" hidden="1">
      <c r="B4" s="33" t="s">
        <v>4</v>
      </c>
      <c r="C4" s="44" t="s">
        <v>5</v>
      </c>
    </row>
    <row r="5" spans="1:17" hidden="1">
      <c r="B5" s="33" t="s">
        <v>7</v>
      </c>
      <c r="C5" s="45" t="s">
        <v>49</v>
      </c>
    </row>
    <row r="6" spans="1:17" hidden="1">
      <c r="B6" s="33" t="s">
        <v>50</v>
      </c>
      <c r="C6" s="46" t="s">
        <v>51</v>
      </c>
    </row>
    <row r="7" spans="1:17" hidden="1">
      <c r="B7" s="33" t="s">
        <v>10</v>
      </c>
      <c r="C7" s="47" t="s">
        <v>11</v>
      </c>
    </row>
    <row r="8" spans="1:17" hidden="1">
      <c r="B8" s="33" t="s">
        <v>64</v>
      </c>
      <c r="C8" s="48" t="s">
        <v>65</v>
      </c>
    </row>
    <row r="9" spans="1:17" hidden="1">
      <c r="B9" s="33" t="s">
        <v>13</v>
      </c>
      <c r="C9" s="49" t="s">
        <v>52</v>
      </c>
    </row>
    <row r="10" spans="1:17" hidden="1">
      <c r="B10" s="33" t="s">
        <v>16</v>
      </c>
      <c r="C10" s="50"/>
    </row>
    <row r="15" spans="1:17" hidden="1">
      <c r="B15" s="27" t="s">
        <v>46</v>
      </c>
      <c r="C15" s="27" t="s">
        <v>17</v>
      </c>
      <c r="D15" s="27" t="s">
        <v>18</v>
      </c>
      <c r="E15" s="27" t="s">
        <v>19</v>
      </c>
      <c r="F15" s="27" t="s">
        <v>20</v>
      </c>
      <c r="G15" s="27" t="s">
        <v>21</v>
      </c>
      <c r="H15" s="27" t="s">
        <v>22</v>
      </c>
      <c r="I15" s="27" t="s">
        <v>23</v>
      </c>
      <c r="J15" s="27" t="s">
        <v>24</v>
      </c>
    </row>
    <row r="16" spans="1:17" hidden="1">
      <c r="B16" s="43"/>
      <c r="C16" s="51">
        <v>44952</v>
      </c>
      <c r="D16" s="51">
        <v>44953</v>
      </c>
      <c r="E16" s="51">
        <v>44954</v>
      </c>
      <c r="F16" s="51">
        <v>44955</v>
      </c>
      <c r="G16" s="51">
        <v>44956</v>
      </c>
      <c r="H16" s="51">
        <v>44957</v>
      </c>
      <c r="I16" s="51">
        <v>44958</v>
      </c>
    </row>
    <row r="17" spans="2:10" ht="28" hidden="1" customHeight="1">
      <c r="B17" s="43"/>
      <c r="C17" s="43" t="s">
        <v>27</v>
      </c>
      <c r="D17" s="43" t="s">
        <v>28</v>
      </c>
      <c r="E17" s="43" t="s">
        <v>29</v>
      </c>
      <c r="F17" s="43" t="s">
        <v>30</v>
      </c>
      <c r="G17" s="43" t="s">
        <v>31</v>
      </c>
      <c r="H17" s="43" t="s">
        <v>25</v>
      </c>
      <c r="I17" s="43" t="s">
        <v>26</v>
      </c>
    </row>
    <row r="18" spans="2:10" hidden="1">
      <c r="B18" s="43" t="s">
        <v>32</v>
      </c>
      <c r="C18" s="43">
        <v>-6.3</v>
      </c>
      <c r="D18" s="43">
        <f>+C18+-0.5</f>
        <v>-6.8</v>
      </c>
      <c r="E18" s="43">
        <f>+D18+-5</f>
        <v>-11.8</v>
      </c>
      <c r="F18" s="43">
        <f>+E18+-2.5</f>
        <v>-14.3</v>
      </c>
      <c r="G18" s="43">
        <f>+F18+0.5</f>
        <v>-13.8</v>
      </c>
      <c r="H18" s="43">
        <f>+G18+0.5</f>
        <v>-13.3</v>
      </c>
      <c r="I18" s="43">
        <f>+H18+-2.5</f>
        <v>-15.8</v>
      </c>
      <c r="J18" s="43"/>
    </row>
    <row r="19" spans="2:10" hidden="1">
      <c r="B19" s="43" t="s">
        <v>33</v>
      </c>
      <c r="C19" s="43">
        <v>-4.3</v>
      </c>
      <c r="D19" s="43">
        <f>+C19+0</f>
        <v>-4.3</v>
      </c>
      <c r="E19" s="43">
        <f>+D19+-5</f>
        <v>-9.3000000000000007</v>
      </c>
      <c r="F19" s="43">
        <f>+E19+-0.5</f>
        <v>-9.8000000000000007</v>
      </c>
      <c r="G19" s="43">
        <f>+F19+1.5</f>
        <v>-8.3000000000000007</v>
      </c>
      <c r="H19" s="43">
        <f>+G19+1</f>
        <v>-7.3000000000000007</v>
      </c>
      <c r="I19" s="43">
        <f>+H19+-1</f>
        <v>-8.3000000000000007</v>
      </c>
      <c r="J19" s="43"/>
    </row>
    <row r="20" spans="2:10" hidden="1">
      <c r="B20" s="43" t="s">
        <v>34</v>
      </c>
      <c r="C20" s="43">
        <v>-2.7</v>
      </c>
      <c r="D20" s="43">
        <f>+C20+1</f>
        <v>-1.7000000000000002</v>
      </c>
      <c r="E20" s="43">
        <f>+D20+-1.5</f>
        <v>-3.2</v>
      </c>
      <c r="F20" s="43">
        <f>+E20+3.5</f>
        <v>0.29999999999999982</v>
      </c>
      <c r="G20" s="43">
        <f>+F20+3</f>
        <v>3.3</v>
      </c>
      <c r="H20" s="43">
        <f>+G20+2</f>
        <v>5.3</v>
      </c>
      <c r="I20" s="43">
        <f>+H20+2.5</f>
        <v>7.8</v>
      </c>
      <c r="J20" s="43"/>
    </row>
    <row r="21" spans="2:10" hidden="1">
      <c r="B21" s="43" t="s">
        <v>35</v>
      </c>
      <c r="C21" s="43">
        <v>-9.1999999999999993</v>
      </c>
      <c r="D21" s="43">
        <f>+C21+-0.5</f>
        <v>-9.6999999999999993</v>
      </c>
      <c r="E21" s="43">
        <f>+D21+-5.5</f>
        <v>-15.2</v>
      </c>
      <c r="F21" s="43">
        <f>+E21+0</f>
        <v>-15.2</v>
      </c>
      <c r="G21" s="43">
        <f>+F21+1.5</f>
        <v>-13.7</v>
      </c>
      <c r="H21" s="43">
        <f>+G21+0</f>
        <v>-13.7</v>
      </c>
      <c r="I21" s="43">
        <f>+H21+-1.5</f>
        <v>-15.2</v>
      </c>
      <c r="J21" s="43"/>
    </row>
    <row r="22" spans="2:10" hidden="1">
      <c r="B22" s="43" t="s">
        <v>36</v>
      </c>
      <c r="C22" s="43">
        <v>-6.4</v>
      </c>
      <c r="D22" s="43">
        <f>+C22+0</f>
        <v>-6.4</v>
      </c>
      <c r="E22" s="43">
        <f>+D22+-5</f>
        <v>-11.4</v>
      </c>
      <c r="F22" s="43">
        <f>+E22+0</f>
        <v>-11.4</v>
      </c>
      <c r="G22" s="43">
        <f>+F22+2</f>
        <v>-9.4</v>
      </c>
      <c r="H22" s="43">
        <f>+G22+0.5</f>
        <v>-8.9</v>
      </c>
      <c r="I22" s="43">
        <f>+H22+-1.5</f>
        <v>-10.4</v>
      </c>
      <c r="J22" s="43"/>
    </row>
    <row r="23" spans="2:10" hidden="1">
      <c r="B23" s="43" t="s">
        <v>37</v>
      </c>
      <c r="C23" s="43">
        <v>-9.4</v>
      </c>
      <c r="D23" s="43">
        <f>+C23+-0.5</f>
        <v>-9.9</v>
      </c>
      <c r="E23" s="43">
        <f>+D23+-4</f>
        <v>-13.9</v>
      </c>
      <c r="F23" s="43">
        <f>+E23+1</f>
        <v>-12.9</v>
      </c>
      <c r="G23" s="43">
        <f>+F23+1.5</f>
        <v>-11.4</v>
      </c>
      <c r="H23" s="43">
        <f>+G23+0</f>
        <v>-11.4</v>
      </c>
      <c r="I23" s="43">
        <f>+H23+-1</f>
        <v>-12.4</v>
      </c>
      <c r="J23" s="43"/>
    </row>
    <row r="24" spans="2:10" hidden="1">
      <c r="B24" s="43" t="s">
        <v>38</v>
      </c>
      <c r="C24" s="43">
        <v>-7</v>
      </c>
      <c r="D24" s="43">
        <f>+C24+0</f>
        <v>-7</v>
      </c>
      <c r="E24" s="43">
        <f>+D24+-6.5</f>
        <v>-13.5</v>
      </c>
      <c r="F24" s="43">
        <f>+E24+-2</f>
        <v>-15.5</v>
      </c>
      <c r="G24" s="43">
        <f>+F24+0.5</f>
        <v>-15</v>
      </c>
      <c r="H24" s="43">
        <f>+G24+0</f>
        <v>-15</v>
      </c>
      <c r="I24" s="43">
        <f>+H24+-2.5</f>
        <v>-17.5</v>
      </c>
      <c r="J24" s="43"/>
    </row>
    <row r="25" spans="2:10" hidden="1">
      <c r="B25" s="43" t="s">
        <v>39</v>
      </c>
      <c r="C25" s="43">
        <v>-4.8</v>
      </c>
      <c r="D25" s="43">
        <f>+C25+-0.5</f>
        <v>-5.3</v>
      </c>
      <c r="E25" s="43">
        <f>+D25+-2</f>
        <v>-7.3</v>
      </c>
      <c r="F25" s="43">
        <f>+E25+-2</f>
        <v>-9.3000000000000007</v>
      </c>
      <c r="G25" s="43">
        <f>+F25+0.5</f>
        <v>-8.8000000000000007</v>
      </c>
      <c r="H25" s="43">
        <f>+G25+0.5</f>
        <v>-8.3000000000000007</v>
      </c>
      <c r="I25" s="43">
        <f>+H25+-2</f>
        <v>-10.3</v>
      </c>
      <c r="J25" s="43"/>
    </row>
    <row r="26" spans="2:10" hidden="1">
      <c r="B26" s="43" t="s">
        <v>41</v>
      </c>
      <c r="C26" s="43">
        <v>-2.9</v>
      </c>
      <c r="D26" s="43">
        <f>+C26+-0.5</f>
        <v>-3.4</v>
      </c>
      <c r="E26" s="43">
        <f>+D26+-2</f>
        <v>-5.4</v>
      </c>
      <c r="F26" s="43">
        <f>+E26+-1.5</f>
        <v>-6.9</v>
      </c>
      <c r="G26" s="43">
        <f>+F26+1</f>
        <v>-5.9</v>
      </c>
      <c r="H26" s="43">
        <f>+G26+1</f>
        <v>-4.9000000000000004</v>
      </c>
      <c r="I26" s="43">
        <f>+H26+-2</f>
        <v>-6.9</v>
      </c>
      <c r="J26" s="43"/>
    </row>
    <row r="27" spans="2:10" hidden="1">
      <c r="B27" s="43" t="s">
        <v>60</v>
      </c>
      <c r="C27" s="43">
        <v>-8.6</v>
      </c>
      <c r="D27" s="43">
        <f>+C27+0</f>
        <v>-8.6</v>
      </c>
      <c r="E27" s="43">
        <f>+D27+-4.5</f>
        <v>-13.1</v>
      </c>
      <c r="F27" s="43">
        <f>+E27+-0.5</f>
        <v>-13.6</v>
      </c>
      <c r="G27" s="43">
        <f>+F27+1</f>
        <v>-12.6</v>
      </c>
      <c r="H27" s="43">
        <f>+G27+0.5</f>
        <v>-12.1</v>
      </c>
      <c r="I27" s="43">
        <f>+H27+-2</f>
        <v>-14.1</v>
      </c>
      <c r="J27" s="43"/>
    </row>
    <row r="28" spans="2:10" hidden="1">
      <c r="B28" s="43" t="s">
        <v>61</v>
      </c>
      <c r="C28" s="43">
        <v>-3.8</v>
      </c>
      <c r="D28" s="43">
        <f>+C28+1</f>
        <v>-2.8</v>
      </c>
      <c r="E28" s="43">
        <f>+D28+-3.5</f>
        <v>-6.3</v>
      </c>
      <c r="F28" s="43">
        <f>+E28+2</f>
        <v>-4.3</v>
      </c>
      <c r="G28" s="43">
        <f>+F28+2.5</f>
        <v>-1.7999999999999998</v>
      </c>
      <c r="H28" s="43">
        <f>+G28+2</f>
        <v>0.20000000000000018</v>
      </c>
      <c r="I28" s="43">
        <f>+H28+2.5</f>
        <v>2.7</v>
      </c>
      <c r="J28" s="43"/>
    </row>
    <row r="29" spans="2:10" hidden="1">
      <c r="B29" s="43" t="s">
        <v>62</v>
      </c>
      <c r="C29" s="43">
        <v>-5.5</v>
      </c>
      <c r="D29" s="43">
        <f>+C29+0</f>
        <v>-5.5</v>
      </c>
      <c r="E29" s="43">
        <f>+D29+-5.5</f>
        <v>-11</v>
      </c>
      <c r="F29" s="43">
        <f>+E29+-0.5</f>
        <v>-11.5</v>
      </c>
      <c r="G29" s="43">
        <f>+F29+1</f>
        <v>-10.5</v>
      </c>
      <c r="H29" s="43">
        <f>+G29+0.5</f>
        <v>-10</v>
      </c>
      <c r="I29" s="43">
        <f>+H29+-2</f>
        <v>-12</v>
      </c>
      <c r="J29" s="43"/>
    </row>
    <row r="30" spans="2:10" hidden="1">
      <c r="B30" s="43" t="s">
        <v>63</v>
      </c>
      <c r="C30" s="43">
        <v>-3.4</v>
      </c>
      <c r="D30" s="43">
        <f>+C30+-0.5</f>
        <v>-3.9</v>
      </c>
      <c r="E30" s="43">
        <f>+D30+-1.5</f>
        <v>-5.4</v>
      </c>
      <c r="F30" s="43">
        <f>+E30+-3</f>
        <v>-8.4</v>
      </c>
      <c r="G30" s="43">
        <f>+F30+0.5</f>
        <v>-7.9</v>
      </c>
      <c r="H30" s="43">
        <f>+G30+1</f>
        <v>-6.9</v>
      </c>
      <c r="I30" s="43">
        <f>+H30+-2</f>
        <v>-8.9</v>
      </c>
      <c r="J30" s="43"/>
    </row>
    <row r="35" spans="2:53" ht="42" hidden="1" customHeight="1">
      <c r="B35" s="42" t="s">
        <v>67</v>
      </c>
      <c r="C35" s="54">
        <v>44949</v>
      </c>
      <c r="D35" s="54">
        <v>44950</v>
      </c>
      <c r="E35" s="54">
        <v>44951</v>
      </c>
      <c r="F35" s="54">
        <v>44952</v>
      </c>
      <c r="G35" s="54">
        <v>44953</v>
      </c>
      <c r="H35" s="54">
        <v>44954</v>
      </c>
      <c r="I35" s="54">
        <v>44955</v>
      </c>
      <c r="J35" s="54">
        <v>44956</v>
      </c>
      <c r="K35" s="54">
        <v>44957</v>
      </c>
      <c r="L35" s="54">
        <v>44958</v>
      </c>
      <c r="M35" s="54">
        <v>44959</v>
      </c>
      <c r="N35" s="54">
        <v>44960</v>
      </c>
      <c r="O35" s="54">
        <v>44961</v>
      </c>
      <c r="P35" s="54">
        <v>44962</v>
      </c>
      <c r="Q35" s="54">
        <v>44963</v>
      </c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>
        <v>44964</v>
      </c>
      <c r="AQ35" s="54">
        <v>44965</v>
      </c>
      <c r="AR35" s="54">
        <v>44966</v>
      </c>
      <c r="AS35" s="54">
        <v>44967</v>
      </c>
      <c r="AT35" s="54">
        <v>44968</v>
      </c>
      <c r="AU35" s="54">
        <v>44969</v>
      </c>
      <c r="AV35" s="54">
        <v>44970</v>
      </c>
      <c r="AW35" s="54">
        <v>44971</v>
      </c>
      <c r="AX35" s="54">
        <v>44972</v>
      </c>
      <c r="AY35" s="54">
        <v>44973</v>
      </c>
      <c r="AZ35" s="33" t="s">
        <v>69</v>
      </c>
      <c r="BA35" s="33" t="s">
        <v>70</v>
      </c>
    </row>
    <row r="36" spans="2:53" hidden="1">
      <c r="B36" s="43" t="s">
        <v>32</v>
      </c>
      <c r="C36" s="43">
        <v>-0.1</v>
      </c>
      <c r="D36" s="33">
        <v>-1.4</v>
      </c>
      <c r="E36" s="33">
        <v>-2.2999999999999998</v>
      </c>
      <c r="F36" s="33">
        <v>-2.5</v>
      </c>
      <c r="G36" s="33">
        <v>-0.9</v>
      </c>
      <c r="AZ36" s="43">
        <f t="shared" ref="AZ36:AZ48" si="0">+SUM(C36:AY36)</f>
        <v>-7.2</v>
      </c>
    </row>
    <row r="37" spans="2:53" hidden="1">
      <c r="B37" s="43" t="s">
        <v>33</v>
      </c>
      <c r="C37" s="43">
        <v>-0.2</v>
      </c>
      <c r="D37" s="33">
        <v>-0.7</v>
      </c>
      <c r="E37" s="33">
        <v>-2.1</v>
      </c>
      <c r="F37" s="33">
        <v>-1.3</v>
      </c>
      <c r="G37" s="33">
        <v>-1.2</v>
      </c>
      <c r="AZ37" s="43">
        <f t="shared" si="0"/>
        <v>-5.5</v>
      </c>
    </row>
    <row r="38" spans="2:53" hidden="1">
      <c r="B38" s="43" t="s">
        <v>34</v>
      </c>
      <c r="C38" s="43">
        <v>-1.7</v>
      </c>
      <c r="D38" s="33">
        <v>-2.6</v>
      </c>
      <c r="E38" s="33">
        <v>-1.1000000000000001</v>
      </c>
      <c r="F38" s="33">
        <v>2.7</v>
      </c>
      <c r="G38" s="33">
        <v>1.6</v>
      </c>
      <c r="AZ38" s="43">
        <f t="shared" si="0"/>
        <v>-1.1000000000000001</v>
      </c>
    </row>
    <row r="39" spans="2:53" hidden="1">
      <c r="B39" s="43" t="s">
        <v>35</v>
      </c>
      <c r="C39" s="43">
        <v>-3.2</v>
      </c>
      <c r="D39" s="33">
        <v>-2.7</v>
      </c>
      <c r="E39" s="33">
        <v>-3.4</v>
      </c>
      <c r="F39" s="33">
        <v>0.1</v>
      </c>
      <c r="G39" s="33">
        <v>-1.4</v>
      </c>
      <c r="AZ39" s="43">
        <f t="shared" si="0"/>
        <v>-10.600000000000001</v>
      </c>
    </row>
    <row r="40" spans="2:53" hidden="1">
      <c r="B40" s="43" t="s">
        <v>36</v>
      </c>
      <c r="C40" s="43">
        <v>-1</v>
      </c>
      <c r="D40" s="33">
        <v>-1.6</v>
      </c>
      <c r="E40" s="33">
        <v>-2.8</v>
      </c>
      <c r="F40" s="33">
        <v>-1</v>
      </c>
      <c r="G40" s="33">
        <v>-2</v>
      </c>
      <c r="AZ40" s="43">
        <f t="shared" si="0"/>
        <v>-8.4</v>
      </c>
    </row>
    <row r="41" spans="2:53" hidden="1">
      <c r="B41" s="43" t="s">
        <v>37</v>
      </c>
      <c r="C41" s="43">
        <v>-3.6</v>
      </c>
      <c r="D41" s="33">
        <v>-3.7</v>
      </c>
      <c r="E41" s="33">
        <v>-3.1</v>
      </c>
      <c r="F41" s="33">
        <v>1</v>
      </c>
      <c r="G41" s="33">
        <v>-1.2</v>
      </c>
      <c r="AZ41" s="43">
        <f t="shared" si="0"/>
        <v>-10.6</v>
      </c>
    </row>
    <row r="42" spans="2:53" hidden="1">
      <c r="B42" s="43" t="s">
        <v>38</v>
      </c>
      <c r="C42" s="43">
        <v>-0.7</v>
      </c>
      <c r="D42" s="33">
        <v>-1.7</v>
      </c>
      <c r="E42" s="33">
        <v>-2.9</v>
      </c>
      <c r="F42" s="33">
        <v>-1.7</v>
      </c>
      <c r="G42" s="33">
        <v>-1</v>
      </c>
      <c r="AZ42" s="43">
        <f t="shared" si="0"/>
        <v>-8</v>
      </c>
    </row>
    <row r="43" spans="2:53" hidden="1">
      <c r="B43" s="43" t="s">
        <v>39</v>
      </c>
      <c r="C43" s="43">
        <v>0</v>
      </c>
      <c r="D43" s="33">
        <v>-0.8</v>
      </c>
      <c r="E43" s="33">
        <v>-1.8</v>
      </c>
      <c r="F43" s="33">
        <v>-2.2000000000000002</v>
      </c>
      <c r="G43" s="33">
        <v>-1.3</v>
      </c>
      <c r="AZ43" s="43">
        <f t="shared" si="0"/>
        <v>-6.1000000000000005</v>
      </c>
    </row>
    <row r="44" spans="2:53" hidden="1">
      <c r="B44" s="43" t="s">
        <v>41</v>
      </c>
      <c r="C44" s="43">
        <v>0.3</v>
      </c>
      <c r="D44" s="33">
        <v>-0.4</v>
      </c>
      <c r="E44" s="33">
        <v>-1.3</v>
      </c>
      <c r="F44" s="33">
        <v>-1.5</v>
      </c>
      <c r="G44" s="33">
        <v>-0.8</v>
      </c>
      <c r="AZ44" s="43">
        <f t="shared" si="0"/>
        <v>-3.7</v>
      </c>
    </row>
    <row r="45" spans="2:53" hidden="1">
      <c r="B45" s="43" t="s">
        <v>60</v>
      </c>
      <c r="C45" s="43">
        <v>-1.7</v>
      </c>
      <c r="D45" s="33">
        <v>-2.2999999999999998</v>
      </c>
      <c r="E45" s="33">
        <v>-3.2</v>
      </c>
      <c r="F45" s="33">
        <v>-1.4</v>
      </c>
      <c r="G45" s="33">
        <v>-2.8</v>
      </c>
      <c r="AZ45" s="43">
        <f t="shared" si="0"/>
        <v>-11.399999999999999</v>
      </c>
    </row>
    <row r="46" spans="2:53" hidden="1">
      <c r="B46" s="43" t="s">
        <v>61</v>
      </c>
      <c r="C46" s="43">
        <v>-1.4</v>
      </c>
      <c r="D46" s="33">
        <v>-1.6</v>
      </c>
      <c r="E46" s="33">
        <v>-1</v>
      </c>
      <c r="F46" s="33">
        <v>0.2</v>
      </c>
      <c r="G46" s="33">
        <v>-1.4</v>
      </c>
      <c r="AZ46" s="43">
        <f t="shared" si="0"/>
        <v>-5.1999999999999993</v>
      </c>
    </row>
    <row r="47" spans="2:53" hidden="1">
      <c r="B47" s="43" t="s">
        <v>62</v>
      </c>
      <c r="C47" s="43">
        <v>-0.4</v>
      </c>
      <c r="D47" s="33">
        <v>-1.1000000000000001</v>
      </c>
      <c r="E47" s="33">
        <v>-2.6</v>
      </c>
      <c r="F47" s="33">
        <v>-1.4</v>
      </c>
      <c r="G47" s="33">
        <v>-1</v>
      </c>
      <c r="AZ47" s="43">
        <f t="shared" si="0"/>
        <v>-6.5</v>
      </c>
    </row>
    <row r="48" spans="2:53" hidden="1">
      <c r="B48" s="43" t="s">
        <v>63</v>
      </c>
      <c r="C48" s="43">
        <v>0.4</v>
      </c>
      <c r="D48" s="33">
        <v>-1</v>
      </c>
      <c r="E48" s="33">
        <v>-1.1000000000000001</v>
      </c>
      <c r="F48" s="33">
        <v>-1.7</v>
      </c>
      <c r="G48" s="33">
        <v>-0.5</v>
      </c>
      <c r="AZ48" s="43">
        <f t="shared" si="0"/>
        <v>-3.9000000000000004</v>
      </c>
    </row>
    <row r="49" spans="1:17" ht="42" customHeight="1">
      <c r="A49" s="42" t="s">
        <v>42</v>
      </c>
      <c r="D49" s="43" t="s">
        <v>31</v>
      </c>
      <c r="E49" s="43" t="s">
        <v>25</v>
      </c>
      <c r="F49" s="43" t="s">
        <v>26</v>
      </c>
      <c r="G49" s="43" t="s">
        <v>27</v>
      </c>
      <c r="H49" s="43" t="s">
        <v>28</v>
      </c>
      <c r="I49" s="43" t="s">
        <v>29</v>
      </c>
      <c r="J49" s="43" t="s">
        <v>30</v>
      </c>
      <c r="K49" s="43" t="s">
        <v>31</v>
      </c>
      <c r="L49" s="43" t="s">
        <v>25</v>
      </c>
      <c r="M49" s="43" t="s">
        <v>26</v>
      </c>
      <c r="N49" s="43" t="s">
        <v>27</v>
      </c>
      <c r="O49" s="43" t="s">
        <v>28</v>
      </c>
      <c r="P49" s="43" t="s">
        <v>29</v>
      </c>
      <c r="Q49" s="43" t="s">
        <v>30</v>
      </c>
    </row>
    <row r="50" spans="1:17" ht="28" customHeight="1">
      <c r="B50" s="33" t="s">
        <v>0</v>
      </c>
      <c r="C50" s="33" t="s">
        <v>1</v>
      </c>
    </row>
    <row r="51" spans="1:17" ht="27.75" customHeight="1"/>
    <row r="52" spans="1:17">
      <c r="B52" s="33" t="s">
        <v>4</v>
      </c>
      <c r="C52" s="44" t="s">
        <v>5</v>
      </c>
    </row>
    <row r="53" spans="1:17">
      <c r="B53" s="33" t="s">
        <v>7</v>
      </c>
      <c r="C53" s="45" t="s">
        <v>49</v>
      </c>
    </row>
    <row r="54" spans="1:17">
      <c r="B54" s="33" t="s">
        <v>50</v>
      </c>
      <c r="C54" s="46" t="s">
        <v>51</v>
      </c>
    </row>
    <row r="55" spans="1:17">
      <c r="B55" s="33" t="s">
        <v>10</v>
      </c>
      <c r="C55" s="47" t="s">
        <v>11</v>
      </c>
    </row>
    <row r="56" spans="1:17">
      <c r="B56" s="33" t="s">
        <v>64</v>
      </c>
      <c r="C56" s="48" t="s">
        <v>65</v>
      </c>
    </row>
    <row r="57" spans="1:17">
      <c r="B57" s="33" t="s">
        <v>13</v>
      </c>
      <c r="C57" s="49" t="s">
        <v>52</v>
      </c>
    </row>
    <row r="58" spans="1:17">
      <c r="B58" s="33" t="s">
        <v>16</v>
      </c>
      <c r="C58" s="50"/>
    </row>
    <row r="62" spans="1:17" ht="42" customHeight="1">
      <c r="C62" s="33" t="s">
        <v>72</v>
      </c>
    </row>
    <row r="63" spans="1:17">
      <c r="B63" s="27" t="s">
        <v>46</v>
      </c>
      <c r="C63" s="27" t="s">
        <v>17</v>
      </c>
      <c r="D63" s="27" t="s">
        <v>18</v>
      </c>
      <c r="E63" s="27" t="s">
        <v>19</v>
      </c>
      <c r="F63" s="27" t="s">
        <v>20</v>
      </c>
      <c r="G63" s="27" t="s">
        <v>21</v>
      </c>
      <c r="H63" s="27" t="s">
        <v>22</v>
      </c>
      <c r="I63" s="27" t="s">
        <v>23</v>
      </c>
      <c r="J63" s="63" t="s">
        <v>24</v>
      </c>
    </row>
    <row r="64" spans="1:17">
      <c r="B64" s="43"/>
      <c r="C64" s="51"/>
      <c r="D64" s="51"/>
      <c r="E64" s="51"/>
      <c r="F64" s="51"/>
      <c r="G64" s="51"/>
      <c r="H64" s="51"/>
      <c r="I64" s="64"/>
      <c r="J64" s="59"/>
    </row>
    <row r="65" spans="2:10">
      <c r="B65" s="43"/>
      <c r="C65" s="57"/>
      <c r="D65" s="57"/>
      <c r="E65" s="57"/>
      <c r="F65" s="57"/>
      <c r="G65" s="57"/>
      <c r="H65" s="57"/>
      <c r="I65" s="65"/>
      <c r="J65" s="59"/>
    </row>
    <row r="66" spans="2:10">
      <c r="B66" s="43" t="s">
        <v>32</v>
      </c>
      <c r="C66" s="43"/>
      <c r="D66" s="43"/>
      <c r="E66" s="43"/>
      <c r="F66" s="43"/>
      <c r="G66" s="43"/>
      <c r="H66" s="43"/>
      <c r="I66" s="43"/>
      <c r="J66" s="57"/>
    </row>
    <row r="67" spans="2:10">
      <c r="B67" s="43" t="s">
        <v>33</v>
      </c>
      <c r="C67" s="43"/>
      <c r="D67" s="43"/>
      <c r="E67" s="43"/>
      <c r="F67" s="43"/>
      <c r="G67" s="43"/>
      <c r="H67" s="43"/>
      <c r="I67" s="43"/>
      <c r="J67" s="43"/>
    </row>
    <row r="68" spans="2:10">
      <c r="B68" s="43" t="s">
        <v>34</v>
      </c>
      <c r="C68" s="43"/>
      <c r="D68" s="43"/>
      <c r="E68" s="43"/>
      <c r="F68" s="43"/>
      <c r="G68" s="43"/>
      <c r="H68" s="43"/>
      <c r="I68" s="43"/>
      <c r="J68" s="43"/>
    </row>
    <row r="69" spans="2:10">
      <c r="B69" s="43" t="s">
        <v>35</v>
      </c>
      <c r="C69" s="43"/>
      <c r="D69" s="43"/>
      <c r="E69" s="43"/>
      <c r="F69" s="43"/>
      <c r="G69" s="43"/>
      <c r="H69" s="43"/>
      <c r="I69" s="43"/>
      <c r="J69" s="43"/>
    </row>
    <row r="70" spans="2:10">
      <c r="B70" s="43" t="s">
        <v>36</v>
      </c>
      <c r="C70" s="43"/>
      <c r="D70" s="43"/>
      <c r="E70" s="43"/>
      <c r="F70" s="43"/>
      <c r="G70" s="43"/>
      <c r="H70" s="43"/>
      <c r="I70" s="43"/>
      <c r="J70" s="43"/>
    </row>
    <row r="71" spans="2:10">
      <c r="B71" s="43" t="s">
        <v>37</v>
      </c>
      <c r="C71" s="43"/>
      <c r="D71" s="43"/>
      <c r="E71" s="43"/>
      <c r="F71" s="43"/>
      <c r="G71" s="43"/>
      <c r="H71" s="43"/>
      <c r="I71" s="43"/>
      <c r="J71" s="43"/>
    </row>
    <row r="72" spans="2:10">
      <c r="B72" s="43" t="s">
        <v>38</v>
      </c>
      <c r="C72" s="43"/>
      <c r="D72" s="43"/>
      <c r="E72" s="43"/>
      <c r="F72" s="43"/>
      <c r="G72" s="43"/>
      <c r="H72" s="43"/>
      <c r="I72" s="43"/>
      <c r="J72" s="43"/>
    </row>
    <row r="73" spans="2:10">
      <c r="B73" s="43" t="s">
        <v>39</v>
      </c>
      <c r="C73" s="43"/>
      <c r="D73" s="43"/>
      <c r="E73" s="43"/>
      <c r="F73" s="43"/>
      <c r="G73" s="43"/>
      <c r="H73" s="43"/>
      <c r="I73" s="43"/>
      <c r="J73" s="43"/>
    </row>
    <row r="74" spans="2:10">
      <c r="B74" s="43" t="s">
        <v>41</v>
      </c>
      <c r="C74" s="43"/>
      <c r="D74" s="43"/>
      <c r="E74" s="43"/>
      <c r="F74" s="43"/>
      <c r="G74" s="43"/>
      <c r="H74" s="43"/>
      <c r="I74" s="43"/>
      <c r="J74" s="43"/>
    </row>
    <row r="75" spans="2:10">
      <c r="B75" s="43" t="s">
        <v>60</v>
      </c>
      <c r="C75" s="43"/>
      <c r="D75" s="43"/>
      <c r="E75" s="43"/>
      <c r="F75" s="43"/>
      <c r="G75" s="43"/>
      <c r="H75" s="43"/>
      <c r="I75" s="43"/>
      <c r="J75" s="43"/>
    </row>
    <row r="76" spans="2:10">
      <c r="B76" s="43" t="s">
        <v>61</v>
      </c>
      <c r="C76" s="43"/>
      <c r="D76" s="43"/>
      <c r="E76" s="43"/>
      <c r="F76" s="43"/>
      <c r="G76" s="43"/>
      <c r="H76" s="43"/>
      <c r="I76" s="43"/>
      <c r="J76" s="43"/>
    </row>
    <row r="77" spans="2:10">
      <c r="B77" s="43" t="s">
        <v>62</v>
      </c>
      <c r="C77" s="43"/>
      <c r="D77" s="43"/>
      <c r="E77" s="43"/>
      <c r="F77" s="43"/>
      <c r="G77" s="43"/>
      <c r="H77" s="43"/>
      <c r="I77" s="43"/>
      <c r="J77" s="43"/>
    </row>
    <row r="78" spans="2:10">
      <c r="B78" s="43" t="s">
        <v>63</v>
      </c>
      <c r="C78" s="43"/>
      <c r="D78" s="43"/>
      <c r="E78" s="43"/>
      <c r="F78" s="43"/>
      <c r="G78" s="43"/>
      <c r="H78" s="43"/>
      <c r="I78" s="43"/>
      <c r="J78" s="43"/>
    </row>
    <row r="83" spans="2:125" ht="42" customHeight="1">
      <c r="B83" s="42" t="s">
        <v>67</v>
      </c>
      <c r="C83" s="54">
        <v>46388</v>
      </c>
      <c r="D83" s="54">
        <v>46389</v>
      </c>
      <c r="E83" s="54">
        <v>46390</v>
      </c>
      <c r="F83" s="54">
        <v>46391</v>
      </c>
      <c r="G83" s="54">
        <v>46392</v>
      </c>
      <c r="H83" s="54">
        <v>46393</v>
      </c>
      <c r="I83" s="54">
        <v>46394</v>
      </c>
      <c r="J83" s="54">
        <v>46395</v>
      </c>
      <c r="K83" s="54">
        <v>46396</v>
      </c>
      <c r="L83" s="54">
        <v>46397</v>
      </c>
      <c r="M83" s="54">
        <v>46398</v>
      </c>
      <c r="N83" s="54">
        <v>46399</v>
      </c>
      <c r="O83" s="54">
        <v>46400</v>
      </c>
      <c r="P83" s="54">
        <v>46401</v>
      </c>
      <c r="Q83" s="54">
        <v>46402</v>
      </c>
      <c r="R83" s="54">
        <v>46403</v>
      </c>
      <c r="S83" s="54">
        <v>46404</v>
      </c>
      <c r="T83" s="54">
        <v>46405</v>
      </c>
      <c r="U83" s="54">
        <v>46406</v>
      </c>
      <c r="V83" s="54">
        <v>46407</v>
      </c>
      <c r="W83" s="54">
        <v>46408</v>
      </c>
      <c r="X83" s="54">
        <v>46409</v>
      </c>
      <c r="Y83" s="54">
        <v>46410</v>
      </c>
      <c r="Z83" s="54">
        <v>46411</v>
      </c>
      <c r="AA83" s="54">
        <v>46412</v>
      </c>
      <c r="AB83" s="54">
        <v>46413</v>
      </c>
      <c r="AC83" s="54">
        <v>46414</v>
      </c>
      <c r="AD83" s="54">
        <v>46415</v>
      </c>
      <c r="AE83" s="54">
        <v>46416</v>
      </c>
      <c r="AF83" s="54">
        <v>46417</v>
      </c>
      <c r="AG83" s="54">
        <v>46418</v>
      </c>
      <c r="AH83" s="54">
        <v>46419</v>
      </c>
      <c r="AI83" s="54">
        <v>46420</v>
      </c>
      <c r="AJ83" s="54">
        <v>46421</v>
      </c>
      <c r="AK83" s="54">
        <v>46422</v>
      </c>
      <c r="AL83" s="54">
        <v>46423</v>
      </c>
      <c r="AM83" s="54">
        <v>46424</v>
      </c>
      <c r="AN83" s="54">
        <v>46425</v>
      </c>
      <c r="AO83" s="54">
        <v>46426</v>
      </c>
      <c r="AP83" s="54">
        <v>46427</v>
      </c>
      <c r="AQ83" s="54">
        <v>46428</v>
      </c>
      <c r="AR83" s="54">
        <v>46429</v>
      </c>
      <c r="AS83" s="54">
        <v>46430</v>
      </c>
      <c r="AT83" s="54">
        <v>46431</v>
      </c>
      <c r="AU83" s="54">
        <v>46432</v>
      </c>
      <c r="AV83" s="54">
        <v>46433</v>
      </c>
      <c r="AW83" s="54">
        <v>46434</v>
      </c>
      <c r="AX83" s="54">
        <v>46435</v>
      </c>
      <c r="AY83" s="54">
        <v>46436</v>
      </c>
      <c r="AZ83" s="54">
        <v>46437</v>
      </c>
      <c r="BA83" s="54">
        <v>46438</v>
      </c>
      <c r="BB83" s="54">
        <v>46439</v>
      </c>
      <c r="BC83" s="54">
        <v>46440</v>
      </c>
      <c r="BD83" s="54">
        <v>46441</v>
      </c>
      <c r="BE83" s="54">
        <v>46442</v>
      </c>
      <c r="BF83" s="54">
        <v>46443</v>
      </c>
      <c r="BG83" s="54">
        <v>46444</v>
      </c>
      <c r="BH83" s="54">
        <v>46445</v>
      </c>
      <c r="BI83" s="54">
        <v>46446</v>
      </c>
      <c r="BJ83" s="54">
        <v>46447</v>
      </c>
      <c r="BK83" s="54">
        <v>46448</v>
      </c>
      <c r="BL83" s="54">
        <v>46449</v>
      </c>
      <c r="BM83" s="54">
        <v>46450</v>
      </c>
      <c r="BN83" s="54">
        <v>46451</v>
      </c>
      <c r="BO83" s="54">
        <v>46452</v>
      </c>
      <c r="BP83" s="54">
        <v>46453</v>
      </c>
      <c r="BQ83" s="54">
        <v>46454</v>
      </c>
      <c r="BR83" s="54">
        <v>46455</v>
      </c>
      <c r="BS83" s="54">
        <v>46456</v>
      </c>
      <c r="BT83" s="54">
        <v>46457</v>
      </c>
      <c r="BU83" s="54">
        <v>46458</v>
      </c>
      <c r="BV83" s="54">
        <v>46459</v>
      </c>
      <c r="BW83" s="54">
        <v>46460</v>
      </c>
      <c r="BX83" s="54">
        <v>46461</v>
      </c>
      <c r="BY83" s="54">
        <v>46462</v>
      </c>
      <c r="BZ83" s="54">
        <v>46463</v>
      </c>
      <c r="CA83" s="54">
        <v>46464</v>
      </c>
      <c r="CB83" s="54">
        <v>46465</v>
      </c>
      <c r="CC83" s="54">
        <v>46466</v>
      </c>
      <c r="CD83" s="54">
        <v>46467</v>
      </c>
      <c r="CE83" s="54">
        <v>46468</v>
      </c>
      <c r="CF83" s="54">
        <v>46469</v>
      </c>
      <c r="CG83" s="54">
        <v>46470</v>
      </c>
      <c r="CH83" s="54">
        <v>46471</v>
      </c>
      <c r="CI83" s="54">
        <v>46472</v>
      </c>
      <c r="CJ83" s="54">
        <v>46473</v>
      </c>
      <c r="CK83" s="54">
        <v>46474</v>
      </c>
      <c r="CL83" s="54">
        <v>46475</v>
      </c>
      <c r="CM83" s="54">
        <v>46476</v>
      </c>
      <c r="CN83" s="54">
        <v>46477</v>
      </c>
      <c r="CO83" s="54">
        <v>46478</v>
      </c>
      <c r="CP83" s="54">
        <v>46479</v>
      </c>
      <c r="CQ83" s="54">
        <v>46480</v>
      </c>
      <c r="CR83" s="54">
        <v>46481</v>
      </c>
      <c r="CS83" s="54">
        <v>46482</v>
      </c>
      <c r="CT83" s="54">
        <v>46483</v>
      </c>
      <c r="CU83" s="54">
        <v>46484</v>
      </c>
      <c r="CV83" s="54">
        <v>46485</v>
      </c>
      <c r="CW83" s="54">
        <v>46486</v>
      </c>
      <c r="CX83" s="54">
        <v>46487</v>
      </c>
      <c r="CY83" s="54">
        <v>46488</v>
      </c>
      <c r="CZ83" s="54">
        <v>46489</v>
      </c>
      <c r="DA83" s="54">
        <v>46490</v>
      </c>
      <c r="DB83" s="54">
        <v>46491</v>
      </c>
      <c r="DC83" s="54">
        <v>46492</v>
      </c>
      <c r="DD83" s="54">
        <v>46493</v>
      </c>
      <c r="DE83" s="54">
        <v>46494</v>
      </c>
      <c r="DF83" s="54">
        <v>46495</v>
      </c>
      <c r="DG83" s="54">
        <v>46496</v>
      </c>
      <c r="DH83" s="54">
        <v>46497</v>
      </c>
      <c r="DI83" s="54">
        <v>46498</v>
      </c>
      <c r="DJ83" s="54">
        <v>46499</v>
      </c>
      <c r="DK83" s="54">
        <v>46500</v>
      </c>
      <c r="DL83" s="54">
        <v>46501</v>
      </c>
      <c r="DM83" s="54">
        <v>46502</v>
      </c>
      <c r="DN83" s="54">
        <v>46503</v>
      </c>
      <c r="DO83" s="54">
        <v>46504</v>
      </c>
      <c r="DP83" s="54">
        <v>46505</v>
      </c>
      <c r="DQ83" s="54">
        <v>46506</v>
      </c>
      <c r="DR83" s="54">
        <v>46507</v>
      </c>
      <c r="DS83" s="54"/>
      <c r="DT83" s="33" t="s">
        <v>69</v>
      </c>
      <c r="DU83" s="33" t="s">
        <v>70</v>
      </c>
    </row>
    <row r="84" spans="2:125">
      <c r="B84" s="43" t="s">
        <v>32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>
        <f>+SUM(C84:DR84)</f>
        <v>0</v>
      </c>
      <c r="DU84" s="43">
        <f>+SUM(C84:DR84)</f>
        <v>0</v>
      </c>
    </row>
    <row r="85" spans="2:125">
      <c r="B85" s="43" t="s">
        <v>33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>
        <f t="shared" ref="DT85:DT96" si="1">+SUM(C85:DR85)</f>
        <v>0</v>
      </c>
      <c r="DU85" s="43">
        <f t="shared" ref="DU85:DU96" si="2">+SUM(C85:DR85)</f>
        <v>0</v>
      </c>
    </row>
    <row r="86" spans="2:125">
      <c r="B86" s="43" t="s">
        <v>34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>
        <f t="shared" si="1"/>
        <v>0</v>
      </c>
      <c r="DU86" s="43">
        <f t="shared" si="2"/>
        <v>0</v>
      </c>
    </row>
    <row r="87" spans="2:125">
      <c r="B87" s="43" t="s">
        <v>35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>
        <f t="shared" si="1"/>
        <v>0</v>
      </c>
      <c r="DU87" s="43">
        <f t="shared" si="2"/>
        <v>0</v>
      </c>
    </row>
    <row r="88" spans="2:125">
      <c r="B88" s="43" t="s">
        <v>36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>
        <f t="shared" si="1"/>
        <v>0</v>
      </c>
      <c r="DU88" s="43">
        <f t="shared" si="2"/>
        <v>0</v>
      </c>
    </row>
    <row r="89" spans="2:125">
      <c r="B89" s="43" t="s">
        <v>37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>
        <f t="shared" si="1"/>
        <v>0</v>
      </c>
      <c r="DU89" s="43">
        <f t="shared" si="2"/>
        <v>0</v>
      </c>
    </row>
    <row r="90" spans="2:125">
      <c r="B90" s="43" t="s">
        <v>38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>
        <f t="shared" si="1"/>
        <v>0</v>
      </c>
      <c r="DU90" s="43">
        <f t="shared" si="2"/>
        <v>0</v>
      </c>
    </row>
    <row r="91" spans="2:125">
      <c r="B91" s="43" t="s">
        <v>39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>
        <f t="shared" si="1"/>
        <v>0</v>
      </c>
      <c r="DU91" s="43">
        <f t="shared" si="2"/>
        <v>0</v>
      </c>
    </row>
    <row r="92" spans="2:125">
      <c r="B92" s="43" t="s">
        <v>41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>
        <f t="shared" si="1"/>
        <v>0</v>
      </c>
      <c r="DU92" s="43">
        <f t="shared" si="2"/>
        <v>0</v>
      </c>
    </row>
    <row r="93" spans="2:125">
      <c r="B93" s="43" t="s">
        <v>60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>
        <f t="shared" si="1"/>
        <v>0</v>
      </c>
      <c r="DU93" s="43">
        <f t="shared" si="2"/>
        <v>0</v>
      </c>
    </row>
    <row r="94" spans="2:125">
      <c r="B94" s="43" t="s">
        <v>61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>
        <f t="shared" si="1"/>
        <v>0</v>
      </c>
      <c r="DU94" s="43">
        <f t="shared" si="2"/>
        <v>0</v>
      </c>
    </row>
    <row r="95" spans="2:125">
      <c r="B95" s="43" t="s">
        <v>62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>
        <f t="shared" si="1"/>
        <v>0</v>
      </c>
      <c r="DU95" s="43">
        <f t="shared" si="2"/>
        <v>0</v>
      </c>
    </row>
    <row r="96" spans="2:125">
      <c r="B96" s="43" t="s">
        <v>63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>
        <f t="shared" si="1"/>
        <v>0</v>
      </c>
      <c r="DU96" s="43">
        <f t="shared" si="2"/>
        <v>0</v>
      </c>
    </row>
    <row r="103" spans="2:126" ht="42" customHeight="1">
      <c r="B103" s="42" t="s">
        <v>67</v>
      </c>
      <c r="C103" s="54">
        <v>46631</v>
      </c>
      <c r="D103" s="54">
        <v>46632</v>
      </c>
      <c r="E103" s="54">
        <v>46633</v>
      </c>
      <c r="F103" s="54">
        <v>46634</v>
      </c>
      <c r="G103" s="54">
        <v>46635</v>
      </c>
      <c r="H103" s="54">
        <v>46636</v>
      </c>
      <c r="I103" s="54">
        <v>46637</v>
      </c>
      <c r="J103" s="54">
        <v>46638</v>
      </c>
      <c r="K103" s="54">
        <v>46639</v>
      </c>
      <c r="L103" s="54">
        <v>46640</v>
      </c>
      <c r="M103" s="54">
        <v>46641</v>
      </c>
      <c r="N103" s="54">
        <v>46642</v>
      </c>
      <c r="O103" s="54">
        <v>46643</v>
      </c>
      <c r="P103" s="54">
        <v>46644</v>
      </c>
      <c r="Q103" s="54">
        <v>46645</v>
      </c>
      <c r="R103" s="54">
        <v>46646</v>
      </c>
      <c r="S103" s="54">
        <v>46647</v>
      </c>
      <c r="T103" s="54">
        <v>46648</v>
      </c>
      <c r="U103" s="54">
        <v>46649</v>
      </c>
      <c r="V103" s="54">
        <v>46650</v>
      </c>
      <c r="W103" s="54">
        <v>46651</v>
      </c>
      <c r="X103" s="54">
        <v>46652</v>
      </c>
      <c r="Y103" s="54">
        <v>46653</v>
      </c>
      <c r="Z103" s="54">
        <v>46654</v>
      </c>
      <c r="AA103" s="54">
        <v>46655</v>
      </c>
      <c r="AB103" s="54">
        <v>46656</v>
      </c>
      <c r="AC103" s="54">
        <v>46657</v>
      </c>
      <c r="AD103" s="54">
        <v>46658</v>
      </c>
      <c r="AE103" s="54">
        <v>46659</v>
      </c>
      <c r="AF103" s="54">
        <v>46660</v>
      </c>
      <c r="AG103" s="54">
        <v>46661</v>
      </c>
      <c r="AH103" s="54">
        <v>46662</v>
      </c>
      <c r="AI103" s="54">
        <v>46663</v>
      </c>
      <c r="AJ103" s="54">
        <v>46664</v>
      </c>
      <c r="AK103" s="54">
        <v>46665</v>
      </c>
      <c r="AL103" s="54">
        <v>46666</v>
      </c>
      <c r="AM103" s="54">
        <v>46667</v>
      </c>
      <c r="AN103" s="54">
        <v>46668</v>
      </c>
      <c r="AO103" s="54">
        <v>46669</v>
      </c>
      <c r="AP103" s="54">
        <v>46670</v>
      </c>
      <c r="AQ103" s="54">
        <v>46671</v>
      </c>
      <c r="AR103" s="54">
        <v>46672</v>
      </c>
      <c r="AS103" s="54">
        <v>46673</v>
      </c>
      <c r="AT103" s="54">
        <v>46674</v>
      </c>
      <c r="AU103" s="54">
        <v>46675</v>
      </c>
      <c r="AV103" s="54">
        <v>46676</v>
      </c>
      <c r="AW103" s="54">
        <v>46677</v>
      </c>
      <c r="AX103" s="54">
        <v>46678</v>
      </c>
      <c r="AY103" s="54">
        <v>46679</v>
      </c>
      <c r="AZ103" s="54">
        <v>46680</v>
      </c>
      <c r="BA103" s="54">
        <v>46681</v>
      </c>
      <c r="BB103" s="54">
        <v>46682</v>
      </c>
      <c r="BC103" s="54">
        <v>46683</v>
      </c>
      <c r="BD103" s="54">
        <v>46684</v>
      </c>
      <c r="BE103" s="54">
        <v>46685</v>
      </c>
      <c r="BF103" s="54">
        <v>46686</v>
      </c>
      <c r="BG103" s="54">
        <v>46687</v>
      </c>
      <c r="BH103" s="54">
        <v>46688</v>
      </c>
      <c r="BI103" s="54">
        <v>46689</v>
      </c>
      <c r="BJ103" s="54">
        <v>46690</v>
      </c>
      <c r="BK103" s="54">
        <v>46691</v>
      </c>
      <c r="BL103" s="54">
        <v>46692</v>
      </c>
      <c r="BM103" s="54">
        <v>46693</v>
      </c>
      <c r="BN103" s="54">
        <v>46694</v>
      </c>
      <c r="BO103" s="54">
        <v>46695</v>
      </c>
      <c r="BP103" s="54">
        <v>46696</v>
      </c>
      <c r="BQ103" s="54">
        <v>46697</v>
      </c>
      <c r="BR103" s="54">
        <v>46698</v>
      </c>
      <c r="BS103" s="54">
        <v>46699</v>
      </c>
      <c r="BT103" s="54">
        <v>46700</v>
      </c>
      <c r="BU103" s="54">
        <v>46701</v>
      </c>
      <c r="BV103" s="54">
        <v>46702</v>
      </c>
      <c r="BW103" s="54">
        <v>46703</v>
      </c>
      <c r="BX103" s="54">
        <v>46704</v>
      </c>
      <c r="BY103" s="54">
        <v>46705</v>
      </c>
      <c r="BZ103" s="54">
        <v>46706</v>
      </c>
      <c r="CA103" s="54">
        <v>46707</v>
      </c>
      <c r="CB103" s="54">
        <v>46708</v>
      </c>
      <c r="CC103" s="54">
        <v>46709</v>
      </c>
      <c r="CD103" s="54">
        <v>46710</v>
      </c>
      <c r="CE103" s="54">
        <v>46711</v>
      </c>
      <c r="CF103" s="54">
        <v>46712</v>
      </c>
      <c r="CG103" s="54">
        <v>46713</v>
      </c>
      <c r="CH103" s="54">
        <v>46714</v>
      </c>
      <c r="CI103" s="54">
        <v>46715</v>
      </c>
      <c r="CJ103" s="54">
        <v>46716</v>
      </c>
      <c r="CK103" s="54">
        <v>46717</v>
      </c>
      <c r="CL103" s="54">
        <v>46718</v>
      </c>
      <c r="CM103" s="54">
        <v>46719</v>
      </c>
      <c r="CN103" s="54">
        <v>46720</v>
      </c>
      <c r="CO103" s="54">
        <v>46721</v>
      </c>
      <c r="CP103" s="54">
        <v>46722</v>
      </c>
      <c r="CQ103" s="54">
        <v>46723</v>
      </c>
      <c r="CR103" s="54">
        <v>46724</v>
      </c>
      <c r="CS103" s="54">
        <v>46725</v>
      </c>
      <c r="CT103" s="54">
        <v>46726</v>
      </c>
      <c r="CU103" s="54">
        <v>46727</v>
      </c>
      <c r="CV103" s="54">
        <v>46728</v>
      </c>
      <c r="CW103" s="54">
        <v>46729</v>
      </c>
      <c r="CX103" s="54">
        <v>46730</v>
      </c>
      <c r="CY103" s="54">
        <v>46731</v>
      </c>
      <c r="CZ103" s="54">
        <v>46732</v>
      </c>
      <c r="DA103" s="54">
        <v>46733</v>
      </c>
      <c r="DB103" s="54">
        <v>46734</v>
      </c>
      <c r="DC103" s="54">
        <v>46735</v>
      </c>
      <c r="DD103" s="54">
        <v>46736</v>
      </c>
      <c r="DE103" s="54">
        <v>46737</v>
      </c>
      <c r="DF103" s="54">
        <v>46738</v>
      </c>
      <c r="DG103" s="54">
        <v>46739</v>
      </c>
      <c r="DH103" s="54">
        <v>46740</v>
      </c>
      <c r="DI103" s="54">
        <v>46741</v>
      </c>
      <c r="DJ103" s="54">
        <v>46742</v>
      </c>
      <c r="DK103" s="54">
        <v>46743</v>
      </c>
      <c r="DL103" s="54">
        <v>46744</v>
      </c>
      <c r="DM103" s="54">
        <v>46745</v>
      </c>
      <c r="DN103" s="54">
        <v>46746</v>
      </c>
      <c r="DO103" s="54">
        <v>46747</v>
      </c>
      <c r="DP103" s="54">
        <v>46748</v>
      </c>
      <c r="DQ103" s="54">
        <v>46749</v>
      </c>
      <c r="DR103" s="54">
        <v>46750</v>
      </c>
      <c r="DS103" s="54">
        <v>46751</v>
      </c>
      <c r="DT103" s="54">
        <v>46752</v>
      </c>
      <c r="DU103" s="33" t="s">
        <v>69</v>
      </c>
      <c r="DV103" s="33" t="s">
        <v>70</v>
      </c>
    </row>
    <row r="104" spans="2:126">
      <c r="B104" s="43" t="s">
        <v>32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>
        <f>+SUM(C104:DT104)</f>
        <v>0</v>
      </c>
      <c r="DV104" s="43">
        <f>+SUM(C104:DT104)</f>
        <v>0</v>
      </c>
    </row>
    <row r="105" spans="2:126">
      <c r="B105" s="43" t="s">
        <v>33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>
        <f t="shared" ref="DU105:DU116" si="3">+SUM(C105:DT105)</f>
        <v>0</v>
      </c>
      <c r="DV105" s="43">
        <f t="shared" ref="DV105:DV116" si="4">+SUM(C105:DT105)</f>
        <v>0</v>
      </c>
    </row>
    <row r="106" spans="2:126">
      <c r="B106" s="43" t="s">
        <v>34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>
        <f t="shared" si="3"/>
        <v>0</v>
      </c>
      <c r="DV106" s="43">
        <f t="shared" si="4"/>
        <v>0</v>
      </c>
    </row>
    <row r="107" spans="2:126">
      <c r="B107" s="43" t="s">
        <v>35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>
        <f t="shared" si="3"/>
        <v>0</v>
      </c>
      <c r="DV107" s="43">
        <f t="shared" si="4"/>
        <v>0</v>
      </c>
    </row>
    <row r="108" spans="2:126">
      <c r="B108" s="43" t="s">
        <v>36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>
        <f t="shared" si="3"/>
        <v>0</v>
      </c>
      <c r="DV108" s="43">
        <f t="shared" si="4"/>
        <v>0</v>
      </c>
    </row>
    <row r="109" spans="2:126">
      <c r="B109" s="43" t="s">
        <v>37</v>
      </c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>
        <f t="shared" si="3"/>
        <v>0</v>
      </c>
      <c r="DV109" s="43">
        <f t="shared" si="4"/>
        <v>0</v>
      </c>
    </row>
    <row r="110" spans="2:126">
      <c r="B110" s="43" t="s">
        <v>38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>
        <f t="shared" si="3"/>
        <v>0</v>
      </c>
      <c r="DV110" s="43">
        <f t="shared" si="4"/>
        <v>0</v>
      </c>
    </row>
    <row r="111" spans="2:126">
      <c r="B111" s="43" t="s">
        <v>39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>
        <f t="shared" si="3"/>
        <v>0</v>
      </c>
      <c r="DV111" s="43">
        <f t="shared" si="4"/>
        <v>0</v>
      </c>
    </row>
    <row r="112" spans="2:126">
      <c r="B112" s="43" t="s">
        <v>41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>
        <f t="shared" si="3"/>
        <v>0</v>
      </c>
      <c r="DV112" s="43">
        <f t="shared" si="4"/>
        <v>0</v>
      </c>
    </row>
    <row r="113" spans="2:126">
      <c r="B113" s="43" t="s">
        <v>60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>
        <f t="shared" si="3"/>
        <v>0</v>
      </c>
      <c r="DV113" s="43">
        <f t="shared" si="4"/>
        <v>0</v>
      </c>
    </row>
    <row r="114" spans="2:126">
      <c r="B114" s="43" t="s">
        <v>61</v>
      </c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>
        <f t="shared" si="3"/>
        <v>0</v>
      </c>
      <c r="DV114" s="43">
        <f t="shared" si="4"/>
        <v>0</v>
      </c>
    </row>
    <row r="115" spans="2:126">
      <c r="B115" s="43" t="s">
        <v>62</v>
      </c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>
        <f t="shared" si="3"/>
        <v>0</v>
      </c>
      <c r="DV115" s="43">
        <f t="shared" si="4"/>
        <v>0</v>
      </c>
    </row>
    <row r="116" spans="2:126">
      <c r="B116" s="43" t="s">
        <v>63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>
        <f t="shared" si="3"/>
        <v>0</v>
      </c>
      <c r="DV116" s="43">
        <f t="shared" si="4"/>
        <v>0</v>
      </c>
    </row>
  </sheetData>
  <conditionalFormatting sqref="C18:J30 C33:C48 D35:K35 AZ36:AZ48 C64:I64 C66:J78 C81:C96 D83:DS83 C103:DT103">
    <cfRule type="cellIs" dxfId="23" priority="25" operator="between">
      <formula>-10</formula>
      <formula>-14.99</formula>
    </cfRule>
    <cfRule type="cellIs" dxfId="22" priority="26" operator="between">
      <formula>-15</formula>
      <formula>-19.99</formula>
    </cfRule>
    <cfRule type="cellIs" dxfId="21" priority="27" operator="between">
      <formula>-20</formula>
      <formula>-29.99</formula>
    </cfRule>
    <cfRule type="cellIs" dxfId="20" priority="28" operator="between">
      <formula>-30</formula>
      <formula>-44.99</formula>
    </cfRule>
    <cfRule type="cellIs" dxfId="19" priority="29" operator="between">
      <formula>-45</formula>
      <formula>-59.99</formula>
    </cfRule>
    <cfRule type="cellIs" dxfId="18" priority="30" operator="between">
      <formula>-60</formula>
      <formula>-300</formula>
    </cfRule>
  </conditionalFormatting>
  <conditionalFormatting sqref="C104:DV116">
    <cfRule type="cellIs" dxfId="17" priority="7" operator="between">
      <formula>-10</formula>
      <formula>-14.99</formula>
    </cfRule>
    <cfRule type="cellIs" dxfId="16" priority="8" operator="between">
      <formula>-15</formula>
      <formula>-19.99</formula>
    </cfRule>
    <cfRule type="cellIs" dxfId="15" priority="9" operator="between">
      <formula>-20</formula>
      <formula>-29.99</formula>
    </cfRule>
    <cfRule type="cellIs" dxfId="14" priority="10" operator="between">
      <formula>-30</formula>
      <formula>-44.99</formula>
    </cfRule>
    <cfRule type="cellIs" dxfId="13" priority="11" operator="between">
      <formula>-45</formula>
      <formula>-59.99</formula>
    </cfRule>
    <cfRule type="cellIs" dxfId="12" priority="12" operator="between">
      <formula>-60</formula>
      <formula>-300</formula>
    </cfRule>
  </conditionalFormatting>
  <conditionalFormatting sqref="D84:DU96">
    <cfRule type="cellIs" dxfId="11" priority="1" operator="between">
      <formula>-10</formula>
      <formula>-14.99</formula>
    </cfRule>
    <cfRule type="cellIs" dxfId="10" priority="2" operator="between">
      <formula>-15</formula>
      <formula>-19.99</formula>
    </cfRule>
    <cfRule type="cellIs" dxfId="9" priority="3" operator="between">
      <formula>-20</formula>
      <formula>-29.99</formula>
    </cfRule>
    <cfRule type="cellIs" dxfId="8" priority="4" operator="between">
      <formula>-30</formula>
      <formula>-44.99</formula>
    </cfRule>
    <cfRule type="cellIs" dxfId="7" priority="5" operator="between">
      <formula>-45</formula>
      <formula>-59.99</formula>
    </cfRule>
    <cfRule type="cellIs" dxfId="6" priority="6" operator="between">
      <formula>-60</formula>
      <formula>-300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zoomScaleNormal="100" workbookViewId="0"/>
  </sheetViews>
  <sheetFormatPr defaultColWidth="9" defaultRowHeight="14" customHeight="1"/>
  <cols>
    <col min="1" max="1" width="10.54296875" customWidth="1"/>
    <col min="2" max="2" width="13.6328125" customWidth="1"/>
    <col min="3" max="64" width="10.54296875" customWidth="1"/>
  </cols>
  <sheetData>
    <row r="1" spans="1:10" ht="14" customHeight="1">
      <c r="A1" s="21" t="s">
        <v>40</v>
      </c>
    </row>
    <row r="2" spans="1:10" ht="14" customHeight="1">
      <c r="B2" t="s">
        <v>0</v>
      </c>
      <c r="C2" t="s">
        <v>1</v>
      </c>
    </row>
    <row r="4" spans="1:10" ht="14" customHeight="1">
      <c r="B4" t="s">
        <v>4</v>
      </c>
      <c r="C4" s="22"/>
    </row>
    <row r="5" spans="1:10" ht="14" customHeight="1">
      <c r="B5" t="s">
        <v>7</v>
      </c>
      <c r="C5" s="23"/>
    </row>
    <row r="6" spans="1:10" ht="14" customHeight="1">
      <c r="B6" t="s">
        <v>10</v>
      </c>
      <c r="C6" s="24"/>
    </row>
    <row r="7" spans="1:10" ht="14" customHeight="1">
      <c r="B7" t="s">
        <v>13</v>
      </c>
      <c r="C7" s="25"/>
    </row>
    <row r="8" spans="1:10" ht="14" customHeight="1">
      <c r="B8" t="s">
        <v>16</v>
      </c>
      <c r="C8" s="26"/>
    </row>
    <row r="9" spans="1:10" ht="14" customHeight="1">
      <c r="C9" s="21"/>
    </row>
    <row r="10" spans="1:10" ht="14" customHeight="1">
      <c r="C10" s="21"/>
    </row>
    <row r="12" spans="1:10" ht="14" customHeight="1">
      <c r="B12" s="66"/>
      <c r="C12" s="12" t="s">
        <v>17</v>
      </c>
      <c r="D12" s="12" t="s">
        <v>18</v>
      </c>
      <c r="E12" s="12" t="s">
        <v>19</v>
      </c>
      <c r="F12" s="12" t="s">
        <v>20</v>
      </c>
      <c r="G12" s="12" t="s">
        <v>21</v>
      </c>
      <c r="H12" s="12" t="s">
        <v>22</v>
      </c>
      <c r="I12" s="12" t="s">
        <v>23</v>
      </c>
      <c r="J12" s="12" t="s">
        <v>24</v>
      </c>
    </row>
    <row r="13" spans="1:10" ht="14" customHeight="1">
      <c r="B13" s="66"/>
      <c r="C13" s="13"/>
      <c r="D13" s="13"/>
      <c r="E13" s="13"/>
      <c r="F13" s="13"/>
      <c r="G13" s="13"/>
      <c r="H13" s="13"/>
      <c r="I13" s="13"/>
      <c r="J13" s="13"/>
    </row>
    <row r="14" spans="1:10" ht="14" customHeight="1">
      <c r="B14" s="66"/>
      <c r="C14" s="14"/>
      <c r="D14" s="14"/>
      <c r="E14" s="14"/>
      <c r="F14" s="14"/>
      <c r="G14" s="14"/>
      <c r="H14" s="14"/>
      <c r="I14" s="14"/>
      <c r="J14" s="14"/>
    </row>
    <row r="15" spans="1:10" ht="14" customHeight="1">
      <c r="B15" s="11" t="s">
        <v>32</v>
      </c>
      <c r="C15" s="14"/>
      <c r="D15" s="14"/>
      <c r="E15" s="14"/>
      <c r="F15" s="14"/>
      <c r="G15" s="14"/>
      <c r="H15" s="14"/>
      <c r="I15" s="14"/>
      <c r="J15" s="14"/>
    </row>
    <row r="16" spans="1:10" ht="14" customHeight="1">
      <c r="B16" s="11" t="s">
        <v>33</v>
      </c>
      <c r="C16" s="14"/>
      <c r="D16" s="14"/>
      <c r="E16" s="14"/>
      <c r="F16" s="14"/>
      <c r="G16" s="14"/>
      <c r="H16" s="14"/>
      <c r="I16" s="14"/>
      <c r="J16" s="14"/>
    </row>
    <row r="17" spans="2:10" ht="14" customHeight="1">
      <c r="B17" s="11" t="s">
        <v>34</v>
      </c>
      <c r="C17" s="14"/>
      <c r="D17" s="14"/>
      <c r="E17" s="14"/>
      <c r="F17" s="14"/>
      <c r="G17" s="14"/>
      <c r="H17" s="14"/>
      <c r="I17" s="14"/>
      <c r="J17" s="14"/>
    </row>
    <row r="18" spans="2:10" ht="14" customHeight="1">
      <c r="B18" s="11" t="s">
        <v>35</v>
      </c>
      <c r="C18" s="14"/>
      <c r="D18" s="14"/>
      <c r="E18" s="14"/>
      <c r="F18" s="14"/>
      <c r="G18" s="14"/>
      <c r="H18" s="14"/>
      <c r="I18" s="14"/>
      <c r="J18" s="14"/>
    </row>
    <row r="19" spans="2:10" ht="14" customHeight="1">
      <c r="B19" s="11" t="s">
        <v>36</v>
      </c>
      <c r="C19" s="14"/>
      <c r="D19" s="14"/>
      <c r="E19" s="14"/>
      <c r="F19" s="14"/>
      <c r="G19" s="14"/>
      <c r="H19" s="14"/>
      <c r="I19" s="14"/>
      <c r="J19" s="14"/>
    </row>
    <row r="20" spans="2:10" ht="14" customHeight="1">
      <c r="B20" s="11" t="s">
        <v>37</v>
      </c>
      <c r="C20" s="14"/>
      <c r="D20" s="14"/>
      <c r="E20" s="14"/>
      <c r="F20" s="14"/>
      <c r="G20" s="14"/>
      <c r="H20" s="14"/>
      <c r="I20" s="14"/>
      <c r="J20" s="14"/>
    </row>
    <row r="21" spans="2:10" ht="14" customHeight="1">
      <c r="B21" s="11" t="s">
        <v>38</v>
      </c>
      <c r="C21" s="14"/>
      <c r="D21" s="14"/>
      <c r="E21" s="14"/>
      <c r="F21" s="14"/>
      <c r="G21" s="14"/>
      <c r="H21" s="14"/>
      <c r="I21" s="14"/>
      <c r="J21" s="14"/>
    </row>
    <row r="22" spans="2:10" ht="14" customHeight="1">
      <c r="B22" s="11" t="s">
        <v>39</v>
      </c>
      <c r="C22" s="14"/>
      <c r="D22" s="14"/>
      <c r="E22" s="14"/>
      <c r="F22" s="14"/>
      <c r="G22" s="14"/>
      <c r="H22" s="14"/>
      <c r="I22" s="14"/>
      <c r="J22" s="14"/>
    </row>
    <row r="23" spans="2:10" ht="14" customHeight="1">
      <c r="B23" s="11" t="s">
        <v>41</v>
      </c>
      <c r="C23" s="14"/>
      <c r="D23" s="14"/>
      <c r="E23" s="14"/>
      <c r="F23" s="14"/>
      <c r="G23" s="14"/>
      <c r="H23" s="14"/>
      <c r="I23" s="14"/>
      <c r="J23" s="14"/>
    </row>
    <row r="25" spans="2:10" ht="14" customHeight="1">
      <c r="B25" s="66"/>
      <c r="C25" s="12" t="s">
        <v>17</v>
      </c>
      <c r="D25" s="12" t="s">
        <v>18</v>
      </c>
      <c r="E25" s="12" t="s">
        <v>19</v>
      </c>
      <c r="F25" s="12" t="s">
        <v>20</v>
      </c>
      <c r="G25" s="12" t="s">
        <v>21</v>
      </c>
      <c r="H25" s="12" t="s">
        <v>22</v>
      </c>
      <c r="I25" s="12" t="s">
        <v>23</v>
      </c>
      <c r="J25" s="12" t="s">
        <v>24</v>
      </c>
    </row>
    <row r="26" spans="2:10" ht="14" customHeight="1">
      <c r="B26" s="66"/>
      <c r="C26" s="13"/>
      <c r="D26" s="13"/>
      <c r="E26" s="13"/>
      <c r="F26" s="13"/>
      <c r="G26" s="13"/>
      <c r="H26" s="13"/>
      <c r="I26" s="13"/>
      <c r="J26" s="13"/>
    </row>
    <row r="27" spans="2:10" ht="14" customHeight="1">
      <c r="B27" s="66"/>
      <c r="C27" s="14"/>
      <c r="D27" s="14"/>
      <c r="E27" s="14"/>
      <c r="F27" s="14"/>
      <c r="G27" s="14"/>
      <c r="H27" s="14"/>
      <c r="I27" s="14"/>
      <c r="J27" s="14"/>
    </row>
    <row r="28" spans="2:10" ht="14" customHeight="1">
      <c r="B28" s="11" t="s">
        <v>32</v>
      </c>
      <c r="C28" s="14"/>
      <c r="D28" s="14"/>
      <c r="E28" s="14"/>
      <c r="F28" s="14"/>
      <c r="G28" s="14"/>
      <c r="H28" s="14"/>
      <c r="I28" s="14"/>
      <c r="J28" s="14"/>
    </row>
    <row r="29" spans="2:10" ht="14" customHeight="1">
      <c r="B29" s="11" t="s">
        <v>33</v>
      </c>
      <c r="C29" s="14"/>
      <c r="D29" s="14"/>
      <c r="E29" s="14"/>
      <c r="F29" s="14"/>
      <c r="G29" s="14"/>
      <c r="H29" s="14"/>
      <c r="I29" s="14"/>
      <c r="J29" s="14"/>
    </row>
    <row r="30" spans="2:10" ht="14" customHeight="1">
      <c r="B30" s="11" t="s">
        <v>34</v>
      </c>
      <c r="C30" s="14"/>
      <c r="D30" s="14"/>
      <c r="E30" s="14"/>
      <c r="F30" s="14"/>
      <c r="G30" s="14"/>
      <c r="H30" s="14"/>
      <c r="I30" s="14"/>
      <c r="J30" s="14"/>
    </row>
    <row r="31" spans="2:10" ht="14" customHeight="1">
      <c r="B31" s="11" t="s">
        <v>35</v>
      </c>
      <c r="C31" s="14"/>
      <c r="D31" s="14"/>
      <c r="E31" s="14"/>
      <c r="F31" s="14"/>
      <c r="G31" s="14"/>
      <c r="H31" s="14"/>
      <c r="I31" s="14"/>
      <c r="J31" s="14"/>
    </row>
    <row r="32" spans="2:10" ht="14" customHeight="1">
      <c r="B32" s="11" t="s">
        <v>36</v>
      </c>
      <c r="C32" s="14"/>
      <c r="D32" s="14"/>
      <c r="E32" s="14"/>
      <c r="F32" s="14"/>
      <c r="G32" s="14"/>
      <c r="H32" s="14"/>
      <c r="I32" s="14"/>
      <c r="J32" s="14"/>
    </row>
    <row r="33" spans="2:10" ht="14" customHeight="1">
      <c r="B33" s="11" t="s">
        <v>37</v>
      </c>
      <c r="C33" s="14"/>
      <c r="D33" s="14"/>
      <c r="E33" s="14"/>
      <c r="F33" s="14"/>
      <c r="G33" s="14"/>
      <c r="H33" s="14"/>
      <c r="I33" s="14"/>
      <c r="J33" s="14"/>
    </row>
    <row r="34" spans="2:10" ht="14" customHeight="1">
      <c r="B34" s="11" t="s">
        <v>38</v>
      </c>
      <c r="C34" s="14"/>
      <c r="D34" s="14"/>
      <c r="E34" s="14"/>
      <c r="F34" s="14"/>
      <c r="G34" s="14"/>
      <c r="H34" s="14"/>
      <c r="I34" s="14"/>
      <c r="J34" s="14"/>
    </row>
    <row r="35" spans="2:10" ht="14" customHeight="1">
      <c r="B35" s="11" t="s">
        <v>39</v>
      </c>
      <c r="C35" s="14"/>
      <c r="D35" s="14"/>
      <c r="E35" s="14"/>
      <c r="F35" s="14"/>
      <c r="G35" s="14"/>
      <c r="H35" s="14"/>
      <c r="I35" s="14"/>
      <c r="J35" s="14"/>
    </row>
    <row r="36" spans="2:10" ht="14" customHeight="1">
      <c r="B36" s="11" t="s">
        <v>41</v>
      </c>
      <c r="C36" s="14"/>
      <c r="D36" s="14"/>
      <c r="E36" s="14"/>
      <c r="F36" s="14"/>
      <c r="G36" s="14"/>
      <c r="H36" s="14"/>
      <c r="I36" s="14"/>
      <c r="J36" s="14"/>
    </row>
  </sheetData>
  <mergeCells count="2">
    <mergeCell ref="B12:B14"/>
    <mergeCell ref="B25:B27"/>
  </mergeCells>
  <pageMargins left="0" right="0" top="0.39370078740157505" bottom="0.39370078740157505" header="0" footer="0"/>
  <pageSetup paperSize="0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zoomScaleNormal="100" workbookViewId="0"/>
  </sheetViews>
  <sheetFormatPr defaultColWidth="9" defaultRowHeight="14" customHeight="1"/>
  <cols>
    <col min="1" max="1" width="10.54296875" customWidth="1"/>
    <col min="2" max="2" width="16.1796875" customWidth="1"/>
    <col min="3" max="4" width="10.54296875" customWidth="1"/>
    <col min="5" max="5" width="11.453125" customWidth="1"/>
    <col min="6" max="8" width="10.54296875" customWidth="1"/>
    <col min="9" max="9" width="12.08984375" customWidth="1"/>
    <col min="10" max="12" width="10.54296875" customWidth="1"/>
  </cols>
  <sheetData>
    <row r="1" spans="1:10" ht="14.5" customHeight="1">
      <c r="A1" s="21" t="s">
        <v>42</v>
      </c>
    </row>
    <row r="2" spans="1:10" ht="14.5" customHeight="1">
      <c r="B2" t="s">
        <v>0</v>
      </c>
      <c r="C2" t="s">
        <v>1</v>
      </c>
    </row>
    <row r="4" spans="1:10" ht="14.5" customHeight="1">
      <c r="B4" t="s">
        <v>4</v>
      </c>
      <c r="C4" s="22" t="s">
        <v>5</v>
      </c>
    </row>
    <row r="5" spans="1:10" ht="14.5" customHeight="1">
      <c r="B5" t="s">
        <v>7</v>
      </c>
      <c r="C5" s="23" t="s">
        <v>8</v>
      </c>
    </row>
    <row r="6" spans="1:10" ht="14.5" customHeight="1">
      <c r="B6" t="s">
        <v>10</v>
      </c>
      <c r="C6" s="24" t="s">
        <v>11</v>
      </c>
    </row>
    <row r="7" spans="1:10" ht="14.5" customHeight="1">
      <c r="B7" t="s">
        <v>13</v>
      </c>
      <c r="C7" s="25" t="s">
        <v>14</v>
      </c>
    </row>
    <row r="8" spans="1:10" ht="14.5" customHeight="1">
      <c r="B8" t="s">
        <v>16</v>
      </c>
      <c r="C8" s="26"/>
    </row>
    <row r="10" spans="1:10" ht="14.5" hidden="1" customHeight="1">
      <c r="B10" s="67" t="s">
        <v>43</v>
      </c>
      <c r="C10" s="12" t="s">
        <v>17</v>
      </c>
      <c r="D10" s="12" t="s">
        <v>18</v>
      </c>
      <c r="E10" s="12" t="s">
        <v>19</v>
      </c>
      <c r="F10" s="12" t="s">
        <v>20</v>
      </c>
      <c r="G10" s="12" t="s">
        <v>21</v>
      </c>
      <c r="H10" s="12" t="s">
        <v>22</v>
      </c>
      <c r="I10" s="12" t="s">
        <v>23</v>
      </c>
      <c r="J10" s="12" t="s">
        <v>24</v>
      </c>
    </row>
    <row r="11" spans="1:10" ht="14.5" hidden="1" customHeight="1">
      <c r="B11" s="67"/>
      <c r="C11" s="13">
        <v>44171</v>
      </c>
      <c r="D11" s="13">
        <v>44172</v>
      </c>
      <c r="E11" s="13">
        <v>44173</v>
      </c>
      <c r="F11" s="13">
        <v>44174</v>
      </c>
      <c r="G11" s="13">
        <v>44175</v>
      </c>
      <c r="H11" s="13">
        <v>44176</v>
      </c>
      <c r="I11" s="13">
        <v>44177</v>
      </c>
      <c r="J11" s="13">
        <v>44178</v>
      </c>
    </row>
    <row r="12" spans="1:10" ht="14.5" hidden="1" customHeight="1">
      <c r="B12" s="67"/>
      <c r="C12" s="14" t="s">
        <v>25</v>
      </c>
      <c r="D12" s="14" t="s">
        <v>26</v>
      </c>
      <c r="E12" s="14" t="s">
        <v>27</v>
      </c>
      <c r="F12" s="14" t="s">
        <v>28</v>
      </c>
      <c r="G12" s="14" t="s">
        <v>29</v>
      </c>
      <c r="H12" s="14" t="s">
        <v>30</v>
      </c>
      <c r="I12" s="14" t="s">
        <v>31</v>
      </c>
      <c r="J12" s="14" t="s">
        <v>25</v>
      </c>
    </row>
    <row r="13" spans="1:10" ht="14.5" hidden="1" customHeight="1">
      <c r="B13" s="11" t="s">
        <v>32</v>
      </c>
      <c r="C13" s="14">
        <v>-0.8</v>
      </c>
      <c r="D13" s="14">
        <f>+(SUM(C13+-1.9))</f>
        <v>-2.7</v>
      </c>
      <c r="E13" s="14"/>
      <c r="F13" s="14"/>
      <c r="G13" s="14"/>
      <c r="H13" s="14"/>
      <c r="I13" s="14"/>
      <c r="J13" s="14"/>
    </row>
    <row r="14" spans="1:10" ht="14.5" hidden="1" customHeight="1">
      <c r="B14" s="11" t="s">
        <v>33</v>
      </c>
      <c r="C14" s="14">
        <v>5.9</v>
      </c>
      <c r="D14" s="14">
        <f>+(SUM(C14+-1.3))</f>
        <v>4.6000000000000005</v>
      </c>
      <c r="E14" s="14"/>
      <c r="F14" s="14"/>
      <c r="G14" s="14"/>
      <c r="H14" s="14"/>
      <c r="I14" s="14"/>
      <c r="J14" s="14"/>
    </row>
    <row r="15" spans="1:10" ht="14.5" hidden="1" customHeight="1">
      <c r="B15" s="11" t="s">
        <v>34</v>
      </c>
      <c r="C15" s="14">
        <v>12.2</v>
      </c>
      <c r="D15" s="14">
        <v>-3.1</v>
      </c>
      <c r="E15" s="14"/>
      <c r="F15" s="14"/>
      <c r="G15" s="14"/>
      <c r="H15" s="14"/>
      <c r="I15" s="14"/>
      <c r="J15" s="14"/>
    </row>
    <row r="16" spans="1:10" ht="14.5" hidden="1" customHeight="1">
      <c r="B16" s="11" t="s">
        <v>35</v>
      </c>
      <c r="C16" s="14">
        <v>4.7</v>
      </c>
      <c r="D16" s="14">
        <f>+(SUM(C16+-4.8))</f>
        <v>-9.9999999999999645E-2</v>
      </c>
      <c r="E16" s="14"/>
      <c r="F16" s="14"/>
      <c r="G16" s="14"/>
      <c r="H16" s="14"/>
      <c r="I16" s="14"/>
      <c r="J16" s="14"/>
    </row>
    <row r="17" spans="2:10" ht="14.5" hidden="1" customHeight="1">
      <c r="B17" s="11" t="s">
        <v>36</v>
      </c>
      <c r="C17" s="14">
        <v>4.5</v>
      </c>
      <c r="D17" s="14">
        <f>+(SUM(C17+-0.8))</f>
        <v>3.7</v>
      </c>
      <c r="E17" s="14"/>
      <c r="F17" s="14"/>
      <c r="G17" s="14"/>
      <c r="H17" s="14"/>
      <c r="I17" s="14"/>
      <c r="J17" s="14"/>
    </row>
    <row r="18" spans="2:10" ht="14.5" hidden="1" customHeight="1">
      <c r="B18" s="11" t="s">
        <v>37</v>
      </c>
      <c r="C18" s="14">
        <v>2.8</v>
      </c>
      <c r="D18" s="14">
        <f>+(SUM(C18+-0.2))</f>
        <v>2.5999999999999996</v>
      </c>
      <c r="E18" s="14"/>
      <c r="F18" s="14"/>
      <c r="G18" s="14"/>
      <c r="H18" s="14"/>
      <c r="I18" s="14"/>
      <c r="J18" s="14"/>
    </row>
    <row r="19" spans="2:10" ht="14.5" hidden="1" customHeight="1">
      <c r="B19" s="11" t="s">
        <v>38</v>
      </c>
      <c r="C19" s="14">
        <v>1.1000000000000001</v>
      </c>
      <c r="D19" s="14">
        <f>+(SUM(C19+-1.5))</f>
        <v>-0.39999999999999991</v>
      </c>
      <c r="E19" s="14"/>
      <c r="F19" s="14"/>
      <c r="G19" s="14"/>
      <c r="H19" s="14"/>
      <c r="I19" s="14"/>
      <c r="J19" s="14"/>
    </row>
    <row r="20" spans="2:10" ht="14.5" hidden="1" customHeight="1">
      <c r="B20" s="11" t="s">
        <v>39</v>
      </c>
      <c r="C20" s="14">
        <v>2.2000000000000002</v>
      </c>
      <c r="D20" s="14">
        <f>+(SUM(C20+-0.7))</f>
        <v>1.5000000000000002</v>
      </c>
      <c r="E20" s="14"/>
      <c r="F20" s="14"/>
      <c r="G20" s="14"/>
      <c r="H20" s="14"/>
      <c r="I20" s="14"/>
      <c r="J20" s="14"/>
    </row>
    <row r="22" spans="2:10" ht="14.5" customHeight="1">
      <c r="C22" t="s">
        <v>44</v>
      </c>
      <c r="D22" t="s">
        <v>43</v>
      </c>
    </row>
    <row r="23" spans="2:10" ht="14.5" customHeight="1">
      <c r="B23" s="67" t="s">
        <v>45</v>
      </c>
      <c r="C23" s="12" t="s">
        <v>17</v>
      </c>
      <c r="D23" s="12" t="s">
        <v>18</v>
      </c>
      <c r="E23" s="12" t="s">
        <v>19</v>
      </c>
      <c r="F23" s="12" t="s">
        <v>20</v>
      </c>
      <c r="G23" s="12" t="s">
        <v>21</v>
      </c>
      <c r="H23" s="12" t="s">
        <v>22</v>
      </c>
      <c r="I23" s="12" t="s">
        <v>23</v>
      </c>
      <c r="J23" s="12" t="s">
        <v>24</v>
      </c>
    </row>
    <row r="24" spans="2:10" ht="14.5" customHeight="1">
      <c r="B24" s="67"/>
      <c r="C24" s="13">
        <v>44173</v>
      </c>
      <c r="D24" s="13">
        <v>44174</v>
      </c>
      <c r="E24" s="13">
        <v>44175</v>
      </c>
      <c r="F24" s="13">
        <v>44176</v>
      </c>
      <c r="G24" s="13">
        <v>44177</v>
      </c>
      <c r="H24" s="13">
        <v>44178</v>
      </c>
      <c r="I24" s="13">
        <v>44179</v>
      </c>
      <c r="J24" s="13">
        <v>44180</v>
      </c>
    </row>
    <row r="25" spans="2:10" ht="14.5" customHeight="1">
      <c r="B25" s="67"/>
      <c r="C25" s="14" t="s">
        <v>25</v>
      </c>
      <c r="D25" s="14" t="s">
        <v>26</v>
      </c>
      <c r="E25" s="14" t="s">
        <v>27</v>
      </c>
      <c r="F25" s="14" t="s">
        <v>28</v>
      </c>
      <c r="G25" s="14" t="s">
        <v>29</v>
      </c>
      <c r="H25" s="14" t="s">
        <v>30</v>
      </c>
      <c r="I25" s="14" t="s">
        <v>31</v>
      </c>
      <c r="J25" s="14" t="s">
        <v>25</v>
      </c>
    </row>
    <row r="26" spans="2:10" ht="14.5" customHeight="1">
      <c r="B26" s="11" t="s">
        <v>32</v>
      </c>
      <c r="C26" s="28">
        <v>-12.7</v>
      </c>
      <c r="D26" s="29">
        <f>+(SUM(C26+-5.2))</f>
        <v>-17.899999999999999</v>
      </c>
      <c r="E26" s="30">
        <f>+(SUM(D26+-5.2))</f>
        <v>-23.099999999999998</v>
      </c>
      <c r="F26" s="30">
        <f>+(SUM(E26+-3.8))</f>
        <v>-26.9</v>
      </c>
      <c r="G26" s="30">
        <f>+(SUM(F26+-0.9))</f>
        <v>-27.799999999999997</v>
      </c>
      <c r="H26" s="30">
        <f>+(SUM(G26+-1.5))</f>
        <v>-29.299999999999997</v>
      </c>
      <c r="I26" s="31">
        <f>+(SUM(H26+-1.2))</f>
        <v>-30.499999999999996</v>
      </c>
      <c r="J26" s="31">
        <f>+(SUM(I26+-1))</f>
        <v>-31.499999999999996</v>
      </c>
    </row>
    <row r="27" spans="2:10" ht="14.5" customHeight="1">
      <c r="B27" s="11" t="s">
        <v>33</v>
      </c>
      <c r="C27" s="32">
        <v>-9.8000000000000007</v>
      </c>
      <c r="D27" s="28">
        <f>+(SUM(C27+-4.2))</f>
        <v>-14</v>
      </c>
      <c r="E27" s="29">
        <f>+(SUM(D27+-4.6))</f>
        <v>-18.600000000000001</v>
      </c>
      <c r="F27" s="30">
        <f>+(SUM(E27+-2.8))</f>
        <v>-21.400000000000002</v>
      </c>
      <c r="G27" s="30">
        <f>+(SUM(F27+-0.8))</f>
        <v>-22.200000000000003</v>
      </c>
      <c r="H27" s="30">
        <f>+(SUM(G27+0))</f>
        <v>-22.200000000000003</v>
      </c>
      <c r="I27" s="30">
        <f>+(SUM(H27+-0.9))</f>
        <v>-23.1</v>
      </c>
      <c r="J27" s="30">
        <f>+(SUM(I27+-1.1))</f>
        <v>-24.200000000000003</v>
      </c>
    </row>
    <row r="28" spans="2:10" ht="14.5" customHeight="1">
      <c r="B28" s="11" t="s">
        <v>34</v>
      </c>
      <c r="C28" s="32">
        <v>-0.2</v>
      </c>
      <c r="D28" s="32">
        <f>+(SUM(C28+-1.9))</f>
        <v>-2.1</v>
      </c>
      <c r="E28" s="32">
        <f>+(SUM(D28+-3.1))</f>
        <v>-5.2</v>
      </c>
      <c r="F28" s="32">
        <f>+(SUM(E28+-2.4))</f>
        <v>-7.6</v>
      </c>
      <c r="G28" s="32">
        <f>+(SUM(F28+-0.6))</f>
        <v>-8.1999999999999993</v>
      </c>
      <c r="H28" s="32">
        <f>+(SUM(G28+1.2))</f>
        <v>-6.9999999999999991</v>
      </c>
      <c r="I28" s="32">
        <f>+(SUM(H28+0.4))</f>
        <v>-6.5999999999999988</v>
      </c>
      <c r="J28" s="32">
        <f>+(SUM(I28+1.5))</f>
        <v>-5.0999999999999988</v>
      </c>
    </row>
    <row r="29" spans="2:10" ht="14.5" customHeight="1">
      <c r="B29" s="11" t="s">
        <v>35</v>
      </c>
      <c r="C29" s="32">
        <v>-9.5</v>
      </c>
      <c r="D29" s="28">
        <f>+(SUM(C29+-3.7))</f>
        <v>-13.2</v>
      </c>
      <c r="E29" s="29">
        <f>+(SUM(D29+-4.3))</f>
        <v>-17.5</v>
      </c>
      <c r="F29" s="30">
        <f>+(SUM(E29+-3.8))</f>
        <v>-21.3</v>
      </c>
      <c r="G29" s="30">
        <f>+(SUM(F29+-1.7))</f>
        <v>-23</v>
      </c>
      <c r="H29" s="30">
        <f>+(SUM(G29+-0.2))</f>
        <v>-23.2</v>
      </c>
      <c r="I29" s="30">
        <f>+(SUM(H29+-1.1))</f>
        <v>-24.3</v>
      </c>
      <c r="J29" s="30">
        <f>+(SUM(I29+-0.3))</f>
        <v>-24.6</v>
      </c>
    </row>
    <row r="30" spans="2:10" ht="14.5" customHeight="1">
      <c r="B30" s="11" t="s">
        <v>36</v>
      </c>
      <c r="C30" s="28">
        <v>-11.8</v>
      </c>
      <c r="D30" s="29">
        <f>+(SUM(C30+-3.8))</f>
        <v>-15.600000000000001</v>
      </c>
      <c r="E30" s="29">
        <f>+(SUM(D30+-4))</f>
        <v>-19.600000000000001</v>
      </c>
      <c r="F30" s="30">
        <f>+(SUM(E30+-3.4))</f>
        <v>-23</v>
      </c>
      <c r="G30" s="30">
        <f>+(SUM(F30+-1.2))</f>
        <v>-24.2</v>
      </c>
      <c r="H30" s="30">
        <f>+(SUM(G30+-0.2))</f>
        <v>-24.4</v>
      </c>
      <c r="I30" s="30">
        <f>+(SUM(H30+-0.8))</f>
        <v>-25.2</v>
      </c>
      <c r="J30" s="30">
        <f>+(SUM(I30+-0.4))</f>
        <v>-25.599999999999998</v>
      </c>
    </row>
    <row r="31" spans="2:10" ht="14.5" customHeight="1">
      <c r="B31" s="11" t="s">
        <v>37</v>
      </c>
      <c r="C31" s="32">
        <v>-6.9</v>
      </c>
      <c r="D31" s="28">
        <f>+(SUM(C31+-3.6))</f>
        <v>-10.5</v>
      </c>
      <c r="E31" s="29">
        <f>+(SUM(D31+-4.7))</f>
        <v>-15.2</v>
      </c>
      <c r="F31" s="29">
        <f>+(SUM(E31+-4.1))</f>
        <v>-19.299999999999997</v>
      </c>
      <c r="G31" s="30">
        <f>+(SUM(F31+-2))</f>
        <v>-21.299999999999997</v>
      </c>
      <c r="H31" s="30">
        <f>+(SUM(G31+-0.1))</f>
        <v>-21.4</v>
      </c>
      <c r="I31" s="30">
        <f>+(SUM(H31+-1.1))</f>
        <v>-22.5</v>
      </c>
      <c r="J31" s="30">
        <f>+(SUM(I31+0.1))</f>
        <v>-22.4</v>
      </c>
    </row>
    <row r="32" spans="2:10" ht="14.5" customHeight="1">
      <c r="B32" s="11" t="s">
        <v>38</v>
      </c>
      <c r="C32" s="29">
        <v>-15.7</v>
      </c>
      <c r="D32" s="29">
        <f>+(SUM(C32+-4.8))</f>
        <v>-20.5</v>
      </c>
      <c r="E32" s="30">
        <f>+(SUM(D32+-4.7))</f>
        <v>-25.2</v>
      </c>
      <c r="F32" s="30">
        <f>+(SUM(E32+-3.8))</f>
        <v>-29</v>
      </c>
      <c r="G32" s="31">
        <f>+(SUM(F32+-1))</f>
        <v>-30</v>
      </c>
      <c r="H32" s="31">
        <f>+(SUM(G32+-1.2))</f>
        <v>-31.2</v>
      </c>
      <c r="I32" s="31">
        <f>+(SUM(H32+-0.9))</f>
        <v>-32.1</v>
      </c>
      <c r="J32" s="31">
        <f>+(SUM(I32+-0.4))</f>
        <v>-32.5</v>
      </c>
    </row>
    <row r="33" spans="2:10" ht="14.5" customHeight="1">
      <c r="B33" s="11" t="s">
        <v>39</v>
      </c>
      <c r="C33" s="28">
        <v>-12.8</v>
      </c>
      <c r="D33" s="29">
        <f>+(SUM(C33+-4.3))</f>
        <v>-17.100000000000001</v>
      </c>
      <c r="E33" s="30">
        <f>+(SUM(D33+-4.8))</f>
        <v>-21.900000000000002</v>
      </c>
      <c r="F33" s="30">
        <f>+(SUM(E33+-3.3))</f>
        <v>-25.200000000000003</v>
      </c>
      <c r="G33" s="30">
        <f>+(SUM(F33+-1))</f>
        <v>-26.200000000000003</v>
      </c>
      <c r="H33" s="30">
        <f>+(SUM(G33+-0.5))</f>
        <v>-26.700000000000003</v>
      </c>
      <c r="I33" s="30">
        <f>+(SUM(H33+-1.1))</f>
        <v>-27.800000000000004</v>
      </c>
      <c r="J33" s="30">
        <f>+(SUM(I33+-0.9))</f>
        <v>-28.700000000000003</v>
      </c>
    </row>
    <row r="34" spans="2:10" ht="14.5" customHeight="1">
      <c r="B34" s="11" t="s">
        <v>41</v>
      </c>
      <c r="C34" s="28">
        <v>-10.6</v>
      </c>
      <c r="D34" s="28">
        <f>+(SUM(C34+-4.2))</f>
        <v>-14.8</v>
      </c>
      <c r="E34" s="29">
        <f>+(SUM(D34+-3.9))</f>
        <v>-18.7</v>
      </c>
      <c r="F34" s="30">
        <f>+(SUM(E34+-3.7))</f>
        <v>-22.4</v>
      </c>
      <c r="G34" s="30">
        <f>+(SUM(F34+-0.4))</f>
        <v>-22.799999999999997</v>
      </c>
      <c r="H34" s="30">
        <f>+(SUM(G34+-0.3))</f>
        <v>-23.099999999999998</v>
      </c>
      <c r="I34" s="30">
        <f>+(SUM(H34+-0.7))</f>
        <v>-23.799999999999997</v>
      </c>
      <c r="J34" s="30">
        <f>+(SUM(I34+-0.6))</f>
        <v>-24.4</v>
      </c>
    </row>
    <row r="36" spans="2:10" ht="14.5" customHeight="1">
      <c r="B36" s="67" t="s">
        <v>46</v>
      </c>
      <c r="C36" s="12" t="s">
        <v>17</v>
      </c>
      <c r="D36" s="12" t="s">
        <v>18</v>
      </c>
      <c r="E36" s="12" t="s">
        <v>19</v>
      </c>
      <c r="F36" s="12" t="s">
        <v>20</v>
      </c>
      <c r="G36" s="12" t="s">
        <v>21</v>
      </c>
      <c r="H36" s="12" t="s">
        <v>22</v>
      </c>
      <c r="I36" s="12" t="s">
        <v>23</v>
      </c>
      <c r="J36" s="12" t="s">
        <v>24</v>
      </c>
    </row>
    <row r="37" spans="2:10" ht="14.5" customHeight="1">
      <c r="B37" s="67"/>
      <c r="C37" s="13">
        <v>44550</v>
      </c>
      <c r="D37" s="13">
        <v>44551</v>
      </c>
      <c r="E37" s="13">
        <v>44552</v>
      </c>
      <c r="F37" s="13">
        <v>44553</v>
      </c>
      <c r="G37" s="13">
        <v>44554</v>
      </c>
      <c r="H37" s="13">
        <v>44555</v>
      </c>
      <c r="I37" s="13">
        <v>44556</v>
      </c>
      <c r="J37" s="13">
        <v>44557</v>
      </c>
    </row>
    <row r="38" spans="2:10" ht="14.5" customHeight="1">
      <c r="B38" s="67"/>
      <c r="C38" s="14" t="s">
        <v>31</v>
      </c>
      <c r="D38" s="14" t="s">
        <v>25</v>
      </c>
      <c r="E38" s="14" t="s">
        <v>26</v>
      </c>
      <c r="F38" s="14" t="s">
        <v>27</v>
      </c>
      <c r="G38" s="14" t="s">
        <v>28</v>
      </c>
      <c r="H38" s="14" t="s">
        <v>29</v>
      </c>
      <c r="I38" s="14" t="s">
        <v>30</v>
      </c>
      <c r="J38" s="14" t="s">
        <v>31</v>
      </c>
    </row>
    <row r="39" spans="2:10" ht="14.5" customHeight="1">
      <c r="B39" s="11" t="s">
        <v>32</v>
      </c>
      <c r="C39" s="32">
        <v>-3.2</v>
      </c>
      <c r="D39" s="28">
        <f>+C39+(-10)</f>
        <v>-13.2</v>
      </c>
      <c r="E39" s="29">
        <f>+D39+(-9)</f>
        <v>-22.2</v>
      </c>
      <c r="F39" s="30">
        <f>+E39+(-8)</f>
        <v>-30.2</v>
      </c>
      <c r="G39" s="30">
        <f>+F39+(-5)</f>
        <v>-35.200000000000003</v>
      </c>
      <c r="H39" s="31">
        <f>+G39+(-5)</f>
        <v>-40.200000000000003</v>
      </c>
      <c r="I39" s="31">
        <f>+H39+(-5)</f>
        <v>-45.2</v>
      </c>
      <c r="J39" s="31">
        <f>+I39+(-9)</f>
        <v>-54.2</v>
      </c>
    </row>
    <row r="40" spans="2:10" ht="14.5" customHeight="1">
      <c r="B40" s="11" t="s">
        <v>33</v>
      </c>
      <c r="C40" s="32">
        <v>-2.7</v>
      </c>
      <c r="D40" s="28">
        <f>+C40+(-8)</f>
        <v>-10.7</v>
      </c>
      <c r="E40" s="29">
        <f>+D40+(-7)</f>
        <v>-17.7</v>
      </c>
      <c r="F40" s="30">
        <f>+E40+(-3)</f>
        <v>-20.7</v>
      </c>
      <c r="G40" s="30">
        <f>+F40+(-5)</f>
        <v>-25.7</v>
      </c>
      <c r="H40" s="30">
        <f>+G40+(-4)</f>
        <v>-29.7</v>
      </c>
      <c r="I40" s="31">
        <f>+H40+(-4)</f>
        <v>-33.700000000000003</v>
      </c>
      <c r="J40" s="31">
        <f>+I40+(-8)</f>
        <v>-41.7</v>
      </c>
    </row>
    <row r="41" spans="2:10" ht="14.5" customHeight="1">
      <c r="B41" s="11" t="s">
        <v>34</v>
      </c>
      <c r="C41" s="32">
        <v>3</v>
      </c>
      <c r="D41" s="32">
        <f>+C41+(-8)</f>
        <v>-5</v>
      </c>
      <c r="E41" s="28">
        <f>+D41+(-6)</f>
        <v>-11</v>
      </c>
      <c r="F41" s="30">
        <f>+E41+(-1)</f>
        <v>-12</v>
      </c>
      <c r="G41" s="30">
        <f>+F41+(0)</f>
        <v>-12</v>
      </c>
      <c r="H41" s="30">
        <f>+G41+(0)</f>
        <v>-12</v>
      </c>
      <c r="I41" s="30">
        <f>+H41+(0)</f>
        <v>-12</v>
      </c>
      <c r="J41" s="30">
        <f>+I41+(-4)</f>
        <v>-16</v>
      </c>
    </row>
    <row r="42" spans="2:10" ht="14.5" customHeight="1">
      <c r="B42" s="11" t="s">
        <v>35</v>
      </c>
      <c r="C42" s="32">
        <v>-3.6</v>
      </c>
      <c r="D42" s="28">
        <f>+C42+(-10)</f>
        <v>-13.6</v>
      </c>
      <c r="E42" s="29">
        <f>+D42+(-8)</f>
        <v>-21.6</v>
      </c>
      <c r="F42" s="30">
        <f>+E42+(-2)</f>
        <v>-23.6</v>
      </c>
      <c r="G42" s="30">
        <f>+F42+(-4)</f>
        <v>-27.6</v>
      </c>
      <c r="H42" s="31">
        <f>+G42+(-5)</f>
        <v>-32.6</v>
      </c>
      <c r="I42" s="31">
        <f>+H42+(-4)</f>
        <v>-36.6</v>
      </c>
      <c r="J42" s="31">
        <f>+I42+(-8)</f>
        <v>-44.6</v>
      </c>
    </row>
    <row r="43" spans="2:10" ht="14.5" customHeight="1">
      <c r="B43" s="11" t="s">
        <v>36</v>
      </c>
      <c r="C43" s="32">
        <v>-3.8</v>
      </c>
      <c r="D43" s="28">
        <f>+C43+(-9)</f>
        <v>-12.8</v>
      </c>
      <c r="E43" s="29">
        <f>+D43+(-8)</f>
        <v>-20.8</v>
      </c>
      <c r="F43" s="30">
        <f>+E43+(-3)</f>
        <v>-23.8</v>
      </c>
      <c r="G43" s="30">
        <f>+F43+(-4)</f>
        <v>-27.8</v>
      </c>
      <c r="H43" s="31">
        <f>+G43+(-6)</f>
        <v>-33.799999999999997</v>
      </c>
      <c r="I43" s="31">
        <f>+H43+(-4)</f>
        <v>-37.799999999999997</v>
      </c>
      <c r="J43" s="31">
        <f>+I43+(-7)</f>
        <v>-44.8</v>
      </c>
    </row>
    <row r="44" spans="2:10" ht="14.5" customHeight="1">
      <c r="B44" s="11" t="s">
        <v>37</v>
      </c>
      <c r="C44" s="32">
        <v>-3.8</v>
      </c>
      <c r="D44" s="28">
        <f>+C44+(-8)</f>
        <v>-11.8</v>
      </c>
      <c r="E44" s="29">
        <f>+D44+(-7)</f>
        <v>-18.8</v>
      </c>
      <c r="F44" s="30">
        <f>+E44+(-3)</f>
        <v>-21.8</v>
      </c>
      <c r="G44" s="30">
        <f>+F44+(-4)</f>
        <v>-25.8</v>
      </c>
      <c r="H44" s="31">
        <f>+G44+(-5)</f>
        <v>-30.8</v>
      </c>
      <c r="I44" s="31">
        <f>+H44+(-4)</f>
        <v>-34.799999999999997</v>
      </c>
      <c r="J44" s="31">
        <f>+I44+(-7)</f>
        <v>-41.8</v>
      </c>
    </row>
    <row r="45" spans="2:10" ht="14.5" customHeight="1">
      <c r="B45" s="11" t="s">
        <v>38</v>
      </c>
      <c r="C45" s="32">
        <v>-4</v>
      </c>
      <c r="D45" s="28">
        <f>+C45+(-13)</f>
        <v>-17</v>
      </c>
      <c r="E45" s="29">
        <f>+D45+(-10)</f>
        <v>-27</v>
      </c>
      <c r="F45" s="31">
        <f>+E45+(-3)</f>
        <v>-30</v>
      </c>
      <c r="G45" s="31">
        <f>+F45+(-4)</f>
        <v>-34</v>
      </c>
      <c r="H45" s="31">
        <f>+G45+(-7)</f>
        <v>-41</v>
      </c>
      <c r="I45" s="31">
        <f>+H45+(-5)</f>
        <v>-46</v>
      </c>
      <c r="J45" s="31">
        <f>+I45+(-7)</f>
        <v>-53</v>
      </c>
    </row>
    <row r="46" spans="2:10" ht="14.5" customHeight="1">
      <c r="B46" s="11" t="s">
        <v>39</v>
      </c>
      <c r="C46" s="32">
        <v>-1</v>
      </c>
      <c r="D46" s="28">
        <f>+C46+(-9)</f>
        <v>-10</v>
      </c>
      <c r="E46" s="29">
        <f>+D46+(-7)</f>
        <v>-17</v>
      </c>
      <c r="F46" s="30">
        <f>+E46+(-3)</f>
        <v>-20</v>
      </c>
      <c r="G46" s="30">
        <f>+F46+(-4)</f>
        <v>-24</v>
      </c>
      <c r="H46" s="31">
        <f>+G46+(-6)</f>
        <v>-30</v>
      </c>
      <c r="I46" s="31">
        <f>+H46+(-4)</f>
        <v>-34</v>
      </c>
      <c r="J46" s="31">
        <f>+I46+(-10)</f>
        <v>-44</v>
      </c>
    </row>
    <row r="47" spans="2:10" ht="14.5" customHeight="1">
      <c r="B47" s="11" t="s">
        <v>41</v>
      </c>
      <c r="C47" s="32">
        <v>-1.2</v>
      </c>
      <c r="D47" s="28">
        <f>+C47+(-10)</f>
        <v>-11.2</v>
      </c>
      <c r="E47" s="29">
        <f>+D47+(-8)</f>
        <v>-19.2</v>
      </c>
      <c r="F47" s="30">
        <f>+E47+(-3)</f>
        <v>-22.2</v>
      </c>
      <c r="G47" s="30">
        <f>+F47+(-3)</f>
        <v>-25.2</v>
      </c>
      <c r="H47" s="31">
        <f>+G47+(-5)</f>
        <v>-30.2</v>
      </c>
      <c r="I47" s="31">
        <f>+H47+(-4)</f>
        <v>-34.200000000000003</v>
      </c>
      <c r="J47" s="31">
        <f>+I47+(-10)</f>
        <v>-44.2</v>
      </c>
    </row>
    <row r="49" spans="2:2" ht="14.5" customHeight="1">
      <c r="B49" t="s">
        <v>47</v>
      </c>
    </row>
    <row r="50" spans="2:2" ht="14.5" customHeight="1">
      <c r="B50" t="s">
        <v>48</v>
      </c>
    </row>
  </sheetData>
  <mergeCells count="3">
    <mergeCell ref="B10:B12"/>
    <mergeCell ref="B23:B25"/>
    <mergeCell ref="B36:B38"/>
  </mergeCells>
  <pageMargins left="0" right="0" top="0.39370078740157505" bottom="0.39370078740157505" header="0" footer="0"/>
  <pageSetup paperSize="0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4"/>
  <sheetViews>
    <sheetView zoomScaleNormal="100" workbookViewId="0"/>
  </sheetViews>
  <sheetFormatPr defaultColWidth="9" defaultRowHeight="14" customHeight="1"/>
  <cols>
    <col min="1" max="8" width="10.54296875" customWidth="1"/>
    <col min="9" max="9" width="12.453125" customWidth="1"/>
    <col min="10" max="19" width="10.54296875" customWidth="1"/>
  </cols>
  <sheetData>
    <row r="1" spans="1:19" ht="14.5" customHeight="1">
      <c r="A1" s="21" t="s">
        <v>42</v>
      </c>
    </row>
    <row r="2" spans="1:19" ht="39" customHeight="1">
      <c r="B2" s="33" t="s">
        <v>0</v>
      </c>
      <c r="C2" s="33" t="s">
        <v>1</v>
      </c>
    </row>
    <row r="4" spans="1:19" ht="14.5" customHeight="1">
      <c r="B4" t="s">
        <v>4</v>
      </c>
      <c r="C4" s="22" t="s">
        <v>5</v>
      </c>
      <c r="F4" s="14" t="s">
        <v>31</v>
      </c>
      <c r="G4" s="14" t="s">
        <v>25</v>
      </c>
      <c r="H4" s="14" t="s">
        <v>26</v>
      </c>
      <c r="I4" s="14" t="s">
        <v>27</v>
      </c>
      <c r="J4" s="14" t="s">
        <v>28</v>
      </c>
      <c r="K4" s="14" t="s">
        <v>29</v>
      </c>
      <c r="L4" s="14" t="s">
        <v>30</v>
      </c>
      <c r="M4" s="14" t="s">
        <v>31</v>
      </c>
      <c r="N4" s="14" t="s">
        <v>25</v>
      </c>
      <c r="O4" s="14" t="s">
        <v>26</v>
      </c>
      <c r="P4" s="14" t="s">
        <v>27</v>
      </c>
      <c r="Q4" s="14" t="s">
        <v>28</v>
      </c>
      <c r="R4" s="14" t="s">
        <v>29</v>
      </c>
      <c r="S4" s="14" t="s">
        <v>30</v>
      </c>
    </row>
    <row r="5" spans="1:19" ht="14.5" customHeight="1">
      <c r="B5" t="s">
        <v>7</v>
      </c>
      <c r="C5" s="23" t="s">
        <v>49</v>
      </c>
    </row>
    <row r="6" spans="1:19" ht="14.5" customHeight="1">
      <c r="B6" t="s">
        <v>50</v>
      </c>
      <c r="C6" s="34" t="s">
        <v>51</v>
      </c>
    </row>
    <row r="7" spans="1:19" ht="14.5" customHeight="1">
      <c r="B7" t="s">
        <v>10</v>
      </c>
      <c r="C7" s="24" t="s">
        <v>11</v>
      </c>
    </row>
    <row r="8" spans="1:19" ht="14.5" customHeight="1">
      <c r="B8" t="s">
        <v>13</v>
      </c>
      <c r="C8" s="25" t="s">
        <v>52</v>
      </c>
    </row>
    <row r="9" spans="1:19" ht="14.5" customHeight="1">
      <c r="B9" t="s">
        <v>16</v>
      </c>
      <c r="C9" s="26"/>
    </row>
    <row r="11" spans="1:19" ht="15.9" hidden="1" customHeight="1">
      <c r="B11" s="67" t="s">
        <v>43</v>
      </c>
      <c r="C11" s="12" t="s">
        <v>17</v>
      </c>
      <c r="D11" s="12" t="s">
        <v>18</v>
      </c>
      <c r="E11" s="12" t="s">
        <v>19</v>
      </c>
      <c r="F11" s="12" t="s">
        <v>20</v>
      </c>
      <c r="G11" s="12" t="s">
        <v>21</v>
      </c>
      <c r="H11" s="12" t="s">
        <v>22</v>
      </c>
      <c r="I11" s="12" t="s">
        <v>23</v>
      </c>
      <c r="J11" s="12" t="s">
        <v>24</v>
      </c>
    </row>
    <row r="12" spans="1:19" ht="14.5" hidden="1" customHeight="1">
      <c r="B12" s="67"/>
      <c r="C12" s="13">
        <v>44171</v>
      </c>
      <c r="D12" s="13">
        <v>44172</v>
      </c>
      <c r="E12" s="13">
        <v>44173</v>
      </c>
      <c r="F12" s="13">
        <v>44174</v>
      </c>
      <c r="G12" s="13">
        <v>44175</v>
      </c>
      <c r="H12" s="13">
        <v>44176</v>
      </c>
      <c r="I12" s="13">
        <v>44177</v>
      </c>
      <c r="J12" s="13">
        <v>44178</v>
      </c>
    </row>
    <row r="13" spans="1:19" ht="14.5" hidden="1" customHeight="1">
      <c r="B13" s="67"/>
      <c r="C13" s="14" t="s">
        <v>25</v>
      </c>
      <c r="D13" s="14" t="s">
        <v>26</v>
      </c>
      <c r="E13" s="14" t="s">
        <v>27</v>
      </c>
      <c r="F13" s="14" t="s">
        <v>28</v>
      </c>
      <c r="G13" s="14" t="s">
        <v>29</v>
      </c>
      <c r="H13" s="14" t="s">
        <v>30</v>
      </c>
      <c r="I13" s="14" t="s">
        <v>31</v>
      </c>
      <c r="J13" s="14" t="s">
        <v>25</v>
      </c>
    </row>
    <row r="14" spans="1:19" ht="14.5" hidden="1" customHeight="1">
      <c r="B14" s="11" t="s">
        <v>32</v>
      </c>
      <c r="C14" s="14">
        <v>-0.8</v>
      </c>
      <c r="D14" s="14">
        <f>+(SUM(C14+-1.9))</f>
        <v>-2.7</v>
      </c>
      <c r="E14" s="14"/>
      <c r="F14" s="14"/>
      <c r="G14" s="14"/>
      <c r="H14" s="14"/>
      <c r="I14" s="14"/>
      <c r="J14" s="14"/>
    </row>
    <row r="15" spans="1:19" ht="14.5" hidden="1" customHeight="1">
      <c r="B15" s="11" t="s">
        <v>33</v>
      </c>
      <c r="C15" s="14">
        <v>5.9</v>
      </c>
      <c r="D15" s="14">
        <f>+(SUM(C15+-1.3))</f>
        <v>4.6000000000000005</v>
      </c>
      <c r="E15" s="14"/>
      <c r="F15" s="14"/>
      <c r="G15" s="14"/>
      <c r="H15" s="14"/>
      <c r="I15" s="14"/>
      <c r="J15" s="14"/>
    </row>
    <row r="16" spans="1:19" ht="14.5" hidden="1" customHeight="1">
      <c r="B16" s="11" t="s">
        <v>34</v>
      </c>
      <c r="C16" s="14">
        <v>12.2</v>
      </c>
      <c r="D16" s="14">
        <v>-3.1</v>
      </c>
      <c r="E16" s="14"/>
      <c r="F16" s="14"/>
      <c r="G16" s="14"/>
      <c r="H16" s="14"/>
      <c r="I16" s="14"/>
      <c r="J16" s="14"/>
    </row>
    <row r="17" spans="2:10" ht="14.5" hidden="1" customHeight="1">
      <c r="B17" s="11" t="s">
        <v>35</v>
      </c>
      <c r="C17" s="14">
        <v>4.7</v>
      </c>
      <c r="D17" s="14">
        <f>+(SUM(C17+-4.8))</f>
        <v>-9.9999999999999645E-2</v>
      </c>
      <c r="E17" s="14"/>
      <c r="F17" s="14"/>
      <c r="G17" s="14"/>
      <c r="H17" s="14"/>
      <c r="I17" s="14"/>
      <c r="J17" s="14"/>
    </row>
    <row r="18" spans="2:10" ht="14.5" hidden="1" customHeight="1">
      <c r="B18" s="11" t="s">
        <v>36</v>
      </c>
      <c r="C18" s="14">
        <v>4.5</v>
      </c>
      <c r="D18" s="14">
        <f>+(SUM(C18+-0.8))</f>
        <v>3.7</v>
      </c>
      <c r="E18" s="14"/>
      <c r="F18" s="14"/>
      <c r="G18" s="14"/>
      <c r="H18" s="14"/>
      <c r="I18" s="14"/>
      <c r="J18" s="14"/>
    </row>
    <row r="19" spans="2:10" ht="14.5" hidden="1" customHeight="1">
      <c r="B19" s="11" t="s">
        <v>37</v>
      </c>
      <c r="C19" s="14">
        <v>2.8</v>
      </c>
      <c r="D19" s="14">
        <f>+(SUM(C19+-0.2))</f>
        <v>2.5999999999999996</v>
      </c>
      <c r="E19" s="14"/>
      <c r="F19" s="14"/>
      <c r="G19" s="14"/>
      <c r="H19" s="14"/>
      <c r="I19" s="14"/>
      <c r="J19" s="14"/>
    </row>
    <row r="20" spans="2:10" ht="14.5" hidden="1" customHeight="1">
      <c r="B20" s="11" t="s">
        <v>38</v>
      </c>
      <c r="C20" s="14">
        <v>1.1000000000000001</v>
      </c>
      <c r="D20" s="14">
        <f>+(SUM(C20+-1.5))</f>
        <v>-0.39999999999999991</v>
      </c>
      <c r="E20" s="14"/>
      <c r="F20" s="14"/>
      <c r="G20" s="14"/>
      <c r="H20" s="14"/>
      <c r="I20" s="14"/>
      <c r="J20" s="14"/>
    </row>
    <row r="21" spans="2:10" ht="14.5" hidden="1" customHeight="1">
      <c r="B21" s="11" t="s">
        <v>39</v>
      </c>
      <c r="C21" s="14">
        <v>2.2000000000000002</v>
      </c>
      <c r="D21" s="14">
        <f>+(SUM(C21+-0.7))</f>
        <v>1.5000000000000002</v>
      </c>
      <c r="E21" s="14"/>
      <c r="F21" s="14"/>
      <c r="G21" s="14"/>
      <c r="H21" s="14"/>
      <c r="I21" s="14"/>
      <c r="J21" s="14"/>
    </row>
    <row r="23" spans="2:10" ht="14.5" hidden="1" customHeight="1">
      <c r="C23" t="s">
        <v>44</v>
      </c>
      <c r="D23" t="s">
        <v>43</v>
      </c>
    </row>
    <row r="24" spans="2:10" ht="14.5" hidden="1" customHeight="1">
      <c r="B24" s="67" t="s">
        <v>45</v>
      </c>
      <c r="C24" s="12" t="s">
        <v>17</v>
      </c>
      <c r="D24" s="12" t="s">
        <v>18</v>
      </c>
      <c r="E24" s="12" t="s">
        <v>19</v>
      </c>
      <c r="F24" s="12" t="s">
        <v>20</v>
      </c>
      <c r="G24" s="12" t="s">
        <v>21</v>
      </c>
      <c r="H24" s="12" t="s">
        <v>22</v>
      </c>
      <c r="I24" s="12" t="s">
        <v>23</v>
      </c>
      <c r="J24" s="12" t="s">
        <v>24</v>
      </c>
    </row>
    <row r="25" spans="2:10" ht="14.5" hidden="1" customHeight="1">
      <c r="B25" s="67"/>
      <c r="C25" s="13">
        <v>44173</v>
      </c>
      <c r="D25" s="13">
        <v>44174</v>
      </c>
      <c r="E25" s="13">
        <v>44175</v>
      </c>
      <c r="F25" s="13">
        <v>44176</v>
      </c>
      <c r="G25" s="13">
        <v>44177</v>
      </c>
      <c r="H25" s="13">
        <v>44178</v>
      </c>
      <c r="I25" s="13">
        <v>44179</v>
      </c>
      <c r="J25" s="13">
        <v>44180</v>
      </c>
    </row>
    <row r="26" spans="2:10" ht="14.5" hidden="1" customHeight="1">
      <c r="B26" s="67"/>
      <c r="C26" s="14" t="s">
        <v>25</v>
      </c>
      <c r="D26" s="14" t="s">
        <v>26</v>
      </c>
      <c r="E26" s="14" t="s">
        <v>27</v>
      </c>
      <c r="F26" s="14" t="s">
        <v>28</v>
      </c>
      <c r="G26" s="14" t="s">
        <v>29</v>
      </c>
      <c r="H26" s="14" t="s">
        <v>30</v>
      </c>
      <c r="I26" s="14" t="s">
        <v>31</v>
      </c>
      <c r="J26" s="14" t="s">
        <v>25</v>
      </c>
    </row>
    <row r="27" spans="2:10" ht="14.5" hidden="1" customHeight="1">
      <c r="B27" s="11" t="s">
        <v>32</v>
      </c>
      <c r="C27" s="28">
        <v>-12.7</v>
      </c>
      <c r="D27" s="29">
        <f>+(SUM(C27+-5.2))</f>
        <v>-17.899999999999999</v>
      </c>
      <c r="E27" s="30">
        <f>+(SUM(D27+-5.2))</f>
        <v>-23.099999999999998</v>
      </c>
      <c r="F27" s="30">
        <f>+(SUM(E27+-3.8))</f>
        <v>-26.9</v>
      </c>
      <c r="G27" s="30">
        <f>+(SUM(F27+-0.9))</f>
        <v>-27.799999999999997</v>
      </c>
      <c r="H27" s="30">
        <f>+(SUM(G27+-1.5))</f>
        <v>-29.299999999999997</v>
      </c>
      <c r="I27" s="31">
        <f>+(SUM(H27+-1.2))</f>
        <v>-30.499999999999996</v>
      </c>
      <c r="J27" s="31">
        <f>+(SUM(I27+-1))</f>
        <v>-31.499999999999996</v>
      </c>
    </row>
    <row r="28" spans="2:10" ht="14.5" hidden="1" customHeight="1">
      <c r="B28" s="11" t="s">
        <v>33</v>
      </c>
      <c r="C28" s="32">
        <v>-9.8000000000000007</v>
      </c>
      <c r="D28" s="28">
        <f>+(SUM(C28+-4.2))</f>
        <v>-14</v>
      </c>
      <c r="E28" s="29">
        <f>+(SUM(D28+-4.6))</f>
        <v>-18.600000000000001</v>
      </c>
      <c r="F28" s="30">
        <f>+(SUM(E28+-2.8))</f>
        <v>-21.400000000000002</v>
      </c>
      <c r="G28" s="30">
        <f>+(SUM(F28+-0.8))</f>
        <v>-22.200000000000003</v>
      </c>
      <c r="H28" s="30">
        <f>+(SUM(G28+0))</f>
        <v>-22.200000000000003</v>
      </c>
      <c r="I28" s="30">
        <f>+(SUM(H28+-0.9))</f>
        <v>-23.1</v>
      </c>
      <c r="J28" s="30">
        <f>+(SUM(I28+-1.1))</f>
        <v>-24.200000000000003</v>
      </c>
    </row>
    <row r="29" spans="2:10" ht="14.5" hidden="1" customHeight="1">
      <c r="B29" s="11" t="s">
        <v>34</v>
      </c>
      <c r="C29" s="32">
        <v>-0.2</v>
      </c>
      <c r="D29" s="32">
        <f>+(SUM(C29+-1.9))</f>
        <v>-2.1</v>
      </c>
      <c r="E29" s="32">
        <f>+(SUM(D29+-3.1))</f>
        <v>-5.2</v>
      </c>
      <c r="F29" s="32">
        <f>+(SUM(E29+-2.4))</f>
        <v>-7.6</v>
      </c>
      <c r="G29" s="32">
        <f>+(SUM(F29+-0.6))</f>
        <v>-8.1999999999999993</v>
      </c>
      <c r="H29" s="32">
        <f>+(SUM(G29+1.2))</f>
        <v>-6.9999999999999991</v>
      </c>
      <c r="I29" s="32">
        <f>+(SUM(H29+0.4))</f>
        <v>-6.5999999999999988</v>
      </c>
      <c r="J29" s="32">
        <f>+(SUM(I29+1.5))</f>
        <v>-5.0999999999999988</v>
      </c>
    </row>
    <row r="30" spans="2:10" ht="14.5" hidden="1" customHeight="1">
      <c r="B30" s="11" t="s">
        <v>35</v>
      </c>
      <c r="C30" s="32">
        <v>-9.5</v>
      </c>
      <c r="D30" s="28">
        <f>+(SUM(C30+-3.7))</f>
        <v>-13.2</v>
      </c>
      <c r="E30" s="29">
        <f>+(SUM(D30+-4.3))</f>
        <v>-17.5</v>
      </c>
      <c r="F30" s="30">
        <f>+(SUM(E30+-3.8))</f>
        <v>-21.3</v>
      </c>
      <c r="G30" s="30">
        <f>+(SUM(F30+-1.7))</f>
        <v>-23</v>
      </c>
      <c r="H30" s="30">
        <f>+(SUM(G30+-0.2))</f>
        <v>-23.2</v>
      </c>
      <c r="I30" s="30">
        <f>+(SUM(H30+-1.1))</f>
        <v>-24.3</v>
      </c>
      <c r="J30" s="30">
        <f>+(SUM(I30+-0.3))</f>
        <v>-24.6</v>
      </c>
    </row>
    <row r="31" spans="2:10" ht="14.5" hidden="1" customHeight="1">
      <c r="B31" s="11" t="s">
        <v>36</v>
      </c>
      <c r="C31" s="28">
        <v>-11.8</v>
      </c>
      <c r="D31" s="29">
        <f>+(SUM(C31+-3.8))</f>
        <v>-15.600000000000001</v>
      </c>
      <c r="E31" s="29">
        <f>+(SUM(D31+-4))</f>
        <v>-19.600000000000001</v>
      </c>
      <c r="F31" s="30">
        <f>+(SUM(E31+-3.4))</f>
        <v>-23</v>
      </c>
      <c r="G31" s="30">
        <f>+(SUM(F31+-1.2))</f>
        <v>-24.2</v>
      </c>
      <c r="H31" s="30">
        <f>+(SUM(G31+-0.2))</f>
        <v>-24.4</v>
      </c>
      <c r="I31" s="30">
        <f>+(SUM(H31+-0.8))</f>
        <v>-25.2</v>
      </c>
      <c r="J31" s="30">
        <f>+(SUM(I31+-0.4))</f>
        <v>-25.599999999999998</v>
      </c>
    </row>
    <row r="32" spans="2:10" ht="14.5" hidden="1" customHeight="1">
      <c r="B32" s="11" t="s">
        <v>37</v>
      </c>
      <c r="C32" s="32">
        <v>-6.9</v>
      </c>
      <c r="D32" s="28">
        <f>+(SUM(C32+-3.6))</f>
        <v>-10.5</v>
      </c>
      <c r="E32" s="29">
        <f>+(SUM(D32+-4.7))</f>
        <v>-15.2</v>
      </c>
      <c r="F32" s="29">
        <f>+(SUM(E32+-4.1))</f>
        <v>-19.299999999999997</v>
      </c>
      <c r="G32" s="30">
        <f>+(SUM(F32+-2))</f>
        <v>-21.299999999999997</v>
      </c>
      <c r="H32" s="30">
        <f>+(SUM(G32+-0.1))</f>
        <v>-21.4</v>
      </c>
      <c r="I32" s="30">
        <f>+(SUM(H32+-1.1))</f>
        <v>-22.5</v>
      </c>
      <c r="J32" s="30">
        <f>+(SUM(I32+0.1))</f>
        <v>-22.4</v>
      </c>
    </row>
    <row r="33" spans="2:10" ht="14.5" hidden="1" customHeight="1">
      <c r="B33" s="11" t="s">
        <v>38</v>
      </c>
      <c r="C33" s="29">
        <v>-15.7</v>
      </c>
      <c r="D33" s="29">
        <f>+(SUM(C33+-4.8))</f>
        <v>-20.5</v>
      </c>
      <c r="E33" s="30">
        <f>+(SUM(D33+-4.7))</f>
        <v>-25.2</v>
      </c>
      <c r="F33" s="30">
        <f>+(SUM(E33+-3.8))</f>
        <v>-29</v>
      </c>
      <c r="G33" s="31">
        <f>+(SUM(F33+-1))</f>
        <v>-30</v>
      </c>
      <c r="H33" s="31">
        <f>+(SUM(G33+-1.2))</f>
        <v>-31.2</v>
      </c>
      <c r="I33" s="31">
        <f>+(SUM(H33+-0.9))</f>
        <v>-32.1</v>
      </c>
      <c r="J33" s="31">
        <f>+(SUM(I33+-0.4))</f>
        <v>-32.5</v>
      </c>
    </row>
    <row r="34" spans="2:10" ht="14.5" hidden="1" customHeight="1">
      <c r="B34" s="11" t="s">
        <v>39</v>
      </c>
      <c r="C34" s="28">
        <v>-12.8</v>
      </c>
      <c r="D34" s="29">
        <f>+(SUM(C34+-4.3))</f>
        <v>-17.100000000000001</v>
      </c>
      <c r="E34" s="30">
        <f>+(SUM(D34+-4.8))</f>
        <v>-21.900000000000002</v>
      </c>
      <c r="F34" s="30">
        <f>+(SUM(E34+-3.3))</f>
        <v>-25.200000000000003</v>
      </c>
      <c r="G34" s="30">
        <f>+(SUM(F34+-1))</f>
        <v>-26.200000000000003</v>
      </c>
      <c r="H34" s="30">
        <f>+(SUM(G34+-0.5))</f>
        <v>-26.700000000000003</v>
      </c>
      <c r="I34" s="30">
        <f>+(SUM(H34+-1.1))</f>
        <v>-27.800000000000004</v>
      </c>
      <c r="J34" s="30">
        <f>+(SUM(I34+-0.9))</f>
        <v>-28.700000000000003</v>
      </c>
    </row>
    <row r="35" spans="2:10" ht="14.5" hidden="1" customHeight="1">
      <c r="B35" s="11" t="s">
        <v>41</v>
      </c>
      <c r="C35" s="28">
        <v>-10.6</v>
      </c>
      <c r="D35" s="28">
        <f>+(SUM(C35+-4.2))</f>
        <v>-14.8</v>
      </c>
      <c r="E35" s="29">
        <f>+(SUM(D35+-3.9))</f>
        <v>-18.7</v>
      </c>
      <c r="F35" s="30">
        <f>+(SUM(E35+-3.7))</f>
        <v>-22.4</v>
      </c>
      <c r="G35" s="30">
        <f>+(SUM(F35+-0.4))</f>
        <v>-22.799999999999997</v>
      </c>
      <c r="H35" s="30">
        <f>+(SUM(G35+-0.3))</f>
        <v>-23.099999999999998</v>
      </c>
      <c r="I35" s="30">
        <f>+(SUM(H35+-0.7))</f>
        <v>-23.799999999999997</v>
      </c>
      <c r="J35" s="30">
        <f>+(SUM(I35+-0.6))</f>
        <v>-24.4</v>
      </c>
    </row>
    <row r="37" spans="2:10" ht="14.5" hidden="1" customHeight="1">
      <c r="B37" s="67" t="s">
        <v>46</v>
      </c>
      <c r="C37" s="12" t="s">
        <v>17</v>
      </c>
      <c r="D37" s="12" t="s">
        <v>18</v>
      </c>
      <c r="E37" s="12" t="s">
        <v>19</v>
      </c>
      <c r="F37" s="12" t="s">
        <v>20</v>
      </c>
      <c r="G37" s="12" t="s">
        <v>21</v>
      </c>
      <c r="H37" s="12" t="s">
        <v>22</v>
      </c>
      <c r="I37" s="12" t="s">
        <v>23</v>
      </c>
      <c r="J37" s="12" t="s">
        <v>24</v>
      </c>
    </row>
    <row r="38" spans="2:10" ht="14.5" hidden="1" customHeight="1">
      <c r="B38" s="67"/>
      <c r="C38" s="13">
        <v>44568</v>
      </c>
      <c r="D38" s="13">
        <v>44569</v>
      </c>
      <c r="E38" s="13">
        <v>44570</v>
      </c>
      <c r="F38" s="13">
        <v>44571</v>
      </c>
      <c r="G38" s="13">
        <v>44572</v>
      </c>
      <c r="H38" s="13">
        <v>44573</v>
      </c>
      <c r="I38" s="13">
        <v>44574</v>
      </c>
      <c r="J38" s="13">
        <v>44575</v>
      </c>
    </row>
    <row r="39" spans="2:10" ht="14.5" hidden="1" customHeight="1">
      <c r="B39" s="67"/>
      <c r="C39" s="14" t="s">
        <v>28</v>
      </c>
      <c r="D39" s="14" t="s">
        <v>29</v>
      </c>
      <c r="E39" s="14" t="s">
        <v>30</v>
      </c>
      <c r="F39" s="14" t="s">
        <v>31</v>
      </c>
      <c r="G39" s="14" t="s">
        <v>25</v>
      </c>
      <c r="H39" s="14" t="s">
        <v>53</v>
      </c>
      <c r="I39" s="14" t="s">
        <v>27</v>
      </c>
      <c r="J39" s="14" t="s">
        <v>28</v>
      </c>
    </row>
    <row r="40" spans="2:10" ht="14.5" hidden="1" customHeight="1">
      <c r="B40" s="11" t="s">
        <v>32</v>
      </c>
      <c r="C40" s="32">
        <v>-4.7</v>
      </c>
      <c r="D40" s="32">
        <f>+C40+-5</f>
        <v>-9.6999999999999993</v>
      </c>
      <c r="E40" s="28">
        <f>+D40+-5</f>
        <v>-14.7</v>
      </c>
      <c r="F40" s="29">
        <f>+E40+-4</f>
        <v>-18.7</v>
      </c>
      <c r="G40" s="30">
        <f>+F40+-6</f>
        <v>-24.7</v>
      </c>
      <c r="H40" s="31">
        <f>+G40+-10</f>
        <v>-34.700000000000003</v>
      </c>
      <c r="I40" s="31">
        <f>+H40+-3</f>
        <v>-37.700000000000003</v>
      </c>
      <c r="J40" s="14"/>
    </row>
    <row r="41" spans="2:10" ht="14.5" hidden="1" customHeight="1">
      <c r="B41" s="11" t="s">
        <v>33</v>
      </c>
      <c r="C41" s="32">
        <v>-3.9</v>
      </c>
      <c r="D41" s="32">
        <f>+C41+-4</f>
        <v>-7.9</v>
      </c>
      <c r="E41" s="28">
        <f>+D41+-3</f>
        <v>-10.9</v>
      </c>
      <c r="F41" s="28">
        <f>+E41+-3</f>
        <v>-13.9</v>
      </c>
      <c r="G41" s="29">
        <f>+F41+-6</f>
        <v>-19.899999999999999</v>
      </c>
      <c r="H41" s="30">
        <f>+G41+-5</f>
        <v>-24.9</v>
      </c>
      <c r="I41" s="30">
        <f>+H41+-1</f>
        <v>-25.9</v>
      </c>
      <c r="J41" s="14"/>
    </row>
    <row r="42" spans="2:10" ht="14.5" hidden="1" customHeight="1">
      <c r="B42" s="11" t="s">
        <v>34</v>
      </c>
      <c r="C42" s="32">
        <v>0.2</v>
      </c>
      <c r="D42" s="32">
        <f>+C42+0</f>
        <v>0.2</v>
      </c>
      <c r="E42" s="32">
        <f>+D42+0</f>
        <v>0.2</v>
      </c>
      <c r="F42" s="32">
        <f>+E42+-3</f>
        <v>-2.8</v>
      </c>
      <c r="G42" s="32">
        <f>+F42+-5</f>
        <v>-7.8</v>
      </c>
      <c r="H42" s="32">
        <f>+G42+-2</f>
        <v>-9.8000000000000007</v>
      </c>
      <c r="I42" s="32">
        <f>+H42+0</f>
        <v>-9.8000000000000007</v>
      </c>
      <c r="J42" s="14"/>
    </row>
    <row r="43" spans="2:10" ht="14.5" hidden="1" customHeight="1">
      <c r="B43" s="11" t="s">
        <v>35</v>
      </c>
      <c r="C43" s="32">
        <v>-4.8</v>
      </c>
      <c r="D43" s="32">
        <f>+C43+-5</f>
        <v>-9.8000000000000007</v>
      </c>
      <c r="E43" s="28">
        <f>+D43+-3</f>
        <v>-12.8</v>
      </c>
      <c r="F43" s="28">
        <f>+E43+-2</f>
        <v>-14.8</v>
      </c>
      <c r="G43" s="30">
        <f>+F43+-9</f>
        <v>-23.8</v>
      </c>
      <c r="H43" s="31">
        <f>+G43+-7</f>
        <v>-30.8</v>
      </c>
      <c r="I43" s="31">
        <f>+H43+0</f>
        <v>-30.8</v>
      </c>
      <c r="J43" s="14"/>
    </row>
    <row r="44" spans="2:10" ht="14.5" hidden="1" customHeight="1">
      <c r="B44" s="11" t="s">
        <v>36</v>
      </c>
      <c r="C44" s="32">
        <v>-4.3</v>
      </c>
      <c r="D44" s="32">
        <f>+C44+-5</f>
        <v>-9.3000000000000007</v>
      </c>
      <c r="E44" s="28">
        <f>+D44+-3</f>
        <v>-12.3</v>
      </c>
      <c r="F44" s="28">
        <f>+E44+-2</f>
        <v>-14.3</v>
      </c>
      <c r="G44" s="30">
        <f>+F44+-8</f>
        <v>-22.3</v>
      </c>
      <c r="H44" s="30">
        <f>+G44+-7</f>
        <v>-29.3</v>
      </c>
      <c r="I44" s="30">
        <f>+H44+0</f>
        <v>-29.3</v>
      </c>
      <c r="J44" s="14"/>
    </row>
    <row r="45" spans="2:10" ht="14.5" hidden="1" customHeight="1">
      <c r="B45" s="11" t="s">
        <v>37</v>
      </c>
      <c r="C45" s="32">
        <v>-5.0999999999999996</v>
      </c>
      <c r="D45" s="28">
        <f>+C45+-5</f>
        <v>-10.1</v>
      </c>
      <c r="E45" s="28">
        <f>+D45+-2</f>
        <v>-12.1</v>
      </c>
      <c r="F45" s="29">
        <f>+E45+-5</f>
        <v>-17.100000000000001</v>
      </c>
      <c r="G45" s="30">
        <f>+F45+-5</f>
        <v>-22.1</v>
      </c>
      <c r="H45" s="31">
        <f>+G45+-8</f>
        <v>-30.1</v>
      </c>
      <c r="I45" s="31">
        <f>+H45+0</f>
        <v>-30.1</v>
      </c>
      <c r="J45" s="14"/>
    </row>
    <row r="46" spans="2:10" ht="14.5" hidden="1" customHeight="1">
      <c r="B46" s="11" t="s">
        <v>38</v>
      </c>
      <c r="C46" s="32">
        <v>-5.9</v>
      </c>
      <c r="D46" s="32">
        <f>+C46+-4</f>
        <v>-9.9</v>
      </c>
      <c r="E46" s="28">
        <f>+D46+-5</f>
        <v>-14.9</v>
      </c>
      <c r="F46" s="29">
        <f>+E46+-3</f>
        <v>-17.899999999999999</v>
      </c>
      <c r="G46" s="30">
        <f>+F46+-7</f>
        <v>-24.9</v>
      </c>
      <c r="H46" s="31">
        <f>+G46+-11</f>
        <v>-35.9</v>
      </c>
      <c r="I46" s="31">
        <f>+H46+-1</f>
        <v>-36.9</v>
      </c>
      <c r="J46" s="14"/>
    </row>
    <row r="47" spans="2:10" ht="14.5" hidden="1" customHeight="1">
      <c r="B47" s="11" t="s">
        <v>39</v>
      </c>
      <c r="C47" s="32">
        <v>-4.9000000000000004</v>
      </c>
      <c r="D47" s="28">
        <f>+C47+-6</f>
        <v>-10.9</v>
      </c>
      <c r="E47" s="28">
        <f>+D47+-4</f>
        <v>-14.9</v>
      </c>
      <c r="F47" s="29">
        <f>+E47+-5</f>
        <v>-19.899999999999999</v>
      </c>
      <c r="G47" s="30">
        <f>+F47+-4</f>
        <v>-23.9</v>
      </c>
      <c r="H47" s="30">
        <f>+G47+-6</f>
        <v>-29.9</v>
      </c>
      <c r="I47" s="31">
        <f>+H47+-3</f>
        <v>-32.9</v>
      </c>
      <c r="J47" s="14"/>
    </row>
    <row r="48" spans="2:10" ht="14.5" hidden="1" customHeight="1">
      <c r="B48" s="11" t="s">
        <v>41</v>
      </c>
      <c r="C48" s="32">
        <v>-4.2</v>
      </c>
      <c r="D48" s="28">
        <f>+C48+-6</f>
        <v>-10.199999999999999</v>
      </c>
      <c r="E48" s="28">
        <f>+D48+-4</f>
        <v>-14.2</v>
      </c>
      <c r="F48" s="29">
        <f>+E48+-4</f>
        <v>-18.2</v>
      </c>
      <c r="G48" s="30">
        <f>+F48+-4</f>
        <v>-22.2</v>
      </c>
      <c r="H48" s="30">
        <f>+G48+-2</f>
        <v>-24.2</v>
      </c>
      <c r="I48" s="31">
        <f>+H48+-6</f>
        <v>-30.2</v>
      </c>
      <c r="J48" s="14"/>
    </row>
    <row r="50" spans="2:10" ht="14.5" customHeight="1">
      <c r="B50" t="s">
        <v>54</v>
      </c>
    </row>
    <row r="51" spans="2:10" ht="14.5" customHeight="1">
      <c r="B51" t="s">
        <v>55</v>
      </c>
    </row>
    <row r="54" spans="2:10" ht="14.5" hidden="1" customHeight="1">
      <c r="B54" s="67" t="s">
        <v>46</v>
      </c>
      <c r="C54" s="12" t="s">
        <v>17</v>
      </c>
      <c r="D54" s="12" t="s">
        <v>18</v>
      </c>
      <c r="E54" s="12" t="s">
        <v>19</v>
      </c>
      <c r="F54" s="12" t="s">
        <v>20</v>
      </c>
      <c r="G54" s="12" t="s">
        <v>21</v>
      </c>
      <c r="H54" s="12" t="s">
        <v>22</v>
      </c>
      <c r="I54" s="12" t="s">
        <v>23</v>
      </c>
      <c r="J54" s="35"/>
    </row>
    <row r="55" spans="2:10" ht="14.5" hidden="1" customHeight="1">
      <c r="B55" s="67"/>
      <c r="C55" s="13">
        <v>44882</v>
      </c>
      <c r="D55" s="13">
        <v>44883</v>
      </c>
      <c r="E55" s="13">
        <v>44884</v>
      </c>
      <c r="F55" s="13">
        <v>44885</v>
      </c>
      <c r="G55" s="13">
        <v>44886</v>
      </c>
      <c r="H55" s="13">
        <v>44887</v>
      </c>
      <c r="I55" s="13">
        <v>44888</v>
      </c>
      <c r="J55" s="36"/>
    </row>
    <row r="56" spans="2:10" ht="14.5" hidden="1" customHeight="1">
      <c r="B56" s="67"/>
      <c r="C56" s="14" t="s">
        <v>27</v>
      </c>
      <c r="D56" s="14" t="s">
        <v>28</v>
      </c>
      <c r="E56" s="14" t="s">
        <v>29</v>
      </c>
      <c r="F56" s="14" t="s">
        <v>56</v>
      </c>
      <c r="G56" s="14" t="s">
        <v>31</v>
      </c>
      <c r="H56" s="14" t="s">
        <v>25</v>
      </c>
      <c r="I56" s="14" t="s">
        <v>26</v>
      </c>
      <c r="J56" s="37"/>
    </row>
    <row r="57" spans="2:10" ht="14.5" hidden="1" customHeight="1">
      <c r="B57" s="11" t="s">
        <v>32</v>
      </c>
      <c r="C57" s="14">
        <v>-2</v>
      </c>
      <c r="D57" s="14">
        <f>+C57+(-3)</f>
        <v>-5</v>
      </c>
      <c r="E57" s="28">
        <f>+D57+(-5)</f>
        <v>-10</v>
      </c>
      <c r="F57" s="28">
        <f>+E57+(-4)</f>
        <v>-14</v>
      </c>
      <c r="G57" s="29">
        <f>+F57+(-2)</f>
        <v>-16</v>
      </c>
      <c r="H57" s="29">
        <f>+G57+(-0.5)</f>
        <v>-16.5</v>
      </c>
      <c r="I57" s="29">
        <f>+H57+(-2.5)</f>
        <v>-19</v>
      </c>
      <c r="J57" s="37"/>
    </row>
    <row r="58" spans="2:10" ht="14.5" hidden="1" customHeight="1">
      <c r="B58" s="11" t="s">
        <v>33</v>
      </c>
      <c r="C58" s="14">
        <v>-1</v>
      </c>
      <c r="D58" s="14">
        <f>+C58+(-1.5)</f>
        <v>-2.5</v>
      </c>
      <c r="E58" s="14">
        <f>+D58+(-4)</f>
        <v>-6.5</v>
      </c>
      <c r="F58" s="28">
        <f>+E58+(-4)</f>
        <v>-10.5</v>
      </c>
      <c r="G58" s="28">
        <f>+F58+(-1)</f>
        <v>-11.5</v>
      </c>
      <c r="H58" s="28">
        <f>+G58+(-1.5)</f>
        <v>-13</v>
      </c>
      <c r="I58" s="28">
        <f>+H58+(-1.5)</f>
        <v>-14.5</v>
      </c>
      <c r="J58" s="37"/>
    </row>
    <row r="59" spans="2:10" ht="14.5" hidden="1" customHeight="1">
      <c r="B59" s="11" t="s">
        <v>34</v>
      </c>
      <c r="C59" s="14">
        <v>-0.5</v>
      </c>
      <c r="D59" s="14">
        <f>+C59+(-0.5)</f>
        <v>-1</v>
      </c>
      <c r="E59" s="14">
        <f>+D59+(-4)</f>
        <v>-5</v>
      </c>
      <c r="F59" s="14">
        <f>+E59+(-3)</f>
        <v>-8</v>
      </c>
      <c r="G59" s="14">
        <f>+F59+(-1)</f>
        <v>-9</v>
      </c>
      <c r="H59" s="14">
        <f>+G59+(0)</f>
        <v>-9</v>
      </c>
      <c r="I59" s="28">
        <f>+H59+(-2)</f>
        <v>-11</v>
      </c>
      <c r="J59" s="37"/>
    </row>
    <row r="60" spans="2:10" ht="14.5" hidden="1" customHeight="1">
      <c r="B60" s="11" t="s">
        <v>35</v>
      </c>
      <c r="C60" s="14">
        <v>-2</v>
      </c>
      <c r="D60" s="14">
        <f>+C60+(-2.5)</f>
        <v>-4.5</v>
      </c>
      <c r="E60" s="14">
        <f>+D60+(-4.5)</f>
        <v>-9</v>
      </c>
      <c r="F60" s="28">
        <f>+E60+(-4.5)</f>
        <v>-13.5</v>
      </c>
      <c r="G60" s="29">
        <f>+F60+(-3)</f>
        <v>-16.5</v>
      </c>
      <c r="H60" s="29">
        <f>+G60+(-2)</f>
        <v>-18.5</v>
      </c>
      <c r="I60" s="31">
        <f>+H60+(-2.5)</f>
        <v>-21</v>
      </c>
      <c r="J60" s="37"/>
    </row>
    <row r="61" spans="2:10" ht="14.5" hidden="1" customHeight="1">
      <c r="B61" s="11" t="s">
        <v>36</v>
      </c>
      <c r="C61" s="14">
        <v>-1.5</v>
      </c>
      <c r="D61" s="14">
        <f>+C61+(-1.5)</f>
        <v>-3</v>
      </c>
      <c r="E61" s="14">
        <f>+D61+(-5.5)</f>
        <v>-8.5</v>
      </c>
      <c r="F61" s="28">
        <f>+E61+(-4)</f>
        <v>-12.5</v>
      </c>
      <c r="G61" s="28">
        <f>+F61+(-2.5)</f>
        <v>-15</v>
      </c>
      <c r="H61" s="29">
        <f>+G61+(-1)</f>
        <v>-16</v>
      </c>
      <c r="I61" s="29">
        <f>+H61+(-2.5)</f>
        <v>-18.5</v>
      </c>
      <c r="J61" s="37"/>
    </row>
    <row r="62" spans="2:10" ht="14.5" hidden="1" customHeight="1">
      <c r="B62" s="11" t="s">
        <v>37</v>
      </c>
      <c r="C62" s="14">
        <v>-1.5</v>
      </c>
      <c r="D62" s="14">
        <f>+C62+(-2.5)</f>
        <v>-4</v>
      </c>
      <c r="E62" s="14">
        <f>+D62+(-5)</f>
        <v>-9</v>
      </c>
      <c r="F62" s="28">
        <f>+E62+(-5)</f>
        <v>-14</v>
      </c>
      <c r="G62" s="29">
        <f>+F62+(-2.5)</f>
        <v>-16.5</v>
      </c>
      <c r="H62" s="29">
        <f>+G62+(-1.5)</f>
        <v>-18</v>
      </c>
      <c r="I62" s="31">
        <f>+H62+(-3.5)</f>
        <v>-21.5</v>
      </c>
      <c r="J62" s="37"/>
    </row>
    <row r="63" spans="2:10" ht="14.5" hidden="1" customHeight="1">
      <c r="B63" s="11" t="s">
        <v>38</v>
      </c>
      <c r="C63" s="14">
        <v>-2.5</v>
      </c>
      <c r="D63" s="14">
        <f>+C63+(-2.5)</f>
        <v>-5</v>
      </c>
      <c r="E63" s="28">
        <f>+D63+(-5.5)</f>
        <v>-10.5</v>
      </c>
      <c r="F63" s="29">
        <f>+E63+(-6)</f>
        <v>-16.5</v>
      </c>
      <c r="G63" s="29">
        <f>+F63+(-3)</f>
        <v>-19.5</v>
      </c>
      <c r="H63" s="31">
        <f>+G63+(-1.5)</f>
        <v>-21</v>
      </c>
      <c r="I63" s="31">
        <f>+H63+(-3.5)</f>
        <v>-24.5</v>
      </c>
      <c r="J63" s="37"/>
    </row>
    <row r="64" spans="2:10" ht="14.5" hidden="1" customHeight="1">
      <c r="B64" s="11" t="s">
        <v>39</v>
      </c>
      <c r="C64" s="14">
        <v>-1</v>
      </c>
      <c r="D64" s="14">
        <f>+C64+(-3)</f>
        <v>-4</v>
      </c>
      <c r="E64" s="14">
        <f>+D64+(-5.5)</f>
        <v>-9.5</v>
      </c>
      <c r="F64" s="28">
        <f>+E64+(-5)</f>
        <v>-14.5</v>
      </c>
      <c r="G64" s="29">
        <f>+F64+(-1.5)</f>
        <v>-16</v>
      </c>
      <c r="H64" s="29">
        <f>+G64+(-1)</f>
        <v>-17</v>
      </c>
      <c r="I64" s="29">
        <f>+H64+(-2.5)</f>
        <v>-19.5</v>
      </c>
      <c r="J64" s="37"/>
    </row>
    <row r="65" spans="2:10" ht="14.5" hidden="1" customHeight="1">
      <c r="B65" s="11" t="s">
        <v>41</v>
      </c>
      <c r="C65" s="14">
        <v>-1</v>
      </c>
      <c r="D65" s="14">
        <f>+C65+(-2.5)</f>
        <v>-3.5</v>
      </c>
      <c r="E65" s="14">
        <f>+D65+(-5)</f>
        <v>-8.5</v>
      </c>
      <c r="F65" s="28">
        <f>+E65+(-5)</f>
        <v>-13.5</v>
      </c>
      <c r="G65" s="28">
        <f>+F65+(-1)</f>
        <v>-14.5</v>
      </c>
      <c r="H65" s="29">
        <f>+G65+(-1.5)</f>
        <v>-16</v>
      </c>
      <c r="I65" s="29">
        <f>+H65+(-1.5)</f>
        <v>-17.5</v>
      </c>
      <c r="J65" s="37"/>
    </row>
    <row r="69" spans="2:10" ht="14.5" hidden="1" customHeight="1">
      <c r="B69" s="67" t="s">
        <v>46</v>
      </c>
      <c r="C69" s="12" t="s">
        <v>17</v>
      </c>
      <c r="D69" s="12" t="s">
        <v>18</v>
      </c>
      <c r="E69" s="12" t="s">
        <v>19</v>
      </c>
      <c r="F69" s="12" t="s">
        <v>20</v>
      </c>
      <c r="G69" s="12" t="s">
        <v>21</v>
      </c>
      <c r="H69" s="12" t="s">
        <v>22</v>
      </c>
      <c r="I69" s="12" t="s">
        <v>23</v>
      </c>
    </row>
    <row r="70" spans="2:10" ht="14.5" hidden="1" customHeight="1">
      <c r="B70" s="67"/>
      <c r="C70" s="13">
        <v>44883</v>
      </c>
      <c r="D70" s="13">
        <v>44884</v>
      </c>
      <c r="E70" s="13">
        <v>44885</v>
      </c>
      <c r="F70" s="13">
        <v>44886</v>
      </c>
      <c r="G70" s="13">
        <v>44887</v>
      </c>
      <c r="H70" s="13">
        <v>44888</v>
      </c>
      <c r="I70" s="13">
        <v>44889</v>
      </c>
    </row>
    <row r="71" spans="2:10" ht="14.5" hidden="1" customHeight="1">
      <c r="B71" s="67"/>
      <c r="C71" s="14" t="s">
        <v>28</v>
      </c>
      <c r="D71" s="14" t="s">
        <v>29</v>
      </c>
      <c r="E71" s="14" t="s">
        <v>56</v>
      </c>
      <c r="F71" s="14" t="s">
        <v>31</v>
      </c>
      <c r="G71" s="14" t="s">
        <v>25</v>
      </c>
      <c r="H71" s="14" t="s">
        <v>26</v>
      </c>
      <c r="I71" s="14" t="s">
        <v>27</v>
      </c>
    </row>
    <row r="72" spans="2:10" ht="14.5" hidden="1" customHeight="1">
      <c r="B72" s="11" t="s">
        <v>32</v>
      </c>
      <c r="C72" s="14">
        <v>-3.5</v>
      </c>
      <c r="D72" s="28">
        <f>+C72+(-6)</f>
        <v>-9.5</v>
      </c>
      <c r="E72" s="29">
        <f>+D72+(-6.5)</f>
        <v>-16</v>
      </c>
      <c r="F72" s="30">
        <f>+E72+(-4.5)</f>
        <v>-20.5</v>
      </c>
      <c r="G72" s="30">
        <f>+F72+(-1)</f>
        <v>-21.5</v>
      </c>
      <c r="H72" s="30">
        <f>+G72+(-2)</f>
        <v>-23.5</v>
      </c>
      <c r="I72" s="30">
        <f>+H72+(0)</f>
        <v>-23.5</v>
      </c>
    </row>
    <row r="73" spans="2:10" ht="14.5" hidden="1" customHeight="1">
      <c r="B73" s="11" t="s">
        <v>33</v>
      </c>
      <c r="C73" s="14">
        <v>-1.5</v>
      </c>
      <c r="D73" s="14">
        <f>+C73+(-5)</f>
        <v>-6.5</v>
      </c>
      <c r="E73" s="28">
        <f>+D73+(-3.5)</f>
        <v>-10</v>
      </c>
      <c r="F73" s="28">
        <f>+E73+(-2.5)</f>
        <v>-12.5</v>
      </c>
      <c r="G73" s="28">
        <f>+F73+(-0.5)</f>
        <v>-13</v>
      </c>
      <c r="H73" s="29">
        <f>+G73+(-1)</f>
        <v>-14</v>
      </c>
      <c r="I73" s="28">
        <f>+H73+(3)</f>
        <v>-11</v>
      </c>
    </row>
    <row r="74" spans="2:10" ht="14.5" hidden="1" customHeight="1">
      <c r="B74" s="11" t="s">
        <v>34</v>
      </c>
      <c r="C74" s="14">
        <v>-1.5</v>
      </c>
      <c r="D74" s="14">
        <f>+C74+(-5)</f>
        <v>-6.5</v>
      </c>
      <c r="E74" s="28">
        <f>+D74+(-3.5)</f>
        <v>-10</v>
      </c>
      <c r="F74" s="28">
        <f>+E74+(-0.5)</f>
        <v>-10.5</v>
      </c>
      <c r="G74" s="14">
        <f>+F74+(1)</f>
        <v>-9.5</v>
      </c>
      <c r="H74" s="14">
        <f>+G74+(0)</f>
        <v>-9.5</v>
      </c>
      <c r="I74" s="14">
        <f>+H74+(2.5)</f>
        <v>-7</v>
      </c>
    </row>
    <row r="75" spans="2:10" ht="14.5" hidden="1" customHeight="1">
      <c r="B75" s="11" t="s">
        <v>35</v>
      </c>
      <c r="C75" s="14">
        <v>-3.5</v>
      </c>
      <c r="D75" s="28">
        <f>+C75+(-6)</f>
        <v>-9.5</v>
      </c>
      <c r="E75" s="28">
        <f>+D75+(-5.5)</f>
        <v>-15</v>
      </c>
      <c r="F75" s="29">
        <f>+E75+(-4)</f>
        <v>-19</v>
      </c>
      <c r="G75" s="30">
        <f>+F75+(-1.5)</f>
        <v>-20.5</v>
      </c>
      <c r="H75" s="30">
        <f>+G75+(-2)</f>
        <v>-22.5</v>
      </c>
      <c r="I75" s="30">
        <f>+H75+(-0.5)</f>
        <v>-23</v>
      </c>
    </row>
    <row r="76" spans="2:10" ht="14.5" hidden="1" customHeight="1">
      <c r="B76" s="11" t="s">
        <v>36</v>
      </c>
      <c r="C76" s="14">
        <v>-2.5</v>
      </c>
      <c r="D76" s="14">
        <f>+C76+(-5.5)</f>
        <v>-8</v>
      </c>
      <c r="E76" s="28">
        <f>+D76+(-5.5)</f>
        <v>-13.5</v>
      </c>
      <c r="F76" s="29">
        <f>+E76+(-4)</f>
        <v>-17.5</v>
      </c>
      <c r="G76" s="29">
        <f>+F76+(-0.5)</f>
        <v>-18</v>
      </c>
      <c r="H76" s="29">
        <f>+G76+(-1.5)</f>
        <v>-19.5</v>
      </c>
      <c r="I76" s="29">
        <f>+H76+(0)</f>
        <v>-19.5</v>
      </c>
    </row>
    <row r="77" spans="2:10" ht="14.5" hidden="1" customHeight="1">
      <c r="B77" s="11" t="s">
        <v>37</v>
      </c>
      <c r="C77" s="14">
        <v>-3</v>
      </c>
      <c r="D77" s="14">
        <f>+C77+(-6)</f>
        <v>-9</v>
      </c>
      <c r="E77" s="28">
        <f>+D77+(-6)</f>
        <v>-15</v>
      </c>
      <c r="F77" s="29">
        <f>+E77+(-3)</f>
        <v>-18</v>
      </c>
      <c r="G77" s="29">
        <f>+F77+(-1.5)</f>
        <v>-19.5</v>
      </c>
      <c r="H77" s="30">
        <f>+G77+(-2.5)</f>
        <v>-22</v>
      </c>
      <c r="I77" s="30">
        <f>+H77+(0)</f>
        <v>-22</v>
      </c>
    </row>
    <row r="78" spans="2:10" ht="14.5" hidden="1" customHeight="1">
      <c r="B78" s="11" t="s">
        <v>38</v>
      </c>
      <c r="C78" s="14">
        <v>-3.5</v>
      </c>
      <c r="D78" s="14">
        <f>+C78+(-5.5)</f>
        <v>-9</v>
      </c>
      <c r="E78" s="28">
        <f>+D78+(-6)</f>
        <v>-15</v>
      </c>
      <c r="F78" s="30">
        <f>+E78+(-5)</f>
        <v>-20</v>
      </c>
      <c r="G78" s="30">
        <f>+F78+(-1.5)</f>
        <v>-21.5</v>
      </c>
      <c r="H78" s="30">
        <f>+G78+(-3.5)</f>
        <v>-25</v>
      </c>
      <c r="I78" s="30">
        <f>+H78+(-1.5)</f>
        <v>-26.5</v>
      </c>
    </row>
    <row r="79" spans="2:10" ht="14.5" hidden="1" customHeight="1">
      <c r="B79" s="11" t="s">
        <v>39</v>
      </c>
      <c r="C79" s="14">
        <v>-2.5</v>
      </c>
      <c r="D79" s="28">
        <f>+C79+(-7)</f>
        <v>-9.5</v>
      </c>
      <c r="E79" s="29">
        <f>+D79+(-6)</f>
        <v>-15.5</v>
      </c>
      <c r="F79" s="29">
        <f>+E79+(-2.5)</f>
        <v>-18</v>
      </c>
      <c r="G79" s="30">
        <f>+F79+(-2.5)</f>
        <v>-20.5</v>
      </c>
      <c r="H79" s="30">
        <f>+G79+(-1.5)</f>
        <v>-22</v>
      </c>
      <c r="I79" s="30">
        <f>+H79+(1)</f>
        <v>-21</v>
      </c>
    </row>
    <row r="80" spans="2:10" ht="14.5" hidden="1" customHeight="1">
      <c r="B80" s="11" t="s">
        <v>41</v>
      </c>
      <c r="C80" s="14">
        <v>-2</v>
      </c>
      <c r="D80" s="14">
        <f>+C80+(-5.5)</f>
        <v>-7.5</v>
      </c>
      <c r="E80" s="28">
        <f>+D80+(-6)</f>
        <v>-13.5</v>
      </c>
      <c r="F80" s="29">
        <f>+E80+(-2.5)</f>
        <v>-16</v>
      </c>
      <c r="G80" s="29">
        <f>+F80+(-1)</f>
        <v>-17</v>
      </c>
      <c r="H80" s="29">
        <f>+G80+(-1.5)</f>
        <v>-18.5</v>
      </c>
      <c r="I80" s="29">
        <f>+H80+(1)</f>
        <v>-17.5</v>
      </c>
    </row>
    <row r="82" spans="2:10" ht="14.5" hidden="1" customHeight="1">
      <c r="B82" s="67" t="s">
        <v>46</v>
      </c>
      <c r="C82" s="12" t="s">
        <v>17</v>
      </c>
      <c r="D82" s="12" t="s">
        <v>18</v>
      </c>
      <c r="E82" s="12" t="s">
        <v>19</v>
      </c>
      <c r="F82" s="12" t="s">
        <v>20</v>
      </c>
      <c r="G82" s="12" t="s">
        <v>21</v>
      </c>
      <c r="H82" s="12" t="s">
        <v>22</v>
      </c>
      <c r="I82" s="12" t="s">
        <v>23</v>
      </c>
    </row>
    <row r="83" spans="2:10" ht="14.5" hidden="1" customHeight="1">
      <c r="B83" s="67"/>
      <c r="C83" s="13">
        <v>44886</v>
      </c>
      <c r="D83" s="13">
        <v>44887</v>
      </c>
      <c r="E83" s="13">
        <v>44888</v>
      </c>
      <c r="F83" s="13">
        <v>44889</v>
      </c>
      <c r="G83" s="13">
        <v>44890</v>
      </c>
      <c r="H83" s="13">
        <v>44891</v>
      </c>
      <c r="I83" s="13">
        <v>44892</v>
      </c>
    </row>
    <row r="84" spans="2:10" ht="14.5" hidden="1" customHeight="1">
      <c r="B84" s="67"/>
      <c r="C84" s="14" t="s">
        <v>31</v>
      </c>
      <c r="D84" s="14" t="s">
        <v>25</v>
      </c>
      <c r="E84" s="14" t="s">
        <v>26</v>
      </c>
      <c r="F84" s="14" t="s">
        <v>27</v>
      </c>
      <c r="G84" s="14" t="s">
        <v>28</v>
      </c>
      <c r="H84" s="14" t="s">
        <v>29</v>
      </c>
      <c r="I84" s="14" t="s">
        <v>56</v>
      </c>
    </row>
    <row r="85" spans="2:10" ht="14.5" hidden="1" customHeight="1">
      <c r="B85" s="11" t="s">
        <v>32</v>
      </c>
      <c r="C85" s="37">
        <v>-3</v>
      </c>
      <c r="D85" s="14">
        <f>+C98+(-2.5)</f>
        <v>-21.299999999999997</v>
      </c>
      <c r="E85" s="14">
        <f>+D85+(-3.5)</f>
        <v>-24.799999999999997</v>
      </c>
      <c r="F85" s="28">
        <f>+E85+(-3)</f>
        <v>-27.799999999999997</v>
      </c>
      <c r="G85" s="28">
        <f>+F85+(-2.5)</f>
        <v>-30.299999999999997</v>
      </c>
      <c r="H85" s="29">
        <f>+G85+(-0.5)</f>
        <v>-30.799999999999997</v>
      </c>
      <c r="I85" s="28">
        <f>+H85+(1)</f>
        <v>-29.799999999999997</v>
      </c>
    </row>
    <row r="86" spans="2:10" ht="14.5" hidden="1" customHeight="1">
      <c r="B86" s="11" t="s">
        <v>33</v>
      </c>
      <c r="C86" s="14">
        <v>-2.5</v>
      </c>
      <c r="D86" s="14">
        <f>+C86+(-2.5)</f>
        <v>-5</v>
      </c>
      <c r="E86" s="14">
        <f>+D86+(-3.5)</f>
        <v>-8.5</v>
      </c>
      <c r="F86" s="28">
        <f>+E86+(-2)</f>
        <v>-10.5</v>
      </c>
      <c r="G86" s="28">
        <f>+F86+(0)</f>
        <v>-10.5</v>
      </c>
      <c r="H86" s="28">
        <f>+G86+(0.5)</f>
        <v>-10</v>
      </c>
      <c r="I86" s="14">
        <f>+H86+(2)</f>
        <v>-8</v>
      </c>
    </row>
    <row r="87" spans="2:10" ht="14.5" hidden="1" customHeight="1">
      <c r="B87" s="11" t="s">
        <v>34</v>
      </c>
      <c r="C87" s="14">
        <v>-3</v>
      </c>
      <c r="D87" s="14">
        <f>+C87+(-3)</f>
        <v>-6</v>
      </c>
      <c r="E87" s="14">
        <f>+D87+(-3)</f>
        <v>-9</v>
      </c>
      <c r="F87" s="28">
        <f>+E87+(-1)</f>
        <v>-10</v>
      </c>
      <c r="G87" s="14">
        <f>+F87+(2)</f>
        <v>-8</v>
      </c>
      <c r="H87" s="14">
        <f>+G87+(4)</f>
        <v>-4</v>
      </c>
      <c r="I87" s="14">
        <f>+H87+6</f>
        <v>2</v>
      </c>
    </row>
    <row r="88" spans="2:10" ht="14.5" hidden="1" customHeight="1">
      <c r="B88" s="11" t="s">
        <v>35</v>
      </c>
      <c r="C88" s="14">
        <v>-3.5</v>
      </c>
      <c r="D88" s="14">
        <f>+C88+(-5)</f>
        <v>-8.5</v>
      </c>
      <c r="E88" s="28">
        <f>+D88+(-5)</f>
        <v>-13.5</v>
      </c>
      <c r="F88" s="29">
        <f>+E88+(-2)</f>
        <v>-15.5</v>
      </c>
      <c r="G88" s="29">
        <f>+F88+(-0.5)</f>
        <v>-16</v>
      </c>
      <c r="H88" s="29">
        <f>+G88+1</f>
        <v>-15</v>
      </c>
      <c r="I88" s="28">
        <f>+H88+3</f>
        <v>-12</v>
      </c>
    </row>
    <row r="89" spans="2:10" ht="14.5" hidden="1" customHeight="1">
      <c r="B89" s="11" t="s">
        <v>36</v>
      </c>
      <c r="C89" s="14">
        <v>-3.5</v>
      </c>
      <c r="D89" s="14">
        <f>+C89+(-4)</f>
        <v>-7.5</v>
      </c>
      <c r="E89" s="28">
        <f>+D89+(-4.5)</f>
        <v>-12</v>
      </c>
      <c r="F89" s="28">
        <f>+E89+(-1.5)</f>
        <v>-13.5</v>
      </c>
      <c r="G89" s="28">
        <f>+F89+(-0.5)</f>
        <v>-14</v>
      </c>
      <c r="H89" s="28">
        <f>+G89+1</f>
        <v>-13</v>
      </c>
      <c r="I89" s="28">
        <f>+H89+2.5</f>
        <v>-10.5</v>
      </c>
    </row>
    <row r="90" spans="2:10" ht="14.5" hidden="1" customHeight="1">
      <c r="B90" s="11" t="s">
        <v>37</v>
      </c>
      <c r="C90" s="14">
        <v>-3.5</v>
      </c>
      <c r="D90" s="14">
        <f>+C90+(-4.5)</f>
        <v>-8</v>
      </c>
      <c r="E90" s="28">
        <f>+D90+(-5)</f>
        <v>-13</v>
      </c>
      <c r="F90" s="29">
        <f>+E90+(-2)</f>
        <v>-15</v>
      </c>
      <c r="G90" s="29">
        <f>+F90+(-0.5)</f>
        <v>-15.5</v>
      </c>
      <c r="H90" s="28">
        <f>+G90+1.5</f>
        <v>-14</v>
      </c>
      <c r="I90" s="28">
        <f>+H90+2.5</f>
        <v>-11.5</v>
      </c>
    </row>
    <row r="91" spans="2:10" ht="14.5" hidden="1" customHeight="1">
      <c r="B91" s="11" t="s">
        <v>38</v>
      </c>
      <c r="C91" s="14">
        <v>-3.5</v>
      </c>
      <c r="D91" s="14">
        <f>+C91+(-3.5)</f>
        <v>-7</v>
      </c>
      <c r="E91" s="28">
        <f>+D91+(-3.5)</f>
        <v>-10.5</v>
      </c>
      <c r="F91" s="28">
        <f>+E91+(-2)</f>
        <v>-12.5</v>
      </c>
      <c r="G91" s="28">
        <f>+F91+(-0.5)</f>
        <v>-13</v>
      </c>
      <c r="H91" s="28">
        <f>+G91+1</f>
        <v>-12</v>
      </c>
      <c r="I91" s="28">
        <f>+H91+1.5</f>
        <v>-10.5</v>
      </c>
    </row>
    <row r="92" spans="2:10" ht="14.5" hidden="1" customHeight="1">
      <c r="B92" s="11" t="s">
        <v>39</v>
      </c>
      <c r="C92" s="14">
        <v>-2</v>
      </c>
      <c r="D92" s="14">
        <f>+C92+(-4.5)</f>
        <v>-6.5</v>
      </c>
      <c r="E92" s="28">
        <f>+D92+(-3.5)</f>
        <v>-10</v>
      </c>
      <c r="F92" s="28">
        <f>+E92+(-2)</f>
        <v>-12</v>
      </c>
      <c r="G92" s="28">
        <f>+F92+(-1)</f>
        <v>-13</v>
      </c>
      <c r="H92" s="28">
        <f>+G92+0</f>
        <v>-13</v>
      </c>
      <c r="I92" s="28">
        <f>+H92+2.5</f>
        <v>-10.5</v>
      </c>
    </row>
    <row r="94" spans="2:10" ht="14.5" customHeight="1">
      <c r="C94" t="s">
        <v>57</v>
      </c>
      <c r="D94" s="38" t="s">
        <v>58</v>
      </c>
      <c r="E94" t="s">
        <v>59</v>
      </c>
    </row>
    <row r="95" spans="2:10" ht="14.5" customHeight="1">
      <c r="B95" s="67" t="s">
        <v>46</v>
      </c>
      <c r="C95" s="12" t="s">
        <v>17</v>
      </c>
      <c r="D95" s="39" t="s">
        <v>18</v>
      </c>
      <c r="E95" s="12" t="s">
        <v>19</v>
      </c>
      <c r="F95" s="12" t="s">
        <v>20</v>
      </c>
      <c r="G95" s="12" t="s">
        <v>21</v>
      </c>
      <c r="H95" s="12" t="s">
        <v>22</v>
      </c>
      <c r="I95" s="12" t="s">
        <v>23</v>
      </c>
      <c r="J95" s="12" t="s">
        <v>23</v>
      </c>
    </row>
    <row r="96" spans="2:10" ht="14.5" customHeight="1">
      <c r="B96" s="67"/>
      <c r="C96" s="13">
        <v>44886</v>
      </c>
      <c r="D96" s="40">
        <v>44887</v>
      </c>
      <c r="E96" s="13">
        <v>44888</v>
      </c>
      <c r="F96" s="13">
        <v>44889</v>
      </c>
      <c r="G96" s="13">
        <v>44890</v>
      </c>
      <c r="H96" s="13">
        <v>44891</v>
      </c>
      <c r="I96" s="13">
        <v>44892</v>
      </c>
      <c r="J96" s="13">
        <v>44893</v>
      </c>
    </row>
    <row r="97" spans="2:10" ht="14.5" customHeight="1">
      <c r="B97" s="67"/>
      <c r="C97" s="14" t="s">
        <v>31</v>
      </c>
      <c r="D97" s="41" t="s">
        <v>25</v>
      </c>
      <c r="E97" s="14" t="s">
        <v>26</v>
      </c>
      <c r="F97" s="14" t="s">
        <v>27</v>
      </c>
      <c r="G97" s="14" t="s">
        <v>28</v>
      </c>
      <c r="H97" s="14" t="s">
        <v>29</v>
      </c>
      <c r="I97" s="14" t="s">
        <v>56</v>
      </c>
      <c r="J97" s="14" t="s">
        <v>31</v>
      </c>
    </row>
    <row r="98" spans="2:10" ht="14.5" customHeight="1">
      <c r="B98" s="11" t="s">
        <v>32</v>
      </c>
      <c r="C98" s="29">
        <f>+C72+-3+-5.7+-6.6</f>
        <v>-18.799999999999997</v>
      </c>
      <c r="D98" s="29">
        <f>+C98+(-3)</f>
        <v>-21.799999999999997</v>
      </c>
      <c r="E98" s="30">
        <f>+D98+(-3)</f>
        <v>-24.799999999999997</v>
      </c>
      <c r="F98" s="30">
        <f>+E98+(-2)</f>
        <v>-26.799999999999997</v>
      </c>
      <c r="G98" s="30">
        <f>+F98+(-1)</f>
        <v>-27.799999999999997</v>
      </c>
      <c r="H98" s="30">
        <f>+G98+(-1.5)</f>
        <v>-29.299999999999997</v>
      </c>
      <c r="I98" s="30">
        <f>+H98+(-2.5)</f>
        <v>-31.799999999999997</v>
      </c>
      <c r="J98" s="30">
        <f>+I98+(-1.5)</f>
        <v>-33.299999999999997</v>
      </c>
    </row>
    <row r="99" spans="2:10" ht="14.5" customHeight="1">
      <c r="B99" s="11" t="s">
        <v>33</v>
      </c>
      <c r="C99" s="28">
        <f>+C73+-1.5+-4.4+-6.7</f>
        <v>-14.100000000000001</v>
      </c>
      <c r="D99" s="29">
        <f>+C99+(-4.5)</f>
        <v>-18.600000000000001</v>
      </c>
      <c r="E99" s="29">
        <f>+D99+(-3)</f>
        <v>-21.6</v>
      </c>
      <c r="F99" s="29">
        <f>+E99+(-1.5)</f>
        <v>-23.1</v>
      </c>
      <c r="G99" s="29">
        <f>+F99+(0)</f>
        <v>-23.1</v>
      </c>
      <c r="H99" s="30">
        <f>+G99+(-0.5)</f>
        <v>-23.6</v>
      </c>
      <c r="I99" s="30">
        <f>+H99+(-1.5)</f>
        <v>-25.1</v>
      </c>
      <c r="J99" s="30">
        <f>+I99+(-1.5)</f>
        <v>-26.6</v>
      </c>
    </row>
    <row r="100" spans="2:10" ht="14.5" customHeight="1">
      <c r="B100" s="11" t="s">
        <v>34</v>
      </c>
      <c r="C100" s="14">
        <f>+C74+0+-4.7+-4.3</f>
        <v>-10.5</v>
      </c>
      <c r="D100" s="28">
        <f>+C100+(-2.5)</f>
        <v>-13</v>
      </c>
      <c r="E100" s="28">
        <f>+D100+(-2.5)</f>
        <v>-15.5</v>
      </c>
      <c r="F100" s="28">
        <f>+E100+(-1.5)</f>
        <v>-17</v>
      </c>
      <c r="G100" s="29">
        <f>+F100+(-0.5)</f>
        <v>-17.5</v>
      </c>
      <c r="H100" s="29">
        <f>+G100+(0)</f>
        <v>-17.5</v>
      </c>
      <c r="I100" s="29">
        <f>+H100+(-0.5)</f>
        <v>-18</v>
      </c>
      <c r="J100" s="29">
        <f>+I100+(0)</f>
        <v>-18</v>
      </c>
    </row>
    <row r="101" spans="2:10" ht="14.5" customHeight="1">
      <c r="B101" s="11" t="s">
        <v>35</v>
      </c>
      <c r="C101" s="28">
        <f>+C75+-1+-5.3+-5.7</f>
        <v>-15.5</v>
      </c>
      <c r="D101" s="29">
        <f>+C101+(-5.5)</f>
        <v>-21</v>
      </c>
      <c r="E101" s="30">
        <f>+D101+(-6.5)</f>
        <v>-27.5</v>
      </c>
      <c r="F101" s="30">
        <f>+E101+(-2)</f>
        <v>-29.5</v>
      </c>
      <c r="G101" s="30">
        <f>+F101+(-1.5)</f>
        <v>-31</v>
      </c>
      <c r="H101" s="31">
        <f>+G101+(-1.5)</f>
        <v>-32.5</v>
      </c>
      <c r="I101" s="31">
        <f>+H101+(-3.5)</f>
        <v>-36</v>
      </c>
      <c r="J101" s="31">
        <f>+I101+(-4)</f>
        <v>-40</v>
      </c>
    </row>
    <row r="102" spans="2:10" ht="14.5" customHeight="1">
      <c r="B102" s="11" t="s">
        <v>36</v>
      </c>
      <c r="C102" s="28">
        <f>+C76+-1+-4.8+-5.5</f>
        <v>-13.8</v>
      </c>
      <c r="D102" s="29">
        <f>+C102+(-4)</f>
        <v>-17.8</v>
      </c>
      <c r="E102" s="30">
        <f>+D102+(-5)</f>
        <v>-22.8</v>
      </c>
      <c r="F102" s="30">
        <f>+E102+(-1.5)</f>
        <v>-24.3</v>
      </c>
      <c r="G102" s="30">
        <f>+F102+(0)</f>
        <v>-24.3</v>
      </c>
      <c r="H102" s="30">
        <f>+G102+(-1)</f>
        <v>-25.3</v>
      </c>
      <c r="I102" s="30">
        <f>+H102+(-2)</f>
        <v>-27.3</v>
      </c>
      <c r="J102" s="30">
        <f>+I102+(-2.5)</f>
        <v>-29.8</v>
      </c>
    </row>
    <row r="103" spans="2:10" ht="14.5" customHeight="1">
      <c r="B103" s="11" t="s">
        <v>37</v>
      </c>
      <c r="C103" s="28">
        <f>+C77+-1.5+-6+-6.1</f>
        <v>-16.600000000000001</v>
      </c>
      <c r="D103" s="29">
        <f>+C103+(-4.5)</f>
        <v>-21.1</v>
      </c>
      <c r="E103" s="30">
        <f>+D103+(-6)</f>
        <v>-27.1</v>
      </c>
      <c r="F103" s="30">
        <f>+E103+(-3)</f>
        <v>-30.1</v>
      </c>
      <c r="G103" s="31">
        <f>+F103+(-2)</f>
        <v>-32.1</v>
      </c>
      <c r="H103" s="31">
        <f>+G103+(-1)</f>
        <v>-33.1</v>
      </c>
      <c r="I103" s="31">
        <f>+H103+(-2.5)</f>
        <v>-35.6</v>
      </c>
      <c r="J103" s="31">
        <f>+I103+(-2.5)</f>
        <v>-38.1</v>
      </c>
    </row>
    <row r="104" spans="2:10" ht="14.5" customHeight="1">
      <c r="B104" s="11" t="s">
        <v>38</v>
      </c>
      <c r="C104" s="28">
        <f>+C78+-1.5+-4.6+-5.2</f>
        <v>-14.8</v>
      </c>
      <c r="D104" s="29">
        <f>+C104+(-3.5)</f>
        <v>-18.3</v>
      </c>
      <c r="E104" s="30">
        <f>+D104+(-3)</f>
        <v>-21.3</v>
      </c>
      <c r="F104" s="30">
        <f>+E104+(-2)</f>
        <v>-23.3</v>
      </c>
      <c r="G104" s="30">
        <f>+F104+(-0.5)</f>
        <v>-23.8</v>
      </c>
      <c r="H104" s="30">
        <f>+G104+(-2)</f>
        <v>-25.8</v>
      </c>
      <c r="I104" s="30">
        <f>+H104+(-2.5)</f>
        <v>-28.3</v>
      </c>
      <c r="J104" s="30">
        <f>+I104+(-2.5)</f>
        <v>-30.8</v>
      </c>
    </row>
    <row r="105" spans="2:10" ht="14.5" customHeight="1">
      <c r="B105" s="11" t="s">
        <v>39</v>
      </c>
      <c r="C105" s="28">
        <f>+C79+-1.5+-5.9+-6.8</f>
        <v>-16.7</v>
      </c>
      <c r="D105" s="29">
        <f>+C105+(-3.5)</f>
        <v>-20.2</v>
      </c>
      <c r="E105" s="29">
        <f>+D105+(-2.5)</f>
        <v>-22.7</v>
      </c>
      <c r="F105" s="30">
        <f>+E105+(-2)</f>
        <v>-24.7</v>
      </c>
      <c r="G105" s="30">
        <f>+F105+(-1)</f>
        <v>-25.7</v>
      </c>
      <c r="H105" s="30">
        <f>+G105+(-0.5)</f>
        <v>-26.2</v>
      </c>
      <c r="I105" s="30">
        <f>+H105+(-1.5)</f>
        <v>-27.7</v>
      </c>
      <c r="J105" s="30">
        <f>+I105+(-3.5)</f>
        <v>-31.2</v>
      </c>
    </row>
    <row r="106" spans="2:10" ht="14.5" customHeight="1">
      <c r="B106" s="11" t="s">
        <v>41</v>
      </c>
      <c r="C106" s="28">
        <f>+C80+-2+-4.9+-6.6</f>
        <v>-15.5</v>
      </c>
      <c r="D106" s="29">
        <f>+C106+(-5)</f>
        <v>-20.5</v>
      </c>
      <c r="E106" s="29">
        <f>+D106+(-2.5)</f>
        <v>-23</v>
      </c>
      <c r="F106" s="30">
        <f>+E106+(-2)</f>
        <v>-25</v>
      </c>
      <c r="G106" s="30">
        <f>+F106+(-0.5)</f>
        <v>-25.5</v>
      </c>
      <c r="H106" s="30">
        <f>+G106+(-0.5)</f>
        <v>-26</v>
      </c>
      <c r="I106" s="30">
        <f>+H106+(-1.5)</f>
        <v>-27.5</v>
      </c>
      <c r="J106" s="30">
        <f>+I106+(-2)</f>
        <v>-29.5</v>
      </c>
    </row>
    <row r="108" spans="2:10" ht="14.5" customHeight="1">
      <c r="C108" t="s">
        <v>57</v>
      </c>
      <c r="D108" t="s">
        <v>58</v>
      </c>
      <c r="E108" t="s">
        <v>59</v>
      </c>
    </row>
    <row r="109" spans="2:10" ht="14.5" customHeight="1">
      <c r="B109" s="67" t="s">
        <v>46</v>
      </c>
      <c r="C109" s="12" t="s">
        <v>17</v>
      </c>
      <c r="D109" s="12" t="s">
        <v>18</v>
      </c>
      <c r="E109" s="12" t="s">
        <v>19</v>
      </c>
      <c r="F109" s="12" t="s">
        <v>20</v>
      </c>
      <c r="G109" s="12" t="s">
        <v>21</v>
      </c>
      <c r="H109" s="12" t="s">
        <v>22</v>
      </c>
      <c r="I109" s="12" t="s">
        <v>23</v>
      </c>
      <c r="J109" s="12" t="s">
        <v>24</v>
      </c>
    </row>
    <row r="110" spans="2:10" ht="14.5" customHeight="1">
      <c r="B110" s="67"/>
      <c r="C110" s="13">
        <v>44887</v>
      </c>
      <c r="D110" s="13">
        <v>44888</v>
      </c>
      <c r="E110" s="13">
        <v>44889</v>
      </c>
      <c r="F110" s="13">
        <v>44890</v>
      </c>
      <c r="G110" s="13">
        <v>44891</v>
      </c>
      <c r="H110" s="13">
        <v>44892</v>
      </c>
      <c r="I110" s="13">
        <v>44893</v>
      </c>
      <c r="J110" s="13">
        <v>44894</v>
      </c>
    </row>
    <row r="111" spans="2:10" ht="14.5" customHeight="1">
      <c r="B111" s="67"/>
      <c r="C111" s="14" t="s">
        <v>25</v>
      </c>
      <c r="D111" s="14" t="s">
        <v>26</v>
      </c>
      <c r="E111" s="14" t="s">
        <v>27</v>
      </c>
      <c r="F111" s="14" t="s">
        <v>28</v>
      </c>
      <c r="G111" s="14" t="s">
        <v>29</v>
      </c>
      <c r="H111" s="14" t="s">
        <v>30</v>
      </c>
      <c r="I111" s="14" t="s">
        <v>31</v>
      </c>
      <c r="J111" s="14" t="s">
        <v>25</v>
      </c>
    </row>
    <row r="112" spans="2:10" ht="14.5" customHeight="1">
      <c r="B112" s="11" t="s">
        <v>32</v>
      </c>
      <c r="C112" s="29">
        <f>-18.8+-3</f>
        <v>-21.8</v>
      </c>
      <c r="D112" s="30">
        <f>+C112+-3</f>
        <v>-24.8</v>
      </c>
      <c r="E112" s="30">
        <f>+D112+-4</f>
        <v>-28.8</v>
      </c>
      <c r="F112" s="30">
        <f>+E112+-1</f>
        <v>-29.8</v>
      </c>
      <c r="G112" s="31">
        <f>+F112+-1.5</f>
        <v>-31.3</v>
      </c>
      <c r="H112" s="31">
        <f>+G112+-2.5</f>
        <v>-33.799999999999997</v>
      </c>
      <c r="I112" s="31">
        <f>+H112+-2.5</f>
        <v>-36.299999999999997</v>
      </c>
      <c r="J112" s="31">
        <f>+I112+-2.5</f>
        <v>-38.799999999999997</v>
      </c>
    </row>
    <row r="113" spans="2:10" ht="14.5" customHeight="1">
      <c r="B113" s="11" t="s">
        <v>33</v>
      </c>
      <c r="C113" s="29">
        <f>-14.1+-2</f>
        <v>-16.100000000000001</v>
      </c>
      <c r="D113" s="29">
        <f>+C113+-3</f>
        <v>-19.100000000000001</v>
      </c>
      <c r="E113" s="30">
        <f>+D113+-2.5</f>
        <v>-21.6</v>
      </c>
      <c r="F113" s="30">
        <f>+E113+-1</f>
        <v>-22.6</v>
      </c>
      <c r="G113" s="30">
        <f>+F113+-1</f>
        <v>-23.6</v>
      </c>
      <c r="H113" s="30">
        <f>+G113+-1.5</f>
        <v>-25.1</v>
      </c>
      <c r="I113" s="30">
        <f>+H113+-1</f>
        <v>-26.1</v>
      </c>
      <c r="J113" s="30">
        <f>+I113+-2</f>
        <v>-28.1</v>
      </c>
    </row>
    <row r="114" spans="2:10" ht="14.5" customHeight="1">
      <c r="B114" s="11" t="s">
        <v>34</v>
      </c>
      <c r="C114" s="28">
        <f>-10.5+-1.9</f>
        <v>-12.4</v>
      </c>
      <c r="D114" s="28">
        <f>+C114+-3.5</f>
        <v>-15.9</v>
      </c>
      <c r="E114" s="29">
        <f>+D114+-3</f>
        <v>-18.899999999999999</v>
      </c>
      <c r="F114" s="29">
        <f>+E114+-0.5</f>
        <v>-19.399999999999999</v>
      </c>
      <c r="G114" s="29">
        <f>+F114+0</f>
        <v>-19.399999999999999</v>
      </c>
      <c r="H114" s="29">
        <f>+G114+0</f>
        <v>-19.399999999999999</v>
      </c>
      <c r="I114" s="29">
        <f>+H114+0</f>
        <v>-19.399999999999999</v>
      </c>
      <c r="J114" s="30">
        <f>+I114+-1</f>
        <v>-20.399999999999999</v>
      </c>
    </row>
    <row r="115" spans="2:10" ht="14.5" customHeight="1">
      <c r="B115" s="11" t="s">
        <v>35</v>
      </c>
      <c r="C115" s="29">
        <f>-15.5+-3.3</f>
        <v>-18.8</v>
      </c>
      <c r="D115" s="30">
        <f>+C115+-4</f>
        <v>-22.8</v>
      </c>
      <c r="E115" s="30">
        <f>+D115+-3.5</f>
        <v>-26.3</v>
      </c>
      <c r="F115" s="30">
        <f>+E115+-1.5</f>
        <v>-27.8</v>
      </c>
      <c r="G115" s="31">
        <f>+F115+-2.5</f>
        <v>-30.3</v>
      </c>
      <c r="H115" s="31">
        <f>+G115+-3</f>
        <v>-33.299999999999997</v>
      </c>
      <c r="I115" s="31">
        <f>+H115+-2.5</f>
        <v>-35.799999999999997</v>
      </c>
      <c r="J115" s="31">
        <f>+I115+-2.5</f>
        <v>-38.299999999999997</v>
      </c>
    </row>
    <row r="116" spans="2:10" ht="14.5" customHeight="1">
      <c r="B116" s="11" t="s">
        <v>36</v>
      </c>
      <c r="C116" s="29">
        <f>-13.8+-3.2</f>
        <v>-17</v>
      </c>
      <c r="D116" s="30">
        <f>+C116+-3</f>
        <v>-20</v>
      </c>
      <c r="E116" s="30">
        <f>+D116+-4</f>
        <v>-24</v>
      </c>
      <c r="F116" s="30">
        <f>+E116+-1</f>
        <v>-25</v>
      </c>
      <c r="G116" s="30">
        <f>+F116+-2</f>
        <v>-27</v>
      </c>
      <c r="H116" s="31">
        <f>+G116+-3</f>
        <v>-30</v>
      </c>
      <c r="I116" s="31">
        <f>+H116+-0.5</f>
        <v>-30.5</v>
      </c>
      <c r="J116" s="31">
        <f>+I116+-2</f>
        <v>-32.5</v>
      </c>
    </row>
    <row r="117" spans="2:10" ht="14.5" customHeight="1">
      <c r="B117" s="11" t="s">
        <v>37</v>
      </c>
      <c r="C117" s="30">
        <f>-16.6+-3.5</f>
        <v>-20.100000000000001</v>
      </c>
      <c r="D117" s="30">
        <f>+C117+-4</f>
        <v>-24.1</v>
      </c>
      <c r="E117" s="30">
        <f>+D117+-3</f>
        <v>-27.1</v>
      </c>
      <c r="F117" s="30">
        <f>+E117+-1</f>
        <v>-28.1</v>
      </c>
      <c r="G117" s="31">
        <f>+F117+-2</f>
        <v>-30.1</v>
      </c>
      <c r="H117" s="31">
        <f>+G117+-1.5</f>
        <v>-31.6</v>
      </c>
      <c r="I117" s="31">
        <f>+H117+-2</f>
        <v>-33.6</v>
      </c>
      <c r="J117" s="31">
        <f>+I117+-2.5</f>
        <v>-36.1</v>
      </c>
    </row>
    <row r="118" spans="2:10" ht="14.5" customHeight="1">
      <c r="B118" s="11" t="s">
        <v>38</v>
      </c>
      <c r="C118" s="29">
        <f>-14.8+-3.6</f>
        <v>-18.400000000000002</v>
      </c>
      <c r="D118" s="30">
        <f>+C118-3.5</f>
        <v>-21.900000000000002</v>
      </c>
      <c r="E118" s="30">
        <f>+D118-4</f>
        <v>-25.900000000000002</v>
      </c>
      <c r="F118" s="30">
        <f>+E118-2</f>
        <v>-27.900000000000002</v>
      </c>
      <c r="G118" s="31">
        <f>+F118-3.5</f>
        <v>-31.400000000000002</v>
      </c>
      <c r="H118" s="31">
        <f>+G118-3</f>
        <v>-34.400000000000006</v>
      </c>
      <c r="I118" s="31">
        <f>+H118-3</f>
        <v>-37.400000000000006</v>
      </c>
      <c r="J118" s="31">
        <f>+I118-3</f>
        <v>-40.400000000000006</v>
      </c>
    </row>
    <row r="119" spans="2:10" ht="14.5" customHeight="1">
      <c r="B119" s="11" t="s">
        <v>39</v>
      </c>
      <c r="C119" s="29">
        <f>-16.7+-2</f>
        <v>-18.7</v>
      </c>
      <c r="D119" s="30">
        <f>+C119+-2.5</f>
        <v>-21.2</v>
      </c>
      <c r="E119" s="30">
        <f>+D119+-4.5</f>
        <v>-25.7</v>
      </c>
      <c r="F119" s="30">
        <f>+E119+-2</f>
        <v>-27.7</v>
      </c>
      <c r="G119" s="30">
        <f>+F119+-1.5</f>
        <v>-29.2</v>
      </c>
      <c r="H119" s="31">
        <f>+G119+-1.5</f>
        <v>-30.7</v>
      </c>
      <c r="I119" s="31">
        <f>+H119+-1.5</f>
        <v>-32.200000000000003</v>
      </c>
      <c r="J119" s="31">
        <f>+I119+-2</f>
        <v>-34.200000000000003</v>
      </c>
    </row>
    <row r="120" spans="2:10" ht="14.5" customHeight="1">
      <c r="B120" s="11" t="s">
        <v>41</v>
      </c>
      <c r="C120" s="29">
        <f>-15.5+-1.8</f>
        <v>-17.3</v>
      </c>
      <c r="D120" s="29">
        <f>+C120+-2.5</f>
        <v>-19.8</v>
      </c>
      <c r="E120" s="30">
        <f>+D120+-2.5</f>
        <v>-22.3</v>
      </c>
      <c r="F120" s="30">
        <f>+E120+-1.5</f>
        <v>-23.8</v>
      </c>
      <c r="G120" s="30">
        <f>+F120+-1.5</f>
        <v>-25.3</v>
      </c>
      <c r="H120" s="30">
        <f>+G120+-1</f>
        <v>-26.3</v>
      </c>
      <c r="I120" s="30">
        <f>+H120+-1</f>
        <v>-27.3</v>
      </c>
      <c r="J120" s="30">
        <f>+I120+-2</f>
        <v>-29.3</v>
      </c>
    </row>
    <row r="121" spans="2:10" ht="14.5" customHeight="1">
      <c r="B121" s="11" t="s">
        <v>60</v>
      </c>
      <c r="C121" s="11">
        <f>+-1.7+-1.9</f>
        <v>-3.5999999999999996</v>
      </c>
      <c r="D121" s="11"/>
      <c r="E121" s="11"/>
      <c r="F121" s="11"/>
      <c r="G121" s="11"/>
      <c r="H121" s="11"/>
      <c r="I121" s="11"/>
      <c r="J121" s="11"/>
    </row>
    <row r="122" spans="2:10" ht="14.5" customHeight="1">
      <c r="B122" s="11" t="s">
        <v>61</v>
      </c>
      <c r="C122" s="11">
        <v>-0.3</v>
      </c>
      <c r="D122" s="11"/>
      <c r="E122" s="11"/>
      <c r="F122" s="11"/>
      <c r="G122" s="11"/>
      <c r="H122" s="11"/>
      <c r="I122" s="11"/>
      <c r="J122" s="11"/>
    </row>
    <row r="123" spans="2:10" ht="14.5" customHeight="1">
      <c r="B123" s="11" t="s">
        <v>62</v>
      </c>
      <c r="C123" s="11">
        <v>-1.5</v>
      </c>
      <c r="D123" s="11"/>
      <c r="E123" s="11"/>
      <c r="F123" s="11"/>
      <c r="G123" s="11"/>
      <c r="H123" s="11"/>
      <c r="I123" s="11"/>
      <c r="J123" s="11"/>
    </row>
    <row r="124" spans="2:10" ht="14.5" customHeight="1">
      <c r="B124" s="11" t="s">
        <v>63</v>
      </c>
      <c r="C124" s="11">
        <v>-1.1000000000000001</v>
      </c>
      <c r="D124" s="11"/>
      <c r="E124" s="11"/>
      <c r="F124" s="11"/>
      <c r="G124" s="11"/>
      <c r="H124" s="11"/>
      <c r="I124" s="11"/>
      <c r="J124" s="11"/>
    </row>
  </sheetData>
  <mergeCells count="8">
    <mergeCell ref="B82:B84"/>
    <mergeCell ref="B95:B97"/>
    <mergeCell ref="B109:B111"/>
    <mergeCell ref="B11:B13"/>
    <mergeCell ref="B24:B26"/>
    <mergeCell ref="B37:B39"/>
    <mergeCell ref="B54:B56"/>
    <mergeCell ref="B69:B71"/>
  </mergeCells>
  <pageMargins left="0" right="0" top="0.39370078740157505" bottom="0.39370078740157505" header="0" footer="0"/>
  <pageSetup paperSize="0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48"/>
  <sheetViews>
    <sheetView zoomScaleNormal="100" workbookViewId="0"/>
  </sheetViews>
  <sheetFormatPr defaultColWidth="9" defaultRowHeight="14" customHeight="1"/>
  <cols>
    <col min="1" max="1" width="11.453125" style="33" customWidth="1"/>
    <col min="2" max="2" width="10.54296875" style="33" customWidth="1"/>
    <col min="3" max="3" width="12.90625" style="33" customWidth="1"/>
    <col min="4" max="5" width="11.453125" style="33" customWidth="1"/>
    <col min="6" max="6" width="11.90625" style="33" customWidth="1"/>
    <col min="7" max="7" width="11" style="33" customWidth="1"/>
    <col min="8" max="8" width="11.1796875" style="33" customWidth="1"/>
    <col min="9" max="9" width="12.1796875" style="33" customWidth="1"/>
    <col min="10" max="10" width="5.6328125" style="33" customWidth="1"/>
    <col min="11" max="16" width="4" style="33" customWidth="1"/>
    <col min="17" max="17" width="4.90625" style="33" customWidth="1"/>
    <col min="18" max="25" width="4.90625" style="33" hidden="1" customWidth="1"/>
    <col min="26" max="26" width="6" style="33" hidden="1" customWidth="1"/>
    <col min="27" max="30" width="4.90625" style="33" hidden="1" customWidth="1"/>
    <col min="31" max="31" width="6" style="33" hidden="1" customWidth="1"/>
    <col min="32" max="33" width="4.90625" style="33" hidden="1" customWidth="1"/>
    <col min="34" max="35" width="6" style="33" hidden="1" customWidth="1"/>
    <col min="36" max="36" width="4.90625" style="33" hidden="1" customWidth="1"/>
    <col min="37" max="39" width="4.1796875" style="33" hidden="1" customWidth="1"/>
    <col min="40" max="41" width="4.90625" style="33" hidden="1" customWidth="1"/>
    <col min="42" max="42" width="4.90625" style="33" customWidth="1"/>
    <col min="43" max="43" width="4.453125" style="33" customWidth="1"/>
    <col min="44" max="46" width="10.54296875" style="33" customWidth="1"/>
    <col min="47" max="48" width="8.453125" style="33" customWidth="1"/>
    <col min="49" max="52" width="4.54296875" style="33" customWidth="1"/>
    <col min="53" max="53" width="5.08984375" style="33" customWidth="1"/>
    <col min="54" max="64" width="10.54296875" style="33" customWidth="1"/>
  </cols>
  <sheetData>
    <row r="1" spans="1:17" ht="56" customHeight="1">
      <c r="A1" s="42" t="s">
        <v>42</v>
      </c>
      <c r="D1" s="43" t="s">
        <v>31</v>
      </c>
      <c r="E1" s="43" t="s">
        <v>25</v>
      </c>
      <c r="F1" s="43" t="s">
        <v>26</v>
      </c>
      <c r="G1" s="43" t="s">
        <v>27</v>
      </c>
      <c r="H1" s="43" t="s">
        <v>28</v>
      </c>
      <c r="I1" s="43" t="s">
        <v>29</v>
      </c>
      <c r="J1" s="43" t="s">
        <v>30</v>
      </c>
      <c r="K1" s="43" t="s">
        <v>31</v>
      </c>
      <c r="L1" s="43" t="s">
        <v>25</v>
      </c>
      <c r="M1" s="43" t="s">
        <v>26</v>
      </c>
      <c r="N1" s="43" t="s">
        <v>27</v>
      </c>
      <c r="O1" s="43" t="s">
        <v>28</v>
      </c>
      <c r="P1" s="43" t="s">
        <v>29</v>
      </c>
      <c r="Q1" s="43" t="s">
        <v>30</v>
      </c>
    </row>
    <row r="2" spans="1:17" ht="28" customHeight="1">
      <c r="B2" s="33" t="s">
        <v>0</v>
      </c>
      <c r="C2" s="33" t="s">
        <v>1</v>
      </c>
    </row>
    <row r="3" spans="1:17" ht="27.75" customHeight="1"/>
    <row r="4" spans="1:17" ht="14.5" customHeight="1">
      <c r="B4" s="33" t="s">
        <v>4</v>
      </c>
      <c r="C4" s="44" t="s">
        <v>5</v>
      </c>
    </row>
    <row r="5" spans="1:17" ht="14.5" customHeight="1">
      <c r="B5" s="33" t="s">
        <v>7</v>
      </c>
      <c r="C5" s="45" t="s">
        <v>49</v>
      </c>
    </row>
    <row r="6" spans="1:17" ht="14.5" customHeight="1">
      <c r="B6" s="33" t="s">
        <v>50</v>
      </c>
      <c r="C6" s="46" t="s">
        <v>51</v>
      </c>
    </row>
    <row r="7" spans="1:17" ht="14.5" customHeight="1">
      <c r="B7" s="33" t="s">
        <v>10</v>
      </c>
      <c r="C7" s="47" t="s">
        <v>11</v>
      </c>
    </row>
    <row r="8" spans="1:17" ht="14.5" customHeight="1">
      <c r="B8" s="33" t="s">
        <v>64</v>
      </c>
      <c r="C8" s="48" t="s">
        <v>65</v>
      </c>
    </row>
    <row r="9" spans="1:17" ht="14.5" customHeight="1">
      <c r="B9" s="33" t="s">
        <v>13</v>
      </c>
      <c r="C9" s="49" t="s">
        <v>52</v>
      </c>
    </row>
    <row r="10" spans="1:17" ht="14.5" customHeight="1">
      <c r="B10" s="33" t="s">
        <v>16</v>
      </c>
      <c r="C10" s="50"/>
    </row>
    <row r="15" spans="1:17" ht="14.5" customHeight="1">
      <c r="B15" s="27" t="s">
        <v>46</v>
      </c>
      <c r="C15" s="27" t="s">
        <v>17</v>
      </c>
      <c r="D15" s="27" t="s">
        <v>18</v>
      </c>
      <c r="E15" s="27" t="s">
        <v>19</v>
      </c>
      <c r="F15" s="27" t="s">
        <v>20</v>
      </c>
      <c r="G15" s="27" t="s">
        <v>21</v>
      </c>
      <c r="H15" s="27" t="s">
        <v>22</v>
      </c>
      <c r="I15" s="27" t="s">
        <v>23</v>
      </c>
      <c r="J15" s="27" t="s">
        <v>24</v>
      </c>
    </row>
    <row r="16" spans="1:17" ht="14.5" customHeight="1">
      <c r="B16" s="43"/>
      <c r="C16" s="51">
        <v>44915</v>
      </c>
      <c r="D16" s="51">
        <v>44916</v>
      </c>
      <c r="E16" s="51">
        <v>44917</v>
      </c>
      <c r="F16" s="51">
        <v>44918</v>
      </c>
      <c r="G16" s="51">
        <v>44919</v>
      </c>
      <c r="H16" s="51">
        <v>44920</v>
      </c>
      <c r="I16" s="51">
        <v>44921</v>
      </c>
    </row>
    <row r="17" spans="2:10" ht="28" customHeight="1">
      <c r="B17" s="43"/>
      <c r="C17" s="43" t="s">
        <v>25</v>
      </c>
      <c r="D17" s="43" t="s">
        <v>26</v>
      </c>
      <c r="E17" s="43" t="s">
        <v>27</v>
      </c>
      <c r="F17" s="43" t="s">
        <v>28</v>
      </c>
      <c r="G17" s="43" t="s">
        <v>29</v>
      </c>
      <c r="H17" s="43" t="s">
        <v>30</v>
      </c>
      <c r="I17" s="43" t="s">
        <v>31</v>
      </c>
    </row>
    <row r="18" spans="2:10" ht="14.5" customHeight="1">
      <c r="B18" s="43" t="s">
        <v>32</v>
      </c>
      <c r="C18" s="43">
        <v>-137.9</v>
      </c>
      <c r="D18" s="43">
        <f t="shared" ref="D18:I30" si="0">+C18+2</f>
        <v>-135.9</v>
      </c>
      <c r="E18" s="43">
        <f t="shared" si="0"/>
        <v>-133.9</v>
      </c>
      <c r="F18" s="43">
        <f t="shared" si="0"/>
        <v>-131.9</v>
      </c>
      <c r="G18" s="43">
        <f t="shared" si="0"/>
        <v>-129.9</v>
      </c>
      <c r="H18" s="43">
        <f t="shared" si="0"/>
        <v>-127.9</v>
      </c>
      <c r="I18" s="43">
        <f t="shared" si="0"/>
        <v>-125.9</v>
      </c>
      <c r="J18" s="43"/>
    </row>
    <row r="19" spans="2:10" ht="14.5" customHeight="1">
      <c r="B19" s="43" t="s">
        <v>33</v>
      </c>
      <c r="C19" s="43">
        <v>-109.4</v>
      </c>
      <c r="D19" s="43">
        <f t="shared" si="0"/>
        <v>-107.4</v>
      </c>
      <c r="E19" s="43">
        <f t="shared" si="0"/>
        <v>-105.4</v>
      </c>
      <c r="F19" s="43">
        <f t="shared" si="0"/>
        <v>-103.4</v>
      </c>
      <c r="G19" s="43">
        <f t="shared" si="0"/>
        <v>-101.4</v>
      </c>
      <c r="H19" s="43">
        <f t="shared" si="0"/>
        <v>-99.4</v>
      </c>
      <c r="I19" s="43">
        <f t="shared" si="0"/>
        <v>-97.4</v>
      </c>
      <c r="J19" s="43"/>
    </row>
    <row r="20" spans="2:10" ht="14.5" customHeight="1">
      <c r="B20" s="43" t="s">
        <v>34</v>
      </c>
      <c r="C20" s="43">
        <v>-50.1</v>
      </c>
      <c r="D20" s="43">
        <f t="shared" si="0"/>
        <v>-48.1</v>
      </c>
      <c r="E20" s="43">
        <f t="shared" si="0"/>
        <v>-46.1</v>
      </c>
      <c r="F20" s="43">
        <f t="shared" si="0"/>
        <v>-44.1</v>
      </c>
      <c r="G20" s="43">
        <f t="shared" si="0"/>
        <v>-42.1</v>
      </c>
      <c r="H20" s="43">
        <f t="shared" si="0"/>
        <v>-40.1</v>
      </c>
      <c r="I20" s="43">
        <f t="shared" si="0"/>
        <v>-38.1</v>
      </c>
      <c r="J20" s="43"/>
    </row>
    <row r="21" spans="2:10" ht="14.5" customHeight="1">
      <c r="B21" s="43" t="s">
        <v>35</v>
      </c>
      <c r="C21" s="43">
        <v>-140.80000000000001</v>
      </c>
      <c r="D21" s="43">
        <f t="shared" si="0"/>
        <v>-138.80000000000001</v>
      </c>
      <c r="E21" s="43">
        <f t="shared" si="0"/>
        <v>-136.80000000000001</v>
      </c>
      <c r="F21" s="43">
        <f t="shared" si="0"/>
        <v>-134.80000000000001</v>
      </c>
      <c r="G21" s="43">
        <f t="shared" si="0"/>
        <v>-132.80000000000001</v>
      </c>
      <c r="H21" s="43">
        <f t="shared" si="0"/>
        <v>-130.80000000000001</v>
      </c>
      <c r="I21" s="43">
        <f t="shared" si="0"/>
        <v>-128.80000000000001</v>
      </c>
      <c r="J21" s="43"/>
    </row>
    <row r="22" spans="2:10" ht="14.5" customHeight="1">
      <c r="B22" s="43" t="s">
        <v>36</v>
      </c>
      <c r="C22" s="43">
        <v>-141.80000000000001</v>
      </c>
      <c r="D22" s="43">
        <f t="shared" si="0"/>
        <v>-139.80000000000001</v>
      </c>
      <c r="E22" s="43">
        <f t="shared" si="0"/>
        <v>-137.80000000000001</v>
      </c>
      <c r="F22" s="43">
        <f t="shared" si="0"/>
        <v>-135.80000000000001</v>
      </c>
      <c r="G22" s="43">
        <f t="shared" si="0"/>
        <v>-133.80000000000001</v>
      </c>
      <c r="H22" s="43">
        <f t="shared" si="0"/>
        <v>-131.80000000000001</v>
      </c>
      <c r="I22" s="43">
        <f t="shared" si="0"/>
        <v>-129.80000000000001</v>
      </c>
      <c r="J22" s="43"/>
    </row>
    <row r="23" spans="2:10" ht="14.5" customHeight="1">
      <c r="B23" s="43" t="s">
        <v>37</v>
      </c>
      <c r="C23" s="43">
        <v>-138.69999999999999</v>
      </c>
      <c r="D23" s="43">
        <f t="shared" si="0"/>
        <v>-136.69999999999999</v>
      </c>
      <c r="E23" s="43">
        <f t="shared" si="0"/>
        <v>-134.69999999999999</v>
      </c>
      <c r="F23" s="43">
        <f t="shared" si="0"/>
        <v>-132.69999999999999</v>
      </c>
      <c r="G23" s="43">
        <f t="shared" si="0"/>
        <v>-130.69999999999999</v>
      </c>
      <c r="H23" s="43">
        <f t="shared" si="0"/>
        <v>-128.69999999999999</v>
      </c>
      <c r="I23" s="43">
        <f t="shared" si="0"/>
        <v>-126.69999999999999</v>
      </c>
      <c r="J23" s="43"/>
    </row>
    <row r="24" spans="2:10" ht="14.5" customHeight="1">
      <c r="B24" s="43" t="s">
        <v>38</v>
      </c>
      <c r="C24" s="43">
        <v>-142.6</v>
      </c>
      <c r="D24" s="43">
        <f t="shared" si="0"/>
        <v>-140.6</v>
      </c>
      <c r="E24" s="43">
        <f t="shared" si="0"/>
        <v>-138.6</v>
      </c>
      <c r="F24" s="43">
        <f t="shared" si="0"/>
        <v>-136.6</v>
      </c>
      <c r="G24" s="43">
        <f t="shared" si="0"/>
        <v>-134.6</v>
      </c>
      <c r="H24" s="43">
        <f t="shared" si="0"/>
        <v>-132.6</v>
      </c>
      <c r="I24" s="43">
        <f t="shared" si="0"/>
        <v>-130.6</v>
      </c>
      <c r="J24" s="43"/>
    </row>
    <row r="25" spans="2:10" ht="14.5" customHeight="1">
      <c r="B25" s="43" t="s">
        <v>39</v>
      </c>
      <c r="C25" s="43">
        <v>-101.5</v>
      </c>
      <c r="D25" s="43">
        <f t="shared" si="0"/>
        <v>-99.5</v>
      </c>
      <c r="E25" s="43">
        <f t="shared" si="0"/>
        <v>-97.5</v>
      </c>
      <c r="F25" s="43">
        <f t="shared" si="0"/>
        <v>-95.5</v>
      </c>
      <c r="G25" s="43">
        <f t="shared" si="0"/>
        <v>-93.5</v>
      </c>
      <c r="H25" s="43">
        <f t="shared" si="0"/>
        <v>-91.5</v>
      </c>
      <c r="I25" s="43">
        <f t="shared" si="0"/>
        <v>-89.5</v>
      </c>
      <c r="J25" s="43"/>
    </row>
    <row r="26" spans="2:10" ht="14.5" customHeight="1">
      <c r="B26" s="43" t="s">
        <v>41</v>
      </c>
      <c r="C26" s="43">
        <v>-94.4</v>
      </c>
      <c r="D26" s="43">
        <f t="shared" si="0"/>
        <v>-92.4</v>
      </c>
      <c r="E26" s="43">
        <f t="shared" si="0"/>
        <v>-90.4</v>
      </c>
      <c r="F26" s="43">
        <f t="shared" si="0"/>
        <v>-88.4</v>
      </c>
      <c r="G26" s="43">
        <f t="shared" si="0"/>
        <v>-86.4</v>
      </c>
      <c r="H26" s="43">
        <f t="shared" si="0"/>
        <v>-84.4</v>
      </c>
      <c r="I26" s="43">
        <f t="shared" si="0"/>
        <v>-82.4</v>
      </c>
      <c r="J26" s="43"/>
    </row>
    <row r="27" spans="2:10" ht="14.5" customHeight="1">
      <c r="B27" s="43" t="s">
        <v>60</v>
      </c>
      <c r="C27" s="43">
        <v>-140.80000000000001</v>
      </c>
      <c r="D27" s="43">
        <f t="shared" si="0"/>
        <v>-138.80000000000001</v>
      </c>
      <c r="E27" s="43">
        <f t="shared" si="0"/>
        <v>-136.80000000000001</v>
      </c>
      <c r="F27" s="43">
        <f t="shared" si="0"/>
        <v>-134.80000000000001</v>
      </c>
      <c r="G27" s="43">
        <f t="shared" si="0"/>
        <v>-132.80000000000001</v>
      </c>
      <c r="H27" s="43">
        <f t="shared" si="0"/>
        <v>-130.80000000000001</v>
      </c>
      <c r="I27" s="43">
        <f t="shared" si="0"/>
        <v>-128.80000000000001</v>
      </c>
      <c r="J27" s="43"/>
    </row>
    <row r="28" spans="2:10" ht="14.5" customHeight="1">
      <c r="B28" s="43" t="s">
        <v>61</v>
      </c>
      <c r="C28" s="43">
        <v>-79.2</v>
      </c>
      <c r="D28" s="43">
        <f t="shared" si="0"/>
        <v>-77.2</v>
      </c>
      <c r="E28" s="43">
        <f t="shared" si="0"/>
        <v>-75.2</v>
      </c>
      <c r="F28" s="43">
        <f t="shared" si="0"/>
        <v>-73.2</v>
      </c>
      <c r="G28" s="43">
        <f t="shared" si="0"/>
        <v>-71.2</v>
      </c>
      <c r="H28" s="43">
        <f t="shared" si="0"/>
        <v>-69.2</v>
      </c>
      <c r="I28" s="43">
        <f t="shared" si="0"/>
        <v>-67.2</v>
      </c>
      <c r="J28" s="43"/>
    </row>
    <row r="29" spans="2:10" ht="14.5" customHeight="1">
      <c r="B29" s="43" t="s">
        <v>62</v>
      </c>
      <c r="C29" s="43">
        <v>-123.7</v>
      </c>
      <c r="D29" s="43">
        <f t="shared" si="0"/>
        <v>-121.7</v>
      </c>
      <c r="E29" s="43">
        <f t="shared" si="0"/>
        <v>-119.7</v>
      </c>
      <c r="F29" s="43">
        <f t="shared" si="0"/>
        <v>-117.7</v>
      </c>
      <c r="G29" s="43">
        <f t="shared" si="0"/>
        <v>-115.7</v>
      </c>
      <c r="H29" s="43">
        <f t="shared" si="0"/>
        <v>-113.7</v>
      </c>
      <c r="I29" s="43">
        <f t="shared" si="0"/>
        <v>-111.7</v>
      </c>
      <c r="J29" s="43"/>
    </row>
    <row r="30" spans="2:10" ht="14.5" customHeight="1">
      <c r="B30" s="43" t="s">
        <v>63</v>
      </c>
      <c r="C30" s="43">
        <v>-109.8</v>
      </c>
      <c r="D30" s="43">
        <f t="shared" si="0"/>
        <v>-107.8</v>
      </c>
      <c r="E30" s="43">
        <f t="shared" si="0"/>
        <v>-105.8</v>
      </c>
      <c r="F30" s="43">
        <f t="shared" si="0"/>
        <v>-103.8</v>
      </c>
      <c r="G30" s="43">
        <f t="shared" si="0"/>
        <v>-101.8</v>
      </c>
      <c r="H30" s="43">
        <f t="shared" si="0"/>
        <v>-99.8</v>
      </c>
      <c r="I30" s="43">
        <f t="shared" si="0"/>
        <v>-97.8</v>
      </c>
      <c r="J30" s="43"/>
    </row>
    <row r="34" spans="2:54" ht="14.5" customHeight="1">
      <c r="BB34" s="68" t="s">
        <v>66</v>
      </c>
    </row>
    <row r="35" spans="2:54" ht="28" customHeight="1">
      <c r="B35" s="42" t="s">
        <v>67</v>
      </c>
      <c r="C35" s="53">
        <v>44883</v>
      </c>
      <c r="D35" s="53">
        <v>44884</v>
      </c>
      <c r="E35" s="53">
        <v>44885</v>
      </c>
      <c r="F35" s="53">
        <v>44886</v>
      </c>
      <c r="G35" s="53">
        <v>44887</v>
      </c>
      <c r="H35" s="53">
        <v>44888</v>
      </c>
      <c r="I35" s="53">
        <v>44889</v>
      </c>
      <c r="J35" s="53">
        <v>44890</v>
      </c>
      <c r="K35" s="53">
        <v>44891</v>
      </c>
      <c r="L35" s="53">
        <v>44892</v>
      </c>
      <c r="M35" s="53">
        <v>44893</v>
      </c>
      <c r="N35" s="53">
        <v>44894</v>
      </c>
      <c r="O35" s="53">
        <v>44895</v>
      </c>
      <c r="P35" s="53">
        <v>44896</v>
      </c>
      <c r="Q35" s="53">
        <v>44897</v>
      </c>
      <c r="R35" s="53">
        <v>44898</v>
      </c>
      <c r="S35" s="53">
        <v>44899</v>
      </c>
      <c r="T35" s="53">
        <v>44900</v>
      </c>
      <c r="U35" s="53">
        <v>44901</v>
      </c>
      <c r="V35" s="53">
        <v>44902</v>
      </c>
      <c r="W35" s="53">
        <v>44903</v>
      </c>
      <c r="X35" s="53">
        <v>44904</v>
      </c>
      <c r="Y35" s="53">
        <v>44905</v>
      </c>
      <c r="Z35" s="53">
        <v>44906</v>
      </c>
      <c r="AA35" s="53">
        <v>44907</v>
      </c>
      <c r="AB35" s="53">
        <v>44908</v>
      </c>
      <c r="AC35" s="53">
        <v>44909</v>
      </c>
      <c r="AD35" s="53">
        <v>44910</v>
      </c>
      <c r="AE35" s="53">
        <v>44911</v>
      </c>
      <c r="AF35" s="53">
        <v>44912</v>
      </c>
      <c r="AG35" s="53">
        <v>44913</v>
      </c>
      <c r="AH35" s="53">
        <v>44914</v>
      </c>
      <c r="AI35" s="53">
        <v>44915</v>
      </c>
      <c r="AJ35" s="53">
        <v>44916</v>
      </c>
      <c r="AK35" s="53">
        <v>44917</v>
      </c>
      <c r="AL35" s="53">
        <v>44918</v>
      </c>
      <c r="AM35" s="53">
        <v>44919</v>
      </c>
      <c r="AN35" s="53">
        <v>44920</v>
      </c>
      <c r="AO35" s="53">
        <v>44921</v>
      </c>
      <c r="AP35" s="53">
        <v>44922</v>
      </c>
      <c r="AQ35" s="53">
        <v>44923</v>
      </c>
      <c r="AR35" s="53">
        <v>44924</v>
      </c>
      <c r="AS35" s="53">
        <v>44925</v>
      </c>
      <c r="AT35" s="53">
        <v>44926</v>
      </c>
      <c r="AU35" s="53">
        <v>44927</v>
      </c>
      <c r="AV35" s="53">
        <v>44928</v>
      </c>
      <c r="AW35" s="53">
        <v>44929</v>
      </c>
      <c r="AX35" s="53">
        <v>44930</v>
      </c>
      <c r="AY35" s="53">
        <v>44931</v>
      </c>
      <c r="AZ35" s="33" t="s">
        <v>68</v>
      </c>
      <c r="BB35" s="68"/>
    </row>
    <row r="36" spans="2:54" ht="14.5" customHeight="1">
      <c r="B36" s="43" t="s">
        <v>32</v>
      </c>
      <c r="C36" s="33">
        <v>-2</v>
      </c>
      <c r="D36" s="33">
        <v>-3.4</v>
      </c>
      <c r="E36" s="33">
        <v>-5.7</v>
      </c>
      <c r="F36" s="33">
        <v>-6.6</v>
      </c>
      <c r="G36" s="33">
        <v>-3</v>
      </c>
      <c r="H36" s="33">
        <v>-2.7</v>
      </c>
      <c r="I36" s="33">
        <v>-4.4000000000000004</v>
      </c>
      <c r="J36" s="33">
        <v>-3.2</v>
      </c>
      <c r="K36" s="33">
        <v>-1.5</v>
      </c>
      <c r="L36" s="33">
        <v>-1.3</v>
      </c>
      <c r="M36" s="33">
        <v>-1.4</v>
      </c>
      <c r="N36" s="33">
        <v>-1.8</v>
      </c>
      <c r="O36" s="33">
        <v>-0.7</v>
      </c>
      <c r="P36" s="33">
        <v>-0.7</v>
      </c>
      <c r="Q36" s="33">
        <v>-4</v>
      </c>
      <c r="R36" s="33">
        <v>-6.9</v>
      </c>
      <c r="S36" s="33">
        <v>-7.1</v>
      </c>
      <c r="T36" s="33">
        <v>-2.2000000000000002</v>
      </c>
      <c r="U36" s="33">
        <v>-4.9000000000000004</v>
      </c>
      <c r="V36" s="33">
        <v>-4.5999999999999996</v>
      </c>
      <c r="W36" s="33">
        <v>-2.9</v>
      </c>
      <c r="X36" s="33">
        <v>-0.7</v>
      </c>
      <c r="Y36" s="33">
        <v>-0.6</v>
      </c>
      <c r="Z36" s="33">
        <v>-1.6</v>
      </c>
      <c r="AA36" s="33">
        <v>-3.7</v>
      </c>
      <c r="AB36" s="33">
        <v>-4.7</v>
      </c>
      <c r="AC36" s="33">
        <v>-3.2</v>
      </c>
      <c r="AD36" s="33">
        <v>-5.0999999999999996</v>
      </c>
      <c r="AE36" s="33">
        <v>-8.3000000000000007</v>
      </c>
      <c r="AF36" s="33">
        <v>-6.5</v>
      </c>
      <c r="AG36" s="33">
        <v>-7.5</v>
      </c>
      <c r="AH36" s="33">
        <v>-9.6</v>
      </c>
      <c r="AI36" s="33">
        <v>-11.3</v>
      </c>
      <c r="AJ36" s="33">
        <v>-4.4000000000000004</v>
      </c>
      <c r="AK36" s="33">
        <v>1</v>
      </c>
      <c r="AL36" s="33">
        <v>1.1000000000000001</v>
      </c>
      <c r="AM36" s="33">
        <v>2.1</v>
      </c>
      <c r="AN36" s="33">
        <v>0.6</v>
      </c>
      <c r="AO36" s="33">
        <v>-4.9000000000000004</v>
      </c>
      <c r="AP36" s="33">
        <v>-3.6</v>
      </c>
      <c r="AQ36" s="33">
        <v>1.3</v>
      </c>
      <c r="AR36" s="33">
        <v>1.2</v>
      </c>
      <c r="AS36" s="33">
        <v>1.5</v>
      </c>
      <c r="AT36" s="33">
        <v>3</v>
      </c>
      <c r="AU36" s="33">
        <v>2.1</v>
      </c>
      <c r="AV36" s="33">
        <v>9.6</v>
      </c>
      <c r="AZ36" s="43">
        <f t="shared" ref="AZ36:AZ48" si="1">+SUM(C36:AY36)</f>
        <v>-123.20000000000002</v>
      </c>
      <c r="BB36" s="52">
        <f t="shared" ref="BB36:BB48" si="2">+SUM(AQ36:AV36)</f>
        <v>18.7</v>
      </c>
    </row>
    <row r="37" spans="2:54" ht="14.5" customHeight="1">
      <c r="B37" s="43" t="s">
        <v>33</v>
      </c>
      <c r="C37" s="33">
        <v>-1.2</v>
      </c>
      <c r="D37" s="33">
        <v>-2</v>
      </c>
      <c r="E37" s="33">
        <v>-4.4000000000000004</v>
      </c>
      <c r="F37" s="33">
        <v>-6.7</v>
      </c>
      <c r="G37" s="33">
        <v>-2</v>
      </c>
      <c r="H37" s="33">
        <v>-1.9</v>
      </c>
      <c r="I37" s="33">
        <v>-4.2</v>
      </c>
      <c r="J37" s="33">
        <v>-2.7</v>
      </c>
      <c r="K37" s="33">
        <v>-1</v>
      </c>
      <c r="L37" s="33">
        <v>-0.8</v>
      </c>
      <c r="M37" s="33">
        <v>-0.6</v>
      </c>
      <c r="N37" s="33">
        <v>-0.6</v>
      </c>
      <c r="O37" s="33">
        <v>-0.3</v>
      </c>
      <c r="P37" s="33">
        <v>0.4</v>
      </c>
      <c r="Q37" s="33">
        <v>-1.5</v>
      </c>
      <c r="R37" s="33">
        <v>-4.8</v>
      </c>
      <c r="S37" s="33">
        <v>-5.3</v>
      </c>
      <c r="T37" s="33">
        <v>-1.1000000000000001</v>
      </c>
      <c r="U37" s="33">
        <v>-2.8</v>
      </c>
      <c r="V37" s="33">
        <v>-2.5</v>
      </c>
      <c r="W37" s="33">
        <v>-1.1000000000000001</v>
      </c>
      <c r="X37" s="33">
        <v>0.1</v>
      </c>
      <c r="Y37" s="33">
        <v>-0.8</v>
      </c>
      <c r="Z37" s="33">
        <v>-4.5999999999999996</v>
      </c>
      <c r="AA37" s="33">
        <v>-4.7</v>
      </c>
      <c r="AB37" s="33">
        <v>-4.5</v>
      </c>
      <c r="AC37" s="33">
        <v>-2.8</v>
      </c>
      <c r="AD37" s="33">
        <v>-6.2</v>
      </c>
      <c r="AE37" s="33">
        <v>-10.3</v>
      </c>
      <c r="AF37" s="33">
        <v>-6.5</v>
      </c>
      <c r="AG37" s="33">
        <v>-8</v>
      </c>
      <c r="AH37" s="33">
        <v>-8.8000000000000007</v>
      </c>
      <c r="AI37" s="33">
        <v>-10.199999999999999</v>
      </c>
      <c r="AJ37" s="33">
        <v>-2.2999999999999998</v>
      </c>
      <c r="AK37" s="33">
        <v>1.4</v>
      </c>
      <c r="AL37" s="33">
        <v>1.3</v>
      </c>
      <c r="AM37" s="33">
        <v>2.2999999999999998</v>
      </c>
      <c r="AN37" s="33">
        <v>0.6</v>
      </c>
      <c r="AO37" s="33">
        <v>-3.4</v>
      </c>
      <c r="AP37" s="33">
        <v>-1.5</v>
      </c>
      <c r="AQ37" s="33">
        <v>2.2000000000000002</v>
      </c>
      <c r="AR37" s="33">
        <v>1.5</v>
      </c>
      <c r="AS37" s="33">
        <v>2.9</v>
      </c>
      <c r="AT37" s="33">
        <v>5</v>
      </c>
      <c r="AU37" s="33">
        <v>3.6</v>
      </c>
      <c r="AV37" s="33">
        <v>11.5</v>
      </c>
      <c r="AZ37" s="43">
        <f t="shared" si="1"/>
        <v>-89.300000000000011</v>
      </c>
      <c r="BB37" s="52">
        <f t="shared" si="2"/>
        <v>26.7</v>
      </c>
    </row>
    <row r="38" spans="2:54" ht="14.5" customHeight="1">
      <c r="B38" s="43" t="s">
        <v>34</v>
      </c>
      <c r="C38" s="33">
        <v>-0.4</v>
      </c>
      <c r="D38" s="33">
        <v>-0.7</v>
      </c>
      <c r="E38" s="33">
        <v>-4.7</v>
      </c>
      <c r="F38" s="33">
        <v>-4.3</v>
      </c>
      <c r="G38" s="33">
        <v>-1.9</v>
      </c>
      <c r="H38" s="33">
        <v>-1.4</v>
      </c>
      <c r="I38" s="33">
        <v>-4</v>
      </c>
      <c r="J38" s="33">
        <v>-3.4</v>
      </c>
      <c r="K38" s="33">
        <v>-0.9</v>
      </c>
      <c r="L38" s="33">
        <v>0.1</v>
      </c>
      <c r="M38" s="33">
        <v>0.8</v>
      </c>
      <c r="N38" s="33">
        <v>0.5</v>
      </c>
      <c r="O38" s="33">
        <v>0.2</v>
      </c>
      <c r="P38" s="33">
        <v>1</v>
      </c>
      <c r="Q38" s="33">
        <v>0.4</v>
      </c>
      <c r="R38" s="33">
        <v>-2.8</v>
      </c>
      <c r="S38" s="33">
        <v>-4.2</v>
      </c>
      <c r="T38" s="33">
        <v>-1.1000000000000001</v>
      </c>
      <c r="U38" s="33">
        <v>-1.2</v>
      </c>
      <c r="V38" s="33">
        <v>-0.7</v>
      </c>
      <c r="W38" s="33">
        <v>1.2</v>
      </c>
      <c r="X38" s="33">
        <v>1.9</v>
      </c>
      <c r="Y38" s="33">
        <v>-4.5999999999999996</v>
      </c>
      <c r="Z38" s="33">
        <v>-6.3</v>
      </c>
      <c r="AA38" s="33">
        <v>-7.3</v>
      </c>
      <c r="AB38" s="33">
        <v>-2.8</v>
      </c>
      <c r="AC38" s="33">
        <v>-0.8</v>
      </c>
      <c r="AD38" s="33">
        <v>0.4</v>
      </c>
      <c r="AE38" s="33">
        <v>-8.3000000000000007</v>
      </c>
      <c r="AF38" s="33">
        <v>-4</v>
      </c>
      <c r="AG38" s="33">
        <v>-7.4</v>
      </c>
      <c r="AH38" s="33">
        <v>-4.5</v>
      </c>
      <c r="AI38" s="33">
        <v>-3.8</v>
      </c>
      <c r="AJ38" s="33">
        <v>1</v>
      </c>
      <c r="AK38" s="33">
        <v>4</v>
      </c>
      <c r="AL38" s="33">
        <v>4.2</v>
      </c>
      <c r="AM38" s="33">
        <v>4.7</v>
      </c>
      <c r="AN38" s="33">
        <v>-0.1</v>
      </c>
      <c r="AO38" s="33">
        <v>-1.5</v>
      </c>
      <c r="AP38" s="33">
        <v>0.1</v>
      </c>
      <c r="AQ38" s="33">
        <v>4.8</v>
      </c>
      <c r="AR38" s="33">
        <v>3.5</v>
      </c>
      <c r="AS38" s="33">
        <v>4.2</v>
      </c>
      <c r="AT38" s="33">
        <v>5.2</v>
      </c>
      <c r="AU38" s="33">
        <v>4.5</v>
      </c>
      <c r="AV38" s="33">
        <v>7.4</v>
      </c>
      <c r="AZ38" s="43">
        <f t="shared" si="1"/>
        <v>-32.999999999999993</v>
      </c>
      <c r="BB38" s="52">
        <f t="shared" si="2"/>
        <v>29.6</v>
      </c>
    </row>
    <row r="39" spans="2:54" ht="14.5" customHeight="1">
      <c r="B39" s="43" t="s">
        <v>35</v>
      </c>
      <c r="C39" s="33">
        <v>-1.6</v>
      </c>
      <c r="D39" s="33">
        <v>-1.8</v>
      </c>
      <c r="E39" s="33">
        <v>-5.3</v>
      </c>
      <c r="F39" s="33">
        <v>-5.7</v>
      </c>
      <c r="G39" s="33">
        <v>-3.3</v>
      </c>
      <c r="H39" s="33">
        <v>-3.5</v>
      </c>
      <c r="I39" s="33">
        <v>-5</v>
      </c>
      <c r="J39" s="33">
        <v>-3.5</v>
      </c>
      <c r="K39" s="33">
        <v>-1.3</v>
      </c>
      <c r="L39" s="33">
        <v>-0.9</v>
      </c>
      <c r="M39" s="33">
        <v>-1.7</v>
      </c>
      <c r="N39" s="33">
        <v>-2.2000000000000002</v>
      </c>
      <c r="O39" s="33">
        <v>-0.9</v>
      </c>
      <c r="P39" s="33">
        <v>-0.1</v>
      </c>
      <c r="Q39" s="33">
        <v>-2.8</v>
      </c>
      <c r="R39" s="33">
        <v>-6.2</v>
      </c>
      <c r="S39" s="33">
        <v>-6</v>
      </c>
      <c r="T39" s="33">
        <v>-2</v>
      </c>
      <c r="U39" s="33">
        <v>-3</v>
      </c>
      <c r="V39" s="33">
        <v>-2.8</v>
      </c>
      <c r="W39" s="33">
        <v>-1.3</v>
      </c>
      <c r="X39" s="33">
        <v>0</v>
      </c>
      <c r="Y39" s="33">
        <v>-5.0999999999999996</v>
      </c>
      <c r="Z39" s="33">
        <v>-12.4</v>
      </c>
      <c r="AA39" s="33">
        <v>-6.6</v>
      </c>
      <c r="AB39" s="33">
        <v>-5</v>
      </c>
      <c r="AC39" s="33">
        <v>-4.4000000000000004</v>
      </c>
      <c r="AD39" s="33">
        <v>-4.9000000000000004</v>
      </c>
      <c r="AE39" s="33">
        <v>-10.9</v>
      </c>
      <c r="AF39" s="33">
        <v>-7.9</v>
      </c>
      <c r="AG39" s="33">
        <v>-7.4</v>
      </c>
      <c r="AH39" s="33">
        <v>-7.5</v>
      </c>
      <c r="AI39" s="33">
        <v>-6.9</v>
      </c>
      <c r="AJ39" s="33">
        <v>-2.2999999999999998</v>
      </c>
      <c r="AK39" s="33">
        <v>1.7</v>
      </c>
      <c r="AL39" s="33">
        <v>1.7</v>
      </c>
      <c r="AM39" s="33">
        <v>2.6</v>
      </c>
      <c r="AN39" s="33">
        <v>-0.8</v>
      </c>
      <c r="AO39" s="33">
        <v>-5.8</v>
      </c>
      <c r="AP39" s="33">
        <v>-3.2</v>
      </c>
      <c r="AQ39" s="33">
        <v>1.6</v>
      </c>
      <c r="AR39" s="33">
        <v>1.3</v>
      </c>
      <c r="AS39" s="33">
        <v>2.2999999999999998</v>
      </c>
      <c r="AT39" s="33">
        <v>4.5999999999999996</v>
      </c>
      <c r="AU39" s="33">
        <v>3.9</v>
      </c>
      <c r="AV39" s="33">
        <v>9.5</v>
      </c>
      <c r="AZ39" s="43">
        <f t="shared" si="1"/>
        <v>-122.80000000000007</v>
      </c>
      <c r="BB39" s="52">
        <f t="shared" si="2"/>
        <v>23.200000000000003</v>
      </c>
    </row>
    <row r="40" spans="2:54" ht="14.5" customHeight="1">
      <c r="B40" s="43" t="s">
        <v>36</v>
      </c>
      <c r="C40" s="33">
        <v>-1.6</v>
      </c>
      <c r="D40" s="33">
        <v>-2</v>
      </c>
      <c r="E40" s="33">
        <v>-4.8</v>
      </c>
      <c r="F40" s="33">
        <v>-5.5</v>
      </c>
      <c r="G40" s="33">
        <v>-3.2</v>
      </c>
      <c r="H40" s="33">
        <v>-3.8</v>
      </c>
      <c r="I40" s="33">
        <v>-4.2</v>
      </c>
      <c r="J40" s="33">
        <v>-2.5</v>
      </c>
      <c r="K40" s="33">
        <v>-0.9</v>
      </c>
      <c r="L40" s="33">
        <v>-1</v>
      </c>
      <c r="M40" s="33">
        <v>-2.8</v>
      </c>
      <c r="N40" s="33">
        <v>-2.1</v>
      </c>
      <c r="O40" s="33">
        <v>-0.3</v>
      </c>
      <c r="P40" s="33">
        <v>-0.3</v>
      </c>
      <c r="Q40" s="33">
        <v>-3.6</v>
      </c>
      <c r="R40" s="33">
        <v>-6</v>
      </c>
      <c r="S40" s="33">
        <v>-5.6</v>
      </c>
      <c r="T40" s="33">
        <v>-1.6</v>
      </c>
      <c r="U40" s="33">
        <v>-3.4</v>
      </c>
      <c r="V40" s="33">
        <v>-3.6</v>
      </c>
      <c r="W40" s="33">
        <v>-2.2000000000000002</v>
      </c>
      <c r="X40" s="33">
        <v>0.2</v>
      </c>
      <c r="Y40" s="33">
        <v>-2.4</v>
      </c>
      <c r="Z40" s="33">
        <v>-9.1999999999999993</v>
      </c>
      <c r="AA40" s="33">
        <v>-5.2</v>
      </c>
      <c r="AB40" s="33">
        <v>-4.5</v>
      </c>
      <c r="AC40" s="33">
        <v>-4.3</v>
      </c>
      <c r="AD40" s="33">
        <v>-4.7</v>
      </c>
      <c r="AE40" s="33">
        <v>-10.6</v>
      </c>
      <c r="AF40" s="33">
        <v>-7.6</v>
      </c>
      <c r="AG40" s="33">
        <v>-8.8000000000000007</v>
      </c>
      <c r="AH40" s="33">
        <v>-8.9</v>
      </c>
      <c r="AI40" s="33">
        <v>-8.5</v>
      </c>
      <c r="AJ40" s="33">
        <v>-3.3</v>
      </c>
      <c r="AK40" s="33">
        <v>1.4</v>
      </c>
      <c r="AL40" s="33">
        <v>1.1000000000000001</v>
      </c>
      <c r="AM40" s="33">
        <v>2</v>
      </c>
      <c r="AN40" s="33">
        <v>-0.9</v>
      </c>
      <c r="AO40" s="33">
        <v>-6.5</v>
      </c>
      <c r="AP40" s="33">
        <v>-4</v>
      </c>
      <c r="AQ40" s="33">
        <v>1</v>
      </c>
      <c r="AR40" s="33">
        <v>1</v>
      </c>
      <c r="AS40" s="33">
        <v>1.9</v>
      </c>
      <c r="AT40" s="33">
        <v>4.2</v>
      </c>
      <c r="AU40" s="33">
        <v>3.6</v>
      </c>
      <c r="AV40" s="33">
        <v>10.1</v>
      </c>
      <c r="AZ40" s="43">
        <f t="shared" si="1"/>
        <v>-123.90000000000003</v>
      </c>
      <c r="BB40" s="52">
        <f t="shared" si="2"/>
        <v>21.799999999999997</v>
      </c>
    </row>
    <row r="41" spans="2:54" ht="14.5" customHeight="1">
      <c r="B41" s="43" t="s">
        <v>37</v>
      </c>
      <c r="C41" s="33">
        <v>-1.9</v>
      </c>
      <c r="D41" s="33">
        <v>-2.1</v>
      </c>
      <c r="E41" s="33">
        <v>-6</v>
      </c>
      <c r="F41" s="33">
        <v>-6.1</v>
      </c>
      <c r="G41" s="33">
        <v>-3.5</v>
      </c>
      <c r="H41" s="33">
        <v>-3.5</v>
      </c>
      <c r="I41" s="33">
        <v>-5.4</v>
      </c>
      <c r="J41" s="33">
        <v>-4.3</v>
      </c>
      <c r="K41" s="33">
        <v>-2.2000000000000002</v>
      </c>
      <c r="L41" s="33">
        <v>-1</v>
      </c>
      <c r="M41" s="33">
        <v>-0.7</v>
      </c>
      <c r="N41" s="33">
        <v>-1.5</v>
      </c>
      <c r="O41" s="33">
        <v>-1.6</v>
      </c>
      <c r="P41" s="33">
        <v>-0.2</v>
      </c>
      <c r="Q41" s="33">
        <v>-2</v>
      </c>
      <c r="R41" s="33">
        <v>-6</v>
      </c>
      <c r="S41" s="33">
        <v>-6.3</v>
      </c>
      <c r="T41" s="33">
        <v>-2.6</v>
      </c>
      <c r="U41" s="33">
        <v>-2.9</v>
      </c>
      <c r="V41" s="33">
        <v>-2.2999999999999998</v>
      </c>
      <c r="W41" s="33">
        <v>-0.9</v>
      </c>
      <c r="X41" s="33">
        <v>-0.4</v>
      </c>
      <c r="Y41" s="33">
        <v>-5.4</v>
      </c>
      <c r="Z41" s="33">
        <v>-10.5</v>
      </c>
      <c r="AA41" s="33">
        <v>-7.4</v>
      </c>
      <c r="AB41" s="33">
        <v>-4.5</v>
      </c>
      <c r="AC41" s="33">
        <v>-4.5</v>
      </c>
      <c r="AD41" s="33">
        <v>-5.0999999999999996</v>
      </c>
      <c r="AE41" s="33">
        <v>-10.5</v>
      </c>
      <c r="AF41" s="33">
        <v>-7</v>
      </c>
      <c r="AG41" s="33">
        <v>-7.8</v>
      </c>
      <c r="AH41" s="33">
        <v>-7.8</v>
      </c>
      <c r="AI41" s="33">
        <v>-6.8</v>
      </c>
      <c r="AJ41" s="33">
        <v>-2.2999999999999998</v>
      </c>
      <c r="AK41" s="33">
        <v>1.5</v>
      </c>
      <c r="AL41" s="33">
        <v>1.6</v>
      </c>
      <c r="AM41" s="33">
        <v>2.5</v>
      </c>
      <c r="AN41" s="33">
        <v>-1.2</v>
      </c>
      <c r="AO41" s="33">
        <v>-3.7</v>
      </c>
      <c r="AP41" s="33">
        <v>-2.2000000000000002</v>
      </c>
      <c r="AQ41" s="33">
        <v>2</v>
      </c>
      <c r="AR41" s="33">
        <v>1.3</v>
      </c>
      <c r="AS41" s="33">
        <v>2.5</v>
      </c>
      <c r="AT41" s="33">
        <v>5</v>
      </c>
      <c r="AU41" s="33">
        <v>4.0999999999999996</v>
      </c>
      <c r="AV41" s="33">
        <v>9.1</v>
      </c>
      <c r="AZ41" s="43">
        <f t="shared" si="1"/>
        <v>-120.5</v>
      </c>
      <c r="BB41" s="52">
        <f t="shared" si="2"/>
        <v>24</v>
      </c>
    </row>
    <row r="42" spans="2:54" ht="14.5" customHeight="1">
      <c r="B42" s="43" t="s">
        <v>38</v>
      </c>
      <c r="C42" s="33">
        <v>-2</v>
      </c>
      <c r="D42" s="33">
        <v>-2.4</v>
      </c>
      <c r="E42" s="33">
        <v>-4.5999999999999996</v>
      </c>
      <c r="F42" s="33">
        <v>-5.2</v>
      </c>
      <c r="G42" s="33">
        <v>-3.6</v>
      </c>
      <c r="H42" s="33">
        <v>-2.8</v>
      </c>
      <c r="I42" s="33">
        <v>-3.6</v>
      </c>
      <c r="J42" s="33">
        <v>-2.2999999999999998</v>
      </c>
      <c r="K42" s="33">
        <v>-0.9</v>
      </c>
      <c r="L42" s="33">
        <v>-1.5</v>
      </c>
      <c r="M42" s="33">
        <v>-3</v>
      </c>
      <c r="N42" s="33">
        <v>-2.4</v>
      </c>
      <c r="O42" s="33">
        <v>0.1</v>
      </c>
      <c r="P42" s="33">
        <v>-1.2</v>
      </c>
      <c r="Q42" s="33">
        <v>-5.0999999999999996</v>
      </c>
      <c r="R42" s="33">
        <v>-6.5</v>
      </c>
      <c r="S42" s="33">
        <v>-6.1</v>
      </c>
      <c r="T42" s="33">
        <v>-2</v>
      </c>
      <c r="U42" s="33">
        <v>-4.5</v>
      </c>
      <c r="V42" s="33">
        <v>-4.5999999999999996</v>
      </c>
      <c r="W42" s="33">
        <v>-3</v>
      </c>
      <c r="X42" s="33">
        <v>0</v>
      </c>
      <c r="Y42" s="33">
        <v>-1.2</v>
      </c>
      <c r="Z42" s="33">
        <v>-7.6</v>
      </c>
      <c r="AA42" s="33">
        <v>-4.0999999999999996</v>
      </c>
      <c r="AB42" s="33">
        <v>-4.3</v>
      </c>
      <c r="AC42" s="33">
        <v>-3.5</v>
      </c>
      <c r="AD42" s="33">
        <v>-4.0999999999999996</v>
      </c>
      <c r="AE42" s="33">
        <v>-9.1</v>
      </c>
      <c r="AF42" s="33">
        <v>-6.9</v>
      </c>
      <c r="AG42" s="33">
        <v>-8.1</v>
      </c>
      <c r="AH42" s="33">
        <v>-10.199999999999999</v>
      </c>
      <c r="AI42" s="33">
        <v>-7.7</v>
      </c>
      <c r="AJ42" s="33">
        <v>-4.0999999999999996</v>
      </c>
      <c r="AK42" s="33">
        <v>1.6</v>
      </c>
      <c r="AL42" s="33">
        <v>1.5</v>
      </c>
      <c r="AM42" s="33">
        <v>2.4</v>
      </c>
      <c r="AN42" s="33">
        <v>-0.5</v>
      </c>
      <c r="AO42" s="33">
        <v>-6.9</v>
      </c>
      <c r="AP42" s="33">
        <v>-5.9</v>
      </c>
      <c r="AQ42" s="33">
        <v>0.4</v>
      </c>
      <c r="AR42" s="33">
        <v>1.4</v>
      </c>
      <c r="AS42" s="33">
        <v>1.5</v>
      </c>
      <c r="AT42" s="33">
        <v>3.8</v>
      </c>
      <c r="AU42" s="33">
        <v>2.9</v>
      </c>
      <c r="AV42" s="33">
        <v>9.6999999999999993</v>
      </c>
      <c r="AZ42" s="43">
        <f t="shared" si="1"/>
        <v>-126.19999999999995</v>
      </c>
      <c r="BB42" s="52">
        <f t="shared" si="2"/>
        <v>19.7</v>
      </c>
    </row>
    <row r="43" spans="2:54" ht="14.5" customHeight="1">
      <c r="B43" s="43" t="s">
        <v>39</v>
      </c>
      <c r="C43" s="33">
        <v>-1.3</v>
      </c>
      <c r="D43" s="33">
        <v>-2.7</v>
      </c>
      <c r="E43" s="33">
        <v>-5.9</v>
      </c>
      <c r="F43" s="33">
        <v>-6.8</v>
      </c>
      <c r="G43" s="33">
        <v>-2</v>
      </c>
      <c r="H43" s="33">
        <v>-2.6</v>
      </c>
      <c r="I43" s="33">
        <v>-3.1</v>
      </c>
      <c r="J43" s="33">
        <v>-3.5</v>
      </c>
      <c r="K43" s="33">
        <v>-1.7</v>
      </c>
      <c r="L43" s="33">
        <v>-1.3</v>
      </c>
      <c r="M43" s="33">
        <v>-0.7</v>
      </c>
      <c r="N43" s="33">
        <v>-0.3</v>
      </c>
      <c r="O43" s="33">
        <v>-0.3</v>
      </c>
      <c r="P43" s="33">
        <v>0.2</v>
      </c>
      <c r="Q43" s="33">
        <v>-1.4</v>
      </c>
      <c r="R43" s="33">
        <v>-5</v>
      </c>
      <c r="S43" s="33">
        <v>-5.0999999999999996</v>
      </c>
      <c r="T43" s="33">
        <v>-1.1000000000000001</v>
      </c>
      <c r="U43" s="33">
        <v>-2.7</v>
      </c>
      <c r="V43" s="33">
        <v>-2.2000000000000002</v>
      </c>
      <c r="W43" s="33">
        <v>-0.8</v>
      </c>
      <c r="X43" s="33">
        <v>-0.4</v>
      </c>
      <c r="Y43" s="33">
        <v>-0.1</v>
      </c>
      <c r="Z43" s="33">
        <v>-1.4</v>
      </c>
      <c r="AA43" s="33">
        <v>-4.5</v>
      </c>
      <c r="AB43" s="33">
        <v>-4.7</v>
      </c>
      <c r="AC43" s="33">
        <v>-2.5</v>
      </c>
      <c r="AD43" s="33">
        <v>-6.1</v>
      </c>
      <c r="AE43" s="33">
        <v>-8.6</v>
      </c>
      <c r="AF43" s="33">
        <v>-6.1</v>
      </c>
      <c r="AG43" s="33">
        <v>-7.7</v>
      </c>
      <c r="AH43" s="33">
        <v>-9.1999999999999993</v>
      </c>
      <c r="AI43" s="33">
        <v>-8.6999999999999993</v>
      </c>
      <c r="AJ43" s="33">
        <v>-2.1</v>
      </c>
      <c r="AK43" s="33">
        <v>1.3</v>
      </c>
      <c r="AL43" s="33">
        <v>1.4</v>
      </c>
      <c r="AM43" s="33">
        <v>2.6</v>
      </c>
      <c r="AN43" s="33">
        <v>0.7</v>
      </c>
      <c r="AO43" s="33">
        <v>-1.6</v>
      </c>
      <c r="AP43" s="33">
        <v>-0.4</v>
      </c>
      <c r="AQ43" s="33">
        <v>2.5</v>
      </c>
      <c r="AR43" s="33">
        <v>1.3</v>
      </c>
      <c r="AS43" s="33">
        <v>3.1</v>
      </c>
      <c r="AT43" s="33">
        <v>4.7</v>
      </c>
      <c r="AU43" s="33">
        <v>3.9</v>
      </c>
      <c r="AV43" s="33">
        <v>11.3</v>
      </c>
      <c r="AZ43" s="43">
        <f t="shared" si="1"/>
        <v>-81.599999999999994</v>
      </c>
      <c r="BB43" s="52">
        <f t="shared" si="2"/>
        <v>26.800000000000004</v>
      </c>
    </row>
    <row r="44" spans="2:54" ht="14.5" customHeight="1">
      <c r="B44" s="43" t="s">
        <v>41</v>
      </c>
      <c r="C44" s="33">
        <v>-1.1000000000000001</v>
      </c>
      <c r="D44" s="33">
        <v>-2.6</v>
      </c>
      <c r="E44" s="33">
        <v>-4.9000000000000004</v>
      </c>
      <c r="F44" s="33">
        <v>-6.6</v>
      </c>
      <c r="G44" s="33">
        <v>-1.8</v>
      </c>
      <c r="H44" s="33">
        <v>-1.8</v>
      </c>
      <c r="I44" s="33">
        <v>-3.8</v>
      </c>
      <c r="J44" s="33">
        <v>-2.8</v>
      </c>
      <c r="K44" s="33">
        <v>-1.4</v>
      </c>
      <c r="L44" s="33">
        <v>-0.8</v>
      </c>
      <c r="M44" s="33">
        <v>-0.5</v>
      </c>
      <c r="N44" s="33">
        <v>-0.3</v>
      </c>
      <c r="O44" s="33">
        <v>-0.1</v>
      </c>
      <c r="P44" s="33">
        <v>0.4</v>
      </c>
      <c r="Q44" s="33">
        <v>-1.6</v>
      </c>
      <c r="R44" s="33">
        <v>-5</v>
      </c>
      <c r="S44" s="33">
        <v>-5.6</v>
      </c>
      <c r="T44" s="33">
        <v>-1</v>
      </c>
      <c r="U44" s="33">
        <v>-2.8</v>
      </c>
      <c r="V44" s="33">
        <v>-2.6</v>
      </c>
      <c r="W44" s="33">
        <v>-0.9</v>
      </c>
      <c r="X44" s="33">
        <v>0</v>
      </c>
      <c r="Y44" s="33">
        <v>0</v>
      </c>
      <c r="Z44" s="33">
        <v>-1.1000000000000001</v>
      </c>
      <c r="AA44" s="33">
        <v>-3.6</v>
      </c>
      <c r="AB44" s="33">
        <v>-4.4000000000000004</v>
      </c>
      <c r="AC44" s="33">
        <v>-2.2999999999999998</v>
      </c>
      <c r="AD44" s="33">
        <v>-5.0999999999999996</v>
      </c>
      <c r="AE44" s="33">
        <v>-8.1</v>
      </c>
      <c r="AF44" s="33">
        <v>-5.6</v>
      </c>
      <c r="AG44" s="33">
        <v>-7.6</v>
      </c>
      <c r="AH44" s="33">
        <v>-8.6</v>
      </c>
      <c r="AI44" s="33">
        <v>-9</v>
      </c>
      <c r="AJ44" s="33">
        <v>-2.4</v>
      </c>
      <c r="AK44" s="33">
        <v>1.6</v>
      </c>
      <c r="AL44" s="33">
        <v>1.8</v>
      </c>
      <c r="AM44" s="33">
        <v>2.9</v>
      </c>
      <c r="AN44" s="33">
        <v>1</v>
      </c>
      <c r="AO44" s="33">
        <v>-2.1</v>
      </c>
      <c r="AP44" s="33">
        <v>-1.1000000000000001</v>
      </c>
      <c r="AQ44" s="33">
        <v>2.5</v>
      </c>
      <c r="AR44" s="33">
        <v>1.5</v>
      </c>
      <c r="AS44" s="33">
        <v>2.9</v>
      </c>
      <c r="AT44" s="33">
        <v>5</v>
      </c>
      <c r="AU44" s="33">
        <v>3.9</v>
      </c>
      <c r="AV44" s="33">
        <v>11.9</v>
      </c>
      <c r="AZ44" s="43">
        <f t="shared" si="1"/>
        <v>-73.599999999999952</v>
      </c>
      <c r="BB44" s="52">
        <f t="shared" si="2"/>
        <v>27.700000000000003</v>
      </c>
    </row>
    <row r="45" spans="2:54" ht="14.5" customHeight="1">
      <c r="B45" s="43" t="s">
        <v>60</v>
      </c>
      <c r="C45" s="33">
        <v>-1.7</v>
      </c>
      <c r="D45" s="33">
        <v>-1.9</v>
      </c>
      <c r="E45" s="33">
        <v>-4.7</v>
      </c>
      <c r="F45" s="33">
        <v>-6.1</v>
      </c>
      <c r="G45" s="33">
        <v>-3.1</v>
      </c>
      <c r="H45" s="33">
        <v>-3.8</v>
      </c>
      <c r="I45" s="33">
        <v>-5.0999999999999996</v>
      </c>
      <c r="J45" s="33">
        <v>-3.5</v>
      </c>
      <c r="K45" s="33">
        <v>-1.4</v>
      </c>
      <c r="L45" s="33">
        <v>-0.8</v>
      </c>
      <c r="M45" s="33">
        <v>-1.3</v>
      </c>
      <c r="N45" s="33">
        <v>-1.8</v>
      </c>
      <c r="O45" s="33">
        <v>-1</v>
      </c>
      <c r="P45" s="33">
        <v>-0.1</v>
      </c>
      <c r="Q45" s="33">
        <v>-2.4</v>
      </c>
      <c r="R45" s="33">
        <v>-5.2</v>
      </c>
      <c r="S45" s="33">
        <v>-5.9</v>
      </c>
      <c r="T45" s="33">
        <v>-1.7</v>
      </c>
      <c r="U45" s="33">
        <v>-2.8</v>
      </c>
      <c r="V45" s="33">
        <v>-2.4</v>
      </c>
      <c r="W45" s="33">
        <v>-1.2</v>
      </c>
      <c r="X45" s="33">
        <v>-0.3</v>
      </c>
      <c r="Y45" s="33">
        <v>-3.3</v>
      </c>
      <c r="Z45" s="33">
        <v>-8.1999999999999993</v>
      </c>
      <c r="AA45" s="33">
        <v>-6</v>
      </c>
      <c r="AB45" s="33">
        <v>-5.0999999999999996</v>
      </c>
      <c r="AC45" s="33">
        <v>-4.0999999999999996</v>
      </c>
      <c r="AD45" s="33">
        <v>-5.5</v>
      </c>
      <c r="AE45" s="33">
        <v>-12.9</v>
      </c>
      <c r="AF45" s="33">
        <v>-7.7</v>
      </c>
      <c r="AG45" s="33">
        <v>-7.8</v>
      </c>
      <c r="AH45" s="33">
        <v>-11.2</v>
      </c>
      <c r="AI45" s="33">
        <v>-9.5</v>
      </c>
      <c r="AJ45" s="33">
        <v>-2.6</v>
      </c>
      <c r="AK45" s="33">
        <v>1.2</v>
      </c>
      <c r="AL45" s="33">
        <v>1.1000000000000001</v>
      </c>
      <c r="AM45" s="33">
        <v>1.8</v>
      </c>
      <c r="AN45" s="33">
        <v>-0.9</v>
      </c>
      <c r="AO45" s="33">
        <v>-4.7</v>
      </c>
      <c r="AP45" s="33">
        <v>-2.2000000000000002</v>
      </c>
      <c r="AQ45" s="33">
        <v>1.7</v>
      </c>
      <c r="AR45" s="33">
        <v>0.8</v>
      </c>
      <c r="AS45" s="33">
        <v>2.5</v>
      </c>
      <c r="AT45" s="33">
        <v>4.5</v>
      </c>
      <c r="AU45" s="33">
        <v>3.9</v>
      </c>
      <c r="AV45" s="33">
        <v>10.199999999999999</v>
      </c>
      <c r="AZ45" s="43">
        <f t="shared" si="1"/>
        <v>-122.19999999999995</v>
      </c>
      <c r="BB45" s="52">
        <f t="shared" si="2"/>
        <v>23.6</v>
      </c>
    </row>
    <row r="46" spans="2:54" ht="14.5" customHeight="1">
      <c r="B46" s="43" t="s">
        <v>61</v>
      </c>
      <c r="C46" s="33">
        <v>-0.3</v>
      </c>
      <c r="D46" s="33">
        <v>-0.7</v>
      </c>
      <c r="E46" s="33">
        <v>-4.5</v>
      </c>
      <c r="F46" s="33">
        <v>-4.4000000000000004</v>
      </c>
      <c r="G46" s="33">
        <v>-2</v>
      </c>
      <c r="H46" s="33">
        <v>-1.5</v>
      </c>
      <c r="I46" s="33">
        <v>-4</v>
      </c>
      <c r="J46" s="33">
        <v>-3.5</v>
      </c>
      <c r="K46" s="33">
        <v>-1</v>
      </c>
      <c r="L46" s="33">
        <v>-0.3</v>
      </c>
      <c r="M46" s="33">
        <v>0.5</v>
      </c>
      <c r="N46" s="33">
        <v>0.2</v>
      </c>
      <c r="O46" s="33">
        <v>0.4</v>
      </c>
      <c r="P46" s="33">
        <v>1</v>
      </c>
      <c r="Q46" s="33">
        <v>0.2</v>
      </c>
      <c r="R46" s="33">
        <v>-2.6</v>
      </c>
      <c r="S46" s="33">
        <v>-4.2</v>
      </c>
      <c r="T46" s="33">
        <v>-0.7</v>
      </c>
      <c r="U46" s="33">
        <v>-1.1000000000000001</v>
      </c>
      <c r="V46" s="33">
        <v>-0.6</v>
      </c>
      <c r="W46" s="33">
        <v>0.4</v>
      </c>
      <c r="X46" s="33">
        <v>0.3</v>
      </c>
      <c r="Y46" s="33">
        <v>-4.5</v>
      </c>
      <c r="Z46" s="33">
        <v>-5.7</v>
      </c>
      <c r="AA46" s="33">
        <v>-6</v>
      </c>
      <c r="AB46" s="33">
        <v>-3</v>
      </c>
      <c r="AC46" s="33">
        <v>-1.6</v>
      </c>
      <c r="AD46" s="33">
        <v>-3.6</v>
      </c>
      <c r="AE46" s="33">
        <v>-11.8</v>
      </c>
      <c r="AF46" s="33">
        <v>-6.5</v>
      </c>
      <c r="AG46" s="33">
        <v>-6.3</v>
      </c>
      <c r="AH46" s="33">
        <v>-8</v>
      </c>
      <c r="AI46" s="33">
        <v>-8.5</v>
      </c>
      <c r="AJ46" s="33">
        <v>-0.6</v>
      </c>
      <c r="AK46" s="33">
        <v>1.8</v>
      </c>
      <c r="AL46" s="33">
        <v>1.9</v>
      </c>
      <c r="AM46" s="33">
        <v>2.8</v>
      </c>
      <c r="AN46" s="33">
        <v>-0.5</v>
      </c>
      <c r="AO46" s="33">
        <v>-1.3</v>
      </c>
      <c r="AP46" s="33">
        <v>0.2</v>
      </c>
      <c r="AQ46" s="33">
        <v>3.4</v>
      </c>
      <c r="AR46" s="33">
        <v>2.2999999999999998</v>
      </c>
      <c r="AS46" s="33">
        <v>4.7</v>
      </c>
      <c r="AT46" s="33">
        <v>5.7</v>
      </c>
      <c r="AU46" s="33">
        <v>5.3</v>
      </c>
      <c r="AV46" s="33">
        <v>10</v>
      </c>
      <c r="AZ46" s="43">
        <f t="shared" si="1"/>
        <v>-58.199999999999989</v>
      </c>
      <c r="BB46" s="52">
        <f t="shared" si="2"/>
        <v>31.4</v>
      </c>
    </row>
    <row r="47" spans="2:54" ht="14.5" customHeight="1">
      <c r="B47" s="43" t="s">
        <v>62</v>
      </c>
      <c r="C47" s="33">
        <v>-1.5</v>
      </c>
      <c r="D47" s="33">
        <v>-2.2000000000000002</v>
      </c>
      <c r="E47" s="33">
        <v>-4.2</v>
      </c>
      <c r="F47" s="33">
        <v>-5.0999999999999996</v>
      </c>
      <c r="G47" s="33">
        <v>-2.8</v>
      </c>
      <c r="H47" s="33">
        <v>-2.9</v>
      </c>
      <c r="I47" s="33">
        <v>-3.9</v>
      </c>
      <c r="J47" s="33">
        <v>-2.1</v>
      </c>
      <c r="K47" s="33">
        <v>-0.8</v>
      </c>
      <c r="L47" s="33">
        <v>-0.8</v>
      </c>
      <c r="M47" s="33">
        <v>-2.2000000000000002</v>
      </c>
      <c r="N47" s="33">
        <v>-1.8</v>
      </c>
      <c r="O47" s="33">
        <v>-0.1</v>
      </c>
      <c r="P47" s="33">
        <v>-0.2</v>
      </c>
      <c r="Q47" s="33">
        <v>-3.6</v>
      </c>
      <c r="R47" s="33">
        <v>-6</v>
      </c>
      <c r="S47" s="33">
        <v>-5.6</v>
      </c>
      <c r="T47" s="33">
        <v>-1.5</v>
      </c>
      <c r="U47" s="33">
        <v>-3.7</v>
      </c>
      <c r="V47" s="33">
        <v>-3.6</v>
      </c>
      <c r="W47" s="33">
        <v>-2</v>
      </c>
      <c r="X47" s="33">
        <v>0.3</v>
      </c>
      <c r="Y47" s="33">
        <v>-1.1000000000000001</v>
      </c>
      <c r="Z47" s="33">
        <v>-6.2</v>
      </c>
      <c r="AA47" s="33">
        <v>-4.3</v>
      </c>
      <c r="AB47" s="33">
        <v>-4.2</v>
      </c>
      <c r="AC47" s="33">
        <v>-3.2</v>
      </c>
      <c r="AD47" s="33">
        <v>-4.4000000000000004</v>
      </c>
      <c r="AE47" s="33">
        <v>-9</v>
      </c>
      <c r="AF47" s="33">
        <v>-6.5</v>
      </c>
      <c r="AG47" s="33">
        <v>-8.3000000000000007</v>
      </c>
      <c r="AH47" s="33">
        <v>-9.5</v>
      </c>
      <c r="AI47" s="33">
        <v>-8.3000000000000007</v>
      </c>
      <c r="AJ47" s="33">
        <v>-3.4</v>
      </c>
      <c r="AK47" s="33">
        <v>1.6</v>
      </c>
      <c r="AL47" s="33">
        <v>1.6</v>
      </c>
      <c r="AM47" s="33">
        <v>2.4</v>
      </c>
      <c r="AN47" s="33">
        <v>-0.3</v>
      </c>
      <c r="AO47" s="33">
        <v>-5.6</v>
      </c>
      <c r="AP47" s="33">
        <v>-3.7</v>
      </c>
      <c r="AQ47" s="33">
        <v>1.3</v>
      </c>
      <c r="AR47" s="33">
        <v>1.4</v>
      </c>
      <c r="AS47" s="33">
        <v>2.2999999999999998</v>
      </c>
      <c r="AT47" s="33">
        <v>4.5999999999999996</v>
      </c>
      <c r="AU47" s="33">
        <v>3.8</v>
      </c>
      <c r="AV47" s="33">
        <v>10.7</v>
      </c>
      <c r="AZ47" s="43">
        <f t="shared" si="1"/>
        <v>-104.60000000000002</v>
      </c>
      <c r="BB47" s="52">
        <f t="shared" si="2"/>
        <v>24.099999999999998</v>
      </c>
    </row>
    <row r="48" spans="2:54" ht="14.5" customHeight="1">
      <c r="B48" s="43" t="s">
        <v>63</v>
      </c>
      <c r="C48" s="33">
        <v>-1.1000000000000001</v>
      </c>
      <c r="D48" s="33">
        <v>-3</v>
      </c>
      <c r="E48" s="33">
        <v>-5.7</v>
      </c>
      <c r="F48" s="33">
        <v>-7.6</v>
      </c>
      <c r="G48" s="33">
        <v>-2.2000000000000002</v>
      </c>
      <c r="H48" s="33">
        <v>-1.8</v>
      </c>
      <c r="I48" s="33">
        <v>-3.8</v>
      </c>
      <c r="J48" s="33">
        <v>-2.8</v>
      </c>
      <c r="K48" s="33">
        <v>-1.8</v>
      </c>
      <c r="L48" s="33">
        <v>-1.4</v>
      </c>
      <c r="M48" s="33">
        <v>-0.7</v>
      </c>
      <c r="N48" s="33">
        <v>-0.8</v>
      </c>
      <c r="O48" s="33">
        <v>-0.5</v>
      </c>
      <c r="P48" s="33">
        <v>-0.1</v>
      </c>
      <c r="Q48" s="33">
        <v>-2.6</v>
      </c>
      <c r="R48" s="33">
        <v>-5.8</v>
      </c>
      <c r="S48" s="33">
        <v>-7.2</v>
      </c>
      <c r="T48" s="33">
        <v>-1.5</v>
      </c>
      <c r="U48" s="33">
        <v>-3.6</v>
      </c>
      <c r="V48" s="33">
        <v>-3.4</v>
      </c>
      <c r="W48" s="33">
        <v>-1.5</v>
      </c>
      <c r="X48" s="33">
        <v>-0.4</v>
      </c>
      <c r="Y48" s="33">
        <v>-0.3</v>
      </c>
      <c r="Z48" s="33">
        <v>-1</v>
      </c>
      <c r="AA48" s="33">
        <v>-3.1</v>
      </c>
      <c r="AB48" s="33">
        <v>-4.4000000000000004</v>
      </c>
      <c r="AC48" s="33">
        <v>-2.5</v>
      </c>
      <c r="AD48" s="33">
        <v>-4.9000000000000004</v>
      </c>
      <c r="AE48" s="33">
        <v>-7.4</v>
      </c>
      <c r="AF48" s="33">
        <v>-5.6</v>
      </c>
      <c r="AG48" s="33">
        <v>-7</v>
      </c>
      <c r="AH48" s="33">
        <v>-8.5</v>
      </c>
      <c r="AI48" s="33">
        <v>-10.3</v>
      </c>
      <c r="AJ48" s="33">
        <v>-3.2</v>
      </c>
      <c r="AK48" s="33">
        <v>1.5</v>
      </c>
      <c r="AL48" s="33">
        <v>1.7</v>
      </c>
      <c r="AM48" s="33">
        <v>2.9</v>
      </c>
      <c r="AN48" s="33">
        <v>1.1000000000000001</v>
      </c>
      <c r="AO48" s="33">
        <v>-3.2</v>
      </c>
      <c r="AP48" s="33">
        <v>-1.7</v>
      </c>
      <c r="AQ48" s="33">
        <v>1.8</v>
      </c>
      <c r="AR48" s="33">
        <v>1.3</v>
      </c>
      <c r="AS48" s="33">
        <v>2.2999999999999998</v>
      </c>
      <c r="AT48" s="33">
        <v>3.8</v>
      </c>
      <c r="AU48" s="33">
        <v>2.7</v>
      </c>
      <c r="AV48" s="33">
        <v>11.4</v>
      </c>
      <c r="AZ48" s="43">
        <f t="shared" si="1"/>
        <v>-91.9</v>
      </c>
      <c r="BB48" s="52">
        <f t="shared" si="2"/>
        <v>23.299999999999997</v>
      </c>
    </row>
  </sheetData>
  <mergeCells count="1">
    <mergeCell ref="BB34:BB35"/>
  </mergeCells>
  <conditionalFormatting sqref="C18:J30 AZ36:AZ48">
    <cfRule type="cellIs" dxfId="83" priority="1" operator="between">
      <formula>-10</formula>
      <formula>-14.99</formula>
    </cfRule>
    <cfRule type="cellIs" dxfId="82" priority="2" operator="between">
      <formula>-15</formula>
      <formula>-19.99</formula>
    </cfRule>
    <cfRule type="cellIs" dxfId="81" priority="3" operator="between">
      <formula>-20</formula>
      <formula>-29.99</formula>
    </cfRule>
    <cfRule type="cellIs" dxfId="80" priority="4" operator="between">
      <formula>-30</formula>
      <formula>-44.99</formula>
    </cfRule>
    <cfRule type="cellIs" dxfId="79" priority="5" operator="between">
      <formula>-45</formula>
      <formula>-59.99</formula>
    </cfRule>
    <cfRule type="cellIs" dxfId="78" priority="6" operator="between">
      <formula>-60</formula>
      <formula>-300</formula>
    </cfRule>
  </conditionalFormatting>
  <pageMargins left="0" right="0" top="0.39370078740157505" bottom="0.39370078740157505" header="0" footer="0"/>
  <pageSetup paperSize="0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L54"/>
  <sheetViews>
    <sheetView zoomScaleNormal="100" workbookViewId="0"/>
  </sheetViews>
  <sheetFormatPr defaultColWidth="9" defaultRowHeight="14" customHeight="1"/>
  <cols>
    <col min="1" max="1" width="11.453125" style="33" customWidth="1"/>
    <col min="2" max="2" width="10.54296875" style="33" customWidth="1"/>
    <col min="3" max="3" width="12.90625" style="33" customWidth="1"/>
    <col min="4" max="5" width="11.453125" style="33" customWidth="1"/>
    <col min="6" max="6" width="11.90625" style="33" customWidth="1"/>
    <col min="7" max="7" width="11" style="33" customWidth="1"/>
    <col min="8" max="8" width="11.1796875" style="33" customWidth="1"/>
    <col min="9" max="9" width="12.1796875" style="33" customWidth="1"/>
    <col min="10" max="10" width="5.6328125" style="33" customWidth="1"/>
    <col min="11" max="11" width="8.08984375" style="33" customWidth="1"/>
    <col min="12" max="12" width="6.453125" style="33" customWidth="1"/>
    <col min="13" max="13" width="6.1796875" style="33" customWidth="1"/>
    <col min="14" max="14" width="6" style="33" customWidth="1"/>
    <col min="15" max="15" width="8.54296875" style="33" customWidth="1"/>
    <col min="16" max="16" width="5.54296875" style="33" customWidth="1"/>
    <col min="17" max="17" width="6.453125" style="33" customWidth="1"/>
    <col min="18" max="25" width="4.90625" style="33" hidden="1" customWidth="1"/>
    <col min="26" max="26" width="6" style="33" hidden="1" customWidth="1"/>
    <col min="27" max="30" width="4.90625" style="33" hidden="1" customWidth="1"/>
    <col min="31" max="31" width="6" style="33" hidden="1" customWidth="1"/>
    <col min="32" max="33" width="4.90625" style="33" hidden="1" customWidth="1"/>
    <col min="34" max="35" width="6" style="33" hidden="1" customWidth="1"/>
    <col min="36" max="36" width="4.90625" style="33" hidden="1" customWidth="1"/>
    <col min="37" max="39" width="4.1796875" style="33" hidden="1" customWidth="1"/>
    <col min="40" max="41" width="4.90625" style="33" hidden="1" customWidth="1"/>
    <col min="42" max="43" width="6.453125" style="33" customWidth="1"/>
    <col min="44" max="46" width="10.54296875" style="33" customWidth="1"/>
    <col min="47" max="48" width="8.453125" style="33" customWidth="1"/>
    <col min="49" max="51" width="4.54296875" style="33" customWidth="1"/>
    <col min="52" max="52" width="10.453125" style="33" customWidth="1"/>
    <col min="53" max="53" width="11.453125" style="33" customWidth="1"/>
    <col min="54" max="64" width="10.54296875" style="33" customWidth="1"/>
  </cols>
  <sheetData>
    <row r="1" spans="1:17" ht="42" customHeight="1">
      <c r="A1" s="42" t="s">
        <v>42</v>
      </c>
      <c r="D1" s="43" t="s">
        <v>31</v>
      </c>
      <c r="E1" s="43" t="s">
        <v>25</v>
      </c>
      <c r="F1" s="43" t="s">
        <v>26</v>
      </c>
      <c r="G1" s="43" t="s">
        <v>27</v>
      </c>
      <c r="H1" s="43" t="s">
        <v>28</v>
      </c>
      <c r="I1" s="43" t="s">
        <v>29</v>
      </c>
      <c r="J1" s="43" t="s">
        <v>30</v>
      </c>
      <c r="K1" s="43" t="s">
        <v>31</v>
      </c>
      <c r="L1" s="43" t="s">
        <v>25</v>
      </c>
      <c r="M1" s="43" t="s">
        <v>26</v>
      </c>
      <c r="N1" s="43" t="s">
        <v>27</v>
      </c>
      <c r="O1" s="43" t="s">
        <v>28</v>
      </c>
      <c r="P1" s="43" t="s">
        <v>29</v>
      </c>
      <c r="Q1" s="43" t="s">
        <v>30</v>
      </c>
    </row>
    <row r="2" spans="1:17" ht="28" customHeight="1">
      <c r="B2" s="33" t="s">
        <v>0</v>
      </c>
      <c r="C2" s="33" t="s">
        <v>1</v>
      </c>
    </row>
    <row r="3" spans="1:17" ht="27.75" customHeight="1"/>
    <row r="4" spans="1:17" ht="14.5" customHeight="1">
      <c r="B4" s="33" t="s">
        <v>4</v>
      </c>
      <c r="C4" s="44" t="s">
        <v>5</v>
      </c>
    </row>
    <row r="5" spans="1:17" ht="14.5" customHeight="1">
      <c r="B5" s="33" t="s">
        <v>7</v>
      </c>
      <c r="C5" s="45" t="s">
        <v>49</v>
      </c>
    </row>
    <row r="6" spans="1:17" ht="14.5" customHeight="1">
      <c r="B6" s="33" t="s">
        <v>50</v>
      </c>
      <c r="C6" s="46" t="s">
        <v>51</v>
      </c>
    </row>
    <row r="7" spans="1:17" ht="14.5" customHeight="1">
      <c r="B7" s="33" t="s">
        <v>10</v>
      </c>
      <c r="C7" s="47" t="s">
        <v>11</v>
      </c>
    </row>
    <row r="8" spans="1:17" ht="14.5" customHeight="1">
      <c r="B8" s="33" t="s">
        <v>64</v>
      </c>
      <c r="C8" s="48" t="s">
        <v>65</v>
      </c>
    </row>
    <row r="9" spans="1:17" ht="14.5" customHeight="1">
      <c r="B9" s="33" t="s">
        <v>13</v>
      </c>
      <c r="C9" s="49" t="s">
        <v>52</v>
      </c>
    </row>
    <row r="10" spans="1:17" ht="14.5" customHeight="1">
      <c r="B10" s="33" t="s">
        <v>16</v>
      </c>
      <c r="C10" s="50"/>
    </row>
    <row r="15" spans="1:17" ht="14.5" customHeight="1">
      <c r="B15" s="27" t="s">
        <v>46</v>
      </c>
      <c r="C15" s="27" t="s">
        <v>17</v>
      </c>
      <c r="D15" s="27" t="s">
        <v>18</v>
      </c>
      <c r="E15" s="27" t="s">
        <v>19</v>
      </c>
      <c r="F15" s="27" t="s">
        <v>20</v>
      </c>
      <c r="G15" s="27" t="s">
        <v>21</v>
      </c>
      <c r="H15" s="27" t="s">
        <v>22</v>
      </c>
      <c r="I15" s="27" t="s">
        <v>23</v>
      </c>
      <c r="J15" s="27" t="s">
        <v>24</v>
      </c>
    </row>
    <row r="16" spans="1:17" ht="14.5" customHeight="1">
      <c r="B16" s="43"/>
      <c r="C16" s="51">
        <v>44932</v>
      </c>
      <c r="D16" s="51">
        <v>44933</v>
      </c>
      <c r="E16" s="51">
        <v>44934</v>
      </c>
      <c r="F16" s="51">
        <v>44935</v>
      </c>
      <c r="G16" s="51">
        <v>44936</v>
      </c>
      <c r="H16" s="51">
        <v>44937</v>
      </c>
      <c r="I16" s="51">
        <v>44938</v>
      </c>
    </row>
    <row r="17" spans="2:10" ht="28" customHeight="1">
      <c r="B17" s="43"/>
      <c r="C17" s="43" t="s">
        <v>28</v>
      </c>
      <c r="D17" s="43" t="s">
        <v>29</v>
      </c>
      <c r="E17" s="43" t="s">
        <v>30</v>
      </c>
      <c r="F17" s="43" t="s">
        <v>31</v>
      </c>
      <c r="G17" s="43" t="s">
        <v>25</v>
      </c>
      <c r="H17" s="43" t="s">
        <v>26</v>
      </c>
      <c r="I17" s="43" t="s">
        <v>27</v>
      </c>
    </row>
    <row r="18" spans="2:10" ht="14.5" customHeight="1">
      <c r="B18" s="43" t="s">
        <v>32</v>
      </c>
      <c r="C18" s="43">
        <v>6.1</v>
      </c>
      <c r="D18" s="43">
        <f>+C18+-11</f>
        <v>-4.9000000000000004</v>
      </c>
      <c r="E18" s="43">
        <f>+D18+-10</f>
        <v>-14.9</v>
      </c>
      <c r="F18" s="43">
        <f>+E18+-6</f>
        <v>-20.9</v>
      </c>
      <c r="G18" s="43">
        <f>+F18+-2.5</f>
        <v>-23.4</v>
      </c>
      <c r="H18" s="43">
        <f>+G18+0.5</f>
        <v>-22.9</v>
      </c>
      <c r="I18" s="43">
        <f>+H18+-0.5</f>
        <v>-23.4</v>
      </c>
      <c r="J18" s="43"/>
    </row>
    <row r="19" spans="2:10" ht="14.5" customHeight="1">
      <c r="B19" s="43" t="s">
        <v>33</v>
      </c>
      <c r="C19" s="43">
        <v>7.6</v>
      </c>
      <c r="D19" s="43">
        <f>+C19+-10</f>
        <v>-2.4000000000000004</v>
      </c>
      <c r="E19" s="43">
        <f>+D19+-8</f>
        <v>-10.4</v>
      </c>
      <c r="F19" s="43">
        <f>+E19+-4.5</f>
        <v>-14.9</v>
      </c>
      <c r="G19" s="43">
        <f>+F19+-1</f>
        <v>-15.9</v>
      </c>
      <c r="H19" s="43">
        <f>+G19+1.5</f>
        <v>-14.4</v>
      </c>
      <c r="I19" s="43">
        <f>+H19+1.5</f>
        <v>-12.9</v>
      </c>
      <c r="J19" s="43"/>
    </row>
    <row r="20" spans="2:10" ht="14.5" customHeight="1">
      <c r="B20" s="43" t="s">
        <v>34</v>
      </c>
      <c r="C20" s="43">
        <v>7.2</v>
      </c>
      <c r="D20" s="43">
        <f>+C20+-8.5</f>
        <v>-1.2999999999999998</v>
      </c>
      <c r="E20" s="43">
        <f>+D20+-6</f>
        <v>-7.3</v>
      </c>
      <c r="F20" s="43">
        <f>+E20+-0.5</f>
        <v>-7.8</v>
      </c>
      <c r="G20" s="43">
        <f>+F20+1.5</f>
        <v>-6.3</v>
      </c>
      <c r="H20" s="43">
        <f>+G20+3</f>
        <v>-3.3</v>
      </c>
      <c r="I20" s="43">
        <f>+H20+4</f>
        <v>0.70000000000000018</v>
      </c>
      <c r="J20" s="43"/>
    </row>
    <row r="21" spans="2:10" ht="14.5" customHeight="1">
      <c r="B21" s="43" t="s">
        <v>35</v>
      </c>
      <c r="C21" s="43">
        <v>6</v>
      </c>
      <c r="D21" s="43">
        <f>+C21+-13</f>
        <v>-7</v>
      </c>
      <c r="E21" s="43">
        <f>+D21+-10</f>
        <v>-17</v>
      </c>
      <c r="F21" s="43">
        <f>+E21+-5.5</f>
        <v>-22.5</v>
      </c>
      <c r="G21" s="43">
        <f>+F21+--2.5</f>
        <v>-20</v>
      </c>
      <c r="H21" s="43">
        <f>+G21+0.5</f>
        <v>-19.5</v>
      </c>
      <c r="I21" s="43">
        <f>+H21+1</f>
        <v>-18.5</v>
      </c>
      <c r="J21" s="43"/>
    </row>
    <row r="22" spans="2:10" ht="14.5" customHeight="1">
      <c r="B22" s="43" t="s">
        <v>36</v>
      </c>
      <c r="C22" s="43">
        <v>7</v>
      </c>
      <c r="D22" s="43">
        <f>+C22+-12</f>
        <v>-5</v>
      </c>
      <c r="E22" s="43">
        <f>+D22+-10.5</f>
        <v>-15.5</v>
      </c>
      <c r="F22" s="43">
        <f>+E22+-5.5</f>
        <v>-21</v>
      </c>
      <c r="G22" s="43">
        <f>+F22+-2.5</f>
        <v>-23.5</v>
      </c>
      <c r="H22" s="43">
        <f>+G22+1</f>
        <v>-22.5</v>
      </c>
      <c r="I22" s="43">
        <f>+H22+1</f>
        <v>-21.5</v>
      </c>
      <c r="J22" s="43"/>
    </row>
    <row r="23" spans="2:10" ht="14.5" customHeight="1">
      <c r="B23" s="43" t="s">
        <v>37</v>
      </c>
      <c r="C23" s="43">
        <v>4.7</v>
      </c>
      <c r="D23" s="43">
        <f>+C23+-12.5</f>
        <v>-7.8</v>
      </c>
      <c r="E23" s="43">
        <f>+D23+-9</f>
        <v>-16.8</v>
      </c>
      <c r="F23" s="43">
        <f>+E23+-4</f>
        <v>-20.8</v>
      </c>
      <c r="G23" s="43">
        <f>+F23+-1</f>
        <v>-21.8</v>
      </c>
      <c r="H23" s="43">
        <f>+G23+1</f>
        <v>-20.8</v>
      </c>
      <c r="I23" s="43">
        <f>+H23+1</f>
        <v>-19.8</v>
      </c>
      <c r="J23" s="43"/>
    </row>
    <row r="24" spans="2:10" ht="14.5" customHeight="1">
      <c r="B24" s="43" t="s">
        <v>38</v>
      </c>
      <c r="C24" s="43">
        <v>6.7</v>
      </c>
      <c r="D24" s="43">
        <f>+C24+-13.5</f>
        <v>-6.8</v>
      </c>
      <c r="E24" s="43">
        <f>+D24+-14.5</f>
        <v>-21.3</v>
      </c>
      <c r="F24" s="43">
        <f>+E24+-8.5</f>
        <v>-29.8</v>
      </c>
      <c r="G24" s="43">
        <f>+F24+-4</f>
        <v>-33.799999999999997</v>
      </c>
      <c r="H24" s="43">
        <f>+G24+-0.5</f>
        <v>-34.299999999999997</v>
      </c>
      <c r="I24" s="43">
        <f>+H24+-1.5</f>
        <v>-35.799999999999997</v>
      </c>
      <c r="J24" s="43"/>
    </row>
    <row r="25" spans="2:10" ht="14.5" customHeight="1">
      <c r="B25" s="43" t="s">
        <v>39</v>
      </c>
      <c r="C25" s="43">
        <v>8.1</v>
      </c>
      <c r="D25" s="43">
        <f>+C25+-9</f>
        <v>-0.90000000000000036</v>
      </c>
      <c r="E25" s="43">
        <f>+D25+-6.5</f>
        <v>-7.4</v>
      </c>
      <c r="F25" s="43">
        <f>+E25+-4</f>
        <v>-11.4</v>
      </c>
      <c r="G25" s="43">
        <f>+F25+0</f>
        <v>-11.4</v>
      </c>
      <c r="H25" s="43">
        <f>+G25+1.5</f>
        <v>-9.9</v>
      </c>
      <c r="I25" s="43">
        <f>+H25+1.5</f>
        <v>-8.4</v>
      </c>
      <c r="J25" s="43"/>
    </row>
    <row r="26" spans="2:10" ht="14.5" customHeight="1">
      <c r="B26" s="43" t="s">
        <v>41</v>
      </c>
      <c r="C26" s="43">
        <v>8.5</v>
      </c>
      <c r="D26" s="43">
        <f>+C26+-9.5</f>
        <v>-1</v>
      </c>
      <c r="E26" s="43">
        <f>+D26+-7.5</f>
        <v>-8.5</v>
      </c>
      <c r="F26" s="43">
        <f>+E26+-4</f>
        <v>-12.5</v>
      </c>
      <c r="G26" s="43">
        <f>+F26+-0.5</f>
        <v>-13</v>
      </c>
      <c r="H26" s="43">
        <f>+G26+1</f>
        <v>-12</v>
      </c>
      <c r="I26" s="43">
        <f>+H26+0.5</f>
        <v>-11.5</v>
      </c>
      <c r="J26" s="43"/>
    </row>
    <row r="27" spans="2:10" ht="14.5" customHeight="1">
      <c r="B27" s="43" t="s">
        <v>60</v>
      </c>
      <c r="C27" s="43">
        <v>5.9</v>
      </c>
      <c r="D27" s="43">
        <f>+C27+-11.5</f>
        <v>-5.6</v>
      </c>
      <c r="E27" s="43">
        <f>+D27+-8.5</f>
        <v>-14.1</v>
      </c>
      <c r="F27" s="43">
        <f>+E27+-4</f>
        <v>-18.100000000000001</v>
      </c>
      <c r="G27" s="43">
        <f>+F27+-1.5</f>
        <v>-19.600000000000001</v>
      </c>
      <c r="H27" s="43">
        <f>+G27+1</f>
        <v>-18.600000000000001</v>
      </c>
      <c r="I27" s="43">
        <f>+H27+1</f>
        <v>-17.600000000000001</v>
      </c>
      <c r="J27" s="43"/>
    </row>
    <row r="28" spans="2:10" ht="14.5" customHeight="1">
      <c r="B28" s="43" t="s">
        <v>61</v>
      </c>
      <c r="C28" s="43">
        <v>7.1</v>
      </c>
      <c r="D28" s="43">
        <f>+C28+-9</f>
        <v>-1.9000000000000004</v>
      </c>
      <c r="E28" s="43">
        <f>+D28+-5</f>
        <v>-6.9</v>
      </c>
      <c r="F28" s="43">
        <f>+E28+-0.5</f>
        <v>-7.4</v>
      </c>
      <c r="G28" s="43">
        <f>+F28+1</f>
        <v>-6.4</v>
      </c>
      <c r="H28" s="43">
        <f>+G28+2.5</f>
        <v>-3.9000000000000004</v>
      </c>
      <c r="I28" s="43">
        <f>+H28+2.5</f>
        <v>-1.4000000000000004</v>
      </c>
      <c r="J28" s="43"/>
    </row>
    <row r="29" spans="2:10" ht="14.5" customHeight="1">
      <c r="B29" s="43" t="s">
        <v>62</v>
      </c>
      <c r="C29" s="43">
        <v>7.1</v>
      </c>
      <c r="D29" s="43">
        <f>+C29+-12</f>
        <v>-4.9000000000000004</v>
      </c>
      <c r="E29" s="43">
        <f>+D29+-10.5</f>
        <v>-15.4</v>
      </c>
      <c r="F29" s="43">
        <f>+E29+-6</f>
        <v>-21.4</v>
      </c>
      <c r="G29" s="43">
        <f>+F29+-2.5</f>
        <v>-23.9</v>
      </c>
      <c r="H29" s="43">
        <f>+G29+1</f>
        <v>-22.9</v>
      </c>
      <c r="I29" s="43">
        <f>+H29+0.5</f>
        <v>-22.4</v>
      </c>
      <c r="J29" s="43"/>
    </row>
    <row r="30" spans="2:10" ht="14.5" customHeight="1">
      <c r="B30" s="43" t="s">
        <v>63</v>
      </c>
      <c r="C30" s="43">
        <v>8.1999999999999993</v>
      </c>
      <c r="D30" s="43">
        <f>+C30+-10</f>
        <v>-1.8000000000000007</v>
      </c>
      <c r="E30" s="43">
        <f>+D30+-8.5</f>
        <v>-10.3</v>
      </c>
      <c r="F30" s="43">
        <f>+E30+-5</f>
        <v>-15.3</v>
      </c>
      <c r="G30" s="43">
        <f>+F30+-0.5</f>
        <v>-15.8</v>
      </c>
      <c r="H30" s="43">
        <f>+G30+-1</f>
        <v>-16.8</v>
      </c>
      <c r="I30" s="43">
        <f>+H30+0.5</f>
        <v>-16.3</v>
      </c>
      <c r="J30" s="43"/>
    </row>
    <row r="35" spans="2:53" ht="42" customHeight="1">
      <c r="B35" s="42" t="s">
        <v>67</v>
      </c>
      <c r="C35" s="54">
        <v>44930</v>
      </c>
      <c r="D35" s="54">
        <v>44931</v>
      </c>
      <c r="E35" s="54">
        <v>44932</v>
      </c>
      <c r="F35" s="54">
        <v>44933</v>
      </c>
      <c r="G35" s="54">
        <v>44934</v>
      </c>
      <c r="H35" s="54">
        <v>44935</v>
      </c>
      <c r="I35" s="54">
        <v>44936</v>
      </c>
      <c r="J35" s="54" t="e">
        <f>#N/A</f>
        <v>#N/A</v>
      </c>
      <c r="K35" s="54">
        <v>44938</v>
      </c>
      <c r="L35" s="54">
        <v>44939</v>
      </c>
      <c r="M35" s="54">
        <v>44940</v>
      </c>
      <c r="N35" s="54">
        <v>44941</v>
      </c>
      <c r="O35" s="54">
        <v>44942</v>
      </c>
      <c r="P35" s="54">
        <v>44943</v>
      </c>
      <c r="Q35" s="54">
        <v>44944</v>
      </c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>
        <v>44945</v>
      </c>
      <c r="AQ35" s="54">
        <v>44946</v>
      </c>
      <c r="AR35" s="54">
        <v>44947</v>
      </c>
      <c r="AS35" s="54">
        <v>44948</v>
      </c>
      <c r="AT35" s="54">
        <v>44949</v>
      </c>
      <c r="AU35" s="54">
        <v>44950</v>
      </c>
      <c r="AV35" s="54">
        <v>44951</v>
      </c>
      <c r="AW35" s="54">
        <v>44952</v>
      </c>
      <c r="AX35" s="54">
        <v>44953</v>
      </c>
      <c r="AY35" s="54">
        <v>44954</v>
      </c>
      <c r="AZ35" s="33" t="s">
        <v>69</v>
      </c>
      <c r="BA35" s="33" t="s">
        <v>70</v>
      </c>
    </row>
    <row r="36" spans="2:53" ht="14.5" customHeight="1">
      <c r="B36" s="43" t="s">
        <v>32</v>
      </c>
      <c r="C36" s="43">
        <v>5.9</v>
      </c>
      <c r="D36" s="33">
        <v>0.2</v>
      </c>
      <c r="E36" s="33">
        <v>0.2</v>
      </c>
      <c r="F36" s="33">
        <v>-10.8</v>
      </c>
      <c r="G36" s="33">
        <v>-12.1</v>
      </c>
      <c r="H36" s="33">
        <v>-6.2</v>
      </c>
      <c r="I36" s="33">
        <v>-2.8</v>
      </c>
      <c r="J36" s="33">
        <v>0.4</v>
      </c>
      <c r="K36" s="33">
        <v>-2.1</v>
      </c>
      <c r="AZ36" s="43">
        <f t="shared" ref="AZ36:AZ48" si="0">+SUM(C36:AY36)</f>
        <v>-27.300000000000004</v>
      </c>
    </row>
    <row r="37" spans="2:53" ht="14.5" customHeight="1">
      <c r="B37" s="43" t="s">
        <v>33</v>
      </c>
      <c r="C37" s="43">
        <v>6.6</v>
      </c>
      <c r="D37" s="33">
        <v>1</v>
      </c>
      <c r="E37" s="33">
        <v>2</v>
      </c>
      <c r="F37" s="33">
        <v>-9.6</v>
      </c>
      <c r="G37" s="33">
        <v>-9.5</v>
      </c>
      <c r="H37" s="33">
        <v>-3.8</v>
      </c>
      <c r="I37" s="33">
        <v>-1.2</v>
      </c>
      <c r="J37" s="33">
        <v>1.2</v>
      </c>
      <c r="K37" s="33">
        <v>0.4</v>
      </c>
      <c r="AZ37" s="43">
        <f t="shared" si="0"/>
        <v>-12.9</v>
      </c>
    </row>
    <row r="38" spans="2:53" ht="14.5" customHeight="1">
      <c r="B38" s="43" t="s">
        <v>34</v>
      </c>
      <c r="C38" s="43">
        <v>5.0999999999999996</v>
      </c>
      <c r="D38" s="33">
        <v>2.1</v>
      </c>
      <c r="E38" s="33">
        <v>2</v>
      </c>
      <c r="F38" s="33">
        <v>-7.7</v>
      </c>
      <c r="G38" s="33">
        <v>-7.3</v>
      </c>
      <c r="H38" s="33">
        <v>-0.6</v>
      </c>
      <c r="I38" s="33">
        <v>0.6</v>
      </c>
      <c r="J38" s="33">
        <v>2.2999999999999998</v>
      </c>
      <c r="K38" s="33">
        <v>2.6</v>
      </c>
      <c r="AZ38" s="43">
        <f t="shared" si="0"/>
        <v>-0.9000000000000008</v>
      </c>
    </row>
    <row r="39" spans="2:53" ht="14.5" customHeight="1">
      <c r="B39" s="43" t="s">
        <v>35</v>
      </c>
      <c r="C39" s="43">
        <v>5.6</v>
      </c>
      <c r="D39" s="33">
        <v>0.4</v>
      </c>
      <c r="E39" s="33">
        <v>-1.3</v>
      </c>
      <c r="F39" s="33">
        <v>-13.4</v>
      </c>
      <c r="G39" s="33">
        <v>-12.1</v>
      </c>
      <c r="H39" s="33">
        <v>-4.8</v>
      </c>
      <c r="I39" s="33">
        <v>-1.9</v>
      </c>
      <c r="J39" s="33">
        <v>0.3</v>
      </c>
      <c r="K39" s="33">
        <v>0.9</v>
      </c>
      <c r="AZ39" s="43">
        <f t="shared" si="0"/>
        <v>-26.299999999999997</v>
      </c>
    </row>
    <row r="40" spans="2:53" ht="14.5" customHeight="1">
      <c r="B40" s="43" t="s">
        <v>36</v>
      </c>
      <c r="C40" s="43">
        <v>6.4</v>
      </c>
      <c r="D40" s="33">
        <v>0.6</v>
      </c>
      <c r="E40" s="33">
        <v>-1.3</v>
      </c>
      <c r="F40" s="33">
        <v>-13.3</v>
      </c>
      <c r="G40" s="33">
        <v>-13.1</v>
      </c>
      <c r="H40" s="33">
        <v>-5.8</v>
      </c>
      <c r="I40" s="33">
        <v>-2.5</v>
      </c>
      <c r="J40" s="33">
        <v>0.4</v>
      </c>
      <c r="K40" s="33">
        <v>0.2</v>
      </c>
      <c r="AZ40" s="43">
        <f t="shared" si="0"/>
        <v>-28.400000000000002</v>
      </c>
    </row>
    <row r="41" spans="2:53" ht="14.5" customHeight="1">
      <c r="B41" s="43" t="s">
        <v>37</v>
      </c>
      <c r="C41" s="43">
        <v>4.5999999999999996</v>
      </c>
      <c r="D41" s="33">
        <v>0.1</v>
      </c>
      <c r="E41" s="33">
        <v>-1.3</v>
      </c>
      <c r="F41" s="33">
        <v>-11.6</v>
      </c>
      <c r="G41" s="33">
        <v>-10.4</v>
      </c>
      <c r="H41" s="33">
        <v>-3.6</v>
      </c>
      <c r="I41" s="33">
        <v>-1.4</v>
      </c>
      <c r="J41" s="33">
        <v>0.5</v>
      </c>
      <c r="K41" s="33">
        <v>1.6</v>
      </c>
      <c r="AZ41" s="43">
        <f t="shared" si="0"/>
        <v>-21.5</v>
      </c>
    </row>
    <row r="42" spans="2:53" ht="14.5" customHeight="1">
      <c r="B42" s="43" t="s">
        <v>38</v>
      </c>
      <c r="C42" s="43">
        <v>6.4</v>
      </c>
      <c r="D42" s="33">
        <v>0.3</v>
      </c>
      <c r="E42" s="33">
        <v>-1.1000000000000001</v>
      </c>
      <c r="F42" s="33">
        <v>-13.5</v>
      </c>
      <c r="G42" s="33">
        <v>-13.9</v>
      </c>
      <c r="H42" s="33">
        <v>-7.3</v>
      </c>
      <c r="I42" s="33">
        <v>-3.6</v>
      </c>
      <c r="J42" s="33">
        <v>-0.1</v>
      </c>
      <c r="K42" s="33">
        <v>-1.6</v>
      </c>
      <c r="AZ42" s="43">
        <f t="shared" si="0"/>
        <v>-34.400000000000006</v>
      </c>
    </row>
    <row r="43" spans="2:53" ht="14.5" customHeight="1">
      <c r="B43" s="43" t="s">
        <v>39</v>
      </c>
      <c r="C43" s="43">
        <v>6.8</v>
      </c>
      <c r="D43" s="33">
        <v>1.3</v>
      </c>
      <c r="E43" s="33">
        <v>4.4000000000000004</v>
      </c>
      <c r="F43" s="33">
        <v>-7.6</v>
      </c>
      <c r="G43" s="33">
        <v>-7.5</v>
      </c>
      <c r="H43" s="33">
        <v>-2.7</v>
      </c>
      <c r="I43" s="33">
        <v>-0.9</v>
      </c>
      <c r="J43" s="33">
        <v>1.8</v>
      </c>
      <c r="K43" s="33">
        <v>0.2</v>
      </c>
      <c r="AZ43" s="43">
        <f t="shared" si="0"/>
        <v>-4.2</v>
      </c>
    </row>
    <row r="44" spans="2:53" ht="14.5" customHeight="1">
      <c r="B44" s="43" t="s">
        <v>41</v>
      </c>
      <c r="C44" s="43">
        <v>7.1</v>
      </c>
      <c r="D44" s="33">
        <v>1.4</v>
      </c>
      <c r="E44" s="33">
        <v>3.9</v>
      </c>
      <c r="F44" s="33">
        <v>-8.1999999999999993</v>
      </c>
      <c r="G44" s="33">
        <v>-8.9</v>
      </c>
      <c r="H44" s="33">
        <v>-3.6</v>
      </c>
      <c r="I44" s="33">
        <v>-1</v>
      </c>
      <c r="J44" s="33">
        <v>1.7</v>
      </c>
      <c r="K44" s="33">
        <v>0.1</v>
      </c>
      <c r="AZ44" s="43">
        <f t="shared" si="0"/>
        <v>-7.4999999999999991</v>
      </c>
    </row>
    <row r="45" spans="2:53" ht="14.5" customHeight="1">
      <c r="B45" s="43" t="s">
        <v>60</v>
      </c>
      <c r="C45" s="43">
        <v>5.4</v>
      </c>
      <c r="D45" s="33">
        <v>0.5</v>
      </c>
      <c r="E45" s="33">
        <v>-0.4</v>
      </c>
      <c r="F45" s="33">
        <v>-11.1</v>
      </c>
      <c r="G45" s="33">
        <v>-10.1</v>
      </c>
      <c r="H45" s="33">
        <v>-3.9</v>
      </c>
      <c r="I45" s="33">
        <v>-1.4</v>
      </c>
      <c r="J45" s="33">
        <v>0.9</v>
      </c>
      <c r="K45" s="33">
        <v>0.6</v>
      </c>
      <c r="AZ45" s="43">
        <f t="shared" si="0"/>
        <v>-19.499999999999996</v>
      </c>
    </row>
    <row r="46" spans="2:53" ht="14.5" customHeight="1">
      <c r="B46" s="43" t="s">
        <v>61</v>
      </c>
      <c r="C46" s="43">
        <v>5.7</v>
      </c>
      <c r="D46" s="33">
        <v>1.4</v>
      </c>
      <c r="E46" s="33">
        <v>3.1</v>
      </c>
      <c r="F46" s="33">
        <v>-7.6</v>
      </c>
      <c r="G46" s="33">
        <v>-7.2</v>
      </c>
      <c r="H46" s="33">
        <v>-0.7</v>
      </c>
      <c r="I46" s="33">
        <v>0.8</v>
      </c>
      <c r="J46" s="33">
        <v>2.2000000000000002</v>
      </c>
      <c r="K46" s="33">
        <v>2.7</v>
      </c>
      <c r="AZ46" s="43">
        <f t="shared" si="0"/>
        <v>0.39999999999999947</v>
      </c>
    </row>
    <row r="47" spans="2:53" ht="14.5" customHeight="1">
      <c r="B47" s="43" t="s">
        <v>62</v>
      </c>
      <c r="C47" s="43">
        <v>6.4</v>
      </c>
      <c r="D47" s="33">
        <v>0.7</v>
      </c>
      <c r="E47" s="33">
        <v>-0.1</v>
      </c>
      <c r="F47" s="33">
        <v>-11.9</v>
      </c>
      <c r="G47" s="33">
        <v>-12.4</v>
      </c>
      <c r="H47" s="33">
        <v>-5.4</v>
      </c>
      <c r="I47" s="33">
        <v>-2.2000000000000002</v>
      </c>
      <c r="J47" s="33">
        <v>1</v>
      </c>
      <c r="K47" s="33">
        <v>-0.5</v>
      </c>
      <c r="AZ47" s="43">
        <f t="shared" si="0"/>
        <v>-24.400000000000002</v>
      </c>
    </row>
    <row r="48" spans="2:53" ht="14.5" customHeight="1">
      <c r="B48" s="43" t="s">
        <v>63</v>
      </c>
      <c r="C48" s="43">
        <v>6.9</v>
      </c>
      <c r="D48" s="33">
        <v>1.3</v>
      </c>
      <c r="E48" s="33">
        <v>3.5</v>
      </c>
      <c r="F48" s="33">
        <v>-8.3000000000000007</v>
      </c>
      <c r="G48" s="33">
        <v>-9.8000000000000007</v>
      </c>
      <c r="H48" s="33">
        <v>-4.4000000000000004</v>
      </c>
      <c r="I48" s="33">
        <v>-1.5</v>
      </c>
      <c r="J48" s="33">
        <v>1.4</v>
      </c>
      <c r="K48" s="33">
        <v>-0.5</v>
      </c>
      <c r="AZ48" s="43">
        <f t="shared" si="0"/>
        <v>-11.4</v>
      </c>
    </row>
    <row r="51" spans="1:3" ht="14.5" customHeight="1">
      <c r="C51" s="55"/>
    </row>
    <row r="54" spans="1:3" ht="14.5" customHeight="1">
      <c r="A54" s="55"/>
      <c r="C54" s="56"/>
    </row>
  </sheetData>
  <conditionalFormatting sqref="C18:J30 C33:C48 AZ36:AZ48">
    <cfRule type="cellIs" dxfId="77" priority="1" operator="between">
      <formula>-10</formula>
      <formula>-14.99</formula>
    </cfRule>
    <cfRule type="cellIs" dxfId="76" priority="2" operator="between">
      <formula>-15</formula>
      <formula>-19.99</formula>
    </cfRule>
    <cfRule type="cellIs" dxfId="75" priority="3" operator="between">
      <formula>-20</formula>
      <formula>-29.99</formula>
    </cfRule>
    <cfRule type="cellIs" dxfId="74" priority="4" operator="between">
      <formula>-30</formula>
      <formula>-44.99</formula>
    </cfRule>
    <cfRule type="cellIs" dxfId="73" priority="5" operator="between">
      <formula>-45</formula>
      <formula>-59.99</formula>
    </cfRule>
    <cfRule type="cellIs" dxfId="72" priority="6" operator="between">
      <formula>-60</formula>
      <formula>-300</formula>
    </cfRule>
  </conditionalFormatting>
  <pageMargins left="0" right="0" top="0.39370078740157505" bottom="0.39370078740157505" header="0" footer="0"/>
  <pageSetup paperSize="0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116"/>
  <sheetViews>
    <sheetView topLeftCell="A11" zoomScaleNormal="100" workbookViewId="0">
      <selection activeCell="H53" sqref="H53"/>
    </sheetView>
  </sheetViews>
  <sheetFormatPr defaultColWidth="9" defaultRowHeight="14" customHeight="1"/>
  <cols>
    <col min="1" max="1" width="11.453125" style="33" customWidth="1"/>
    <col min="2" max="2" width="10.54296875" style="33" customWidth="1"/>
    <col min="3" max="3" width="12.90625" style="33" customWidth="1"/>
    <col min="4" max="5" width="11.453125" style="33" customWidth="1"/>
    <col min="6" max="6" width="11.90625" style="33" customWidth="1"/>
    <col min="7" max="7" width="11" style="33" customWidth="1"/>
    <col min="8" max="8" width="11.1796875" style="33" customWidth="1"/>
    <col min="9" max="9" width="12.1796875" style="33" customWidth="1"/>
    <col min="10" max="10" width="5.6328125" style="33" customWidth="1"/>
    <col min="11" max="11" width="8.08984375" style="33" customWidth="1"/>
    <col min="12" max="12" width="6.453125" style="33" customWidth="1"/>
    <col min="13" max="13" width="6.1796875" style="33" customWidth="1"/>
    <col min="14" max="14" width="6" style="33" customWidth="1"/>
    <col min="15" max="15" width="8.54296875" style="33" customWidth="1"/>
    <col min="16" max="16" width="5.54296875" style="33" customWidth="1"/>
    <col min="17" max="17" width="6.453125" style="33" customWidth="1"/>
    <col min="18" max="25" width="4.90625" style="33" hidden="1" customWidth="1"/>
    <col min="26" max="26" width="6" style="33" hidden="1" customWidth="1"/>
    <col min="27" max="30" width="4.90625" style="33" hidden="1" customWidth="1"/>
    <col min="31" max="31" width="6" style="33" hidden="1" customWidth="1"/>
    <col min="32" max="33" width="4.90625" style="33" hidden="1" customWidth="1"/>
    <col min="34" max="35" width="6" style="33" hidden="1" customWidth="1"/>
    <col min="36" max="36" width="4.90625" style="33" hidden="1" customWidth="1"/>
    <col min="37" max="39" width="4.1796875" style="33" hidden="1" customWidth="1"/>
    <col min="40" max="41" width="4.90625" style="33" hidden="1" customWidth="1"/>
    <col min="42" max="43" width="6.453125" style="33" customWidth="1"/>
    <col min="44" max="46" width="10.54296875" style="33" customWidth="1"/>
    <col min="47" max="48" width="8.453125" style="33" customWidth="1"/>
    <col min="49" max="51" width="4.54296875" style="33" customWidth="1"/>
    <col min="52" max="52" width="10.453125" style="33" customWidth="1"/>
    <col min="53" max="53" width="11.453125" style="33" customWidth="1"/>
    <col min="54" max="64" width="10.54296875" style="33" customWidth="1"/>
  </cols>
  <sheetData>
    <row r="1" spans="1:17" ht="42" hidden="1" customHeight="1">
      <c r="A1" s="42" t="s">
        <v>42</v>
      </c>
      <c r="D1" s="43" t="s">
        <v>31</v>
      </c>
      <c r="E1" s="43" t="s">
        <v>25</v>
      </c>
      <c r="F1" s="43" t="s">
        <v>26</v>
      </c>
      <c r="G1" s="43" t="s">
        <v>27</v>
      </c>
      <c r="H1" s="43" t="s">
        <v>28</v>
      </c>
      <c r="I1" s="43" t="s">
        <v>29</v>
      </c>
      <c r="J1" s="43" t="s">
        <v>30</v>
      </c>
      <c r="K1" s="43" t="s">
        <v>31</v>
      </c>
      <c r="L1" s="43" t="s">
        <v>25</v>
      </c>
      <c r="M1" s="43" t="s">
        <v>26</v>
      </c>
      <c r="N1" s="43" t="s">
        <v>27</v>
      </c>
      <c r="O1" s="43" t="s">
        <v>28</v>
      </c>
      <c r="P1" s="43" t="s">
        <v>29</v>
      </c>
      <c r="Q1" s="43" t="s">
        <v>30</v>
      </c>
    </row>
    <row r="2" spans="1:17" ht="28" hidden="1" customHeight="1">
      <c r="B2" s="33" t="s">
        <v>0</v>
      </c>
      <c r="C2" s="33" t="s">
        <v>1</v>
      </c>
    </row>
    <row r="3" spans="1:17" ht="27.75" hidden="1" customHeight="1"/>
    <row r="4" spans="1:17" ht="14.5" hidden="1" customHeight="1">
      <c r="B4" s="33" t="s">
        <v>4</v>
      </c>
      <c r="C4" s="44" t="s">
        <v>5</v>
      </c>
    </row>
    <row r="5" spans="1:17" ht="14.5" hidden="1" customHeight="1">
      <c r="B5" s="33" t="s">
        <v>7</v>
      </c>
      <c r="C5" s="45" t="s">
        <v>49</v>
      </c>
    </row>
    <row r="6" spans="1:17" ht="14.5" hidden="1" customHeight="1">
      <c r="B6" s="33" t="s">
        <v>50</v>
      </c>
      <c r="C6" s="46" t="s">
        <v>51</v>
      </c>
    </row>
    <row r="7" spans="1:17" ht="14.5" hidden="1" customHeight="1">
      <c r="B7" s="33" t="s">
        <v>10</v>
      </c>
      <c r="C7" s="47" t="s">
        <v>11</v>
      </c>
    </row>
    <row r="8" spans="1:17" ht="14.5" hidden="1" customHeight="1">
      <c r="B8" s="33" t="s">
        <v>64</v>
      </c>
      <c r="C8" s="48" t="s">
        <v>65</v>
      </c>
    </row>
    <row r="9" spans="1:17" ht="14.5" hidden="1" customHeight="1">
      <c r="B9" s="33" t="s">
        <v>13</v>
      </c>
      <c r="C9" s="49" t="s">
        <v>52</v>
      </c>
    </row>
    <row r="10" spans="1:17" ht="14.5" hidden="1" customHeight="1">
      <c r="B10" s="33" t="s">
        <v>16</v>
      </c>
      <c r="C10" s="50"/>
    </row>
    <row r="15" spans="1:17" ht="14.5" hidden="1" customHeight="1">
      <c r="B15" s="27" t="s">
        <v>46</v>
      </c>
      <c r="C15" s="27" t="s">
        <v>17</v>
      </c>
      <c r="D15" s="27" t="s">
        <v>18</v>
      </c>
      <c r="E15" s="27" t="s">
        <v>19</v>
      </c>
      <c r="F15" s="27" t="s">
        <v>20</v>
      </c>
      <c r="G15" s="27" t="s">
        <v>21</v>
      </c>
      <c r="H15" s="27" t="s">
        <v>22</v>
      </c>
      <c r="I15" s="27" t="s">
        <v>23</v>
      </c>
      <c r="J15" s="27" t="s">
        <v>24</v>
      </c>
    </row>
    <row r="16" spans="1:17" ht="14.5" hidden="1" customHeight="1">
      <c r="B16" s="43"/>
      <c r="C16" s="51">
        <v>44952</v>
      </c>
      <c r="D16" s="51">
        <v>44953</v>
      </c>
      <c r="E16" s="51">
        <v>44954</v>
      </c>
      <c r="F16" s="51">
        <v>44955</v>
      </c>
      <c r="G16" s="51">
        <v>44956</v>
      </c>
      <c r="H16" s="51">
        <v>44957</v>
      </c>
      <c r="I16" s="51">
        <v>44958</v>
      </c>
    </row>
    <row r="17" spans="2:10" ht="28" hidden="1" customHeight="1">
      <c r="B17" s="43"/>
      <c r="C17" s="43" t="s">
        <v>27</v>
      </c>
      <c r="D17" s="43" t="s">
        <v>28</v>
      </c>
      <c r="E17" s="43" t="s">
        <v>29</v>
      </c>
      <c r="F17" s="43" t="s">
        <v>30</v>
      </c>
      <c r="G17" s="43" t="s">
        <v>31</v>
      </c>
      <c r="H17" s="43" t="s">
        <v>25</v>
      </c>
      <c r="I17" s="43" t="s">
        <v>26</v>
      </c>
    </row>
    <row r="18" spans="2:10" ht="14.5" hidden="1" customHeight="1">
      <c r="B18" s="43" t="s">
        <v>32</v>
      </c>
      <c r="C18" s="43">
        <v>-6.3</v>
      </c>
      <c r="D18" s="43">
        <f>+C18+-0.5</f>
        <v>-6.8</v>
      </c>
      <c r="E18" s="43">
        <f>+D18+-5</f>
        <v>-11.8</v>
      </c>
      <c r="F18" s="43">
        <f>+E18+-2.5</f>
        <v>-14.3</v>
      </c>
      <c r="G18" s="43">
        <f>+F18+0.5</f>
        <v>-13.8</v>
      </c>
      <c r="H18" s="43">
        <f>+G18+0.5</f>
        <v>-13.3</v>
      </c>
      <c r="I18" s="43">
        <f>+H18+-2.5</f>
        <v>-15.8</v>
      </c>
      <c r="J18" s="43"/>
    </row>
    <row r="19" spans="2:10" ht="14.5" hidden="1" customHeight="1">
      <c r="B19" s="43" t="s">
        <v>33</v>
      </c>
      <c r="C19" s="43">
        <v>-4.3</v>
      </c>
      <c r="D19" s="43">
        <f>+C19+0</f>
        <v>-4.3</v>
      </c>
      <c r="E19" s="43">
        <f>+D19+-5</f>
        <v>-9.3000000000000007</v>
      </c>
      <c r="F19" s="43">
        <f>+E19+-0.5</f>
        <v>-9.8000000000000007</v>
      </c>
      <c r="G19" s="43">
        <f>+F19+1.5</f>
        <v>-8.3000000000000007</v>
      </c>
      <c r="H19" s="43">
        <f>+G19+1</f>
        <v>-7.3000000000000007</v>
      </c>
      <c r="I19" s="43">
        <f>+H19+-1</f>
        <v>-8.3000000000000007</v>
      </c>
      <c r="J19" s="43"/>
    </row>
    <row r="20" spans="2:10" ht="14.5" hidden="1" customHeight="1">
      <c r="B20" s="43" t="s">
        <v>34</v>
      </c>
      <c r="C20" s="43">
        <v>-2.7</v>
      </c>
      <c r="D20" s="43">
        <f>+C20+1</f>
        <v>-1.7000000000000002</v>
      </c>
      <c r="E20" s="43">
        <f>+D20+-1.5</f>
        <v>-3.2</v>
      </c>
      <c r="F20" s="43">
        <f>+E20+3.5</f>
        <v>0.29999999999999982</v>
      </c>
      <c r="G20" s="43">
        <f>+F20+3</f>
        <v>3.3</v>
      </c>
      <c r="H20" s="43">
        <f>+G20+2</f>
        <v>5.3</v>
      </c>
      <c r="I20" s="43">
        <f>+H20+2.5</f>
        <v>7.8</v>
      </c>
      <c r="J20" s="43"/>
    </row>
    <row r="21" spans="2:10" ht="14.5" hidden="1" customHeight="1">
      <c r="B21" s="43" t="s">
        <v>35</v>
      </c>
      <c r="C21" s="43">
        <v>-9.1999999999999993</v>
      </c>
      <c r="D21" s="43">
        <f>+C21+-0.5</f>
        <v>-9.6999999999999993</v>
      </c>
      <c r="E21" s="43">
        <f>+D21+-5.5</f>
        <v>-15.2</v>
      </c>
      <c r="F21" s="43">
        <f>+E21+0</f>
        <v>-15.2</v>
      </c>
      <c r="G21" s="43">
        <f>+F21+1.5</f>
        <v>-13.7</v>
      </c>
      <c r="H21" s="43">
        <f>+G21+0</f>
        <v>-13.7</v>
      </c>
      <c r="I21" s="43">
        <f>+H21+-1.5</f>
        <v>-15.2</v>
      </c>
      <c r="J21" s="43"/>
    </row>
    <row r="22" spans="2:10" ht="14.5" hidden="1" customHeight="1">
      <c r="B22" s="43" t="s">
        <v>36</v>
      </c>
      <c r="C22" s="43">
        <v>-6.4</v>
      </c>
      <c r="D22" s="43">
        <f>+C22+0</f>
        <v>-6.4</v>
      </c>
      <c r="E22" s="43">
        <f>+D22+-5</f>
        <v>-11.4</v>
      </c>
      <c r="F22" s="43">
        <f>+E22+0</f>
        <v>-11.4</v>
      </c>
      <c r="G22" s="43">
        <f>+F22+2</f>
        <v>-9.4</v>
      </c>
      <c r="H22" s="43">
        <f>+G22+0.5</f>
        <v>-8.9</v>
      </c>
      <c r="I22" s="43">
        <f>+H22+-1.5</f>
        <v>-10.4</v>
      </c>
      <c r="J22" s="43"/>
    </row>
    <row r="23" spans="2:10" ht="14.5" hidden="1" customHeight="1">
      <c r="B23" s="43" t="s">
        <v>37</v>
      </c>
      <c r="C23" s="43">
        <v>-9.4</v>
      </c>
      <c r="D23" s="43">
        <f>+C23+-0.5</f>
        <v>-9.9</v>
      </c>
      <c r="E23" s="43">
        <f>+D23+-4</f>
        <v>-13.9</v>
      </c>
      <c r="F23" s="43">
        <f>+E23+1</f>
        <v>-12.9</v>
      </c>
      <c r="G23" s="43">
        <f>+F23+1.5</f>
        <v>-11.4</v>
      </c>
      <c r="H23" s="43">
        <f>+G23+0</f>
        <v>-11.4</v>
      </c>
      <c r="I23" s="43">
        <f>+H23+-1</f>
        <v>-12.4</v>
      </c>
      <c r="J23" s="43"/>
    </row>
    <row r="24" spans="2:10" ht="14.5" hidden="1" customHeight="1">
      <c r="B24" s="43" t="s">
        <v>38</v>
      </c>
      <c r="C24" s="43">
        <v>-7</v>
      </c>
      <c r="D24" s="43">
        <f>+C24+0</f>
        <v>-7</v>
      </c>
      <c r="E24" s="43">
        <f>+D24+-6.5</f>
        <v>-13.5</v>
      </c>
      <c r="F24" s="43">
        <f>+E24+-2</f>
        <v>-15.5</v>
      </c>
      <c r="G24" s="43">
        <f>+F24+0.5</f>
        <v>-15</v>
      </c>
      <c r="H24" s="43">
        <f>+G24+0</f>
        <v>-15</v>
      </c>
      <c r="I24" s="43">
        <f>+H24+-2.5</f>
        <v>-17.5</v>
      </c>
      <c r="J24" s="43"/>
    </row>
    <row r="25" spans="2:10" ht="14.5" hidden="1" customHeight="1">
      <c r="B25" s="43" t="s">
        <v>39</v>
      </c>
      <c r="C25" s="43">
        <v>-4.8</v>
      </c>
      <c r="D25" s="43">
        <f>+C25+-0.5</f>
        <v>-5.3</v>
      </c>
      <c r="E25" s="43">
        <f>+D25+-2</f>
        <v>-7.3</v>
      </c>
      <c r="F25" s="43">
        <f>+E25+-2</f>
        <v>-9.3000000000000007</v>
      </c>
      <c r="G25" s="43">
        <f>+F25+0.5</f>
        <v>-8.8000000000000007</v>
      </c>
      <c r="H25" s="43">
        <f>+G25+0.5</f>
        <v>-8.3000000000000007</v>
      </c>
      <c r="I25" s="43">
        <f>+H25+-2</f>
        <v>-10.3</v>
      </c>
      <c r="J25" s="43"/>
    </row>
    <row r="26" spans="2:10" ht="14.5" hidden="1" customHeight="1">
      <c r="B26" s="43" t="s">
        <v>41</v>
      </c>
      <c r="C26" s="43">
        <v>-2.9</v>
      </c>
      <c r="D26" s="43">
        <f>+C26+-0.5</f>
        <v>-3.4</v>
      </c>
      <c r="E26" s="43">
        <f>+D26+-2</f>
        <v>-5.4</v>
      </c>
      <c r="F26" s="43">
        <f>+E26+-1.5</f>
        <v>-6.9</v>
      </c>
      <c r="G26" s="43">
        <f>+F26+1</f>
        <v>-5.9</v>
      </c>
      <c r="H26" s="43">
        <f>+G26+1</f>
        <v>-4.9000000000000004</v>
      </c>
      <c r="I26" s="43">
        <f>+H26+-2</f>
        <v>-6.9</v>
      </c>
      <c r="J26" s="43"/>
    </row>
    <row r="27" spans="2:10" ht="14.5" hidden="1" customHeight="1">
      <c r="B27" s="43" t="s">
        <v>60</v>
      </c>
      <c r="C27" s="43">
        <v>-8.6</v>
      </c>
      <c r="D27" s="43">
        <f>+C27+0</f>
        <v>-8.6</v>
      </c>
      <c r="E27" s="43">
        <f>+D27+-4.5</f>
        <v>-13.1</v>
      </c>
      <c r="F27" s="43">
        <f>+E27+-0.5</f>
        <v>-13.6</v>
      </c>
      <c r="G27" s="43">
        <f>+F27+1</f>
        <v>-12.6</v>
      </c>
      <c r="H27" s="43">
        <f>+G27+0.5</f>
        <v>-12.1</v>
      </c>
      <c r="I27" s="43">
        <f>+H27+-2</f>
        <v>-14.1</v>
      </c>
      <c r="J27" s="43"/>
    </row>
    <row r="28" spans="2:10" ht="14.5" hidden="1" customHeight="1">
      <c r="B28" s="43" t="s">
        <v>61</v>
      </c>
      <c r="C28" s="43">
        <v>-3.8</v>
      </c>
      <c r="D28" s="43">
        <f>+C28+1</f>
        <v>-2.8</v>
      </c>
      <c r="E28" s="43">
        <f>+D28+-3.5</f>
        <v>-6.3</v>
      </c>
      <c r="F28" s="43">
        <f>+E28+2</f>
        <v>-4.3</v>
      </c>
      <c r="G28" s="43">
        <f>+F28+2.5</f>
        <v>-1.7999999999999998</v>
      </c>
      <c r="H28" s="43">
        <f>+G28+2</f>
        <v>0.20000000000000018</v>
      </c>
      <c r="I28" s="43">
        <f>+H28+2.5</f>
        <v>2.7</v>
      </c>
      <c r="J28" s="43"/>
    </row>
    <row r="29" spans="2:10" ht="14.5" hidden="1" customHeight="1">
      <c r="B29" s="43" t="s">
        <v>62</v>
      </c>
      <c r="C29" s="43">
        <v>-5.5</v>
      </c>
      <c r="D29" s="43">
        <f>+C29+0</f>
        <v>-5.5</v>
      </c>
      <c r="E29" s="43">
        <f>+D29+-5.5</f>
        <v>-11</v>
      </c>
      <c r="F29" s="43">
        <f>+E29+-0.5</f>
        <v>-11.5</v>
      </c>
      <c r="G29" s="43">
        <f>+F29+1</f>
        <v>-10.5</v>
      </c>
      <c r="H29" s="43">
        <f>+G29+0.5</f>
        <v>-10</v>
      </c>
      <c r="I29" s="43">
        <f>+H29+-2</f>
        <v>-12</v>
      </c>
      <c r="J29" s="43"/>
    </row>
    <row r="30" spans="2:10" ht="14.5" hidden="1" customHeight="1">
      <c r="B30" s="43" t="s">
        <v>63</v>
      </c>
      <c r="C30" s="43">
        <v>-3.4</v>
      </c>
      <c r="D30" s="43">
        <f>+C30+-0.5</f>
        <v>-3.9</v>
      </c>
      <c r="E30" s="43">
        <f>+D30+-1.5</f>
        <v>-5.4</v>
      </c>
      <c r="F30" s="43">
        <f>+E30+-3</f>
        <v>-8.4</v>
      </c>
      <c r="G30" s="43">
        <f>+F30+0.5</f>
        <v>-7.9</v>
      </c>
      <c r="H30" s="43">
        <f>+G30+1</f>
        <v>-6.9</v>
      </c>
      <c r="I30" s="43">
        <f>+H30+-2</f>
        <v>-8.9</v>
      </c>
      <c r="J30" s="43"/>
    </row>
    <row r="35" spans="2:53" ht="42" hidden="1" customHeight="1">
      <c r="B35" s="42" t="s">
        <v>67</v>
      </c>
      <c r="C35" s="54">
        <v>44949</v>
      </c>
      <c r="D35" s="54">
        <v>44950</v>
      </c>
      <c r="E35" s="54">
        <v>44951</v>
      </c>
      <c r="F35" s="54">
        <v>44952</v>
      </c>
      <c r="G35" s="54">
        <v>44953</v>
      </c>
      <c r="H35" s="54">
        <v>44954</v>
      </c>
      <c r="I35" s="54">
        <v>44955</v>
      </c>
      <c r="J35" s="54">
        <v>44956</v>
      </c>
      <c r="K35" s="54">
        <v>44957</v>
      </c>
      <c r="L35" s="54">
        <v>44958</v>
      </c>
      <c r="M35" s="54">
        <v>44959</v>
      </c>
      <c r="N35" s="54">
        <v>44960</v>
      </c>
      <c r="O35" s="54">
        <v>44961</v>
      </c>
      <c r="P35" s="54">
        <v>44962</v>
      </c>
      <c r="Q35" s="54">
        <v>44963</v>
      </c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>
        <v>44964</v>
      </c>
      <c r="AQ35" s="54">
        <v>44965</v>
      </c>
      <c r="AR35" s="54">
        <v>44966</v>
      </c>
      <c r="AS35" s="54">
        <v>44967</v>
      </c>
      <c r="AT35" s="54">
        <v>44968</v>
      </c>
      <c r="AU35" s="54">
        <v>44969</v>
      </c>
      <c r="AV35" s="54">
        <v>44970</v>
      </c>
      <c r="AW35" s="54">
        <v>44971</v>
      </c>
      <c r="AX35" s="54">
        <v>44972</v>
      </c>
      <c r="AY35" s="54">
        <v>44973</v>
      </c>
      <c r="AZ35" s="33" t="s">
        <v>69</v>
      </c>
      <c r="BA35" s="33" t="s">
        <v>70</v>
      </c>
    </row>
    <row r="36" spans="2:53" ht="14.5" hidden="1" customHeight="1">
      <c r="B36" s="43" t="s">
        <v>32</v>
      </c>
      <c r="C36" s="43">
        <v>-0.1</v>
      </c>
      <c r="D36" s="33">
        <v>-1.4</v>
      </c>
      <c r="E36" s="33">
        <v>-2.2999999999999998</v>
      </c>
      <c r="F36" s="33">
        <v>-2.5</v>
      </c>
      <c r="G36" s="33">
        <v>-0.9</v>
      </c>
      <c r="AZ36" s="43">
        <f t="shared" ref="AZ36:AZ48" si="0">+SUM(C36:AY36)</f>
        <v>-7.2</v>
      </c>
    </row>
    <row r="37" spans="2:53" ht="14.5" hidden="1" customHeight="1">
      <c r="B37" s="43" t="s">
        <v>33</v>
      </c>
      <c r="C37" s="43">
        <v>-0.2</v>
      </c>
      <c r="D37" s="33">
        <v>-0.7</v>
      </c>
      <c r="E37" s="33">
        <v>-2.1</v>
      </c>
      <c r="F37" s="33">
        <v>-1.3</v>
      </c>
      <c r="G37" s="33">
        <v>-1.2</v>
      </c>
      <c r="AZ37" s="43">
        <f t="shared" si="0"/>
        <v>-5.5</v>
      </c>
    </row>
    <row r="38" spans="2:53" ht="14.5" hidden="1" customHeight="1">
      <c r="B38" s="43" t="s">
        <v>34</v>
      </c>
      <c r="C38" s="43">
        <v>-1.7</v>
      </c>
      <c r="D38" s="33">
        <v>-2.6</v>
      </c>
      <c r="E38" s="33">
        <v>-1.1000000000000001</v>
      </c>
      <c r="F38" s="33">
        <v>2.7</v>
      </c>
      <c r="G38" s="33">
        <v>1.6</v>
      </c>
      <c r="AZ38" s="43">
        <f t="shared" si="0"/>
        <v>-1.1000000000000001</v>
      </c>
    </row>
    <row r="39" spans="2:53" ht="14.5" hidden="1" customHeight="1">
      <c r="B39" s="43" t="s">
        <v>35</v>
      </c>
      <c r="C39" s="43">
        <v>-3.2</v>
      </c>
      <c r="D39" s="33">
        <v>-2.7</v>
      </c>
      <c r="E39" s="33">
        <v>-3.4</v>
      </c>
      <c r="F39" s="33">
        <v>0.1</v>
      </c>
      <c r="G39" s="33">
        <v>-1.4</v>
      </c>
      <c r="AZ39" s="43">
        <f t="shared" si="0"/>
        <v>-10.600000000000001</v>
      </c>
    </row>
    <row r="40" spans="2:53" ht="14.5" hidden="1" customHeight="1">
      <c r="B40" s="43" t="s">
        <v>36</v>
      </c>
      <c r="C40" s="43">
        <v>-1</v>
      </c>
      <c r="D40" s="33">
        <v>-1.6</v>
      </c>
      <c r="E40" s="33">
        <v>-2.8</v>
      </c>
      <c r="F40" s="33">
        <v>-1</v>
      </c>
      <c r="G40" s="33">
        <v>-2</v>
      </c>
      <c r="AZ40" s="43">
        <f t="shared" si="0"/>
        <v>-8.4</v>
      </c>
    </row>
    <row r="41" spans="2:53" ht="14.5" hidden="1" customHeight="1">
      <c r="B41" s="43" t="s">
        <v>37</v>
      </c>
      <c r="C41" s="43">
        <v>-3.6</v>
      </c>
      <c r="D41" s="33">
        <v>-3.7</v>
      </c>
      <c r="E41" s="33">
        <v>-3.1</v>
      </c>
      <c r="F41" s="33">
        <v>1</v>
      </c>
      <c r="G41" s="33">
        <v>-1.2</v>
      </c>
      <c r="AZ41" s="43">
        <f t="shared" si="0"/>
        <v>-10.6</v>
      </c>
    </row>
    <row r="42" spans="2:53" ht="14.5" hidden="1" customHeight="1">
      <c r="B42" s="43" t="s">
        <v>38</v>
      </c>
      <c r="C42" s="43">
        <v>-0.7</v>
      </c>
      <c r="D42" s="33">
        <v>-1.7</v>
      </c>
      <c r="E42" s="33">
        <v>-2.9</v>
      </c>
      <c r="F42" s="33">
        <v>-1.7</v>
      </c>
      <c r="G42" s="33">
        <v>-1</v>
      </c>
      <c r="AZ42" s="43">
        <f t="shared" si="0"/>
        <v>-8</v>
      </c>
    </row>
    <row r="43" spans="2:53" ht="14.5" hidden="1" customHeight="1">
      <c r="B43" s="43" t="s">
        <v>39</v>
      </c>
      <c r="C43" s="43">
        <v>0</v>
      </c>
      <c r="D43" s="33">
        <v>-0.8</v>
      </c>
      <c r="E43" s="33">
        <v>-1.8</v>
      </c>
      <c r="F43" s="33">
        <v>-2.2000000000000002</v>
      </c>
      <c r="G43" s="33">
        <v>-1.3</v>
      </c>
      <c r="AZ43" s="43">
        <f t="shared" si="0"/>
        <v>-6.1000000000000005</v>
      </c>
    </row>
    <row r="44" spans="2:53" ht="14.5" hidden="1" customHeight="1">
      <c r="B44" s="43" t="s">
        <v>41</v>
      </c>
      <c r="C44" s="43">
        <v>0.3</v>
      </c>
      <c r="D44" s="33">
        <v>-0.4</v>
      </c>
      <c r="E44" s="33">
        <v>-1.3</v>
      </c>
      <c r="F44" s="33">
        <v>-1.5</v>
      </c>
      <c r="G44" s="33">
        <v>-0.8</v>
      </c>
      <c r="AZ44" s="43">
        <f t="shared" si="0"/>
        <v>-3.7</v>
      </c>
    </row>
    <row r="45" spans="2:53" ht="14.5" hidden="1" customHeight="1">
      <c r="B45" s="43" t="s">
        <v>60</v>
      </c>
      <c r="C45" s="43">
        <v>-1.7</v>
      </c>
      <c r="D45" s="33">
        <v>-2.2999999999999998</v>
      </c>
      <c r="E45" s="33">
        <v>-3.2</v>
      </c>
      <c r="F45" s="33">
        <v>-1.4</v>
      </c>
      <c r="G45" s="33">
        <v>-2.8</v>
      </c>
      <c r="AZ45" s="43">
        <f t="shared" si="0"/>
        <v>-11.399999999999999</v>
      </c>
    </row>
    <row r="46" spans="2:53" ht="14.5" hidden="1" customHeight="1">
      <c r="B46" s="43" t="s">
        <v>61</v>
      </c>
      <c r="C46" s="43">
        <v>-1.4</v>
      </c>
      <c r="D46" s="33">
        <v>-1.6</v>
      </c>
      <c r="E46" s="33">
        <v>-1</v>
      </c>
      <c r="F46" s="33">
        <v>0.2</v>
      </c>
      <c r="G46" s="33">
        <v>-1.4</v>
      </c>
      <c r="AZ46" s="43">
        <f t="shared" si="0"/>
        <v>-5.1999999999999993</v>
      </c>
    </row>
    <row r="47" spans="2:53" ht="14.5" hidden="1" customHeight="1">
      <c r="B47" s="43" t="s">
        <v>62</v>
      </c>
      <c r="C47" s="43">
        <v>-0.4</v>
      </c>
      <c r="D47" s="33">
        <v>-1.1000000000000001</v>
      </c>
      <c r="E47" s="33">
        <v>-2.6</v>
      </c>
      <c r="F47" s="33">
        <v>-1.4</v>
      </c>
      <c r="G47" s="33">
        <v>-1</v>
      </c>
      <c r="AZ47" s="43">
        <f t="shared" si="0"/>
        <v>-6.5</v>
      </c>
    </row>
    <row r="48" spans="2:53" ht="14.5" hidden="1" customHeight="1">
      <c r="B48" s="43" t="s">
        <v>63</v>
      </c>
      <c r="C48" s="43">
        <v>0.4</v>
      </c>
      <c r="D48" s="33">
        <v>-1</v>
      </c>
      <c r="E48" s="33">
        <v>-1.1000000000000001</v>
      </c>
      <c r="F48" s="33">
        <v>-1.7</v>
      </c>
      <c r="G48" s="33">
        <v>-0.5</v>
      </c>
      <c r="AZ48" s="43">
        <f t="shared" si="0"/>
        <v>-3.9000000000000004</v>
      </c>
    </row>
    <row r="49" spans="1:17" ht="42" customHeight="1">
      <c r="A49" s="42" t="s">
        <v>42</v>
      </c>
      <c r="D49" s="43" t="s">
        <v>31</v>
      </c>
      <c r="E49" s="43" t="s">
        <v>25</v>
      </c>
      <c r="F49" s="43" t="s">
        <v>26</v>
      </c>
      <c r="G49" s="43" t="s">
        <v>27</v>
      </c>
      <c r="H49" s="43" t="s">
        <v>28</v>
      </c>
      <c r="I49" s="43" t="s">
        <v>29</v>
      </c>
      <c r="J49" s="43" t="s">
        <v>30</v>
      </c>
      <c r="K49" s="43" t="s">
        <v>31</v>
      </c>
      <c r="L49" s="43" t="s">
        <v>25</v>
      </c>
      <c r="M49" s="43" t="s">
        <v>26</v>
      </c>
      <c r="N49" s="43" t="s">
        <v>27</v>
      </c>
      <c r="O49" s="43" t="s">
        <v>28</v>
      </c>
      <c r="P49" s="43" t="s">
        <v>29</v>
      </c>
      <c r="Q49" s="43" t="s">
        <v>30</v>
      </c>
    </row>
    <row r="50" spans="1:17" ht="28" customHeight="1">
      <c r="B50" s="33" t="s">
        <v>0</v>
      </c>
      <c r="C50" s="33" t="s">
        <v>1</v>
      </c>
    </row>
    <row r="51" spans="1:17" ht="27.75" customHeight="1"/>
    <row r="52" spans="1:17" ht="14.5" customHeight="1">
      <c r="B52" s="33" t="s">
        <v>4</v>
      </c>
      <c r="C52" s="44" t="s">
        <v>5</v>
      </c>
    </row>
    <row r="53" spans="1:17" ht="14.5" customHeight="1">
      <c r="B53" s="33" t="s">
        <v>7</v>
      </c>
      <c r="C53" s="45" t="s">
        <v>49</v>
      </c>
    </row>
    <row r="54" spans="1:17" ht="14.5" customHeight="1">
      <c r="B54" s="33" t="s">
        <v>50</v>
      </c>
      <c r="C54" s="46" t="s">
        <v>51</v>
      </c>
    </row>
    <row r="55" spans="1:17" ht="14.5" customHeight="1">
      <c r="B55" s="33" t="s">
        <v>10</v>
      </c>
      <c r="C55" s="47" t="s">
        <v>11</v>
      </c>
      <c r="F55" s="33" t="s">
        <v>71</v>
      </c>
    </row>
    <row r="56" spans="1:17" ht="14.5" customHeight="1">
      <c r="B56" s="33" t="s">
        <v>64</v>
      </c>
      <c r="C56" s="48" t="s">
        <v>65</v>
      </c>
    </row>
    <row r="57" spans="1:17" ht="14.5" customHeight="1">
      <c r="B57" s="33" t="s">
        <v>13</v>
      </c>
      <c r="C57" s="49" t="s">
        <v>52</v>
      </c>
    </row>
    <row r="58" spans="1:17" ht="14.5" customHeight="1">
      <c r="B58" s="33" t="s">
        <v>16</v>
      </c>
      <c r="C58" s="50"/>
    </row>
    <row r="62" spans="1:17" ht="42" customHeight="1">
      <c r="C62" s="33" t="s">
        <v>72</v>
      </c>
    </row>
    <row r="63" spans="1:17" ht="14.5" customHeight="1">
      <c r="B63" s="27" t="s">
        <v>46</v>
      </c>
      <c r="C63" s="27" t="s">
        <v>17</v>
      </c>
      <c r="D63" s="27" t="s">
        <v>18</v>
      </c>
      <c r="E63" s="27" t="s">
        <v>19</v>
      </c>
      <c r="F63" s="27" t="s">
        <v>20</v>
      </c>
      <c r="G63" s="27" t="s">
        <v>21</v>
      </c>
      <c r="H63" s="27" t="s">
        <v>22</v>
      </c>
      <c r="I63" s="27" t="s">
        <v>23</v>
      </c>
      <c r="J63" s="27" t="s">
        <v>24</v>
      </c>
    </row>
    <row r="64" spans="1:17" ht="14.5" customHeight="1">
      <c r="B64" s="43"/>
      <c r="C64" s="53">
        <v>45272</v>
      </c>
      <c r="D64" s="53"/>
      <c r="E64" s="53"/>
      <c r="F64" s="53"/>
      <c r="G64" s="53"/>
      <c r="H64" s="53"/>
      <c r="I64" s="53"/>
      <c r="L64">
        <v>567</v>
      </c>
    </row>
    <row r="65" spans="2:10" ht="14.5" customHeight="1">
      <c r="B65" s="43"/>
      <c r="C65" s="43" t="s">
        <v>27</v>
      </c>
      <c r="D65" s="43"/>
      <c r="E65" s="43"/>
      <c r="F65" s="43"/>
      <c r="G65" s="43"/>
      <c r="H65" s="43"/>
      <c r="I65" s="43"/>
    </row>
    <row r="66" spans="2:10" ht="14.5" customHeight="1">
      <c r="B66" s="43" t="s">
        <v>32</v>
      </c>
      <c r="C66" s="43">
        <f>-23.5+-5.5+-4.1+-3+-4.8+-3.5+-3+-5.9+-4+-5.5+-5.2+-3.3+-3</f>
        <v>-74.3</v>
      </c>
      <c r="D66" s="43">
        <f>+C66+-6</f>
        <v>-80.3</v>
      </c>
      <c r="E66" s="43">
        <f>+D66+-3.5</f>
        <v>-83.8</v>
      </c>
      <c r="F66" s="43">
        <f>+E66+-4</f>
        <v>-87.8</v>
      </c>
      <c r="G66" s="43">
        <f>+F66+-1</f>
        <v>-88.8</v>
      </c>
      <c r="H66" s="43">
        <f>+G66+0.5</f>
        <v>-88.3</v>
      </c>
      <c r="I66" s="43">
        <f>+H66+0.5</f>
        <v>-87.8</v>
      </c>
      <c r="J66" s="43"/>
    </row>
    <row r="67" spans="2:10" ht="14.5" customHeight="1">
      <c r="B67" s="43" t="s">
        <v>33</v>
      </c>
      <c r="C67" s="43">
        <f>-22.7+-5.5+-2.5+-1.9+-3.3+-1.9+-2.3+-5.9+-3+-4.7+-4.3+-2.7+-1.7</f>
        <v>-62.4</v>
      </c>
      <c r="D67" s="43">
        <f>+C67+-5</f>
        <v>-67.400000000000006</v>
      </c>
      <c r="E67" s="43">
        <f>+D67+-4.5</f>
        <v>-71.900000000000006</v>
      </c>
      <c r="F67" s="43">
        <f>+E67+-2.5</f>
        <v>-74.400000000000006</v>
      </c>
      <c r="G67" s="43">
        <f>+F67+--1</f>
        <v>-73.400000000000006</v>
      </c>
      <c r="H67" s="43">
        <f>+G67+1</f>
        <v>-72.400000000000006</v>
      </c>
      <c r="I67" s="43">
        <f>+H67+0.5</f>
        <v>-71.900000000000006</v>
      </c>
      <c r="J67" s="43"/>
    </row>
    <row r="68" spans="2:10" ht="14.5" customHeight="1">
      <c r="B68" s="43" t="s">
        <v>34</v>
      </c>
      <c r="C68" s="43">
        <f>-15.5+-4.8+0.8+-1.9+-3+-0.1+-0.8+-5.2+-3.3+-4.4+-4.4+-2.2+-0.9</f>
        <v>-45.699999999999996</v>
      </c>
      <c r="D68" s="43">
        <f>+C68+-5.5</f>
        <v>-51.199999999999996</v>
      </c>
      <c r="E68" s="43">
        <f>+D68+-5</f>
        <v>-56.199999999999996</v>
      </c>
      <c r="F68" s="43">
        <f>+E68+--1</f>
        <v>-55.199999999999996</v>
      </c>
      <c r="G68" s="43">
        <f>+F68+0</f>
        <v>-55.199999999999996</v>
      </c>
      <c r="H68" s="43">
        <f>+G68+2</f>
        <v>-53.199999999999996</v>
      </c>
      <c r="I68" s="43">
        <f>+H68+1.5</f>
        <v>-51.699999999999996</v>
      </c>
      <c r="J68" s="43"/>
    </row>
    <row r="69" spans="2:10" ht="14.5" customHeight="1">
      <c r="B69" s="43" t="s">
        <v>35</v>
      </c>
      <c r="C69" s="43">
        <f>-20.6+-5.4+-2.5+-2.1+-4.6+-4.1+-3.9+-5.7+-4.4+-5.2+-5.1+-3.3+-2.4</f>
        <v>-69.300000000000011</v>
      </c>
      <c r="D69" s="43">
        <f>+C69+-6.5</f>
        <v>-75.800000000000011</v>
      </c>
      <c r="E69" s="43">
        <f>+D69+-6.5</f>
        <v>-82.300000000000011</v>
      </c>
      <c r="F69" s="43">
        <f>+E69+-4</f>
        <v>-86.300000000000011</v>
      </c>
      <c r="G69" s="43">
        <f>+F69+--2</f>
        <v>-84.300000000000011</v>
      </c>
      <c r="H69" s="43">
        <f t="shared" ref="H69:I71" si="1">+G69+0.5</f>
        <v>-83.800000000000011</v>
      </c>
      <c r="I69" s="43">
        <f t="shared" si="1"/>
        <v>-83.300000000000011</v>
      </c>
      <c r="J69" s="43"/>
    </row>
    <row r="70" spans="2:10" ht="14.5" customHeight="1">
      <c r="B70" s="43" t="s">
        <v>36</v>
      </c>
      <c r="C70" s="43">
        <f>-22.4+-5.2+-2.7+-2.9+-5.5+-4.8+-4.4+-6.7+-4.1+-5.4+-5.2+-2.8+-2.3</f>
        <v>-74.399999999999991</v>
      </c>
      <c r="D70" s="43">
        <f>+C70+-6</f>
        <v>-80.399999999999991</v>
      </c>
      <c r="E70" s="43">
        <f>+D70+-6</f>
        <v>-86.399999999999991</v>
      </c>
      <c r="F70" s="43">
        <f>+E70+-3</f>
        <v>-89.399999999999991</v>
      </c>
      <c r="G70" s="43">
        <f>+F70+-1</f>
        <v>-90.399999999999991</v>
      </c>
      <c r="H70" s="43">
        <f t="shared" si="1"/>
        <v>-89.899999999999991</v>
      </c>
      <c r="I70" s="43">
        <f t="shared" si="1"/>
        <v>-89.399999999999991</v>
      </c>
      <c r="J70" s="43"/>
    </row>
    <row r="71" spans="2:10" ht="14.5" customHeight="1">
      <c r="B71" s="43" t="s">
        <v>37</v>
      </c>
      <c r="C71" s="43">
        <f>-24.4+-6.9+-2.6+-2.3+-5.2+-3.8+-3.8+-6.2+-4.9+-5.6+-5.1+-3.6+-2.4</f>
        <v>-76.799999999999983</v>
      </c>
      <c r="D71" s="43">
        <f>+C71+-6.5</f>
        <v>-83.299999999999983</v>
      </c>
      <c r="E71" s="43">
        <f>+D71+-7</f>
        <v>-90.299999999999983</v>
      </c>
      <c r="F71" s="43">
        <f>+E71+-3</f>
        <v>-93.299999999999983</v>
      </c>
      <c r="G71" s="43">
        <f>+F71+-1.5</f>
        <v>-94.799999999999983</v>
      </c>
      <c r="H71" s="43">
        <f t="shared" si="1"/>
        <v>-94.299999999999983</v>
      </c>
      <c r="I71" s="43">
        <f t="shared" si="1"/>
        <v>-93.799999999999983</v>
      </c>
      <c r="J71" s="43"/>
    </row>
    <row r="72" spans="2:10" ht="14.5" customHeight="1">
      <c r="B72" s="43" t="s">
        <v>38</v>
      </c>
      <c r="C72" s="43">
        <f>-24.6+-5.8+-3.4+-3.2+-5.6+-5.9+-4.9+-9.5+-5.2+-6.1+-5.7+-2.8+-2.8</f>
        <v>-85.5</v>
      </c>
      <c r="D72" s="43">
        <f>+C72+-6</f>
        <v>-91.5</v>
      </c>
      <c r="E72" s="43">
        <f>+D72+-5</f>
        <v>-96.5</v>
      </c>
      <c r="F72" s="43">
        <f>+E72+-4</f>
        <v>-100.5</v>
      </c>
      <c r="G72" s="43">
        <f>+F72+-1</f>
        <v>-101.5</v>
      </c>
      <c r="H72" s="43">
        <f>+G72+0.5</f>
        <v>-101</v>
      </c>
      <c r="I72" s="43">
        <f>+H72+-0.5</f>
        <v>-101.5</v>
      </c>
      <c r="J72" s="43"/>
    </row>
    <row r="73" spans="2:10" ht="14.5" customHeight="1">
      <c r="B73" s="43" t="s">
        <v>39</v>
      </c>
      <c r="C73" s="43">
        <f>-23.4+-5.4+-3.8+-2.4+-3+-2.2+-2.9+-5.6+-3.2+-5.4+-4.9+-2.9+-1.6</f>
        <v>-66.699999999999989</v>
      </c>
      <c r="D73" s="43">
        <f>+C73+-6</f>
        <v>-72.699999999999989</v>
      </c>
      <c r="E73" s="43">
        <f>+D73+-4.5</f>
        <v>-77.199999999999989</v>
      </c>
      <c r="F73" s="43">
        <f>+E73+-3</f>
        <v>-80.199999999999989</v>
      </c>
      <c r="G73" s="43">
        <f>+F73+-1.5</f>
        <v>-81.699999999999989</v>
      </c>
      <c r="H73" s="43">
        <f>+G73+0.5</f>
        <v>-81.199999999999989</v>
      </c>
      <c r="I73" s="43">
        <f>+H73+-0.5</f>
        <v>-81.699999999999989</v>
      </c>
      <c r="J73" s="43"/>
    </row>
    <row r="74" spans="2:10" ht="14.5" customHeight="1">
      <c r="B74" s="43" t="s">
        <v>41</v>
      </c>
      <c r="C74" s="43">
        <f>-23.3+-4.8+-3.6+-1.8+-3.2+-1.9+-2.5+-5.5+-3.1+-4.9+-4.5+-2.8+-1.7</f>
        <v>-63.6</v>
      </c>
      <c r="D74" s="43">
        <f>+C74+-5.5</f>
        <v>-69.099999999999994</v>
      </c>
      <c r="E74" s="43">
        <f>+D74+-4.5</f>
        <v>-73.599999999999994</v>
      </c>
      <c r="F74" s="43">
        <f>+E74+-3</f>
        <v>-76.599999999999994</v>
      </c>
      <c r="G74" s="43">
        <f>+F74+-1</f>
        <v>-77.599999999999994</v>
      </c>
      <c r="H74" s="43">
        <f>+G74+0.5</f>
        <v>-77.099999999999994</v>
      </c>
      <c r="I74" s="43">
        <f>+H74+1</f>
        <v>-76.099999999999994</v>
      </c>
      <c r="J74" s="43"/>
    </row>
    <row r="75" spans="2:10" ht="14.5" customHeight="1">
      <c r="B75" s="43" t="s">
        <v>60</v>
      </c>
      <c r="C75" s="43">
        <f>-24.1+-6.6+-2.7+-2.1+-3.7+-3+-3.9+-5.6+-3.9+-5.1+-4.8+-3.2+-2</f>
        <v>-70.700000000000017</v>
      </c>
      <c r="D75" s="43">
        <f>+C75+-7.5</f>
        <v>-78.200000000000017</v>
      </c>
      <c r="E75" s="43">
        <f>+D75+-6.5</f>
        <v>-84.700000000000017</v>
      </c>
      <c r="F75" s="43">
        <f>+E75+-3</f>
        <v>-87.700000000000017</v>
      </c>
      <c r="G75" s="43">
        <f>+F75+-1.5</f>
        <v>-89.200000000000017</v>
      </c>
      <c r="H75" s="43">
        <f>+G75+0</f>
        <v>-89.200000000000017</v>
      </c>
      <c r="I75" s="43">
        <f>+H75+0.5</f>
        <v>-88.700000000000017</v>
      </c>
      <c r="J75" s="43"/>
    </row>
    <row r="76" spans="2:10" ht="14.5" customHeight="1">
      <c r="B76" s="43" t="s">
        <v>61</v>
      </c>
      <c r="C76" s="43">
        <f>-22.9+-5.3+-1.7+-2.7+-4.6+-1.7+-2.5+-5+-2.8+-4.5+-4.3+-2.2+-0.7+-0.7</f>
        <v>-61.600000000000009</v>
      </c>
      <c r="D76" s="43">
        <f>+C76+-5.5</f>
        <v>-67.100000000000009</v>
      </c>
      <c r="E76" s="43">
        <f>+D76+-5.5</f>
        <v>-72.600000000000009</v>
      </c>
      <c r="F76" s="43">
        <f>+E76+-2</f>
        <v>-74.600000000000009</v>
      </c>
      <c r="G76" s="43">
        <f>+F76+-0.5</f>
        <v>-75.100000000000009</v>
      </c>
      <c r="H76" s="43">
        <f>+G76+1</f>
        <v>-74.100000000000009</v>
      </c>
      <c r="I76" s="43">
        <f>+H76+1.5</f>
        <v>-72.600000000000009</v>
      </c>
      <c r="J76" s="43"/>
    </row>
    <row r="77" spans="2:10" ht="14.5" customHeight="1">
      <c r="B77" s="43" t="s">
        <v>62</v>
      </c>
      <c r="C77" s="43">
        <f>-21.2+-5.5+-3.1+-2.4+-4.9+-3.8+-3.2+-7.2+-3.7+-5.2+-4.8+-2.6+-2.1</f>
        <v>-69.7</v>
      </c>
      <c r="D77" s="43">
        <f>+C77+-6</f>
        <v>-75.7</v>
      </c>
      <c r="E77" s="43">
        <f>+D77+-4</f>
        <v>-79.7</v>
      </c>
      <c r="F77" s="43">
        <f>+E77+-3.5</f>
        <v>-83.2</v>
      </c>
      <c r="G77" s="43">
        <f>+F77+-1</f>
        <v>-84.2</v>
      </c>
      <c r="H77" s="43">
        <f>+G77+0.5</f>
        <v>-83.7</v>
      </c>
      <c r="I77" s="43">
        <f>+H77+0.5</f>
        <v>-83.2</v>
      </c>
      <c r="J77" s="43"/>
    </row>
    <row r="78" spans="2:10" ht="14.5" customHeight="1">
      <c r="B78" s="43" t="s">
        <v>63</v>
      </c>
      <c r="C78" s="43">
        <f>-22.9+-5+-3.7+-2.6+-4+-2.7+-2.8+-5.2+-3.5+-5.2+-4.7+-2.9+-2</f>
        <v>-67.2</v>
      </c>
      <c r="D78" s="43">
        <f>+C78+-5.5</f>
        <v>-72.7</v>
      </c>
      <c r="E78" s="43">
        <f>+D78+-4</f>
        <v>-76.7</v>
      </c>
      <c r="F78" s="43">
        <f>+E78+-4</f>
        <v>-80.7</v>
      </c>
      <c r="G78" s="43">
        <f>+F78+-1</f>
        <v>-81.7</v>
      </c>
      <c r="H78" s="43">
        <f>+G78+0</f>
        <v>-81.7</v>
      </c>
      <c r="I78" s="43">
        <f>+H78+-0.5</f>
        <v>-82.2</v>
      </c>
      <c r="J78" s="43"/>
    </row>
    <row r="83" spans="2:53" ht="42" customHeight="1">
      <c r="B83" s="42" t="s">
        <v>67</v>
      </c>
      <c r="C83" s="54">
        <v>44960</v>
      </c>
      <c r="D83" s="54">
        <v>44961</v>
      </c>
      <c r="E83" s="54">
        <v>44962</v>
      </c>
      <c r="F83" s="54">
        <v>44963</v>
      </c>
      <c r="G83" s="54">
        <v>44964</v>
      </c>
      <c r="H83" s="54">
        <v>44965</v>
      </c>
      <c r="I83" s="54">
        <v>44966</v>
      </c>
      <c r="J83" s="54">
        <v>44967</v>
      </c>
      <c r="K83" s="54">
        <v>44968</v>
      </c>
      <c r="L83" s="54">
        <v>44969</v>
      </c>
      <c r="M83" s="54">
        <v>44970</v>
      </c>
      <c r="N83" s="54">
        <v>44971</v>
      </c>
      <c r="O83" s="54">
        <v>44972</v>
      </c>
      <c r="P83" s="54">
        <v>44973</v>
      </c>
      <c r="Q83" s="54">
        <v>44974</v>
      </c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>
        <v>44975</v>
      </c>
      <c r="AQ83" s="54">
        <v>44976</v>
      </c>
      <c r="AR83" s="54">
        <v>44977</v>
      </c>
      <c r="AS83" s="54">
        <v>44978</v>
      </c>
      <c r="AT83" s="54">
        <v>44979</v>
      </c>
      <c r="AU83" s="54">
        <v>44980</v>
      </c>
      <c r="AV83" s="54">
        <v>44981</v>
      </c>
      <c r="AW83" s="54">
        <v>44982</v>
      </c>
      <c r="AX83" s="54">
        <v>44983</v>
      </c>
      <c r="AY83" s="54">
        <v>44984</v>
      </c>
      <c r="AZ83" s="33" t="s">
        <v>69</v>
      </c>
      <c r="BA83" s="33" t="s">
        <v>70</v>
      </c>
    </row>
    <row r="84" spans="2:53" ht="14.5" customHeight="1">
      <c r="B84" s="43" t="s">
        <v>32</v>
      </c>
      <c r="C84" s="43">
        <v>0.6</v>
      </c>
      <c r="D84" s="33">
        <v>-1.6</v>
      </c>
      <c r="E84" s="33">
        <v>-3.7</v>
      </c>
      <c r="F84" s="33">
        <v>-4.5</v>
      </c>
      <c r="G84" s="33">
        <v>-4.9000000000000004</v>
      </c>
      <c r="AZ84" s="43">
        <f t="shared" ref="AZ84:AZ96" si="2">+SUM(C84:AY84)</f>
        <v>-14.1</v>
      </c>
    </row>
    <row r="85" spans="2:53" ht="14.5" customHeight="1">
      <c r="B85" s="43" t="s">
        <v>33</v>
      </c>
      <c r="C85" s="43">
        <v>0.9</v>
      </c>
      <c r="D85" s="33">
        <v>-0.9</v>
      </c>
      <c r="E85" s="33">
        <v>-2.5</v>
      </c>
      <c r="F85" s="33">
        <v>-4.5999999999999996</v>
      </c>
      <c r="G85" s="33">
        <v>-2.7</v>
      </c>
      <c r="AZ85" s="43">
        <f t="shared" si="2"/>
        <v>-9.8000000000000007</v>
      </c>
    </row>
    <row r="86" spans="2:53" ht="14.5" customHeight="1">
      <c r="B86" s="43" t="s">
        <v>34</v>
      </c>
      <c r="C86" s="43">
        <v>2.4</v>
      </c>
      <c r="D86" s="33">
        <v>0.8</v>
      </c>
      <c r="E86" s="33">
        <v>-1.6</v>
      </c>
      <c r="F86" s="33">
        <v>-2.6</v>
      </c>
      <c r="G86" s="33">
        <v>1.5</v>
      </c>
      <c r="AZ86" s="43">
        <f t="shared" si="2"/>
        <v>0.5</v>
      </c>
    </row>
    <row r="87" spans="2:53" ht="14.5" customHeight="1">
      <c r="B87" s="43" t="s">
        <v>35</v>
      </c>
      <c r="C87" s="43">
        <v>0.2</v>
      </c>
      <c r="D87" s="33">
        <v>-1.8</v>
      </c>
      <c r="E87" s="33">
        <v>-3.8</v>
      </c>
      <c r="F87" s="33">
        <v>-3.8</v>
      </c>
      <c r="G87" s="33">
        <v>-0.7</v>
      </c>
      <c r="AZ87" s="43">
        <f t="shared" si="2"/>
        <v>-9.8999999999999986</v>
      </c>
    </row>
    <row r="88" spans="2:53" ht="14.5" customHeight="1">
      <c r="B88" s="43" t="s">
        <v>36</v>
      </c>
      <c r="C88" s="43">
        <v>0.2</v>
      </c>
      <c r="D88" s="33">
        <v>-2.1</v>
      </c>
      <c r="E88" s="33">
        <v>-4.3</v>
      </c>
      <c r="F88" s="33">
        <v>-5.8</v>
      </c>
      <c r="G88" s="33">
        <v>-2.4</v>
      </c>
      <c r="AZ88" s="43">
        <f t="shared" si="2"/>
        <v>-14.4</v>
      </c>
    </row>
    <row r="89" spans="2:53" ht="14.5" customHeight="1">
      <c r="B89" s="43" t="s">
        <v>37</v>
      </c>
      <c r="C89" s="43">
        <v>0.1</v>
      </c>
      <c r="D89" s="33">
        <v>-1.1000000000000001</v>
      </c>
      <c r="E89" s="33">
        <v>-3.4</v>
      </c>
      <c r="F89" s="33">
        <v>-3</v>
      </c>
      <c r="G89" s="33">
        <v>-0.6</v>
      </c>
      <c r="AZ89" s="43">
        <f t="shared" si="2"/>
        <v>-8</v>
      </c>
    </row>
    <row r="90" spans="2:53" ht="14.5" customHeight="1">
      <c r="B90" s="43" t="s">
        <v>38</v>
      </c>
      <c r="C90" s="43">
        <v>0</v>
      </c>
      <c r="D90" s="33">
        <v>-2.5</v>
      </c>
      <c r="E90" s="33">
        <v>-5.2</v>
      </c>
      <c r="F90" s="33">
        <v>-5.2</v>
      </c>
      <c r="G90" s="33">
        <v>-4.0999999999999996</v>
      </c>
      <c r="AZ90" s="43">
        <f t="shared" si="2"/>
        <v>-17</v>
      </c>
    </row>
    <row r="91" spans="2:53" ht="14.5" customHeight="1">
      <c r="B91" s="43" t="s">
        <v>39</v>
      </c>
      <c r="C91" s="43">
        <v>1.1000000000000001</v>
      </c>
      <c r="D91" s="33">
        <v>-0.9</v>
      </c>
      <c r="E91" s="33">
        <v>-2.7</v>
      </c>
      <c r="F91" s="33">
        <v>-4.3</v>
      </c>
      <c r="G91" s="33">
        <v>-4</v>
      </c>
      <c r="AZ91" s="43">
        <f t="shared" si="2"/>
        <v>-10.8</v>
      </c>
    </row>
    <row r="92" spans="2:53" ht="14.5" customHeight="1">
      <c r="B92" s="43" t="s">
        <v>41</v>
      </c>
      <c r="C92" s="43">
        <v>1.2</v>
      </c>
      <c r="D92" s="33">
        <v>-0.8</v>
      </c>
      <c r="E92" s="33">
        <v>-2.2999999999999998</v>
      </c>
      <c r="F92" s="33">
        <v>-4.4000000000000004</v>
      </c>
      <c r="G92" s="33">
        <v>-4.0999999999999996</v>
      </c>
      <c r="AZ92" s="43">
        <f t="shared" si="2"/>
        <v>-10.4</v>
      </c>
    </row>
    <row r="93" spans="2:53" ht="14.5" customHeight="1">
      <c r="B93" s="43" t="s">
        <v>60</v>
      </c>
      <c r="C93" s="43">
        <v>0.3</v>
      </c>
      <c r="D93" s="33">
        <v>-1.7</v>
      </c>
      <c r="E93" s="33">
        <v>-3.3</v>
      </c>
      <c r="F93" s="33">
        <v>-3.6</v>
      </c>
      <c r="G93" s="33">
        <v>-2</v>
      </c>
      <c r="AZ93" s="43">
        <f t="shared" si="2"/>
        <v>-10.299999999999999</v>
      </c>
    </row>
    <row r="94" spans="2:53" ht="14.5" customHeight="1">
      <c r="B94" s="43" t="s">
        <v>61</v>
      </c>
      <c r="C94" s="43">
        <v>1.7</v>
      </c>
      <c r="D94" s="33">
        <v>0.2</v>
      </c>
      <c r="E94" s="33">
        <v>-1.6</v>
      </c>
      <c r="F94" s="33">
        <v>-1.8</v>
      </c>
      <c r="G94" s="33">
        <v>0.6</v>
      </c>
      <c r="AZ94" s="43">
        <f t="shared" si="2"/>
        <v>-0.90000000000000024</v>
      </c>
    </row>
    <row r="95" spans="2:53" ht="14.5" customHeight="1">
      <c r="B95" s="43" t="s">
        <v>62</v>
      </c>
      <c r="C95" s="43">
        <v>0.5</v>
      </c>
      <c r="D95" s="33">
        <v>-1.2</v>
      </c>
      <c r="E95" s="33">
        <v>-3.7</v>
      </c>
      <c r="F95" s="33">
        <v>-4.7</v>
      </c>
      <c r="G95" s="33">
        <v>-3.2</v>
      </c>
      <c r="AZ95" s="43">
        <f t="shared" si="2"/>
        <v>-12.3</v>
      </c>
    </row>
    <row r="96" spans="2:53" ht="14.5" customHeight="1">
      <c r="B96" s="43" t="s">
        <v>63</v>
      </c>
      <c r="C96" s="43">
        <v>1.1000000000000001</v>
      </c>
      <c r="D96" s="33">
        <v>-1</v>
      </c>
      <c r="E96" s="33">
        <v>-2.7</v>
      </c>
      <c r="F96" s="33">
        <v>-4.2</v>
      </c>
      <c r="G96" s="33">
        <v>-5.2</v>
      </c>
      <c r="AZ96" s="43">
        <f t="shared" si="2"/>
        <v>-12</v>
      </c>
    </row>
    <row r="103" spans="2:53" ht="42" customHeight="1">
      <c r="B103" s="42" t="s">
        <v>67</v>
      </c>
      <c r="C103" s="54">
        <v>45250</v>
      </c>
      <c r="D103" s="54">
        <v>45251</v>
      </c>
      <c r="E103" s="54">
        <v>45252</v>
      </c>
      <c r="F103" s="54">
        <v>45253</v>
      </c>
      <c r="G103" s="54">
        <v>45254</v>
      </c>
      <c r="H103" s="54">
        <v>45255</v>
      </c>
      <c r="I103" s="54">
        <v>45256</v>
      </c>
      <c r="J103" s="54">
        <v>45257</v>
      </c>
      <c r="K103" s="54">
        <v>45258</v>
      </c>
      <c r="L103" s="54">
        <v>45259</v>
      </c>
      <c r="M103" s="54">
        <v>45260</v>
      </c>
      <c r="N103" s="54">
        <v>45261</v>
      </c>
      <c r="O103" s="54">
        <v>45262</v>
      </c>
      <c r="P103" s="54">
        <v>45263</v>
      </c>
      <c r="Q103" s="54">
        <v>45264</v>
      </c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>
        <v>45265</v>
      </c>
      <c r="AQ103" s="54">
        <v>45266</v>
      </c>
      <c r="AR103" s="54">
        <v>45267</v>
      </c>
      <c r="AS103" s="54">
        <v>45268</v>
      </c>
      <c r="AT103" s="54">
        <v>45269</v>
      </c>
      <c r="AU103" s="54">
        <v>45271</v>
      </c>
      <c r="AV103" s="54">
        <v>45272</v>
      </c>
      <c r="AW103" s="54">
        <v>45273</v>
      </c>
      <c r="AX103" s="54">
        <v>45274</v>
      </c>
      <c r="AY103" s="54">
        <v>45275</v>
      </c>
      <c r="AZ103" s="33" t="s">
        <v>69</v>
      </c>
      <c r="BA103" s="33" t="s">
        <v>70</v>
      </c>
    </row>
    <row r="104" spans="2:53" ht="14.5" customHeight="1">
      <c r="B104" s="43" t="s">
        <v>32</v>
      </c>
      <c r="C104" s="43">
        <v>-0.8</v>
      </c>
      <c r="D104" s="33">
        <v>-0.7</v>
      </c>
      <c r="AZ104" s="43">
        <f t="shared" ref="AZ104:AZ116" si="3">+SUM(C104:AY104)</f>
        <v>-1.5</v>
      </c>
    </row>
    <row r="105" spans="2:53" ht="14.5" customHeight="1">
      <c r="B105" s="43" t="s">
        <v>33</v>
      </c>
      <c r="C105" s="43">
        <v>-0.7</v>
      </c>
      <c r="D105" s="33">
        <v>0.1</v>
      </c>
      <c r="AZ105" s="43">
        <f t="shared" si="3"/>
        <v>-0.6</v>
      </c>
    </row>
    <row r="106" spans="2:53" ht="14.5" customHeight="1">
      <c r="B106" s="43" t="s">
        <v>34</v>
      </c>
      <c r="C106" s="43">
        <v>-0.3</v>
      </c>
      <c r="D106" s="33">
        <v>0.4</v>
      </c>
      <c r="AZ106" s="43">
        <f t="shared" si="3"/>
        <v>0.10000000000000003</v>
      </c>
    </row>
    <row r="107" spans="2:53" ht="14.5" customHeight="1">
      <c r="B107" s="43" t="s">
        <v>35</v>
      </c>
      <c r="C107" s="43">
        <v>-1.9</v>
      </c>
      <c r="D107" s="33">
        <v>-0.4</v>
      </c>
      <c r="AZ107" s="43">
        <f t="shared" si="3"/>
        <v>-2.2999999999999998</v>
      </c>
    </row>
    <row r="108" spans="2:53" ht="14.5" customHeight="1">
      <c r="B108" s="43" t="s">
        <v>36</v>
      </c>
      <c r="C108" s="43">
        <v>-1.4</v>
      </c>
      <c r="D108" s="33">
        <v>0.1</v>
      </c>
      <c r="AZ108" s="43">
        <f t="shared" si="3"/>
        <v>-1.2999999999999998</v>
      </c>
    </row>
    <row r="109" spans="2:53" ht="14.5" customHeight="1">
      <c r="B109" s="43" t="s">
        <v>37</v>
      </c>
      <c r="C109" s="43">
        <v>-1.2</v>
      </c>
      <c r="D109" s="33">
        <v>-0.8</v>
      </c>
      <c r="AZ109" s="43">
        <f t="shared" si="3"/>
        <v>-2</v>
      </c>
    </row>
    <row r="110" spans="2:53" ht="14.5" customHeight="1">
      <c r="B110" s="43" t="s">
        <v>38</v>
      </c>
      <c r="C110" s="43">
        <v>-1.1000000000000001</v>
      </c>
      <c r="D110" s="33">
        <v>0</v>
      </c>
      <c r="AZ110" s="43">
        <f t="shared" si="3"/>
        <v>-1.1000000000000001</v>
      </c>
    </row>
    <row r="111" spans="2:53" ht="14.5" customHeight="1">
      <c r="B111" s="43" t="s">
        <v>39</v>
      </c>
      <c r="C111" s="43">
        <v>-1.9</v>
      </c>
      <c r="D111" s="33">
        <v>-0.6</v>
      </c>
      <c r="AZ111" s="43">
        <f t="shared" si="3"/>
        <v>-2.5</v>
      </c>
    </row>
    <row r="112" spans="2:53" ht="14.5" customHeight="1">
      <c r="B112" s="43" t="s">
        <v>41</v>
      </c>
      <c r="C112" s="43">
        <v>-0.9</v>
      </c>
      <c r="D112" s="33">
        <v>-0.2</v>
      </c>
      <c r="AZ112" s="43">
        <f t="shared" si="3"/>
        <v>-1.1000000000000001</v>
      </c>
    </row>
    <row r="113" spans="2:52" ht="14.5" customHeight="1">
      <c r="B113" s="43" t="s">
        <v>60</v>
      </c>
      <c r="C113" s="43">
        <v>-1.5</v>
      </c>
      <c r="D113" s="33">
        <v>-0.4</v>
      </c>
      <c r="AZ113" s="43">
        <f t="shared" si="3"/>
        <v>-1.9</v>
      </c>
    </row>
    <row r="114" spans="2:52" ht="14.5" customHeight="1">
      <c r="B114" s="43" t="s">
        <v>61</v>
      </c>
      <c r="C114" s="43">
        <v>0.2</v>
      </c>
      <c r="D114" s="33">
        <v>0.5</v>
      </c>
      <c r="AZ114" s="43">
        <f t="shared" si="3"/>
        <v>0.7</v>
      </c>
    </row>
    <row r="115" spans="2:52" ht="14.5" customHeight="1">
      <c r="B115" s="43" t="s">
        <v>62</v>
      </c>
      <c r="C115" s="43">
        <v>-0.8</v>
      </c>
      <c r="D115" s="33">
        <v>0.2</v>
      </c>
      <c r="AZ115" s="43">
        <f t="shared" si="3"/>
        <v>-0.60000000000000009</v>
      </c>
    </row>
    <row r="116" spans="2:52" ht="14.5" customHeight="1">
      <c r="B116" s="43" t="s">
        <v>63</v>
      </c>
      <c r="C116" s="43">
        <v>-1.2</v>
      </c>
      <c r="D116" s="33">
        <v>-0.7</v>
      </c>
      <c r="AZ116" s="43">
        <f t="shared" si="3"/>
        <v>-1.9</v>
      </c>
    </row>
  </sheetData>
  <conditionalFormatting sqref="C18:J30 C33:C48 D35:K35 AZ36:AZ48 C64:I64 C66:J78 C81:C96 D83:Q83 AP83:AY83 AZ84:AZ96 C103:Q103 AP103:AY103 C104:C116 AZ104:AZ116">
    <cfRule type="cellIs" dxfId="71" priority="1" operator="between">
      <formula>-10</formula>
      <formula>-14.99</formula>
    </cfRule>
    <cfRule type="cellIs" dxfId="70" priority="2" operator="between">
      <formula>-15</formula>
      <formula>-19.99</formula>
    </cfRule>
    <cfRule type="cellIs" dxfId="69" priority="3" operator="between">
      <formula>-20</formula>
      <formula>-29.99</formula>
    </cfRule>
    <cfRule type="cellIs" dxfId="68" priority="4" operator="between">
      <formula>-30</formula>
      <formula>-44.99</formula>
    </cfRule>
    <cfRule type="cellIs" dxfId="67" priority="5" operator="between">
      <formula>-45</formula>
      <formula>-59.99</formula>
    </cfRule>
    <cfRule type="cellIs" dxfId="66" priority="6" operator="between">
      <formula>-60</formula>
      <formula>-300</formula>
    </cfRule>
  </conditionalFormatting>
  <pageMargins left="0" right="0" top="0.39370078740157505" bottom="0.39370078740157505" header="0" footer="0"/>
  <pageSetup paperSize="0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147"/>
  <sheetViews>
    <sheetView tabSelected="1" topLeftCell="A100" zoomScaleNormal="100" workbookViewId="0">
      <selection activeCell="G97" sqref="G97"/>
    </sheetView>
  </sheetViews>
  <sheetFormatPr defaultColWidth="9" defaultRowHeight="14" customHeight="1"/>
  <cols>
    <col min="1" max="1" width="11.453125" style="33" customWidth="1"/>
    <col min="2" max="2" width="10.54296875" style="33" customWidth="1"/>
    <col min="3" max="51" width="6.26953125" style="33" customWidth="1"/>
    <col min="52" max="52" width="10.453125" style="33" customWidth="1"/>
    <col min="53" max="53" width="11.453125" style="33" customWidth="1"/>
    <col min="54" max="64" width="10.54296875" style="33" customWidth="1"/>
  </cols>
  <sheetData>
    <row r="1" spans="1:17" ht="42" hidden="1" customHeight="1">
      <c r="A1" s="42" t="s">
        <v>42</v>
      </c>
      <c r="D1" s="43" t="s">
        <v>31</v>
      </c>
      <c r="E1" s="43" t="s">
        <v>25</v>
      </c>
      <c r="F1" s="43" t="s">
        <v>26</v>
      </c>
      <c r="G1" s="43" t="s">
        <v>27</v>
      </c>
      <c r="H1" s="43" t="s">
        <v>28</v>
      </c>
      <c r="I1" s="43" t="s">
        <v>29</v>
      </c>
      <c r="J1" s="43" t="s">
        <v>30</v>
      </c>
      <c r="K1" s="43" t="s">
        <v>31</v>
      </c>
      <c r="L1" s="43" t="s">
        <v>25</v>
      </c>
      <c r="M1" s="43" t="s">
        <v>26</v>
      </c>
      <c r="N1" s="43" t="s">
        <v>27</v>
      </c>
      <c r="O1" s="43" t="s">
        <v>28</v>
      </c>
      <c r="P1" s="43" t="s">
        <v>29</v>
      </c>
      <c r="Q1" s="43" t="s">
        <v>30</v>
      </c>
    </row>
    <row r="2" spans="1:17" ht="28" hidden="1" customHeight="1">
      <c r="B2" s="33" t="s">
        <v>0</v>
      </c>
      <c r="C2" s="33" t="s">
        <v>1</v>
      </c>
    </row>
    <row r="3" spans="1:17" ht="27.75" hidden="1" customHeight="1"/>
    <row r="4" spans="1:17" ht="14.5" hidden="1" customHeight="1">
      <c r="B4" s="33" t="s">
        <v>4</v>
      </c>
      <c r="C4" s="44" t="s">
        <v>5</v>
      </c>
    </row>
    <row r="5" spans="1:17" ht="14.5" hidden="1" customHeight="1">
      <c r="B5" s="33" t="s">
        <v>7</v>
      </c>
      <c r="C5" s="45" t="s">
        <v>49</v>
      </c>
    </row>
    <row r="6" spans="1:17" ht="14.5" hidden="1" customHeight="1">
      <c r="B6" s="33" t="s">
        <v>50</v>
      </c>
      <c r="C6" s="46" t="s">
        <v>51</v>
      </c>
    </row>
    <row r="7" spans="1:17" ht="14.5" hidden="1" customHeight="1">
      <c r="B7" s="33" t="s">
        <v>10</v>
      </c>
      <c r="C7" s="47" t="s">
        <v>11</v>
      </c>
    </row>
    <row r="8" spans="1:17" ht="14.5" hidden="1" customHeight="1">
      <c r="B8" s="33" t="s">
        <v>64</v>
      </c>
      <c r="C8" s="48" t="s">
        <v>65</v>
      </c>
    </row>
    <row r="9" spans="1:17" ht="14.5" hidden="1" customHeight="1">
      <c r="B9" s="33" t="s">
        <v>13</v>
      </c>
      <c r="C9" s="49" t="s">
        <v>52</v>
      </c>
    </row>
    <row r="10" spans="1:17" ht="14.5" hidden="1" customHeight="1">
      <c r="B10" s="33" t="s">
        <v>16</v>
      </c>
      <c r="C10" s="50"/>
    </row>
    <row r="15" spans="1:17" ht="14.5" hidden="1" customHeight="1">
      <c r="B15" s="27" t="s">
        <v>46</v>
      </c>
      <c r="C15" s="27" t="s">
        <v>17</v>
      </c>
      <c r="D15" s="27" t="s">
        <v>18</v>
      </c>
      <c r="E15" s="27" t="s">
        <v>19</v>
      </c>
      <c r="F15" s="27" t="s">
        <v>20</v>
      </c>
      <c r="G15" s="27" t="s">
        <v>21</v>
      </c>
      <c r="H15" s="27" t="s">
        <v>22</v>
      </c>
      <c r="I15" s="27" t="s">
        <v>23</v>
      </c>
      <c r="J15" s="27" t="s">
        <v>24</v>
      </c>
    </row>
    <row r="16" spans="1:17" ht="14.5" hidden="1" customHeight="1">
      <c r="B16" s="43"/>
      <c r="C16" s="51">
        <v>44952</v>
      </c>
      <c r="D16" s="51">
        <v>44953</v>
      </c>
      <c r="E16" s="51">
        <v>44954</v>
      </c>
      <c r="F16" s="51">
        <v>44955</v>
      </c>
      <c r="G16" s="51">
        <v>44956</v>
      </c>
      <c r="H16" s="51">
        <v>44957</v>
      </c>
      <c r="I16" s="51">
        <v>44958</v>
      </c>
    </row>
    <row r="17" spans="2:10" ht="28" hidden="1" customHeight="1">
      <c r="B17" s="43"/>
      <c r="C17" s="43" t="s">
        <v>27</v>
      </c>
      <c r="D17" s="43" t="s">
        <v>28</v>
      </c>
      <c r="E17" s="43" t="s">
        <v>29</v>
      </c>
      <c r="F17" s="43" t="s">
        <v>30</v>
      </c>
      <c r="G17" s="43" t="s">
        <v>31</v>
      </c>
      <c r="H17" s="43" t="s">
        <v>25</v>
      </c>
      <c r="I17" s="43" t="s">
        <v>26</v>
      </c>
    </row>
    <row r="18" spans="2:10" ht="14.5" hidden="1" customHeight="1">
      <c r="B18" s="43" t="s">
        <v>32</v>
      </c>
      <c r="C18" s="43">
        <v>-6.3</v>
      </c>
      <c r="D18" s="43">
        <f>+C18+-0.5</f>
        <v>-6.8</v>
      </c>
      <c r="E18" s="43">
        <f>+D18+-5</f>
        <v>-11.8</v>
      </c>
      <c r="F18" s="43">
        <f>+E18+-2.5</f>
        <v>-14.3</v>
      </c>
      <c r="G18" s="43">
        <f>+F18+0.5</f>
        <v>-13.8</v>
      </c>
      <c r="H18" s="43">
        <f>+G18+0.5</f>
        <v>-13.3</v>
      </c>
      <c r="I18" s="43">
        <f>+H18+-2.5</f>
        <v>-15.8</v>
      </c>
      <c r="J18" s="43"/>
    </row>
    <row r="19" spans="2:10" ht="14.5" hidden="1" customHeight="1">
      <c r="B19" s="43" t="s">
        <v>33</v>
      </c>
      <c r="C19" s="43">
        <v>-4.3</v>
      </c>
      <c r="D19" s="43">
        <f>+C19+0</f>
        <v>-4.3</v>
      </c>
      <c r="E19" s="43">
        <f>+D19+-5</f>
        <v>-9.3000000000000007</v>
      </c>
      <c r="F19" s="43">
        <f>+E19+-0.5</f>
        <v>-9.8000000000000007</v>
      </c>
      <c r="G19" s="43">
        <f>+F19+1.5</f>
        <v>-8.3000000000000007</v>
      </c>
      <c r="H19" s="43">
        <f>+G19+1</f>
        <v>-7.3000000000000007</v>
      </c>
      <c r="I19" s="43">
        <f>+H19+-1</f>
        <v>-8.3000000000000007</v>
      </c>
      <c r="J19" s="43"/>
    </row>
    <row r="20" spans="2:10" ht="14.5" hidden="1" customHeight="1">
      <c r="B20" s="43" t="s">
        <v>34</v>
      </c>
      <c r="C20" s="43">
        <v>-2.7</v>
      </c>
      <c r="D20" s="43">
        <f>+C20+1</f>
        <v>-1.7000000000000002</v>
      </c>
      <c r="E20" s="43">
        <f>+D20+-1.5</f>
        <v>-3.2</v>
      </c>
      <c r="F20" s="43">
        <f>+E20+3.5</f>
        <v>0.29999999999999982</v>
      </c>
      <c r="G20" s="43">
        <f>+F20+3</f>
        <v>3.3</v>
      </c>
      <c r="H20" s="43">
        <f>+G20+2</f>
        <v>5.3</v>
      </c>
      <c r="I20" s="43">
        <f>+H20+2.5</f>
        <v>7.8</v>
      </c>
      <c r="J20" s="43"/>
    </row>
    <row r="21" spans="2:10" ht="14.5" hidden="1" customHeight="1">
      <c r="B21" s="43" t="s">
        <v>35</v>
      </c>
      <c r="C21" s="43">
        <v>-9.1999999999999993</v>
      </c>
      <c r="D21" s="43">
        <f>+C21+-0.5</f>
        <v>-9.6999999999999993</v>
      </c>
      <c r="E21" s="43">
        <f>+D21+-5.5</f>
        <v>-15.2</v>
      </c>
      <c r="F21" s="43">
        <f>+E21+0</f>
        <v>-15.2</v>
      </c>
      <c r="G21" s="43">
        <f>+F21+1.5</f>
        <v>-13.7</v>
      </c>
      <c r="H21" s="43">
        <f>+G21+0</f>
        <v>-13.7</v>
      </c>
      <c r="I21" s="43">
        <f>+H21+-1.5</f>
        <v>-15.2</v>
      </c>
      <c r="J21" s="43"/>
    </row>
    <row r="22" spans="2:10" ht="14.5" hidden="1" customHeight="1">
      <c r="B22" s="43" t="s">
        <v>36</v>
      </c>
      <c r="C22" s="43">
        <v>-6.4</v>
      </c>
      <c r="D22" s="43">
        <f>+C22+0</f>
        <v>-6.4</v>
      </c>
      <c r="E22" s="43">
        <f>+D22+-5</f>
        <v>-11.4</v>
      </c>
      <c r="F22" s="43">
        <f>+E22+0</f>
        <v>-11.4</v>
      </c>
      <c r="G22" s="43">
        <f>+F22+2</f>
        <v>-9.4</v>
      </c>
      <c r="H22" s="43">
        <f>+G22+0.5</f>
        <v>-8.9</v>
      </c>
      <c r="I22" s="43">
        <f>+H22+-1.5</f>
        <v>-10.4</v>
      </c>
      <c r="J22" s="43"/>
    </row>
    <row r="23" spans="2:10" ht="14.5" hidden="1" customHeight="1">
      <c r="B23" s="43" t="s">
        <v>37</v>
      </c>
      <c r="C23" s="43">
        <v>-9.4</v>
      </c>
      <c r="D23" s="43">
        <f>+C23+-0.5</f>
        <v>-9.9</v>
      </c>
      <c r="E23" s="43">
        <f>+D23+-4</f>
        <v>-13.9</v>
      </c>
      <c r="F23" s="43">
        <f>+E23+1</f>
        <v>-12.9</v>
      </c>
      <c r="G23" s="43">
        <f>+F23+1.5</f>
        <v>-11.4</v>
      </c>
      <c r="H23" s="43">
        <f>+G23+0</f>
        <v>-11.4</v>
      </c>
      <c r="I23" s="43">
        <f>+H23+-1</f>
        <v>-12.4</v>
      </c>
      <c r="J23" s="43"/>
    </row>
    <row r="24" spans="2:10" ht="14.5" hidden="1" customHeight="1">
      <c r="B24" s="43" t="s">
        <v>38</v>
      </c>
      <c r="C24" s="43">
        <v>-7</v>
      </c>
      <c r="D24" s="43">
        <f>+C24+0</f>
        <v>-7</v>
      </c>
      <c r="E24" s="43">
        <f>+D24+-6.5</f>
        <v>-13.5</v>
      </c>
      <c r="F24" s="43">
        <f>+E24+-2</f>
        <v>-15.5</v>
      </c>
      <c r="G24" s="43">
        <f>+F24+0.5</f>
        <v>-15</v>
      </c>
      <c r="H24" s="43">
        <f>+G24+0</f>
        <v>-15</v>
      </c>
      <c r="I24" s="43">
        <f>+H24+-2.5</f>
        <v>-17.5</v>
      </c>
      <c r="J24" s="43"/>
    </row>
    <row r="25" spans="2:10" ht="14.5" hidden="1" customHeight="1">
      <c r="B25" s="43" t="s">
        <v>39</v>
      </c>
      <c r="C25" s="43">
        <v>-4.8</v>
      </c>
      <c r="D25" s="43">
        <f>+C25+-0.5</f>
        <v>-5.3</v>
      </c>
      <c r="E25" s="43">
        <f>+D25+-2</f>
        <v>-7.3</v>
      </c>
      <c r="F25" s="43">
        <f>+E25+-2</f>
        <v>-9.3000000000000007</v>
      </c>
      <c r="G25" s="43">
        <f>+F25+0.5</f>
        <v>-8.8000000000000007</v>
      </c>
      <c r="H25" s="43">
        <f>+G25+0.5</f>
        <v>-8.3000000000000007</v>
      </c>
      <c r="I25" s="43">
        <f>+H25+-2</f>
        <v>-10.3</v>
      </c>
      <c r="J25" s="43"/>
    </row>
    <row r="26" spans="2:10" ht="14.5" hidden="1" customHeight="1">
      <c r="B26" s="43" t="s">
        <v>41</v>
      </c>
      <c r="C26" s="43">
        <v>-2.9</v>
      </c>
      <c r="D26" s="43">
        <f>+C26+-0.5</f>
        <v>-3.4</v>
      </c>
      <c r="E26" s="43">
        <f>+D26+-2</f>
        <v>-5.4</v>
      </c>
      <c r="F26" s="43">
        <f>+E26+-1.5</f>
        <v>-6.9</v>
      </c>
      <c r="G26" s="43">
        <f>+F26+1</f>
        <v>-5.9</v>
      </c>
      <c r="H26" s="43">
        <f>+G26+1</f>
        <v>-4.9000000000000004</v>
      </c>
      <c r="I26" s="43">
        <f>+H26+-2</f>
        <v>-6.9</v>
      </c>
      <c r="J26" s="43"/>
    </row>
    <row r="27" spans="2:10" ht="14.5" hidden="1" customHeight="1">
      <c r="B27" s="43" t="s">
        <v>60</v>
      </c>
      <c r="C27" s="43">
        <v>-8.6</v>
      </c>
      <c r="D27" s="43">
        <f>+C27+0</f>
        <v>-8.6</v>
      </c>
      <c r="E27" s="43">
        <f>+D27+-4.5</f>
        <v>-13.1</v>
      </c>
      <c r="F27" s="43">
        <f>+E27+-0.5</f>
        <v>-13.6</v>
      </c>
      <c r="G27" s="43">
        <f>+F27+1</f>
        <v>-12.6</v>
      </c>
      <c r="H27" s="43">
        <f>+G27+0.5</f>
        <v>-12.1</v>
      </c>
      <c r="I27" s="43">
        <f>+H27+-2</f>
        <v>-14.1</v>
      </c>
      <c r="J27" s="43"/>
    </row>
    <row r="28" spans="2:10" ht="14.5" hidden="1" customHeight="1">
      <c r="B28" s="43" t="s">
        <v>61</v>
      </c>
      <c r="C28" s="43">
        <v>-3.8</v>
      </c>
      <c r="D28" s="43">
        <f>+C28+1</f>
        <v>-2.8</v>
      </c>
      <c r="E28" s="43">
        <f>+D28+-3.5</f>
        <v>-6.3</v>
      </c>
      <c r="F28" s="43">
        <f>+E28+2</f>
        <v>-4.3</v>
      </c>
      <c r="G28" s="43">
        <f>+F28+2.5</f>
        <v>-1.7999999999999998</v>
      </c>
      <c r="H28" s="43">
        <f>+G28+2</f>
        <v>0.20000000000000018</v>
      </c>
      <c r="I28" s="43">
        <f>+H28+2.5</f>
        <v>2.7</v>
      </c>
      <c r="J28" s="43"/>
    </row>
    <row r="29" spans="2:10" ht="14.5" hidden="1" customHeight="1">
      <c r="B29" s="43" t="s">
        <v>62</v>
      </c>
      <c r="C29" s="43">
        <v>-5.5</v>
      </c>
      <c r="D29" s="43">
        <f>+C29+0</f>
        <v>-5.5</v>
      </c>
      <c r="E29" s="43">
        <f>+D29+-5.5</f>
        <v>-11</v>
      </c>
      <c r="F29" s="43">
        <f>+E29+-0.5</f>
        <v>-11.5</v>
      </c>
      <c r="G29" s="43">
        <f>+F29+1</f>
        <v>-10.5</v>
      </c>
      <c r="H29" s="43">
        <f>+G29+0.5</f>
        <v>-10</v>
      </c>
      <c r="I29" s="43">
        <f>+H29+-2</f>
        <v>-12</v>
      </c>
      <c r="J29" s="43"/>
    </row>
    <row r="30" spans="2:10" ht="14.5" hidden="1" customHeight="1">
      <c r="B30" s="43" t="s">
        <v>63</v>
      </c>
      <c r="C30" s="43">
        <v>-3.4</v>
      </c>
      <c r="D30" s="43">
        <f>+C30+-0.5</f>
        <v>-3.9</v>
      </c>
      <c r="E30" s="43">
        <f>+D30+-1.5</f>
        <v>-5.4</v>
      </c>
      <c r="F30" s="43">
        <f>+E30+-3</f>
        <v>-8.4</v>
      </c>
      <c r="G30" s="43">
        <f>+F30+0.5</f>
        <v>-7.9</v>
      </c>
      <c r="H30" s="43">
        <f>+G30+1</f>
        <v>-6.9</v>
      </c>
      <c r="I30" s="43">
        <f>+H30+-2</f>
        <v>-8.9</v>
      </c>
      <c r="J30" s="43"/>
    </row>
    <row r="35" spans="2:53" ht="42" hidden="1" customHeight="1">
      <c r="B35" s="42" t="s">
        <v>67</v>
      </c>
      <c r="C35" s="54">
        <v>44949</v>
      </c>
      <c r="D35" s="54">
        <v>44950</v>
      </c>
      <c r="E35" s="54">
        <v>44951</v>
      </c>
      <c r="F35" s="54">
        <v>44952</v>
      </c>
      <c r="G35" s="54">
        <v>44953</v>
      </c>
      <c r="H35" s="54">
        <v>44954</v>
      </c>
      <c r="I35" s="54">
        <v>44955</v>
      </c>
      <c r="J35" s="54">
        <v>44956</v>
      </c>
      <c r="K35" s="54">
        <v>44957</v>
      </c>
      <c r="L35" s="54">
        <v>44958</v>
      </c>
      <c r="M35" s="54">
        <v>44959</v>
      </c>
      <c r="N35" s="54">
        <v>44960</v>
      </c>
      <c r="O35" s="54">
        <v>44961</v>
      </c>
      <c r="P35" s="54">
        <v>44962</v>
      </c>
      <c r="Q35" s="54">
        <v>44963</v>
      </c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>
        <v>44964</v>
      </c>
      <c r="AQ35" s="54">
        <v>44965</v>
      </c>
      <c r="AR35" s="54">
        <v>44966</v>
      </c>
      <c r="AS35" s="54">
        <v>44967</v>
      </c>
      <c r="AT35" s="54">
        <v>44968</v>
      </c>
      <c r="AU35" s="54">
        <v>44969</v>
      </c>
      <c r="AV35" s="54">
        <v>44970</v>
      </c>
      <c r="AW35" s="54">
        <v>44971</v>
      </c>
      <c r="AX35" s="54">
        <v>44972</v>
      </c>
      <c r="AY35" s="54">
        <v>44973</v>
      </c>
      <c r="AZ35" s="33" t="s">
        <v>69</v>
      </c>
      <c r="BA35" s="33" t="s">
        <v>70</v>
      </c>
    </row>
    <row r="36" spans="2:53" ht="14.5" hidden="1" customHeight="1">
      <c r="B36" s="43" t="s">
        <v>32</v>
      </c>
      <c r="C36" s="43">
        <v>-0.1</v>
      </c>
      <c r="D36" s="33">
        <v>-1.4</v>
      </c>
      <c r="E36" s="33">
        <v>-2.2999999999999998</v>
      </c>
      <c r="F36" s="33">
        <v>-2.5</v>
      </c>
      <c r="G36" s="33">
        <v>-0.9</v>
      </c>
      <c r="AZ36" s="43">
        <f t="shared" ref="AZ36:AZ48" si="0">+SUM(C36:AY36)</f>
        <v>-7.2</v>
      </c>
    </row>
    <row r="37" spans="2:53" ht="14.5" hidden="1" customHeight="1">
      <c r="B37" s="43" t="s">
        <v>33</v>
      </c>
      <c r="C37" s="43">
        <v>-0.2</v>
      </c>
      <c r="D37" s="33">
        <v>-0.7</v>
      </c>
      <c r="E37" s="33">
        <v>-2.1</v>
      </c>
      <c r="F37" s="33">
        <v>-1.3</v>
      </c>
      <c r="G37" s="33">
        <v>-1.2</v>
      </c>
      <c r="AZ37" s="43">
        <f t="shared" si="0"/>
        <v>-5.5</v>
      </c>
    </row>
    <row r="38" spans="2:53" ht="14.5" hidden="1" customHeight="1">
      <c r="B38" s="43" t="s">
        <v>34</v>
      </c>
      <c r="C38" s="43">
        <v>-1.7</v>
      </c>
      <c r="D38" s="33">
        <v>-2.6</v>
      </c>
      <c r="E38" s="33">
        <v>-1.1000000000000001</v>
      </c>
      <c r="F38" s="33">
        <v>2.7</v>
      </c>
      <c r="G38" s="33">
        <v>1.6</v>
      </c>
      <c r="AZ38" s="43">
        <f t="shared" si="0"/>
        <v>-1.1000000000000001</v>
      </c>
    </row>
    <row r="39" spans="2:53" ht="14.5" hidden="1" customHeight="1">
      <c r="B39" s="43" t="s">
        <v>35</v>
      </c>
      <c r="C39" s="43">
        <v>-3.2</v>
      </c>
      <c r="D39" s="33">
        <v>-2.7</v>
      </c>
      <c r="E39" s="33">
        <v>-3.4</v>
      </c>
      <c r="F39" s="33">
        <v>0.1</v>
      </c>
      <c r="G39" s="33">
        <v>-1.4</v>
      </c>
      <c r="AZ39" s="43">
        <f t="shared" si="0"/>
        <v>-10.600000000000001</v>
      </c>
    </row>
    <row r="40" spans="2:53" ht="14.5" hidden="1" customHeight="1">
      <c r="B40" s="43" t="s">
        <v>36</v>
      </c>
      <c r="C40" s="43">
        <v>-1</v>
      </c>
      <c r="D40" s="33">
        <v>-1.6</v>
      </c>
      <c r="E40" s="33">
        <v>-2.8</v>
      </c>
      <c r="F40" s="33">
        <v>-1</v>
      </c>
      <c r="G40" s="33">
        <v>-2</v>
      </c>
      <c r="AZ40" s="43">
        <f t="shared" si="0"/>
        <v>-8.4</v>
      </c>
    </row>
    <row r="41" spans="2:53" ht="14.5" hidden="1" customHeight="1">
      <c r="B41" s="43" t="s">
        <v>37</v>
      </c>
      <c r="C41" s="43">
        <v>-3.6</v>
      </c>
      <c r="D41" s="33">
        <v>-3.7</v>
      </c>
      <c r="E41" s="33">
        <v>-3.1</v>
      </c>
      <c r="F41" s="33">
        <v>1</v>
      </c>
      <c r="G41" s="33">
        <v>-1.2</v>
      </c>
      <c r="AZ41" s="43">
        <f t="shared" si="0"/>
        <v>-10.6</v>
      </c>
    </row>
    <row r="42" spans="2:53" ht="14.5" hidden="1" customHeight="1">
      <c r="B42" s="43" t="s">
        <v>38</v>
      </c>
      <c r="C42" s="43">
        <v>-0.7</v>
      </c>
      <c r="D42" s="33">
        <v>-1.7</v>
      </c>
      <c r="E42" s="33">
        <v>-2.9</v>
      </c>
      <c r="F42" s="33">
        <v>-1.7</v>
      </c>
      <c r="G42" s="33">
        <v>-1</v>
      </c>
      <c r="AZ42" s="43">
        <f t="shared" si="0"/>
        <v>-8</v>
      </c>
    </row>
    <row r="43" spans="2:53" ht="14.5" hidden="1" customHeight="1">
      <c r="B43" s="43" t="s">
        <v>39</v>
      </c>
      <c r="C43" s="43">
        <v>0</v>
      </c>
      <c r="D43" s="33">
        <v>-0.8</v>
      </c>
      <c r="E43" s="33">
        <v>-1.8</v>
      </c>
      <c r="F43" s="33">
        <v>-2.2000000000000002</v>
      </c>
      <c r="G43" s="33">
        <v>-1.3</v>
      </c>
      <c r="AZ43" s="43">
        <f t="shared" si="0"/>
        <v>-6.1000000000000005</v>
      </c>
    </row>
    <row r="44" spans="2:53" ht="14.5" hidden="1" customHeight="1">
      <c r="B44" s="43" t="s">
        <v>41</v>
      </c>
      <c r="C44" s="43">
        <v>0.3</v>
      </c>
      <c r="D44" s="33">
        <v>-0.4</v>
      </c>
      <c r="E44" s="33">
        <v>-1.3</v>
      </c>
      <c r="F44" s="33">
        <v>-1.5</v>
      </c>
      <c r="G44" s="33">
        <v>-0.8</v>
      </c>
      <c r="AZ44" s="43">
        <f t="shared" si="0"/>
        <v>-3.7</v>
      </c>
    </row>
    <row r="45" spans="2:53" ht="14.5" hidden="1" customHeight="1">
      <c r="B45" s="43" t="s">
        <v>60</v>
      </c>
      <c r="C45" s="43">
        <v>-1.7</v>
      </c>
      <c r="D45" s="33">
        <v>-2.2999999999999998</v>
      </c>
      <c r="E45" s="33">
        <v>-3.2</v>
      </c>
      <c r="F45" s="33">
        <v>-1.4</v>
      </c>
      <c r="G45" s="33">
        <v>-2.8</v>
      </c>
      <c r="AZ45" s="43">
        <f t="shared" si="0"/>
        <v>-11.399999999999999</v>
      </c>
    </row>
    <row r="46" spans="2:53" ht="14.5" hidden="1" customHeight="1">
      <c r="B46" s="43" t="s">
        <v>61</v>
      </c>
      <c r="C46" s="43">
        <v>-1.4</v>
      </c>
      <c r="D46" s="33">
        <v>-1.6</v>
      </c>
      <c r="E46" s="33">
        <v>-1</v>
      </c>
      <c r="F46" s="33">
        <v>0.2</v>
      </c>
      <c r="G46" s="33">
        <v>-1.4</v>
      </c>
      <c r="AZ46" s="43">
        <f t="shared" si="0"/>
        <v>-5.1999999999999993</v>
      </c>
    </row>
    <row r="47" spans="2:53" ht="14.5" hidden="1" customHeight="1">
      <c r="B47" s="43" t="s">
        <v>62</v>
      </c>
      <c r="C47" s="43">
        <v>-0.4</v>
      </c>
      <c r="D47" s="33">
        <v>-1.1000000000000001</v>
      </c>
      <c r="E47" s="33">
        <v>-2.6</v>
      </c>
      <c r="F47" s="33">
        <v>-1.4</v>
      </c>
      <c r="G47" s="33">
        <v>-1</v>
      </c>
      <c r="AZ47" s="43">
        <f t="shared" si="0"/>
        <v>-6.5</v>
      </c>
    </row>
    <row r="48" spans="2:53" ht="14.5" hidden="1" customHeight="1">
      <c r="B48" s="43" t="s">
        <v>63</v>
      </c>
      <c r="C48" s="43">
        <v>0.4</v>
      </c>
      <c r="D48" s="33">
        <v>-1</v>
      </c>
      <c r="E48" s="33">
        <v>-1.1000000000000001</v>
      </c>
      <c r="F48" s="33">
        <v>-1.7</v>
      </c>
      <c r="G48" s="33">
        <v>-0.5</v>
      </c>
      <c r="AZ48" s="43">
        <f t="shared" si="0"/>
        <v>-3.9000000000000004</v>
      </c>
    </row>
    <row r="49" spans="1:17" ht="42" customHeight="1">
      <c r="A49" s="42" t="s">
        <v>42</v>
      </c>
      <c r="D49" s="43" t="s">
        <v>31</v>
      </c>
      <c r="E49" s="43" t="s">
        <v>25</v>
      </c>
      <c r="F49" s="43" t="s">
        <v>26</v>
      </c>
      <c r="G49" s="43" t="s">
        <v>27</v>
      </c>
      <c r="H49" s="43" t="s">
        <v>28</v>
      </c>
      <c r="I49" s="43" t="s">
        <v>29</v>
      </c>
      <c r="J49" s="43" t="s">
        <v>30</v>
      </c>
      <c r="K49" s="43" t="s">
        <v>31</v>
      </c>
      <c r="L49" s="43" t="s">
        <v>25</v>
      </c>
      <c r="M49" s="43" t="s">
        <v>26</v>
      </c>
      <c r="N49" s="43" t="s">
        <v>27</v>
      </c>
      <c r="O49" s="43" t="s">
        <v>28</v>
      </c>
      <c r="P49" s="43" t="s">
        <v>29</v>
      </c>
      <c r="Q49" s="43" t="s">
        <v>30</v>
      </c>
    </row>
    <row r="50" spans="1:17" ht="28" customHeight="1">
      <c r="B50" s="33" t="s">
        <v>0</v>
      </c>
      <c r="C50" s="33" t="s">
        <v>1</v>
      </c>
    </row>
    <row r="51" spans="1:17" ht="27.75" customHeight="1"/>
    <row r="52" spans="1:17" ht="14.5" customHeight="1">
      <c r="B52" s="33" t="s">
        <v>4</v>
      </c>
      <c r="C52" s="44" t="s">
        <v>5</v>
      </c>
    </row>
    <row r="53" spans="1:17" ht="14.5" customHeight="1">
      <c r="B53" s="33" t="s">
        <v>7</v>
      </c>
      <c r="C53" s="45" t="s">
        <v>49</v>
      </c>
    </row>
    <row r="54" spans="1:17" ht="14.5" customHeight="1">
      <c r="B54" s="33" t="s">
        <v>50</v>
      </c>
      <c r="C54" s="46" t="s">
        <v>51</v>
      </c>
    </row>
    <row r="55" spans="1:17" ht="14.5" customHeight="1">
      <c r="B55" s="33" t="s">
        <v>10</v>
      </c>
      <c r="C55" s="47" t="s">
        <v>11</v>
      </c>
    </row>
    <row r="56" spans="1:17" ht="14.5" customHeight="1">
      <c r="B56" s="33" t="s">
        <v>64</v>
      </c>
      <c r="C56" s="48" t="s">
        <v>65</v>
      </c>
    </row>
    <row r="57" spans="1:17" ht="14.5" customHeight="1">
      <c r="B57" s="33" t="s">
        <v>13</v>
      </c>
      <c r="C57" s="49" t="s">
        <v>52</v>
      </c>
    </row>
    <row r="58" spans="1:17" ht="14.5" customHeight="1">
      <c r="B58" s="33" t="s">
        <v>16</v>
      </c>
      <c r="C58" s="50"/>
    </row>
    <row r="62" spans="1:17" ht="42" customHeight="1">
      <c r="C62" s="33" t="s">
        <v>72</v>
      </c>
    </row>
    <row r="63" spans="1:17" ht="14.5" customHeight="1">
      <c r="B63" s="27" t="s">
        <v>46</v>
      </c>
      <c r="C63" s="27" t="s">
        <v>17</v>
      </c>
      <c r="D63" s="27" t="s">
        <v>18</v>
      </c>
      <c r="E63" s="27" t="s">
        <v>19</v>
      </c>
      <c r="F63" s="27" t="s">
        <v>20</v>
      </c>
      <c r="G63" s="27" t="s">
        <v>21</v>
      </c>
      <c r="H63" s="27" t="s">
        <v>22</v>
      </c>
      <c r="I63" s="27" t="s">
        <v>23</v>
      </c>
      <c r="J63" s="27" t="s">
        <v>24</v>
      </c>
    </row>
    <row r="64" spans="1:17" ht="14.5" customHeight="1">
      <c r="B64" s="43"/>
      <c r="C64" s="51">
        <v>45299</v>
      </c>
      <c r="D64" s="51">
        <v>45300</v>
      </c>
      <c r="E64" s="51">
        <v>45301</v>
      </c>
      <c r="F64" s="51">
        <v>45302</v>
      </c>
      <c r="G64" s="51">
        <v>45303</v>
      </c>
      <c r="H64" s="51">
        <v>45304</v>
      </c>
      <c r="I64" s="51">
        <v>45305</v>
      </c>
      <c r="L64">
        <v>567</v>
      </c>
    </row>
    <row r="65" spans="2:10" ht="28" customHeight="1">
      <c r="B65" s="43"/>
      <c r="C65" s="57" t="s">
        <v>31</v>
      </c>
      <c r="D65" s="57" t="s">
        <v>25</v>
      </c>
      <c r="E65" s="57" t="s">
        <v>26</v>
      </c>
      <c r="F65" s="57" t="s">
        <v>27</v>
      </c>
      <c r="G65" s="57" t="s">
        <v>28</v>
      </c>
      <c r="H65" s="57" t="s">
        <v>29</v>
      </c>
      <c r="I65" s="57" t="s">
        <v>30</v>
      </c>
    </row>
    <row r="66" spans="2:10" ht="14.5" customHeight="1">
      <c r="B66" s="43" t="s">
        <v>32</v>
      </c>
      <c r="C66" s="43">
        <f>-8.2+-9.7+-11.4+-8.3+-8.4</f>
        <v>-45.999999999999993</v>
      </c>
      <c r="D66" s="43">
        <f>+C66+-9</f>
        <v>-54.999999999999993</v>
      </c>
      <c r="E66" s="43">
        <f>+D66+-15</f>
        <v>-70</v>
      </c>
      <c r="F66" s="43">
        <f>+E66+-15.5</f>
        <v>-85.5</v>
      </c>
      <c r="G66" s="43">
        <f>+F66+-5</f>
        <v>-90.5</v>
      </c>
      <c r="H66" s="43">
        <f>+G66+0</f>
        <v>-90.5</v>
      </c>
      <c r="I66" s="43">
        <f>+H66+-5</f>
        <v>-95.5</v>
      </c>
      <c r="J66" s="43"/>
    </row>
    <row r="67" spans="2:10" ht="14.5" customHeight="1">
      <c r="B67" s="43" t="s">
        <v>33</v>
      </c>
      <c r="C67" s="43">
        <f>-5.9+-8.6+-9+-8.9+-7.6+-17.8</f>
        <v>-57.8</v>
      </c>
      <c r="D67" s="43">
        <f>+C67+-8.5</f>
        <v>-66.3</v>
      </c>
      <c r="E67" s="43">
        <f>+D67+-14</f>
        <v>-80.3</v>
      </c>
      <c r="F67" s="43">
        <f>+E67+-12.5</f>
        <v>-92.8</v>
      </c>
      <c r="G67" s="43">
        <f>+F67+-3</f>
        <v>-95.8</v>
      </c>
      <c r="H67" s="43">
        <f>+G67+0.5</f>
        <v>-95.3</v>
      </c>
      <c r="I67" s="43">
        <f>+H67+-2.5</f>
        <v>-97.8</v>
      </c>
      <c r="J67" s="43"/>
    </row>
    <row r="68" spans="2:10" ht="14.5" customHeight="1">
      <c r="B68" s="43" t="s">
        <v>34</v>
      </c>
      <c r="C68" s="43">
        <f>-5.5+-8.6+-11.1+-8.6+-5.3+-16.8+-14.8</f>
        <v>-70.699999999999989</v>
      </c>
      <c r="D68" s="43">
        <f>+C68+-6</f>
        <v>-76.699999999999989</v>
      </c>
      <c r="E68" s="43">
        <f>+D68+-11.5</f>
        <v>-88.199999999999989</v>
      </c>
      <c r="F68" s="43">
        <f>+E68+-6.5</f>
        <v>-94.699999999999989</v>
      </c>
      <c r="G68" s="43">
        <f>+F68+1.5</f>
        <v>-93.199999999999989</v>
      </c>
      <c r="H68" s="43">
        <f>+G68+2</f>
        <v>-91.199999999999989</v>
      </c>
      <c r="I68" s="43">
        <f>+H68+2</f>
        <v>-89.199999999999989</v>
      </c>
      <c r="J68" s="43"/>
    </row>
    <row r="69" spans="2:10" ht="14.5" customHeight="1">
      <c r="B69" s="43" t="s">
        <v>35</v>
      </c>
      <c r="C69" s="43">
        <f>-12.5+-12.6+-12.8+-12.5+-10.6+-21.2</f>
        <v>-82.2</v>
      </c>
      <c r="D69" s="43">
        <f>+C69+-10</f>
        <v>-92.2</v>
      </c>
      <c r="E69" s="43">
        <f>+D69+-16</f>
        <v>-108.2</v>
      </c>
      <c r="F69" s="43">
        <f>+E69+-12.5</f>
        <v>-120.7</v>
      </c>
      <c r="G69" s="43">
        <f>+F69+-1.5</f>
        <v>-122.2</v>
      </c>
      <c r="H69" s="43">
        <f>+G69+0.5</f>
        <v>-121.7</v>
      </c>
      <c r="I69" s="43">
        <f>+H69+-2.5</f>
        <v>-124.2</v>
      </c>
      <c r="J69" s="43"/>
    </row>
    <row r="70" spans="2:10" ht="14.5" customHeight="1">
      <c r="B70" s="43" t="s">
        <v>36</v>
      </c>
      <c r="C70" s="43">
        <f>-11.8+-11.9+-11.4+-11.7+-11.2+-20.2</f>
        <v>-78.2</v>
      </c>
      <c r="D70" s="43">
        <f>+C70+-10</f>
        <v>-88.2</v>
      </c>
      <c r="E70" s="43">
        <f>+D70+-18</f>
        <v>-106.2</v>
      </c>
      <c r="F70" s="43">
        <f>+E70+-15.5</f>
        <v>-121.7</v>
      </c>
      <c r="G70" s="43">
        <f>+F70+-2.5</f>
        <v>-124.2</v>
      </c>
      <c r="H70" s="43">
        <f>+G70+1</f>
        <v>-123.2</v>
      </c>
      <c r="I70" s="43">
        <f>+H70+-3</f>
        <v>-126.2</v>
      </c>
      <c r="J70" s="43"/>
    </row>
    <row r="71" spans="2:10" ht="14.5" customHeight="1">
      <c r="B71" s="43" t="s">
        <v>37</v>
      </c>
      <c r="C71" s="43">
        <f>-11.7+-12.4+-10.1+-12.3+-8.8+-18.5</f>
        <v>-73.8</v>
      </c>
      <c r="D71" s="43">
        <f>+C71+-9</f>
        <v>-82.8</v>
      </c>
      <c r="E71" s="43">
        <f>+D71+-14</f>
        <v>-96.8</v>
      </c>
      <c r="F71" s="43">
        <f>+E71+-10.5</f>
        <v>-107.3</v>
      </c>
      <c r="G71" s="43">
        <f>+F71+-1.5</f>
        <v>-108.8</v>
      </c>
      <c r="H71" s="43">
        <f>+G71+0.5</f>
        <v>-108.3</v>
      </c>
      <c r="I71" s="43">
        <f>+H71+-1.5</f>
        <v>-109.8</v>
      </c>
      <c r="J71" s="43"/>
    </row>
    <row r="72" spans="2:10" ht="14.5" customHeight="1">
      <c r="B72" s="43" t="s">
        <v>38</v>
      </c>
      <c r="C72" s="43">
        <f>-12.8+-12.7+-10.4+-10.9+-13.6+-22.6</f>
        <v>-83</v>
      </c>
      <c r="D72" s="43">
        <f>+C72+-11.5</f>
        <v>-94.5</v>
      </c>
      <c r="E72" s="43">
        <f>+D72+-18.5</f>
        <v>-113</v>
      </c>
      <c r="F72" s="43">
        <f>+E72+-18</f>
        <v>-131</v>
      </c>
      <c r="G72" s="43">
        <f>+F72+-5</f>
        <v>-136</v>
      </c>
      <c r="H72" s="43">
        <f>+G72+-1.5</f>
        <v>-137.5</v>
      </c>
      <c r="I72" s="43">
        <f>+H72+-4.5</f>
        <v>-142</v>
      </c>
      <c r="J72" s="43"/>
    </row>
    <row r="73" spans="2:10" ht="14.5" customHeight="1">
      <c r="B73" s="43" t="s">
        <v>39</v>
      </c>
      <c r="C73" s="43">
        <f>-3.5+-6.5+-8+-6.5+-5.8+-15.8</f>
        <v>-46.1</v>
      </c>
      <c r="D73" s="43">
        <f>+C73+-9</f>
        <v>-55.1</v>
      </c>
      <c r="E73" s="43">
        <f>+D73+-13.5</f>
        <v>-68.599999999999994</v>
      </c>
      <c r="F73" s="43">
        <f>+E73+-14.5</f>
        <v>-83.1</v>
      </c>
      <c r="G73" s="43">
        <f>+F73+-4</f>
        <v>-87.1</v>
      </c>
      <c r="H73" s="43">
        <f>+G73+0</f>
        <v>-87.1</v>
      </c>
      <c r="I73" s="43">
        <f>+H73+-2</f>
        <v>-89.1</v>
      </c>
      <c r="J73" s="43"/>
    </row>
    <row r="74" spans="2:10" ht="14.5" customHeight="1">
      <c r="B74" s="43" t="s">
        <v>41</v>
      </c>
      <c r="C74" s="43">
        <f>-4.2+-7+-8.1+-12.7+-6.5+-15.6</f>
        <v>-54.1</v>
      </c>
      <c r="D74" s="43">
        <f>+C74+-8</f>
        <v>-62.1</v>
      </c>
      <c r="E74" s="43">
        <f>+D74+-13.5</f>
        <v>-75.599999999999994</v>
      </c>
      <c r="F74" s="43">
        <f>+E74+-14.5</f>
        <v>-90.1</v>
      </c>
      <c r="G74" s="43">
        <f>+F74+-4.5</f>
        <v>-94.6</v>
      </c>
      <c r="H74" s="43">
        <f>+G74+0.5</f>
        <v>-94.1</v>
      </c>
      <c r="I74" s="43">
        <f>+H74+-4.5</f>
        <v>-98.6</v>
      </c>
      <c r="J74" s="43"/>
    </row>
    <row r="75" spans="2:10" ht="14.5" customHeight="1">
      <c r="B75" s="43" t="s">
        <v>60</v>
      </c>
      <c r="C75" s="43">
        <f>-8.4+-10.1+-11+-11.4+-9+-18.8</f>
        <v>-68.7</v>
      </c>
      <c r="D75" s="43">
        <f>+C75+-9.5</f>
        <v>-78.2</v>
      </c>
      <c r="E75" s="43">
        <f>+D75+-14.5</f>
        <v>-92.7</v>
      </c>
      <c r="F75" s="43">
        <f>+E75+-12.5</f>
        <v>-105.2</v>
      </c>
      <c r="G75" s="43">
        <f>+F75+-3</f>
        <v>-108.2</v>
      </c>
      <c r="H75" s="43">
        <f>+G75+0.5</f>
        <v>-107.7</v>
      </c>
      <c r="I75" s="43">
        <f>+H75+-3.5</f>
        <v>-111.2</v>
      </c>
      <c r="J75" s="43"/>
    </row>
    <row r="76" spans="2:10" ht="14.5" customHeight="1">
      <c r="B76" s="43" t="s">
        <v>61</v>
      </c>
      <c r="C76" s="43">
        <f>-4.5+-8+-13+-8.8+-5.6+-15.3</f>
        <v>-55.2</v>
      </c>
      <c r="D76" s="43">
        <f>+C76+-7.5</f>
        <v>-62.7</v>
      </c>
      <c r="E76" s="43">
        <f>+D76+-12.5</f>
        <v>-75.2</v>
      </c>
      <c r="F76" s="43">
        <f>+E76+-9.5</f>
        <v>-84.7</v>
      </c>
      <c r="G76" s="43">
        <f>+F76+1</f>
        <v>-83.7</v>
      </c>
      <c r="H76" s="43">
        <f>+G76+1.5</f>
        <v>-82.2</v>
      </c>
      <c r="I76" s="43">
        <f>+H76+0.5</f>
        <v>-81.7</v>
      </c>
      <c r="J76" s="43"/>
    </row>
    <row r="77" spans="2:10" ht="14.5" customHeight="1">
      <c r="B77" s="43" t="s">
        <v>62</v>
      </c>
      <c r="C77" s="43">
        <f>-9.1+-10.7+-9.3+-10.2+-11+-22.7</f>
        <v>-73</v>
      </c>
      <c r="D77" s="43">
        <f>+C77+-10</f>
        <v>-83</v>
      </c>
      <c r="E77" s="43">
        <f>+D77+-15.5</f>
        <v>-98.5</v>
      </c>
      <c r="F77" s="43">
        <f>+E77+-15</f>
        <v>-113.5</v>
      </c>
      <c r="G77" s="43">
        <f>+F77+-4.5</f>
        <v>-118</v>
      </c>
      <c r="H77" s="43">
        <f>+G77+0.5</f>
        <v>-117.5</v>
      </c>
      <c r="I77" s="43">
        <f>+H77+-3</f>
        <v>-120.5</v>
      </c>
      <c r="J77" s="43"/>
    </row>
    <row r="78" spans="2:10" ht="14.5" customHeight="1">
      <c r="B78" s="43" t="s">
        <v>63</v>
      </c>
      <c r="C78" s="43">
        <f>-4.8+-7.3+-11.7+-7+-6.4+-15</f>
        <v>-52.199999999999996</v>
      </c>
      <c r="D78" s="43">
        <f>+C78+-8.5</f>
        <v>-60.699999999999996</v>
      </c>
      <c r="E78" s="43">
        <f>+D78+-14</f>
        <v>-74.699999999999989</v>
      </c>
      <c r="F78" s="43">
        <f>+E78+-14.5</f>
        <v>-89.199999999999989</v>
      </c>
      <c r="G78" s="43">
        <f>+F78+-5</f>
        <v>-94.199999999999989</v>
      </c>
      <c r="H78" s="43">
        <f>+G78+0</f>
        <v>-94.199999999999989</v>
      </c>
      <c r="I78" s="43">
        <f>+H78+-4</f>
        <v>-98.199999999999989</v>
      </c>
      <c r="J78" s="43"/>
    </row>
    <row r="83" spans="2:53" ht="42" customHeight="1">
      <c r="B83" s="42" t="s">
        <v>67</v>
      </c>
      <c r="C83" s="54">
        <v>45325</v>
      </c>
      <c r="D83" s="54">
        <v>45326</v>
      </c>
      <c r="E83" s="54">
        <v>45327</v>
      </c>
      <c r="F83" s="54">
        <v>45328</v>
      </c>
      <c r="G83" s="54">
        <v>45329</v>
      </c>
      <c r="H83" s="54">
        <v>45330</v>
      </c>
      <c r="I83" s="54">
        <v>45331</v>
      </c>
      <c r="J83" s="54">
        <v>45332</v>
      </c>
      <c r="K83" s="54">
        <v>45333</v>
      </c>
      <c r="L83" s="54">
        <v>45334</v>
      </c>
      <c r="M83" s="54">
        <v>45335</v>
      </c>
      <c r="N83" s="54">
        <v>45336</v>
      </c>
      <c r="O83" s="54">
        <v>45337</v>
      </c>
      <c r="P83" s="54">
        <v>45338</v>
      </c>
      <c r="Q83" s="54">
        <v>45339</v>
      </c>
      <c r="R83" s="54">
        <v>45340</v>
      </c>
      <c r="S83" s="54">
        <v>45341</v>
      </c>
      <c r="T83" s="54">
        <v>45342</v>
      </c>
      <c r="U83" s="54">
        <v>45343</v>
      </c>
      <c r="V83" s="54">
        <v>45344</v>
      </c>
      <c r="W83" s="54">
        <v>45345</v>
      </c>
      <c r="X83" s="54">
        <v>45346</v>
      </c>
      <c r="Y83" s="54">
        <v>45347</v>
      </c>
      <c r="Z83" s="54">
        <v>45348</v>
      </c>
      <c r="AA83" s="54">
        <v>45349</v>
      </c>
      <c r="AB83" s="54">
        <v>45350</v>
      </c>
      <c r="AC83" s="54">
        <v>45351</v>
      </c>
      <c r="AD83" s="54">
        <v>45352</v>
      </c>
      <c r="AE83" s="54">
        <v>45353</v>
      </c>
      <c r="AF83" s="54">
        <v>45354</v>
      </c>
      <c r="AG83" s="54">
        <v>45355</v>
      </c>
      <c r="AH83" s="54">
        <v>45356</v>
      </c>
      <c r="AI83" s="54">
        <v>45357</v>
      </c>
      <c r="AJ83" s="54">
        <v>45358</v>
      </c>
      <c r="AK83" s="54">
        <v>45359</v>
      </c>
      <c r="AL83" s="54">
        <v>45360</v>
      </c>
      <c r="AM83" s="54">
        <v>45361</v>
      </c>
      <c r="AN83" s="54">
        <v>45362</v>
      </c>
      <c r="AO83" s="54">
        <v>45363</v>
      </c>
      <c r="AP83" s="54">
        <v>45364</v>
      </c>
      <c r="AQ83" s="54">
        <v>45365</v>
      </c>
      <c r="AR83" s="54">
        <v>45366</v>
      </c>
      <c r="AS83" s="54">
        <v>45367</v>
      </c>
      <c r="AT83" s="54">
        <v>45368</v>
      </c>
      <c r="AU83" s="54">
        <v>45369</v>
      </c>
      <c r="AV83" s="54">
        <v>45370</v>
      </c>
      <c r="AW83" s="54">
        <v>45371</v>
      </c>
      <c r="AX83" s="54">
        <v>45372</v>
      </c>
      <c r="AY83" s="54">
        <v>45373</v>
      </c>
      <c r="AZ83" s="33" t="s">
        <v>69</v>
      </c>
      <c r="BA83" s="33" t="s">
        <v>70</v>
      </c>
    </row>
    <row r="84" spans="2:53" ht="14.5" customHeight="1">
      <c r="B84" s="43" t="s">
        <v>32</v>
      </c>
      <c r="C84" s="58">
        <v>0.6</v>
      </c>
      <c r="D84" s="59">
        <v>-1.6</v>
      </c>
      <c r="E84" s="59">
        <v>-3.7</v>
      </c>
      <c r="F84" s="59">
        <v>-4.5</v>
      </c>
      <c r="G84" s="59">
        <v>-4.9000000000000004</v>
      </c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60">
        <f t="shared" ref="AZ84:AZ96" si="1">+SUM(C84:AY84)</f>
        <v>-14.1</v>
      </c>
    </row>
    <row r="85" spans="2:53" ht="14.5" customHeight="1">
      <c r="B85" s="43" t="s">
        <v>33</v>
      </c>
      <c r="C85" s="58">
        <v>0.9</v>
      </c>
      <c r="D85" s="59">
        <v>-0.9</v>
      </c>
      <c r="E85" s="59">
        <v>-2.5</v>
      </c>
      <c r="F85" s="59">
        <v>-4.5999999999999996</v>
      </c>
      <c r="G85" s="59">
        <v>-2.7</v>
      </c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60">
        <f t="shared" si="1"/>
        <v>-9.8000000000000007</v>
      </c>
    </row>
    <row r="86" spans="2:53" ht="14.5" customHeight="1">
      <c r="B86" s="43" t="s">
        <v>34</v>
      </c>
      <c r="C86" s="58">
        <v>2.4</v>
      </c>
      <c r="D86" s="59">
        <v>0.8</v>
      </c>
      <c r="E86" s="59">
        <v>-1.6</v>
      </c>
      <c r="F86" s="59">
        <v>-2.6</v>
      </c>
      <c r="G86" s="59">
        <v>1.5</v>
      </c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60">
        <f t="shared" si="1"/>
        <v>0.5</v>
      </c>
    </row>
    <row r="87" spans="2:53" ht="14.5" customHeight="1">
      <c r="B87" s="43" t="s">
        <v>35</v>
      </c>
      <c r="C87" s="58">
        <v>0.2</v>
      </c>
      <c r="D87" s="59">
        <v>-1.8</v>
      </c>
      <c r="E87" s="59">
        <v>-3.8</v>
      </c>
      <c r="F87" s="59">
        <v>-3.8</v>
      </c>
      <c r="G87" s="59">
        <v>-0.7</v>
      </c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60">
        <f t="shared" si="1"/>
        <v>-9.8999999999999986</v>
      </c>
    </row>
    <row r="88" spans="2:53" ht="14.5" customHeight="1">
      <c r="B88" s="43" t="s">
        <v>36</v>
      </c>
      <c r="C88" s="58">
        <v>0.2</v>
      </c>
      <c r="D88" s="59">
        <v>-2.1</v>
      </c>
      <c r="E88" s="59">
        <v>-4.3</v>
      </c>
      <c r="F88" s="59">
        <v>-5.8</v>
      </c>
      <c r="G88" s="59">
        <v>-2.4</v>
      </c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60">
        <f t="shared" si="1"/>
        <v>-14.4</v>
      </c>
    </row>
    <row r="89" spans="2:53" ht="14.5" customHeight="1">
      <c r="B89" s="43" t="s">
        <v>37</v>
      </c>
      <c r="C89" s="58">
        <v>0.1</v>
      </c>
      <c r="D89" s="59">
        <v>-1.1000000000000001</v>
      </c>
      <c r="E89" s="59">
        <v>-3.4</v>
      </c>
      <c r="F89" s="59">
        <v>-3</v>
      </c>
      <c r="G89" s="59">
        <v>-0.6</v>
      </c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60">
        <f t="shared" si="1"/>
        <v>-8</v>
      </c>
    </row>
    <row r="90" spans="2:53" ht="14.5" customHeight="1">
      <c r="B90" s="43" t="s">
        <v>38</v>
      </c>
      <c r="C90" s="58">
        <v>0</v>
      </c>
      <c r="D90" s="59">
        <v>-2.5</v>
      </c>
      <c r="E90" s="59">
        <v>-5.2</v>
      </c>
      <c r="F90" s="59">
        <v>-5.2</v>
      </c>
      <c r="G90" s="59">
        <v>-4.0999999999999996</v>
      </c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60">
        <f t="shared" si="1"/>
        <v>-17</v>
      </c>
    </row>
    <row r="91" spans="2:53" ht="14.5" customHeight="1">
      <c r="B91" s="43" t="s">
        <v>39</v>
      </c>
      <c r="C91" s="58">
        <v>1.1000000000000001</v>
      </c>
      <c r="D91" s="59">
        <v>-0.9</v>
      </c>
      <c r="E91" s="59">
        <v>-2.7</v>
      </c>
      <c r="F91" s="59">
        <v>-4.3</v>
      </c>
      <c r="G91" s="59">
        <v>-4</v>
      </c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60">
        <f t="shared" si="1"/>
        <v>-10.8</v>
      </c>
    </row>
    <row r="92" spans="2:53" ht="14.5" customHeight="1">
      <c r="B92" s="43" t="s">
        <v>41</v>
      </c>
      <c r="C92" s="58">
        <v>1.2</v>
      </c>
      <c r="D92" s="59">
        <v>-0.8</v>
      </c>
      <c r="E92" s="59">
        <v>-2.2999999999999998</v>
      </c>
      <c r="F92" s="59">
        <v>-4.4000000000000004</v>
      </c>
      <c r="G92" s="59">
        <v>-4.0999999999999996</v>
      </c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60">
        <f t="shared" si="1"/>
        <v>-10.4</v>
      </c>
    </row>
    <row r="93" spans="2:53" ht="14.5" customHeight="1">
      <c r="B93" s="43" t="s">
        <v>60</v>
      </c>
      <c r="C93" s="58">
        <v>0.3</v>
      </c>
      <c r="D93" s="59">
        <v>-1.7</v>
      </c>
      <c r="E93" s="59">
        <v>-3.3</v>
      </c>
      <c r="F93" s="59">
        <v>-3.6</v>
      </c>
      <c r="G93" s="59">
        <v>-2</v>
      </c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60">
        <f t="shared" si="1"/>
        <v>-10.299999999999999</v>
      </c>
    </row>
    <row r="94" spans="2:53" ht="14.5" customHeight="1">
      <c r="B94" s="43" t="s">
        <v>61</v>
      </c>
      <c r="C94" s="58">
        <v>1.7</v>
      </c>
      <c r="D94" s="59">
        <v>0.2</v>
      </c>
      <c r="E94" s="59">
        <v>-1.6</v>
      </c>
      <c r="F94" s="59">
        <v>-1.8</v>
      </c>
      <c r="G94" s="59">
        <v>0.6</v>
      </c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60">
        <f t="shared" si="1"/>
        <v>-0.90000000000000024</v>
      </c>
    </row>
    <row r="95" spans="2:53" ht="14.5" customHeight="1">
      <c r="B95" s="43" t="s">
        <v>62</v>
      </c>
      <c r="C95" s="58">
        <v>0.5</v>
      </c>
      <c r="D95" s="59">
        <v>-1.2</v>
      </c>
      <c r="E95" s="59">
        <v>-3.7</v>
      </c>
      <c r="F95" s="59">
        <v>-4.7</v>
      </c>
      <c r="G95" s="59">
        <v>-3.2</v>
      </c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60">
        <f t="shared" si="1"/>
        <v>-12.3</v>
      </c>
    </row>
    <row r="96" spans="2:53" ht="14.5" customHeight="1">
      <c r="B96" s="43" t="s">
        <v>63</v>
      </c>
      <c r="C96" s="58">
        <v>1.1000000000000001</v>
      </c>
      <c r="D96" s="59">
        <v>-1</v>
      </c>
      <c r="E96" s="59">
        <v>-2.7</v>
      </c>
      <c r="F96" s="59">
        <v>-4.2</v>
      </c>
      <c r="G96" s="59">
        <v>-5.2</v>
      </c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60">
        <f t="shared" si="1"/>
        <v>-12</v>
      </c>
    </row>
    <row r="100" spans="2:53" ht="43" customHeight="1">
      <c r="B100" s="42" t="s">
        <v>73</v>
      </c>
      <c r="C100" s="54">
        <v>45325</v>
      </c>
      <c r="D100" s="54">
        <v>45326</v>
      </c>
      <c r="E100" s="54">
        <v>45327</v>
      </c>
      <c r="F100" s="54">
        <v>45328</v>
      </c>
      <c r="G100" s="54">
        <v>45329</v>
      </c>
      <c r="H100" s="54">
        <v>45330</v>
      </c>
      <c r="I100" s="54">
        <v>45331</v>
      </c>
      <c r="J100" s="54">
        <v>45332</v>
      </c>
      <c r="K100" s="54">
        <v>45333</v>
      </c>
      <c r="L100" s="54">
        <v>45334</v>
      </c>
      <c r="M100" s="54">
        <v>45335</v>
      </c>
      <c r="N100" s="54">
        <v>45336</v>
      </c>
      <c r="O100" s="54">
        <v>45337</v>
      </c>
      <c r="P100" s="54">
        <v>45338</v>
      </c>
      <c r="Q100" s="54">
        <v>45339</v>
      </c>
      <c r="R100" s="54">
        <v>45340</v>
      </c>
      <c r="S100" s="54">
        <v>45341</v>
      </c>
      <c r="T100" s="54">
        <v>45342</v>
      </c>
      <c r="U100" s="54">
        <v>45343</v>
      </c>
      <c r="V100" s="54">
        <v>45344</v>
      </c>
      <c r="W100" s="54">
        <v>45345</v>
      </c>
      <c r="X100" s="54">
        <v>45346</v>
      </c>
      <c r="Y100" s="54">
        <v>45347</v>
      </c>
      <c r="Z100" s="54">
        <v>45348</v>
      </c>
      <c r="AA100" s="54">
        <v>45349</v>
      </c>
      <c r="AB100" s="54">
        <v>45350</v>
      </c>
      <c r="AC100" s="54">
        <v>45351</v>
      </c>
      <c r="AD100" s="54">
        <v>45352</v>
      </c>
      <c r="AE100" s="54">
        <v>45353</v>
      </c>
      <c r="AF100" s="54">
        <v>45354</v>
      </c>
      <c r="AG100" s="54">
        <v>45355</v>
      </c>
      <c r="AH100" s="54">
        <v>45356</v>
      </c>
      <c r="AI100" s="54">
        <v>45357</v>
      </c>
      <c r="AJ100" s="54">
        <v>45358</v>
      </c>
      <c r="AK100" s="54">
        <v>45359</v>
      </c>
      <c r="AL100" s="54">
        <v>45360</v>
      </c>
      <c r="AM100" s="54">
        <v>45361</v>
      </c>
      <c r="AN100" s="54">
        <v>45362</v>
      </c>
      <c r="AO100" s="54">
        <v>45363</v>
      </c>
      <c r="AP100" s="54">
        <v>45364</v>
      </c>
      <c r="AQ100" s="54">
        <v>45365</v>
      </c>
      <c r="AR100" s="54">
        <v>45366</v>
      </c>
      <c r="AS100" s="54">
        <v>45367</v>
      </c>
      <c r="AT100" s="54">
        <v>45368</v>
      </c>
      <c r="AU100" s="54">
        <v>45369</v>
      </c>
      <c r="AV100" s="54">
        <v>45370</v>
      </c>
      <c r="AW100" s="54">
        <v>45371</v>
      </c>
      <c r="AX100" s="54">
        <v>45372</v>
      </c>
      <c r="AY100" s="54">
        <v>45373</v>
      </c>
      <c r="AZ100" s="33" t="s">
        <v>69</v>
      </c>
      <c r="BA100" s="33" t="s">
        <v>70</v>
      </c>
    </row>
    <row r="101" spans="2:53" ht="14" customHeight="1">
      <c r="B101" s="43" t="s">
        <v>32</v>
      </c>
      <c r="C101" s="58"/>
      <c r="D101" s="61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60">
        <v>0</v>
      </c>
      <c r="BA101"/>
    </row>
    <row r="102" spans="2:53" ht="14" customHeight="1">
      <c r="B102" s="43" t="s">
        <v>33</v>
      </c>
      <c r="C102" s="58"/>
      <c r="D102" s="61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60">
        <v>0</v>
      </c>
      <c r="BA102"/>
    </row>
    <row r="103" spans="2:53" ht="14" customHeight="1">
      <c r="B103" s="43" t="s">
        <v>34</v>
      </c>
      <c r="C103" s="58"/>
      <c r="D103" s="61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60">
        <v>0</v>
      </c>
      <c r="BA103"/>
    </row>
    <row r="104" spans="2:53" ht="14" customHeight="1">
      <c r="B104" s="43" t="s">
        <v>35</v>
      </c>
      <c r="C104" s="58"/>
      <c r="D104" s="61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60">
        <v>0</v>
      </c>
      <c r="BA104"/>
    </row>
    <row r="105" spans="2:53" ht="14" customHeight="1">
      <c r="B105" s="43" t="s">
        <v>36</v>
      </c>
      <c r="C105" s="58"/>
      <c r="D105" s="61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60">
        <v>0</v>
      </c>
      <c r="BA105"/>
    </row>
    <row r="106" spans="2:53" ht="14" customHeight="1">
      <c r="B106" s="43" t="s">
        <v>37</v>
      </c>
      <c r="C106" s="58"/>
      <c r="D106" s="61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60">
        <v>0</v>
      </c>
      <c r="BA106"/>
    </row>
    <row r="107" spans="2:53" ht="14" customHeight="1">
      <c r="B107" s="43" t="s">
        <v>38</v>
      </c>
      <c r="C107" s="58"/>
      <c r="D107" s="62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60">
        <v>0</v>
      </c>
      <c r="BA107"/>
    </row>
    <row r="108" spans="2:53" ht="14" customHeight="1">
      <c r="B108" s="43" t="s">
        <v>39</v>
      </c>
      <c r="C108" s="58"/>
      <c r="D108" s="61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60">
        <v>0</v>
      </c>
      <c r="BA108"/>
    </row>
    <row r="109" spans="2:53" ht="14" customHeight="1">
      <c r="B109" s="43" t="s">
        <v>41</v>
      </c>
      <c r="C109" s="58"/>
      <c r="D109" s="61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60">
        <v>0</v>
      </c>
    </row>
    <row r="110" spans="2:53" ht="14" customHeight="1">
      <c r="B110" s="43" t="s">
        <v>60</v>
      </c>
      <c r="C110" s="58"/>
      <c r="D110" s="61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60">
        <v>0</v>
      </c>
    </row>
    <row r="111" spans="2:53" ht="14" customHeight="1">
      <c r="B111" s="43" t="s">
        <v>61</v>
      </c>
      <c r="C111" s="58"/>
      <c r="D111" s="61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60">
        <v>0</v>
      </c>
    </row>
    <row r="112" spans="2:53" ht="14" customHeight="1">
      <c r="B112" s="43" t="s">
        <v>62</v>
      </c>
      <c r="C112" s="58"/>
      <c r="D112" s="61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60">
        <v>0</v>
      </c>
    </row>
    <row r="113" spans="2:53" ht="14" customHeight="1">
      <c r="B113" s="43" t="s">
        <v>63</v>
      </c>
      <c r="C113" s="58"/>
      <c r="D113" s="61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60">
        <v>0</v>
      </c>
    </row>
    <row r="117" spans="2:53" ht="42" customHeight="1">
      <c r="B117" s="42" t="s">
        <v>67</v>
      </c>
      <c r="C117" s="54">
        <v>45616</v>
      </c>
      <c r="D117" s="54">
        <v>45617</v>
      </c>
      <c r="E117" s="54">
        <v>45618</v>
      </c>
      <c r="F117" s="54">
        <v>45619</v>
      </c>
      <c r="G117" s="54">
        <v>45620</v>
      </c>
      <c r="H117" s="54">
        <v>45621</v>
      </c>
      <c r="I117" s="54">
        <v>45622</v>
      </c>
      <c r="J117" s="54">
        <v>45623</v>
      </c>
      <c r="K117" s="54">
        <v>45624</v>
      </c>
      <c r="L117" s="54">
        <v>45625</v>
      </c>
      <c r="M117" s="54">
        <v>45626</v>
      </c>
      <c r="N117" s="54">
        <v>45627</v>
      </c>
      <c r="O117" s="54">
        <v>45628</v>
      </c>
      <c r="P117" s="54">
        <v>45629</v>
      </c>
      <c r="Q117" s="54">
        <v>45630</v>
      </c>
      <c r="R117" s="54">
        <v>45631</v>
      </c>
      <c r="S117" s="54">
        <v>45632</v>
      </c>
      <c r="T117" s="54">
        <v>45633</v>
      </c>
      <c r="U117" s="54">
        <v>45634</v>
      </c>
      <c r="V117" s="54">
        <v>45635</v>
      </c>
      <c r="W117" s="54">
        <v>45636</v>
      </c>
      <c r="X117" s="54">
        <v>45637</v>
      </c>
      <c r="Y117" s="54">
        <v>45638</v>
      </c>
      <c r="Z117" s="54">
        <v>45639</v>
      </c>
      <c r="AA117" s="54">
        <v>45640</v>
      </c>
      <c r="AB117" s="54">
        <v>45641</v>
      </c>
      <c r="AC117" s="54">
        <v>45642</v>
      </c>
      <c r="AD117" s="54">
        <v>45643</v>
      </c>
      <c r="AE117" s="54">
        <v>45644</v>
      </c>
      <c r="AF117" s="54">
        <v>45645</v>
      </c>
      <c r="AG117" s="54">
        <v>45646</v>
      </c>
      <c r="AH117" s="54">
        <v>45647</v>
      </c>
      <c r="AI117" s="54">
        <v>45648</v>
      </c>
      <c r="AJ117" s="54">
        <v>45649</v>
      </c>
      <c r="AK117" s="54">
        <v>45650</v>
      </c>
      <c r="AL117" s="54">
        <v>45651</v>
      </c>
      <c r="AM117" s="54">
        <v>45652</v>
      </c>
      <c r="AN117" s="54">
        <v>45653</v>
      </c>
      <c r="AO117" s="54">
        <v>45654</v>
      </c>
      <c r="AP117" s="54">
        <v>45655</v>
      </c>
      <c r="AQ117" s="54">
        <v>45656</v>
      </c>
      <c r="AR117" s="54">
        <v>45657</v>
      </c>
      <c r="AS117" s="54">
        <v>45658</v>
      </c>
      <c r="AT117" s="54">
        <v>45659</v>
      </c>
      <c r="AU117" s="54">
        <v>45660</v>
      </c>
      <c r="AV117" s="54">
        <v>45661</v>
      </c>
      <c r="AW117" s="54">
        <v>45662</v>
      </c>
      <c r="AX117" s="54">
        <v>45663</v>
      </c>
      <c r="AY117" s="54">
        <v>45664</v>
      </c>
      <c r="AZ117" s="33" t="s">
        <v>69</v>
      </c>
      <c r="BA117" s="33" t="s">
        <v>70</v>
      </c>
    </row>
    <row r="118" spans="2:53" ht="14.5" customHeight="1">
      <c r="B118" s="43" t="s">
        <v>32</v>
      </c>
      <c r="C118" s="58">
        <v>-0.8</v>
      </c>
      <c r="D118" s="61">
        <v>-0.7</v>
      </c>
      <c r="E118" s="59"/>
      <c r="F118" s="59"/>
      <c r="G118" s="59"/>
      <c r="H118" s="59">
        <v>0.3</v>
      </c>
      <c r="I118" s="59">
        <v>2.4</v>
      </c>
      <c r="J118" s="59">
        <v>2.6</v>
      </c>
      <c r="K118" s="59">
        <v>3.4</v>
      </c>
      <c r="L118" s="59">
        <v>3.7</v>
      </c>
      <c r="M118" s="59">
        <v>2.5</v>
      </c>
      <c r="N118" s="59">
        <v>2.8</v>
      </c>
      <c r="O118" s="59">
        <v>2.4</v>
      </c>
      <c r="P118" s="59">
        <v>1.9</v>
      </c>
      <c r="Q118" s="59">
        <v>3.4</v>
      </c>
      <c r="R118" s="59">
        <v>2.1</v>
      </c>
      <c r="S118" s="59">
        <v>-0.5</v>
      </c>
      <c r="T118" s="59">
        <v>-2.2000000000000002</v>
      </c>
      <c r="U118" s="59">
        <v>-0.9</v>
      </c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60">
        <f t="shared" ref="AZ118:AZ130" si="2">+SUM(C118:AY118)</f>
        <v>22.4</v>
      </c>
    </row>
    <row r="119" spans="2:53" ht="14.5" customHeight="1">
      <c r="B119" s="43" t="s">
        <v>33</v>
      </c>
      <c r="C119" s="58">
        <v>-0.7</v>
      </c>
      <c r="D119" s="61">
        <v>0.1</v>
      </c>
      <c r="E119" s="59"/>
      <c r="F119" s="59"/>
      <c r="G119" s="59"/>
      <c r="H119" s="59">
        <v>0.6</v>
      </c>
      <c r="I119" s="59">
        <v>3.7</v>
      </c>
      <c r="J119" s="59">
        <v>4.8</v>
      </c>
      <c r="K119" s="59">
        <v>4.8</v>
      </c>
      <c r="L119" s="59">
        <v>4.5</v>
      </c>
      <c r="M119" s="59">
        <v>3.7</v>
      </c>
      <c r="N119" s="59">
        <v>3.6</v>
      </c>
      <c r="O119" s="59">
        <v>2.5</v>
      </c>
      <c r="P119" s="59">
        <v>2.6</v>
      </c>
      <c r="Q119" s="59">
        <v>4</v>
      </c>
      <c r="R119" s="59">
        <v>2.1</v>
      </c>
      <c r="S119" s="59">
        <v>1</v>
      </c>
      <c r="T119" s="59">
        <v>-0.8</v>
      </c>
      <c r="U119" s="59">
        <v>-0.5</v>
      </c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60">
        <f t="shared" si="2"/>
        <v>36.000000000000007</v>
      </c>
    </row>
    <row r="120" spans="2:53" ht="14.5" customHeight="1">
      <c r="B120" s="43" t="s">
        <v>34</v>
      </c>
      <c r="C120" s="58">
        <v>-0.3</v>
      </c>
      <c r="D120" s="61">
        <v>0.4</v>
      </c>
      <c r="E120" s="59"/>
      <c r="F120" s="59"/>
      <c r="G120" s="59"/>
      <c r="H120" s="59">
        <v>3.3</v>
      </c>
      <c r="I120" s="59">
        <v>5.3</v>
      </c>
      <c r="J120" s="59">
        <v>7.7</v>
      </c>
      <c r="K120" s="59">
        <v>7.4</v>
      </c>
      <c r="L120" s="59">
        <v>4.5999999999999996</v>
      </c>
      <c r="M120" s="59">
        <v>4.0999999999999996</v>
      </c>
      <c r="N120" s="59">
        <v>6.1</v>
      </c>
      <c r="O120" s="59">
        <v>5.7</v>
      </c>
      <c r="P120" s="59">
        <v>3.2</v>
      </c>
      <c r="Q120" s="59">
        <v>5.2</v>
      </c>
      <c r="R120" s="59">
        <v>1.1000000000000001</v>
      </c>
      <c r="S120" s="59">
        <v>2.2000000000000002</v>
      </c>
      <c r="T120" s="59">
        <v>1.7</v>
      </c>
      <c r="U120" s="59">
        <v>-0.2</v>
      </c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60">
        <f t="shared" si="2"/>
        <v>57.500000000000014</v>
      </c>
    </row>
    <row r="121" spans="2:53" ht="14.5" customHeight="1">
      <c r="B121" s="43" t="s">
        <v>35</v>
      </c>
      <c r="C121" s="58">
        <v>-1.9</v>
      </c>
      <c r="D121" s="61">
        <v>-0.4</v>
      </c>
      <c r="E121" s="59"/>
      <c r="F121" s="59"/>
      <c r="G121" s="59"/>
      <c r="H121" s="59">
        <v>-0.1</v>
      </c>
      <c r="I121" s="59">
        <v>4</v>
      </c>
      <c r="J121" s="59">
        <v>5.8</v>
      </c>
      <c r="K121" s="59">
        <v>5.2</v>
      </c>
      <c r="L121" s="59">
        <v>3.9</v>
      </c>
      <c r="M121" s="59">
        <v>3.1</v>
      </c>
      <c r="N121" s="59">
        <v>3.8</v>
      </c>
      <c r="O121" s="59">
        <v>2.2000000000000002</v>
      </c>
      <c r="P121" s="59">
        <v>2</v>
      </c>
      <c r="Q121" s="59">
        <v>3.9</v>
      </c>
      <c r="R121" s="59">
        <v>-0.3</v>
      </c>
      <c r="S121" s="59">
        <v>0</v>
      </c>
      <c r="T121" s="59">
        <v>-0.9</v>
      </c>
      <c r="U121" s="59">
        <v>-1.2</v>
      </c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60">
        <f t="shared" si="2"/>
        <v>29.1</v>
      </c>
    </row>
    <row r="122" spans="2:53" ht="14.5" customHeight="1">
      <c r="B122" s="43" t="s">
        <v>36</v>
      </c>
      <c r="C122" s="58">
        <v>-1.4</v>
      </c>
      <c r="D122" s="61">
        <v>0.1</v>
      </c>
      <c r="E122" s="59"/>
      <c r="F122" s="59"/>
      <c r="G122" s="59"/>
      <c r="H122" s="59">
        <v>0.4</v>
      </c>
      <c r="I122" s="59">
        <v>3.7</v>
      </c>
      <c r="J122" s="59">
        <v>4.8</v>
      </c>
      <c r="K122" s="59">
        <v>4.9000000000000004</v>
      </c>
      <c r="L122" s="59">
        <v>4.4000000000000004</v>
      </c>
      <c r="M122" s="59">
        <v>3.4</v>
      </c>
      <c r="N122" s="59">
        <v>3.8</v>
      </c>
      <c r="O122" s="59">
        <v>2.2000000000000002</v>
      </c>
      <c r="P122" s="59">
        <v>2.4</v>
      </c>
      <c r="Q122" s="59">
        <v>4</v>
      </c>
      <c r="R122" s="59">
        <v>0.8</v>
      </c>
      <c r="S122" s="59">
        <v>0</v>
      </c>
      <c r="T122" s="59">
        <v>-1.1000000000000001</v>
      </c>
      <c r="U122" s="59">
        <v>-0.5</v>
      </c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60">
        <f t="shared" si="2"/>
        <v>31.899999999999991</v>
      </c>
    </row>
    <row r="123" spans="2:53" ht="14.5" customHeight="1">
      <c r="B123" s="43" t="s">
        <v>37</v>
      </c>
      <c r="C123" s="58">
        <v>-1.2</v>
      </c>
      <c r="D123" s="61">
        <v>-0.8</v>
      </c>
      <c r="E123" s="59"/>
      <c r="F123" s="59"/>
      <c r="G123" s="59"/>
      <c r="H123" s="59">
        <v>-0.6</v>
      </c>
      <c r="I123" s="59">
        <v>3.8</v>
      </c>
      <c r="J123" s="59">
        <v>5.8</v>
      </c>
      <c r="K123" s="59">
        <v>4.9000000000000004</v>
      </c>
      <c r="L123" s="59">
        <v>3.2</v>
      </c>
      <c r="M123" s="59">
        <v>2.4</v>
      </c>
      <c r="N123" s="59">
        <v>3.7</v>
      </c>
      <c r="O123" s="59">
        <v>2.2000000000000002</v>
      </c>
      <c r="P123" s="59">
        <v>1.3</v>
      </c>
      <c r="Q123" s="59">
        <v>3.6</v>
      </c>
      <c r="R123" s="59">
        <v>-0.6</v>
      </c>
      <c r="S123" s="59">
        <v>-0.1</v>
      </c>
      <c r="T123" s="59">
        <v>-0.6</v>
      </c>
      <c r="U123" s="59">
        <v>-1.7</v>
      </c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60">
        <f t="shared" si="2"/>
        <v>25.299999999999997</v>
      </c>
    </row>
    <row r="124" spans="2:53" ht="14.5" customHeight="1">
      <c r="B124" s="43" t="s">
        <v>38</v>
      </c>
      <c r="C124" s="58">
        <v>-1.1000000000000001</v>
      </c>
      <c r="D124" s="62">
        <v>0</v>
      </c>
      <c r="E124" s="59"/>
      <c r="F124" s="59"/>
      <c r="G124" s="59"/>
      <c r="H124" s="59">
        <v>0.8</v>
      </c>
      <c r="I124" s="59">
        <v>2.9</v>
      </c>
      <c r="J124" s="59">
        <v>4.0999999999999996</v>
      </c>
      <c r="K124" s="59">
        <v>4.0999999999999996</v>
      </c>
      <c r="L124" s="59">
        <v>4.0999999999999996</v>
      </c>
      <c r="M124" s="59">
        <v>3.1</v>
      </c>
      <c r="N124" s="59">
        <v>3.5</v>
      </c>
      <c r="O124" s="59">
        <v>2.2999999999999998</v>
      </c>
      <c r="P124" s="59">
        <v>2.2000000000000002</v>
      </c>
      <c r="Q124" s="59">
        <v>4.0999999999999996</v>
      </c>
      <c r="R124" s="59">
        <v>1</v>
      </c>
      <c r="S124" s="59">
        <v>-0.7</v>
      </c>
      <c r="T124" s="59">
        <v>-1.9</v>
      </c>
      <c r="U124" s="59">
        <v>-0.4</v>
      </c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>
        <f t="shared" si="2"/>
        <v>28.100000000000005</v>
      </c>
    </row>
    <row r="125" spans="2:53" ht="14.5" customHeight="1">
      <c r="B125" s="43" t="s">
        <v>39</v>
      </c>
      <c r="C125" s="58">
        <v>-1.9</v>
      </c>
      <c r="D125" s="61">
        <v>-0.6</v>
      </c>
      <c r="E125" s="59"/>
      <c r="F125" s="59"/>
      <c r="G125" s="59"/>
      <c r="H125" s="59">
        <v>0.9</v>
      </c>
      <c r="I125" s="59">
        <v>3.6</v>
      </c>
      <c r="J125" s="59">
        <v>4.5999999999999996</v>
      </c>
      <c r="K125" s="59">
        <v>4.5</v>
      </c>
      <c r="L125" s="59">
        <v>4.3</v>
      </c>
      <c r="M125" s="59">
        <v>3.7</v>
      </c>
      <c r="N125" s="59">
        <v>3.4</v>
      </c>
      <c r="O125" s="59">
        <v>2.2999999999999998</v>
      </c>
      <c r="P125" s="59">
        <v>2.6</v>
      </c>
      <c r="Q125" s="59">
        <v>3.4</v>
      </c>
      <c r="R125" s="59">
        <v>2.8</v>
      </c>
      <c r="S125" s="59">
        <v>0.8</v>
      </c>
      <c r="T125" s="59">
        <v>-1</v>
      </c>
      <c r="U125" s="59">
        <v>-0.8</v>
      </c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>
        <f t="shared" si="2"/>
        <v>32.599999999999994</v>
      </c>
    </row>
    <row r="126" spans="2:53" ht="14.5" customHeight="1">
      <c r="B126" s="43" t="s">
        <v>41</v>
      </c>
      <c r="C126" s="58">
        <v>-0.9</v>
      </c>
      <c r="D126" s="61">
        <v>-0.2</v>
      </c>
      <c r="E126" s="59"/>
      <c r="F126" s="59"/>
      <c r="G126" s="59"/>
      <c r="H126" s="59">
        <v>0.8</v>
      </c>
      <c r="I126" s="59">
        <v>3.6</v>
      </c>
      <c r="J126" s="59">
        <v>4.3</v>
      </c>
      <c r="K126" s="59">
        <v>4.2</v>
      </c>
      <c r="L126" s="59">
        <v>4.4000000000000004</v>
      </c>
      <c r="M126" s="59">
        <v>3.7</v>
      </c>
      <c r="N126" s="59">
        <v>3.7</v>
      </c>
      <c r="O126" s="59">
        <v>2.8</v>
      </c>
      <c r="P126" s="59">
        <v>2.7</v>
      </c>
      <c r="Q126" s="59">
        <v>3.7</v>
      </c>
      <c r="R126" s="59">
        <v>2.8</v>
      </c>
      <c r="S126" s="59">
        <v>0.7</v>
      </c>
      <c r="T126" s="59">
        <v>-1.1000000000000001</v>
      </c>
      <c r="U126" s="59">
        <v>-0.6</v>
      </c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>
        <f t="shared" si="2"/>
        <v>34.6</v>
      </c>
    </row>
    <row r="127" spans="2:53" ht="14.5" customHeight="1">
      <c r="B127" s="43" t="s">
        <v>60</v>
      </c>
      <c r="C127" s="58">
        <v>-1.5</v>
      </c>
      <c r="D127" s="61">
        <v>-0.4</v>
      </c>
      <c r="E127" s="59"/>
      <c r="F127" s="59"/>
      <c r="G127" s="59"/>
      <c r="H127" s="59">
        <v>0.2</v>
      </c>
      <c r="I127" s="59">
        <v>3.7</v>
      </c>
      <c r="J127" s="59">
        <v>5</v>
      </c>
      <c r="K127" s="59">
        <v>4.8</v>
      </c>
      <c r="L127" s="59">
        <v>3.7</v>
      </c>
      <c r="M127" s="59">
        <v>3.2</v>
      </c>
      <c r="N127" s="59">
        <v>2.9</v>
      </c>
      <c r="O127" s="59">
        <v>2</v>
      </c>
      <c r="P127" s="59">
        <v>2</v>
      </c>
      <c r="Q127" s="59">
        <v>3.4</v>
      </c>
      <c r="R127" s="59">
        <v>0.4</v>
      </c>
      <c r="S127" s="59">
        <v>0.4</v>
      </c>
      <c r="T127" s="59">
        <v>-0.9</v>
      </c>
      <c r="U127" s="59">
        <v>-1.1000000000000001</v>
      </c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>
        <f t="shared" si="2"/>
        <v>27.799999999999994</v>
      </c>
    </row>
    <row r="128" spans="2:53" ht="14.5" customHeight="1">
      <c r="B128" s="43" t="s">
        <v>61</v>
      </c>
      <c r="C128" s="58">
        <v>0.2</v>
      </c>
      <c r="D128" s="61">
        <v>0.5</v>
      </c>
      <c r="E128" s="59"/>
      <c r="F128" s="59"/>
      <c r="G128" s="59"/>
      <c r="H128" s="59">
        <v>1.5</v>
      </c>
      <c r="I128" s="59">
        <v>4.5999999999999996</v>
      </c>
      <c r="J128" s="59">
        <v>6.8</v>
      </c>
      <c r="K128" s="59">
        <v>5.0999999999999996</v>
      </c>
      <c r="L128" s="59">
        <v>3.8</v>
      </c>
      <c r="M128" s="59">
        <v>3.7</v>
      </c>
      <c r="N128" s="59">
        <v>4.3</v>
      </c>
      <c r="O128" s="59">
        <v>2.2999999999999998</v>
      </c>
      <c r="P128" s="59">
        <v>2.2999999999999998</v>
      </c>
      <c r="Q128" s="59">
        <v>4.5999999999999996</v>
      </c>
      <c r="R128" s="59">
        <v>1.4</v>
      </c>
      <c r="S128" s="59">
        <v>2.5</v>
      </c>
      <c r="T128" s="59">
        <v>1.5</v>
      </c>
      <c r="U128" s="59">
        <v>0.1</v>
      </c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>
        <f t="shared" si="2"/>
        <v>45.199999999999996</v>
      </c>
    </row>
    <row r="129" spans="2:53" ht="14.5" customHeight="1">
      <c r="B129" s="43" t="s">
        <v>62</v>
      </c>
      <c r="C129" s="58">
        <v>-0.8</v>
      </c>
      <c r="D129" s="61">
        <v>0.2</v>
      </c>
      <c r="E129" s="59"/>
      <c r="F129" s="59"/>
      <c r="G129" s="59"/>
      <c r="H129" s="59">
        <v>0.9</v>
      </c>
      <c r="I129" s="59">
        <v>3.7</v>
      </c>
      <c r="J129" s="59">
        <v>4.7</v>
      </c>
      <c r="K129" s="59">
        <v>4.4000000000000004</v>
      </c>
      <c r="L129" s="59">
        <v>4.4000000000000004</v>
      </c>
      <c r="M129" s="59">
        <v>3.3</v>
      </c>
      <c r="N129" s="59">
        <v>3.4</v>
      </c>
      <c r="O129" s="59">
        <v>2.6</v>
      </c>
      <c r="P129" s="59">
        <v>2.8</v>
      </c>
      <c r="Q129" s="59">
        <v>4.2</v>
      </c>
      <c r="R129" s="59">
        <v>1.4</v>
      </c>
      <c r="S129" s="59">
        <v>0.2</v>
      </c>
      <c r="T129" s="59">
        <v>-1.2</v>
      </c>
      <c r="U129" s="59">
        <v>-0.3</v>
      </c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>
        <f t="shared" si="2"/>
        <v>33.900000000000006</v>
      </c>
    </row>
    <row r="130" spans="2:53" ht="14.5" customHeight="1">
      <c r="B130" s="43" t="s">
        <v>63</v>
      </c>
      <c r="C130" s="58">
        <v>-1.2</v>
      </c>
      <c r="D130" s="61">
        <v>-0.7</v>
      </c>
      <c r="E130" s="59"/>
      <c r="F130" s="59"/>
      <c r="G130" s="59"/>
      <c r="H130" s="59">
        <v>0.8</v>
      </c>
      <c r="I130" s="59">
        <v>3.3</v>
      </c>
      <c r="J130" s="59">
        <v>2.9</v>
      </c>
      <c r="K130" s="59">
        <v>3.5</v>
      </c>
      <c r="L130" s="59">
        <v>4.2</v>
      </c>
      <c r="M130" s="59">
        <v>3.4</v>
      </c>
      <c r="N130" s="59">
        <v>3.1</v>
      </c>
      <c r="O130" s="59">
        <v>2.4</v>
      </c>
      <c r="P130" s="59">
        <v>2.2999999999999998</v>
      </c>
      <c r="Q130" s="59">
        <v>3.6</v>
      </c>
      <c r="R130" s="59">
        <v>2.4</v>
      </c>
      <c r="S130" s="59">
        <v>0.2</v>
      </c>
      <c r="T130" s="59">
        <v>-1.5</v>
      </c>
      <c r="U130" s="59">
        <v>-0.7</v>
      </c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>
        <f t="shared" si="2"/>
        <v>28</v>
      </c>
    </row>
    <row r="134" spans="2:53" ht="43" customHeight="1">
      <c r="B134" s="42" t="s">
        <v>73</v>
      </c>
      <c r="C134" s="54">
        <v>45616</v>
      </c>
      <c r="D134" s="54">
        <v>45617</v>
      </c>
      <c r="E134" s="54">
        <v>45618</v>
      </c>
      <c r="F134" s="54">
        <v>45619</v>
      </c>
      <c r="G134" s="54">
        <v>45620</v>
      </c>
      <c r="H134" s="54">
        <v>45621</v>
      </c>
      <c r="I134" s="54">
        <v>45622</v>
      </c>
      <c r="J134" s="54">
        <v>45623</v>
      </c>
      <c r="K134" s="54">
        <v>45624</v>
      </c>
      <c r="L134" s="54">
        <v>45625</v>
      </c>
      <c r="M134" s="54">
        <v>45626</v>
      </c>
      <c r="N134" s="54">
        <v>45627</v>
      </c>
      <c r="O134" s="54">
        <v>45628</v>
      </c>
      <c r="P134" s="54">
        <v>45629</v>
      </c>
      <c r="Q134" s="54">
        <v>45630</v>
      </c>
      <c r="R134" s="54">
        <v>45631</v>
      </c>
      <c r="S134" s="54">
        <v>45632</v>
      </c>
      <c r="T134" s="54">
        <v>45633</v>
      </c>
      <c r="U134" s="54">
        <v>45634</v>
      </c>
      <c r="V134" s="54">
        <v>45635</v>
      </c>
      <c r="W134" s="54">
        <v>45636</v>
      </c>
      <c r="X134" s="54">
        <v>45637</v>
      </c>
      <c r="Y134" s="54">
        <v>45638</v>
      </c>
      <c r="Z134" s="54">
        <v>45639</v>
      </c>
      <c r="AA134" s="54">
        <v>45640</v>
      </c>
      <c r="AB134" s="54">
        <v>45641</v>
      </c>
      <c r="AC134" s="54">
        <v>45642</v>
      </c>
      <c r="AD134" s="54">
        <v>45643</v>
      </c>
      <c r="AE134" s="54">
        <v>45644</v>
      </c>
      <c r="AF134" s="54">
        <v>45645</v>
      </c>
      <c r="AG134" s="54">
        <v>45646</v>
      </c>
      <c r="AH134" s="54">
        <v>45647</v>
      </c>
      <c r="AI134" s="54">
        <v>45648</v>
      </c>
      <c r="AJ134" s="54">
        <v>45649</v>
      </c>
      <c r="AK134" s="54">
        <v>45650</v>
      </c>
      <c r="AL134" s="54">
        <v>45651</v>
      </c>
      <c r="AM134" s="54">
        <v>45652</v>
      </c>
      <c r="AN134" s="54">
        <v>45653</v>
      </c>
      <c r="AO134" s="54">
        <v>45654</v>
      </c>
      <c r="AP134" s="54">
        <v>45655</v>
      </c>
      <c r="AQ134" s="54">
        <v>45656</v>
      </c>
      <c r="AR134" s="54">
        <v>45657</v>
      </c>
      <c r="AS134" s="54">
        <v>45658</v>
      </c>
      <c r="AT134" s="54">
        <v>45659</v>
      </c>
      <c r="AU134" s="54">
        <v>45660</v>
      </c>
      <c r="AV134" s="54">
        <v>45661</v>
      </c>
      <c r="AW134" s="54">
        <v>45662</v>
      </c>
      <c r="AX134" s="54">
        <v>45663</v>
      </c>
      <c r="AY134" s="54">
        <v>45664</v>
      </c>
      <c r="AZ134" s="33" t="s">
        <v>69</v>
      </c>
      <c r="BA134" s="33" t="s">
        <v>70</v>
      </c>
    </row>
    <row r="135" spans="2:53" ht="14" customHeight="1">
      <c r="B135" s="43" t="s">
        <v>32</v>
      </c>
      <c r="C135" s="58"/>
      <c r="D135" s="61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>
        <v>0</v>
      </c>
      <c r="BA135"/>
    </row>
    <row r="136" spans="2:53" ht="14" customHeight="1">
      <c r="B136" s="43" t="s">
        <v>33</v>
      </c>
      <c r="C136" s="58"/>
      <c r="D136" s="61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>
        <v>0</v>
      </c>
      <c r="BA136"/>
    </row>
    <row r="137" spans="2:53" ht="14" customHeight="1">
      <c r="B137" s="43" t="s">
        <v>34</v>
      </c>
      <c r="C137" s="58"/>
      <c r="D137" s="61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>
        <v>0</v>
      </c>
      <c r="BA137"/>
    </row>
    <row r="138" spans="2:53" ht="14" customHeight="1">
      <c r="B138" s="43" t="s">
        <v>35</v>
      </c>
      <c r="C138" s="58"/>
      <c r="D138" s="61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>
        <v>0</v>
      </c>
      <c r="BA138"/>
    </row>
    <row r="139" spans="2:53" ht="14" customHeight="1">
      <c r="B139" s="43" t="s">
        <v>36</v>
      </c>
      <c r="C139" s="58"/>
      <c r="D139" s="61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>
        <v>0</v>
      </c>
      <c r="BA139"/>
    </row>
    <row r="140" spans="2:53" ht="14" customHeight="1">
      <c r="B140" s="43" t="s">
        <v>37</v>
      </c>
      <c r="C140" s="58"/>
      <c r="D140" s="61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>
        <v>0</v>
      </c>
      <c r="BA140"/>
    </row>
    <row r="141" spans="2:53" ht="14" customHeight="1">
      <c r="B141" s="43" t="s">
        <v>38</v>
      </c>
      <c r="C141" s="58"/>
      <c r="D141" s="62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>
        <v>0</v>
      </c>
      <c r="BA141"/>
    </row>
    <row r="142" spans="2:53" ht="14" customHeight="1">
      <c r="B142" s="43" t="s">
        <v>39</v>
      </c>
      <c r="C142" s="58"/>
      <c r="D142" s="61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>
        <v>0</v>
      </c>
      <c r="BA142"/>
    </row>
    <row r="143" spans="2:53" ht="14" customHeight="1">
      <c r="B143" s="43" t="s">
        <v>41</v>
      </c>
      <c r="C143" s="58"/>
      <c r="D143" s="61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>
        <v>0</v>
      </c>
    </row>
    <row r="144" spans="2:53" ht="14" customHeight="1">
      <c r="B144" s="43" t="s">
        <v>60</v>
      </c>
      <c r="C144" s="58"/>
      <c r="D144" s="61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>
        <v>0</v>
      </c>
    </row>
    <row r="145" spans="2:52" ht="14" customHeight="1">
      <c r="B145" s="43" t="s">
        <v>61</v>
      </c>
      <c r="C145" s="58"/>
      <c r="D145" s="61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>
        <v>0</v>
      </c>
    </row>
    <row r="146" spans="2:52" ht="14" customHeight="1">
      <c r="B146" s="43" t="s">
        <v>62</v>
      </c>
      <c r="C146" s="58"/>
      <c r="D146" s="61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>
        <v>0</v>
      </c>
    </row>
    <row r="147" spans="2:52" ht="14" customHeight="1">
      <c r="B147" s="43" t="s">
        <v>63</v>
      </c>
      <c r="C147" s="58"/>
      <c r="D147" s="61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>
        <v>0</v>
      </c>
    </row>
  </sheetData>
  <conditionalFormatting sqref="C18:J30 C33:C48 D35:K35 AZ36:AZ48 C64:I64 C66:J78 C81:C96 D83:AY83 AZ84:AZ96 D117:AY117 C117:C130 AZ118:AZ130">
    <cfRule type="cellIs" dxfId="65" priority="7" operator="between">
      <formula>-10</formula>
      <formula>-14.99</formula>
    </cfRule>
    <cfRule type="cellIs" dxfId="64" priority="8" operator="between">
      <formula>-15</formula>
      <formula>-19.99</formula>
    </cfRule>
    <cfRule type="cellIs" dxfId="63" priority="9" operator="between">
      <formula>-20</formula>
      <formula>-29.99</formula>
    </cfRule>
    <cfRule type="cellIs" dxfId="62" priority="10" operator="between">
      <formula>-30</formula>
      <formula>-44.99</formula>
    </cfRule>
    <cfRule type="cellIs" dxfId="61" priority="11" operator="between">
      <formula>-45</formula>
      <formula>-59.99</formula>
    </cfRule>
    <cfRule type="cellIs" dxfId="60" priority="12" operator="between">
      <formula>-60</formula>
      <formula>-300</formula>
    </cfRule>
  </conditionalFormatting>
  <conditionalFormatting sqref="C100:AY100">
    <cfRule type="cellIs" dxfId="5" priority="1" operator="between">
      <formula>-10</formula>
      <formula>-14.99</formula>
    </cfRule>
    <cfRule type="cellIs" dxfId="4" priority="2" operator="between">
      <formula>-15</formula>
      <formula>-19.99</formula>
    </cfRule>
    <cfRule type="cellIs" dxfId="3" priority="3" operator="between">
      <formula>-20</formula>
      <formula>-29.99</formula>
    </cfRule>
    <cfRule type="cellIs" dxfId="2" priority="4" operator="between">
      <formula>-30</formula>
      <formula>-44.99</formula>
    </cfRule>
    <cfRule type="cellIs" dxfId="1" priority="5" operator="between">
      <formula>-45</formula>
      <formula>-59.99</formula>
    </cfRule>
    <cfRule type="cellIs" dxfId="0" priority="6" operator="between">
      <formula>-60</formula>
      <formula>-300</formula>
    </cfRule>
  </conditionalFormatting>
  <pageMargins left="0" right="0" top="0.39370078740157505" bottom="0.39370078740157505" header="0" footer="0"/>
  <pageSetup paperSize="0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V116"/>
  <sheetViews>
    <sheetView topLeftCell="A11" zoomScaleNormal="100" workbookViewId="0">
      <selection activeCell="A71" sqref="A71"/>
    </sheetView>
  </sheetViews>
  <sheetFormatPr defaultColWidth="9" defaultRowHeight="14.5" customHeight="1"/>
  <cols>
    <col min="1" max="1" width="11.453125" style="33" customWidth="1"/>
    <col min="2" max="2" width="10.54296875" style="33" customWidth="1"/>
    <col min="3" max="3" width="12.90625" style="33" customWidth="1"/>
    <col min="4" max="5" width="11.453125" style="33" customWidth="1"/>
    <col min="6" max="6" width="11.90625" style="33" customWidth="1"/>
    <col min="7" max="7" width="11" style="33" customWidth="1"/>
    <col min="8" max="8" width="11.1796875" style="33" customWidth="1"/>
    <col min="9" max="9" width="12.1796875" style="33" customWidth="1"/>
    <col min="10" max="10" width="5.6328125" style="33" customWidth="1"/>
    <col min="11" max="11" width="8.08984375" style="33" customWidth="1"/>
    <col min="12" max="12" width="6.453125" style="33" customWidth="1"/>
    <col min="13" max="13" width="6.1796875" style="33" customWidth="1"/>
    <col min="14" max="14" width="6" style="33" customWidth="1"/>
    <col min="15" max="15" width="8.54296875" style="33" customWidth="1"/>
    <col min="16" max="16" width="5.54296875" style="33" customWidth="1"/>
    <col min="17" max="17" width="6.453125" style="33" customWidth="1"/>
    <col min="18" max="25" width="4.90625" style="33" hidden="1" customWidth="1"/>
    <col min="26" max="26" width="6" style="33" hidden="1" customWidth="1"/>
    <col min="27" max="30" width="4.90625" style="33" hidden="1" customWidth="1"/>
    <col min="31" max="31" width="6" style="33" hidden="1" customWidth="1"/>
    <col min="32" max="33" width="4.90625" style="33" hidden="1" customWidth="1"/>
    <col min="34" max="35" width="6" style="33" hidden="1" customWidth="1"/>
    <col min="36" max="36" width="4.90625" style="33" hidden="1" customWidth="1"/>
    <col min="37" max="39" width="4.1796875" style="33" hidden="1" customWidth="1"/>
    <col min="40" max="41" width="4.90625" style="33" hidden="1" customWidth="1"/>
    <col min="42" max="43" width="6.453125" style="33" customWidth="1"/>
    <col min="44" max="46" width="10.54296875" style="33" customWidth="1"/>
    <col min="47" max="48" width="8.453125" style="33" customWidth="1"/>
    <col min="49" max="51" width="4.54296875" style="33" customWidth="1"/>
    <col min="52" max="52" width="10.453125" style="33" customWidth="1"/>
    <col min="53" max="53" width="11.453125" style="33" customWidth="1"/>
    <col min="54" max="64" width="10.54296875" style="33" customWidth="1"/>
  </cols>
  <sheetData>
    <row r="1" spans="1:17" ht="42" hidden="1" customHeight="1">
      <c r="A1" s="42" t="s">
        <v>42</v>
      </c>
      <c r="D1" s="43" t="s">
        <v>31</v>
      </c>
      <c r="E1" s="43" t="s">
        <v>25</v>
      </c>
      <c r="F1" s="43" t="s">
        <v>26</v>
      </c>
      <c r="G1" s="43" t="s">
        <v>27</v>
      </c>
      <c r="H1" s="43" t="s">
        <v>28</v>
      </c>
      <c r="I1" s="43" t="s">
        <v>29</v>
      </c>
      <c r="J1" s="43" t="s">
        <v>30</v>
      </c>
      <c r="K1" s="43" t="s">
        <v>31</v>
      </c>
      <c r="L1" s="43" t="s">
        <v>25</v>
      </c>
      <c r="M1" s="43" t="s">
        <v>26</v>
      </c>
      <c r="N1" s="43" t="s">
        <v>27</v>
      </c>
      <c r="O1" s="43" t="s">
        <v>28</v>
      </c>
      <c r="P1" s="43" t="s">
        <v>29</v>
      </c>
      <c r="Q1" s="43" t="s">
        <v>30</v>
      </c>
    </row>
    <row r="2" spans="1:17" ht="28" hidden="1" customHeight="1">
      <c r="B2" s="33" t="s">
        <v>0</v>
      </c>
      <c r="C2" s="33" t="s">
        <v>1</v>
      </c>
    </row>
    <row r="3" spans="1:17" ht="27.75" hidden="1" customHeight="1"/>
    <row r="4" spans="1:17" hidden="1">
      <c r="B4" s="33" t="s">
        <v>4</v>
      </c>
      <c r="C4" s="44" t="s">
        <v>5</v>
      </c>
    </row>
    <row r="5" spans="1:17" hidden="1">
      <c r="B5" s="33" t="s">
        <v>7</v>
      </c>
      <c r="C5" s="45" t="s">
        <v>49</v>
      </c>
    </row>
    <row r="6" spans="1:17" hidden="1">
      <c r="B6" s="33" t="s">
        <v>50</v>
      </c>
      <c r="C6" s="46" t="s">
        <v>51</v>
      </c>
    </row>
    <row r="7" spans="1:17" hidden="1">
      <c r="B7" s="33" t="s">
        <v>10</v>
      </c>
      <c r="C7" s="47" t="s">
        <v>11</v>
      </c>
    </row>
    <row r="8" spans="1:17" hidden="1">
      <c r="B8" s="33" t="s">
        <v>64</v>
      </c>
      <c r="C8" s="48" t="s">
        <v>65</v>
      </c>
    </row>
    <row r="9" spans="1:17" hidden="1">
      <c r="B9" s="33" t="s">
        <v>13</v>
      </c>
      <c r="C9" s="49" t="s">
        <v>52</v>
      </c>
    </row>
    <row r="10" spans="1:17" hidden="1">
      <c r="B10" s="33" t="s">
        <v>16</v>
      </c>
      <c r="C10" s="50"/>
    </row>
    <row r="15" spans="1:17" hidden="1">
      <c r="B15" s="27" t="s">
        <v>46</v>
      </c>
      <c r="C15" s="27" t="s">
        <v>17</v>
      </c>
      <c r="D15" s="27" t="s">
        <v>18</v>
      </c>
      <c r="E15" s="27" t="s">
        <v>19</v>
      </c>
      <c r="F15" s="27" t="s">
        <v>20</v>
      </c>
      <c r="G15" s="27" t="s">
        <v>21</v>
      </c>
      <c r="H15" s="27" t="s">
        <v>22</v>
      </c>
      <c r="I15" s="27" t="s">
        <v>23</v>
      </c>
      <c r="J15" s="27" t="s">
        <v>24</v>
      </c>
    </row>
    <row r="16" spans="1:17" hidden="1">
      <c r="B16" s="43"/>
      <c r="C16" s="51">
        <v>44952</v>
      </c>
      <c r="D16" s="51">
        <v>44953</v>
      </c>
      <c r="E16" s="51">
        <v>44954</v>
      </c>
      <c r="F16" s="51">
        <v>44955</v>
      </c>
      <c r="G16" s="51">
        <v>44956</v>
      </c>
      <c r="H16" s="51">
        <v>44957</v>
      </c>
      <c r="I16" s="51">
        <v>44958</v>
      </c>
    </row>
    <row r="17" spans="2:10" ht="28" hidden="1" customHeight="1">
      <c r="B17" s="43"/>
      <c r="C17" s="43" t="s">
        <v>27</v>
      </c>
      <c r="D17" s="43" t="s">
        <v>28</v>
      </c>
      <c r="E17" s="43" t="s">
        <v>29</v>
      </c>
      <c r="F17" s="43" t="s">
        <v>30</v>
      </c>
      <c r="G17" s="43" t="s">
        <v>31</v>
      </c>
      <c r="H17" s="43" t="s">
        <v>25</v>
      </c>
      <c r="I17" s="43" t="s">
        <v>26</v>
      </c>
    </row>
    <row r="18" spans="2:10" hidden="1">
      <c r="B18" s="43" t="s">
        <v>32</v>
      </c>
      <c r="C18" s="43">
        <v>-6.3</v>
      </c>
      <c r="D18" s="43">
        <f>+C18+-0.5</f>
        <v>-6.8</v>
      </c>
      <c r="E18" s="43">
        <f>+D18+-5</f>
        <v>-11.8</v>
      </c>
      <c r="F18" s="43">
        <f>+E18+-2.5</f>
        <v>-14.3</v>
      </c>
      <c r="G18" s="43">
        <f>+F18+0.5</f>
        <v>-13.8</v>
      </c>
      <c r="H18" s="43">
        <f>+G18+0.5</f>
        <v>-13.3</v>
      </c>
      <c r="I18" s="43">
        <f>+H18+-2.5</f>
        <v>-15.8</v>
      </c>
      <c r="J18" s="43"/>
    </row>
    <row r="19" spans="2:10" hidden="1">
      <c r="B19" s="43" t="s">
        <v>33</v>
      </c>
      <c r="C19" s="43">
        <v>-4.3</v>
      </c>
      <c r="D19" s="43">
        <f>+C19+0</f>
        <v>-4.3</v>
      </c>
      <c r="E19" s="43">
        <f>+D19+-5</f>
        <v>-9.3000000000000007</v>
      </c>
      <c r="F19" s="43">
        <f>+E19+-0.5</f>
        <v>-9.8000000000000007</v>
      </c>
      <c r="G19" s="43">
        <f>+F19+1.5</f>
        <v>-8.3000000000000007</v>
      </c>
      <c r="H19" s="43">
        <f>+G19+1</f>
        <v>-7.3000000000000007</v>
      </c>
      <c r="I19" s="43">
        <f>+H19+-1</f>
        <v>-8.3000000000000007</v>
      </c>
      <c r="J19" s="43"/>
    </row>
    <row r="20" spans="2:10" hidden="1">
      <c r="B20" s="43" t="s">
        <v>34</v>
      </c>
      <c r="C20" s="43">
        <v>-2.7</v>
      </c>
      <c r="D20" s="43">
        <f>+C20+1</f>
        <v>-1.7000000000000002</v>
      </c>
      <c r="E20" s="43">
        <f>+D20+-1.5</f>
        <v>-3.2</v>
      </c>
      <c r="F20" s="43">
        <f>+E20+3.5</f>
        <v>0.29999999999999982</v>
      </c>
      <c r="G20" s="43">
        <f>+F20+3</f>
        <v>3.3</v>
      </c>
      <c r="H20" s="43">
        <f>+G20+2</f>
        <v>5.3</v>
      </c>
      <c r="I20" s="43">
        <f>+H20+2.5</f>
        <v>7.8</v>
      </c>
      <c r="J20" s="43"/>
    </row>
    <row r="21" spans="2:10" hidden="1">
      <c r="B21" s="43" t="s">
        <v>35</v>
      </c>
      <c r="C21" s="43">
        <v>-9.1999999999999993</v>
      </c>
      <c r="D21" s="43">
        <f>+C21+-0.5</f>
        <v>-9.6999999999999993</v>
      </c>
      <c r="E21" s="43">
        <f>+D21+-5.5</f>
        <v>-15.2</v>
      </c>
      <c r="F21" s="43">
        <f>+E21+0</f>
        <v>-15.2</v>
      </c>
      <c r="G21" s="43">
        <f>+F21+1.5</f>
        <v>-13.7</v>
      </c>
      <c r="H21" s="43">
        <f>+G21+0</f>
        <v>-13.7</v>
      </c>
      <c r="I21" s="43">
        <f>+H21+-1.5</f>
        <v>-15.2</v>
      </c>
      <c r="J21" s="43"/>
    </row>
    <row r="22" spans="2:10" hidden="1">
      <c r="B22" s="43" t="s">
        <v>36</v>
      </c>
      <c r="C22" s="43">
        <v>-6.4</v>
      </c>
      <c r="D22" s="43">
        <f>+C22+0</f>
        <v>-6.4</v>
      </c>
      <c r="E22" s="43">
        <f>+D22+-5</f>
        <v>-11.4</v>
      </c>
      <c r="F22" s="43">
        <f>+E22+0</f>
        <v>-11.4</v>
      </c>
      <c r="G22" s="43">
        <f>+F22+2</f>
        <v>-9.4</v>
      </c>
      <c r="H22" s="43">
        <f>+G22+0.5</f>
        <v>-8.9</v>
      </c>
      <c r="I22" s="43">
        <f>+H22+-1.5</f>
        <v>-10.4</v>
      </c>
      <c r="J22" s="43"/>
    </row>
    <row r="23" spans="2:10" hidden="1">
      <c r="B23" s="43" t="s">
        <v>37</v>
      </c>
      <c r="C23" s="43">
        <v>-9.4</v>
      </c>
      <c r="D23" s="43">
        <f>+C23+-0.5</f>
        <v>-9.9</v>
      </c>
      <c r="E23" s="43">
        <f>+D23+-4</f>
        <v>-13.9</v>
      </c>
      <c r="F23" s="43">
        <f>+E23+1</f>
        <v>-12.9</v>
      </c>
      <c r="G23" s="43">
        <f>+F23+1.5</f>
        <v>-11.4</v>
      </c>
      <c r="H23" s="43">
        <f>+G23+0</f>
        <v>-11.4</v>
      </c>
      <c r="I23" s="43">
        <f>+H23+-1</f>
        <v>-12.4</v>
      </c>
      <c r="J23" s="43"/>
    </row>
    <row r="24" spans="2:10" hidden="1">
      <c r="B24" s="43" t="s">
        <v>38</v>
      </c>
      <c r="C24" s="43">
        <v>-7</v>
      </c>
      <c r="D24" s="43">
        <f>+C24+0</f>
        <v>-7</v>
      </c>
      <c r="E24" s="43">
        <f>+D24+-6.5</f>
        <v>-13.5</v>
      </c>
      <c r="F24" s="43">
        <f>+E24+-2</f>
        <v>-15.5</v>
      </c>
      <c r="G24" s="43">
        <f>+F24+0.5</f>
        <v>-15</v>
      </c>
      <c r="H24" s="43">
        <f>+G24+0</f>
        <v>-15</v>
      </c>
      <c r="I24" s="43">
        <f>+H24+-2.5</f>
        <v>-17.5</v>
      </c>
      <c r="J24" s="43"/>
    </row>
    <row r="25" spans="2:10" hidden="1">
      <c r="B25" s="43" t="s">
        <v>39</v>
      </c>
      <c r="C25" s="43">
        <v>-4.8</v>
      </c>
      <c r="D25" s="43">
        <f>+C25+-0.5</f>
        <v>-5.3</v>
      </c>
      <c r="E25" s="43">
        <f>+D25+-2</f>
        <v>-7.3</v>
      </c>
      <c r="F25" s="43">
        <f>+E25+-2</f>
        <v>-9.3000000000000007</v>
      </c>
      <c r="G25" s="43">
        <f>+F25+0.5</f>
        <v>-8.8000000000000007</v>
      </c>
      <c r="H25" s="43">
        <f>+G25+0.5</f>
        <v>-8.3000000000000007</v>
      </c>
      <c r="I25" s="43">
        <f>+H25+-2</f>
        <v>-10.3</v>
      </c>
      <c r="J25" s="43"/>
    </row>
    <row r="26" spans="2:10" hidden="1">
      <c r="B26" s="43" t="s">
        <v>41</v>
      </c>
      <c r="C26" s="43">
        <v>-2.9</v>
      </c>
      <c r="D26" s="43">
        <f>+C26+-0.5</f>
        <v>-3.4</v>
      </c>
      <c r="E26" s="43">
        <f>+D26+-2</f>
        <v>-5.4</v>
      </c>
      <c r="F26" s="43">
        <f>+E26+-1.5</f>
        <v>-6.9</v>
      </c>
      <c r="G26" s="43">
        <f>+F26+1</f>
        <v>-5.9</v>
      </c>
      <c r="H26" s="43">
        <f>+G26+1</f>
        <v>-4.9000000000000004</v>
      </c>
      <c r="I26" s="43">
        <f>+H26+-2</f>
        <v>-6.9</v>
      </c>
      <c r="J26" s="43"/>
    </row>
    <row r="27" spans="2:10" hidden="1">
      <c r="B27" s="43" t="s">
        <v>60</v>
      </c>
      <c r="C27" s="43">
        <v>-8.6</v>
      </c>
      <c r="D27" s="43">
        <f>+C27+0</f>
        <v>-8.6</v>
      </c>
      <c r="E27" s="43">
        <f>+D27+-4.5</f>
        <v>-13.1</v>
      </c>
      <c r="F27" s="43">
        <f>+E27+-0.5</f>
        <v>-13.6</v>
      </c>
      <c r="G27" s="43">
        <f>+F27+1</f>
        <v>-12.6</v>
      </c>
      <c r="H27" s="43">
        <f>+G27+0.5</f>
        <v>-12.1</v>
      </c>
      <c r="I27" s="43">
        <f>+H27+-2</f>
        <v>-14.1</v>
      </c>
      <c r="J27" s="43"/>
    </row>
    <row r="28" spans="2:10" hidden="1">
      <c r="B28" s="43" t="s">
        <v>61</v>
      </c>
      <c r="C28" s="43">
        <v>-3.8</v>
      </c>
      <c r="D28" s="43">
        <f>+C28+1</f>
        <v>-2.8</v>
      </c>
      <c r="E28" s="43">
        <f>+D28+-3.5</f>
        <v>-6.3</v>
      </c>
      <c r="F28" s="43">
        <f>+E28+2</f>
        <v>-4.3</v>
      </c>
      <c r="G28" s="43">
        <f>+F28+2.5</f>
        <v>-1.7999999999999998</v>
      </c>
      <c r="H28" s="43">
        <f>+G28+2</f>
        <v>0.20000000000000018</v>
      </c>
      <c r="I28" s="43">
        <f>+H28+2.5</f>
        <v>2.7</v>
      </c>
      <c r="J28" s="43"/>
    </row>
    <row r="29" spans="2:10" hidden="1">
      <c r="B29" s="43" t="s">
        <v>62</v>
      </c>
      <c r="C29" s="43">
        <v>-5.5</v>
      </c>
      <c r="D29" s="43">
        <f>+C29+0</f>
        <v>-5.5</v>
      </c>
      <c r="E29" s="43">
        <f>+D29+-5.5</f>
        <v>-11</v>
      </c>
      <c r="F29" s="43">
        <f>+E29+-0.5</f>
        <v>-11.5</v>
      </c>
      <c r="G29" s="43">
        <f>+F29+1</f>
        <v>-10.5</v>
      </c>
      <c r="H29" s="43">
        <f>+G29+0.5</f>
        <v>-10</v>
      </c>
      <c r="I29" s="43">
        <f>+H29+-2</f>
        <v>-12</v>
      </c>
      <c r="J29" s="43"/>
    </row>
    <row r="30" spans="2:10" hidden="1">
      <c r="B30" s="43" t="s">
        <v>63</v>
      </c>
      <c r="C30" s="43">
        <v>-3.4</v>
      </c>
      <c r="D30" s="43">
        <f>+C30+-0.5</f>
        <v>-3.9</v>
      </c>
      <c r="E30" s="43">
        <f>+D30+-1.5</f>
        <v>-5.4</v>
      </c>
      <c r="F30" s="43">
        <f>+E30+-3</f>
        <v>-8.4</v>
      </c>
      <c r="G30" s="43">
        <f>+F30+0.5</f>
        <v>-7.9</v>
      </c>
      <c r="H30" s="43">
        <f>+G30+1</f>
        <v>-6.9</v>
      </c>
      <c r="I30" s="43">
        <f>+H30+-2</f>
        <v>-8.9</v>
      </c>
      <c r="J30" s="43"/>
    </row>
    <row r="35" spans="2:53" ht="42" hidden="1" customHeight="1">
      <c r="B35" s="42" t="s">
        <v>67</v>
      </c>
      <c r="C35" s="54">
        <v>44949</v>
      </c>
      <c r="D35" s="54">
        <v>44950</v>
      </c>
      <c r="E35" s="54">
        <v>44951</v>
      </c>
      <c r="F35" s="54">
        <v>44952</v>
      </c>
      <c r="G35" s="54">
        <v>44953</v>
      </c>
      <c r="H35" s="54">
        <v>44954</v>
      </c>
      <c r="I35" s="54">
        <v>44955</v>
      </c>
      <c r="J35" s="54">
        <v>44956</v>
      </c>
      <c r="K35" s="54">
        <v>44957</v>
      </c>
      <c r="L35" s="54">
        <v>44958</v>
      </c>
      <c r="M35" s="54">
        <v>44959</v>
      </c>
      <c r="N35" s="54">
        <v>44960</v>
      </c>
      <c r="O35" s="54">
        <v>44961</v>
      </c>
      <c r="P35" s="54">
        <v>44962</v>
      </c>
      <c r="Q35" s="54">
        <v>44963</v>
      </c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>
        <v>44964</v>
      </c>
      <c r="AQ35" s="54">
        <v>44965</v>
      </c>
      <c r="AR35" s="54">
        <v>44966</v>
      </c>
      <c r="AS35" s="54">
        <v>44967</v>
      </c>
      <c r="AT35" s="54">
        <v>44968</v>
      </c>
      <c r="AU35" s="54">
        <v>44969</v>
      </c>
      <c r="AV35" s="54">
        <v>44970</v>
      </c>
      <c r="AW35" s="54">
        <v>44971</v>
      </c>
      <c r="AX35" s="54">
        <v>44972</v>
      </c>
      <c r="AY35" s="54">
        <v>44973</v>
      </c>
      <c r="AZ35" s="33" t="s">
        <v>69</v>
      </c>
      <c r="BA35" s="33" t="s">
        <v>70</v>
      </c>
    </row>
    <row r="36" spans="2:53" hidden="1">
      <c r="B36" s="43" t="s">
        <v>32</v>
      </c>
      <c r="C36" s="43">
        <v>-0.1</v>
      </c>
      <c r="D36" s="33">
        <v>-1.4</v>
      </c>
      <c r="E36" s="33">
        <v>-2.2999999999999998</v>
      </c>
      <c r="F36" s="33">
        <v>-2.5</v>
      </c>
      <c r="G36" s="33">
        <v>-0.9</v>
      </c>
      <c r="AZ36" s="43">
        <f t="shared" ref="AZ36:AZ48" si="0">+SUM(C36:AY36)</f>
        <v>-7.2</v>
      </c>
    </row>
    <row r="37" spans="2:53" hidden="1">
      <c r="B37" s="43" t="s">
        <v>33</v>
      </c>
      <c r="C37" s="43">
        <v>-0.2</v>
      </c>
      <c r="D37" s="33">
        <v>-0.7</v>
      </c>
      <c r="E37" s="33">
        <v>-2.1</v>
      </c>
      <c r="F37" s="33">
        <v>-1.3</v>
      </c>
      <c r="G37" s="33">
        <v>-1.2</v>
      </c>
      <c r="AZ37" s="43">
        <f t="shared" si="0"/>
        <v>-5.5</v>
      </c>
    </row>
    <row r="38" spans="2:53" hidden="1">
      <c r="B38" s="43" t="s">
        <v>34</v>
      </c>
      <c r="C38" s="43">
        <v>-1.7</v>
      </c>
      <c r="D38" s="33">
        <v>-2.6</v>
      </c>
      <c r="E38" s="33">
        <v>-1.1000000000000001</v>
      </c>
      <c r="F38" s="33">
        <v>2.7</v>
      </c>
      <c r="G38" s="33">
        <v>1.6</v>
      </c>
      <c r="AZ38" s="43">
        <f t="shared" si="0"/>
        <v>-1.1000000000000001</v>
      </c>
    </row>
    <row r="39" spans="2:53" hidden="1">
      <c r="B39" s="43" t="s">
        <v>35</v>
      </c>
      <c r="C39" s="43">
        <v>-3.2</v>
      </c>
      <c r="D39" s="33">
        <v>-2.7</v>
      </c>
      <c r="E39" s="33">
        <v>-3.4</v>
      </c>
      <c r="F39" s="33">
        <v>0.1</v>
      </c>
      <c r="G39" s="33">
        <v>-1.4</v>
      </c>
      <c r="AZ39" s="43">
        <f t="shared" si="0"/>
        <v>-10.600000000000001</v>
      </c>
    </row>
    <row r="40" spans="2:53" hidden="1">
      <c r="B40" s="43" t="s">
        <v>36</v>
      </c>
      <c r="C40" s="43">
        <v>-1</v>
      </c>
      <c r="D40" s="33">
        <v>-1.6</v>
      </c>
      <c r="E40" s="33">
        <v>-2.8</v>
      </c>
      <c r="F40" s="33">
        <v>-1</v>
      </c>
      <c r="G40" s="33">
        <v>-2</v>
      </c>
      <c r="AZ40" s="43">
        <f t="shared" si="0"/>
        <v>-8.4</v>
      </c>
    </row>
    <row r="41" spans="2:53" hidden="1">
      <c r="B41" s="43" t="s">
        <v>37</v>
      </c>
      <c r="C41" s="43">
        <v>-3.6</v>
      </c>
      <c r="D41" s="33">
        <v>-3.7</v>
      </c>
      <c r="E41" s="33">
        <v>-3.1</v>
      </c>
      <c r="F41" s="33">
        <v>1</v>
      </c>
      <c r="G41" s="33">
        <v>-1.2</v>
      </c>
      <c r="AZ41" s="43">
        <f t="shared" si="0"/>
        <v>-10.6</v>
      </c>
    </row>
    <row r="42" spans="2:53" hidden="1">
      <c r="B42" s="43" t="s">
        <v>38</v>
      </c>
      <c r="C42" s="43">
        <v>-0.7</v>
      </c>
      <c r="D42" s="33">
        <v>-1.7</v>
      </c>
      <c r="E42" s="33">
        <v>-2.9</v>
      </c>
      <c r="F42" s="33">
        <v>-1.7</v>
      </c>
      <c r="G42" s="33">
        <v>-1</v>
      </c>
      <c r="AZ42" s="43">
        <f t="shared" si="0"/>
        <v>-8</v>
      </c>
    </row>
    <row r="43" spans="2:53" hidden="1">
      <c r="B43" s="43" t="s">
        <v>39</v>
      </c>
      <c r="C43" s="43">
        <v>0</v>
      </c>
      <c r="D43" s="33">
        <v>-0.8</v>
      </c>
      <c r="E43" s="33">
        <v>-1.8</v>
      </c>
      <c r="F43" s="33">
        <v>-2.2000000000000002</v>
      </c>
      <c r="G43" s="33">
        <v>-1.3</v>
      </c>
      <c r="AZ43" s="43">
        <f t="shared" si="0"/>
        <v>-6.1000000000000005</v>
      </c>
    </row>
    <row r="44" spans="2:53" hidden="1">
      <c r="B44" s="43" t="s">
        <v>41</v>
      </c>
      <c r="C44" s="43">
        <v>0.3</v>
      </c>
      <c r="D44" s="33">
        <v>-0.4</v>
      </c>
      <c r="E44" s="33">
        <v>-1.3</v>
      </c>
      <c r="F44" s="33">
        <v>-1.5</v>
      </c>
      <c r="G44" s="33">
        <v>-0.8</v>
      </c>
      <c r="AZ44" s="43">
        <f t="shared" si="0"/>
        <v>-3.7</v>
      </c>
    </row>
    <row r="45" spans="2:53" hidden="1">
      <c r="B45" s="43" t="s">
        <v>60</v>
      </c>
      <c r="C45" s="43">
        <v>-1.7</v>
      </c>
      <c r="D45" s="33">
        <v>-2.2999999999999998</v>
      </c>
      <c r="E45" s="33">
        <v>-3.2</v>
      </c>
      <c r="F45" s="33">
        <v>-1.4</v>
      </c>
      <c r="G45" s="33">
        <v>-2.8</v>
      </c>
      <c r="AZ45" s="43">
        <f t="shared" si="0"/>
        <v>-11.399999999999999</v>
      </c>
    </row>
    <row r="46" spans="2:53" hidden="1">
      <c r="B46" s="43" t="s">
        <v>61</v>
      </c>
      <c r="C46" s="43">
        <v>-1.4</v>
      </c>
      <c r="D46" s="33">
        <v>-1.6</v>
      </c>
      <c r="E46" s="33">
        <v>-1</v>
      </c>
      <c r="F46" s="33">
        <v>0.2</v>
      </c>
      <c r="G46" s="33">
        <v>-1.4</v>
      </c>
      <c r="AZ46" s="43">
        <f t="shared" si="0"/>
        <v>-5.1999999999999993</v>
      </c>
    </row>
    <row r="47" spans="2:53" hidden="1">
      <c r="B47" s="43" t="s">
        <v>62</v>
      </c>
      <c r="C47" s="43">
        <v>-0.4</v>
      </c>
      <c r="D47" s="33">
        <v>-1.1000000000000001</v>
      </c>
      <c r="E47" s="33">
        <v>-2.6</v>
      </c>
      <c r="F47" s="33">
        <v>-1.4</v>
      </c>
      <c r="G47" s="33">
        <v>-1</v>
      </c>
      <c r="AZ47" s="43">
        <f t="shared" si="0"/>
        <v>-6.5</v>
      </c>
    </row>
    <row r="48" spans="2:53" hidden="1">
      <c r="B48" s="43" t="s">
        <v>63</v>
      </c>
      <c r="C48" s="43">
        <v>0.4</v>
      </c>
      <c r="D48" s="33">
        <v>-1</v>
      </c>
      <c r="E48" s="33">
        <v>-1.1000000000000001</v>
      </c>
      <c r="F48" s="33">
        <v>-1.7</v>
      </c>
      <c r="G48" s="33">
        <v>-0.5</v>
      </c>
      <c r="AZ48" s="43">
        <f t="shared" si="0"/>
        <v>-3.9000000000000004</v>
      </c>
    </row>
    <row r="49" spans="1:17" ht="42" customHeight="1">
      <c r="A49" s="42" t="s">
        <v>42</v>
      </c>
      <c r="D49" s="43" t="s">
        <v>31</v>
      </c>
      <c r="E49" s="43" t="s">
        <v>25</v>
      </c>
      <c r="F49" s="43" t="s">
        <v>26</v>
      </c>
      <c r="G49" s="43" t="s">
        <v>27</v>
      </c>
      <c r="H49" s="43" t="s">
        <v>28</v>
      </c>
      <c r="I49" s="43" t="s">
        <v>29</v>
      </c>
      <c r="J49" s="43" t="s">
        <v>30</v>
      </c>
      <c r="K49" s="43" t="s">
        <v>31</v>
      </c>
      <c r="L49" s="43" t="s">
        <v>25</v>
      </c>
      <c r="M49" s="43" t="s">
        <v>26</v>
      </c>
      <c r="N49" s="43" t="s">
        <v>27</v>
      </c>
      <c r="O49" s="43" t="s">
        <v>28</v>
      </c>
      <c r="P49" s="43" t="s">
        <v>29</v>
      </c>
      <c r="Q49" s="43" t="s">
        <v>30</v>
      </c>
    </row>
    <row r="50" spans="1:17" ht="28" customHeight="1">
      <c r="B50" s="33" t="s">
        <v>0</v>
      </c>
      <c r="C50" s="33" t="s">
        <v>1</v>
      </c>
    </row>
    <row r="51" spans="1:17" ht="27.75" customHeight="1"/>
    <row r="52" spans="1:17">
      <c r="B52" s="33" t="s">
        <v>4</v>
      </c>
      <c r="C52" s="44" t="s">
        <v>5</v>
      </c>
    </row>
    <row r="53" spans="1:17">
      <c r="B53" s="33" t="s">
        <v>7</v>
      </c>
      <c r="C53" s="45" t="s">
        <v>49</v>
      </c>
    </row>
    <row r="54" spans="1:17">
      <c r="B54" s="33" t="s">
        <v>50</v>
      </c>
      <c r="C54" s="46" t="s">
        <v>51</v>
      </c>
    </row>
    <row r="55" spans="1:17">
      <c r="B55" s="33" t="s">
        <v>10</v>
      </c>
      <c r="C55" s="47" t="s">
        <v>11</v>
      </c>
    </row>
    <row r="56" spans="1:17">
      <c r="B56" s="33" t="s">
        <v>64</v>
      </c>
      <c r="C56" s="48" t="s">
        <v>65</v>
      </c>
    </row>
    <row r="57" spans="1:17">
      <c r="B57" s="33" t="s">
        <v>13</v>
      </c>
      <c r="C57" s="49" t="s">
        <v>52</v>
      </c>
    </row>
    <row r="58" spans="1:17">
      <c r="B58" s="33" t="s">
        <v>16</v>
      </c>
      <c r="C58" s="50"/>
    </row>
    <row r="62" spans="1:17" ht="42" customHeight="1">
      <c r="C62" s="33" t="s">
        <v>72</v>
      </c>
    </row>
    <row r="63" spans="1:17">
      <c r="B63" s="27" t="s">
        <v>46</v>
      </c>
      <c r="C63" s="27" t="s">
        <v>17</v>
      </c>
      <c r="D63" s="27" t="s">
        <v>18</v>
      </c>
      <c r="E63" s="27" t="s">
        <v>19</v>
      </c>
      <c r="F63" s="27" t="s">
        <v>20</v>
      </c>
      <c r="G63" s="27" t="s">
        <v>21</v>
      </c>
      <c r="H63" s="27" t="s">
        <v>22</v>
      </c>
      <c r="I63" s="27" t="s">
        <v>23</v>
      </c>
      <c r="J63" s="63" t="s">
        <v>24</v>
      </c>
    </row>
    <row r="64" spans="1:17">
      <c r="B64" s="43"/>
      <c r="C64" s="51"/>
      <c r="D64" s="51"/>
      <c r="E64" s="51"/>
      <c r="F64" s="51"/>
      <c r="G64" s="51"/>
      <c r="H64" s="51"/>
      <c r="I64" s="64"/>
      <c r="J64" s="59"/>
    </row>
    <row r="65" spans="2:10">
      <c r="B65" s="43"/>
      <c r="C65" s="57"/>
      <c r="D65" s="57"/>
      <c r="E65" s="57"/>
      <c r="F65" s="57"/>
      <c r="G65" s="57"/>
      <c r="H65" s="57"/>
      <c r="I65" s="65"/>
      <c r="J65" s="59"/>
    </row>
    <row r="66" spans="2:10">
      <c r="B66" s="43" t="s">
        <v>32</v>
      </c>
      <c r="C66" s="43"/>
      <c r="D66" s="43"/>
      <c r="E66" s="43"/>
      <c r="F66" s="43"/>
      <c r="G66" s="43"/>
      <c r="H66" s="43"/>
      <c r="I66" s="43"/>
      <c r="J66" s="57"/>
    </row>
    <row r="67" spans="2:10">
      <c r="B67" s="43" t="s">
        <v>33</v>
      </c>
      <c r="C67" s="43"/>
      <c r="D67" s="43"/>
      <c r="E67" s="43"/>
      <c r="F67" s="43"/>
      <c r="G67" s="43"/>
      <c r="H67" s="43"/>
      <c r="I67" s="43"/>
      <c r="J67" s="43"/>
    </row>
    <row r="68" spans="2:10">
      <c r="B68" s="43" t="s">
        <v>34</v>
      </c>
      <c r="C68" s="43"/>
      <c r="D68" s="43"/>
      <c r="E68" s="43"/>
      <c r="F68" s="43"/>
      <c r="G68" s="43"/>
      <c r="H68" s="43"/>
      <c r="I68" s="43"/>
      <c r="J68" s="43"/>
    </row>
    <row r="69" spans="2:10">
      <c r="B69" s="43" t="s">
        <v>35</v>
      </c>
      <c r="C69" s="43"/>
      <c r="D69" s="43"/>
      <c r="E69" s="43"/>
      <c r="F69" s="43"/>
      <c r="G69" s="43"/>
      <c r="H69" s="43"/>
      <c r="I69" s="43"/>
      <c r="J69" s="43"/>
    </row>
    <row r="70" spans="2:10">
      <c r="B70" s="43" t="s">
        <v>36</v>
      </c>
      <c r="C70" s="43"/>
      <c r="D70" s="43"/>
      <c r="E70" s="43"/>
      <c r="F70" s="43"/>
      <c r="G70" s="43"/>
      <c r="H70" s="43"/>
      <c r="I70" s="43"/>
      <c r="J70" s="43"/>
    </row>
    <row r="71" spans="2:10">
      <c r="B71" s="43" t="s">
        <v>37</v>
      </c>
      <c r="C71" s="43"/>
      <c r="D71" s="43"/>
      <c r="E71" s="43"/>
      <c r="F71" s="43"/>
      <c r="G71" s="43"/>
      <c r="H71" s="43"/>
      <c r="I71" s="43"/>
      <c r="J71" s="43"/>
    </row>
    <row r="72" spans="2:10">
      <c r="B72" s="43" t="s">
        <v>38</v>
      </c>
      <c r="C72" s="43"/>
      <c r="D72" s="43"/>
      <c r="E72" s="43"/>
      <c r="F72" s="43"/>
      <c r="G72" s="43"/>
      <c r="H72" s="43"/>
      <c r="I72" s="43"/>
      <c r="J72" s="43"/>
    </row>
    <row r="73" spans="2:10">
      <c r="B73" s="43" t="s">
        <v>39</v>
      </c>
      <c r="C73" s="43"/>
      <c r="D73" s="43"/>
      <c r="E73" s="43"/>
      <c r="F73" s="43"/>
      <c r="G73" s="43"/>
      <c r="H73" s="43"/>
      <c r="I73" s="43"/>
      <c r="J73" s="43"/>
    </row>
    <row r="74" spans="2:10">
      <c r="B74" s="43" t="s">
        <v>41</v>
      </c>
      <c r="C74" s="43"/>
      <c r="D74" s="43"/>
      <c r="E74" s="43"/>
      <c r="F74" s="43"/>
      <c r="G74" s="43"/>
      <c r="H74" s="43"/>
      <c r="I74" s="43"/>
      <c r="J74" s="43"/>
    </row>
    <row r="75" spans="2:10">
      <c r="B75" s="43" t="s">
        <v>60</v>
      </c>
      <c r="C75" s="43"/>
      <c r="D75" s="43"/>
      <c r="E75" s="43"/>
      <c r="F75" s="43"/>
      <c r="G75" s="43"/>
      <c r="H75" s="43"/>
      <c r="I75" s="43"/>
      <c r="J75" s="43"/>
    </row>
    <row r="76" spans="2:10">
      <c r="B76" s="43" t="s">
        <v>61</v>
      </c>
      <c r="C76" s="43"/>
      <c r="D76" s="43"/>
      <c r="E76" s="43"/>
      <c r="F76" s="43"/>
      <c r="G76" s="43"/>
      <c r="H76" s="43"/>
      <c r="I76" s="43"/>
      <c r="J76" s="43"/>
    </row>
    <row r="77" spans="2:10">
      <c r="B77" s="43" t="s">
        <v>62</v>
      </c>
      <c r="C77" s="43"/>
      <c r="D77" s="43"/>
      <c r="E77" s="43"/>
      <c r="F77" s="43"/>
      <c r="G77" s="43"/>
      <c r="H77" s="43"/>
      <c r="I77" s="43"/>
      <c r="J77" s="43"/>
    </row>
    <row r="78" spans="2:10">
      <c r="B78" s="43" t="s">
        <v>63</v>
      </c>
      <c r="C78" s="43"/>
      <c r="D78" s="43"/>
      <c r="E78" s="43"/>
      <c r="F78" s="43"/>
      <c r="G78" s="43"/>
      <c r="H78" s="43"/>
      <c r="I78" s="43"/>
      <c r="J78" s="43"/>
    </row>
    <row r="83" spans="2:124" ht="42" customHeight="1">
      <c r="B83" s="42" t="s">
        <v>67</v>
      </c>
      <c r="C83" s="54">
        <v>45658</v>
      </c>
      <c r="D83" s="54">
        <v>45659</v>
      </c>
      <c r="E83" s="54">
        <v>45660</v>
      </c>
      <c r="F83" s="54">
        <v>45661</v>
      </c>
      <c r="G83" s="54">
        <v>45662</v>
      </c>
      <c r="H83" s="54">
        <v>45663</v>
      </c>
      <c r="I83" s="54">
        <v>45664</v>
      </c>
      <c r="J83" s="54">
        <v>45665</v>
      </c>
      <c r="K83" s="54">
        <v>45666</v>
      </c>
      <c r="L83" s="54">
        <v>45667</v>
      </c>
      <c r="M83" s="54">
        <v>45668</v>
      </c>
      <c r="N83" s="54">
        <v>45669</v>
      </c>
      <c r="O83" s="54">
        <v>45670</v>
      </c>
      <c r="P83" s="54">
        <v>45671</v>
      </c>
      <c r="Q83" s="54">
        <v>45672</v>
      </c>
      <c r="R83" s="54">
        <v>45673</v>
      </c>
      <c r="S83" s="54">
        <v>45674</v>
      </c>
      <c r="T83" s="54">
        <v>45675</v>
      </c>
      <c r="U83" s="54">
        <v>45676</v>
      </c>
      <c r="V83" s="54">
        <v>45677</v>
      </c>
      <c r="W83" s="54">
        <v>45678</v>
      </c>
      <c r="X83" s="54">
        <v>45679</v>
      </c>
      <c r="Y83" s="54">
        <v>45680</v>
      </c>
      <c r="Z83" s="54">
        <v>45681</v>
      </c>
      <c r="AA83" s="54">
        <v>45682</v>
      </c>
      <c r="AB83" s="54">
        <v>45683</v>
      </c>
      <c r="AC83" s="54">
        <v>45684</v>
      </c>
      <c r="AD83" s="54">
        <v>45685</v>
      </c>
      <c r="AE83" s="54">
        <v>45686</v>
      </c>
      <c r="AF83" s="54">
        <v>45687</v>
      </c>
      <c r="AG83" s="54">
        <v>45688</v>
      </c>
      <c r="AH83" s="54">
        <v>45689</v>
      </c>
      <c r="AI83" s="54">
        <v>45690</v>
      </c>
      <c r="AJ83" s="54">
        <v>45691</v>
      </c>
      <c r="AK83" s="54">
        <v>45692</v>
      </c>
      <c r="AL83" s="54">
        <v>45693</v>
      </c>
      <c r="AM83" s="54">
        <v>45694</v>
      </c>
      <c r="AN83" s="54">
        <v>45695</v>
      </c>
      <c r="AO83" s="54">
        <v>45696</v>
      </c>
      <c r="AP83" s="54">
        <v>45697</v>
      </c>
      <c r="AQ83" s="54">
        <v>45698</v>
      </c>
      <c r="AR83" s="54">
        <v>45699</v>
      </c>
      <c r="AS83" s="54">
        <v>45700</v>
      </c>
      <c r="AT83" s="54">
        <v>45701</v>
      </c>
      <c r="AU83" s="54">
        <v>45702</v>
      </c>
      <c r="AV83" s="54">
        <v>45703</v>
      </c>
      <c r="AW83" s="54">
        <v>45704</v>
      </c>
      <c r="AX83" s="54">
        <v>45705</v>
      </c>
      <c r="AY83" s="54">
        <v>45706</v>
      </c>
      <c r="AZ83" s="54">
        <v>45707</v>
      </c>
      <c r="BA83" s="54">
        <v>45708</v>
      </c>
      <c r="BB83" s="54">
        <v>45709</v>
      </c>
      <c r="BC83" s="54">
        <v>45710</v>
      </c>
      <c r="BD83" s="54">
        <v>45711</v>
      </c>
      <c r="BE83" s="54">
        <v>45712</v>
      </c>
      <c r="BF83" s="54">
        <v>45713</v>
      </c>
      <c r="BG83" s="54">
        <v>45714</v>
      </c>
      <c r="BH83" s="54">
        <v>45715</v>
      </c>
      <c r="BI83" s="54">
        <v>45716</v>
      </c>
      <c r="BJ83" s="54">
        <v>45717</v>
      </c>
      <c r="BK83" s="54">
        <v>45718</v>
      </c>
      <c r="BL83" s="54">
        <v>45719</v>
      </c>
      <c r="BM83" s="54">
        <v>45720</v>
      </c>
      <c r="BN83" s="54">
        <v>45721</v>
      </c>
      <c r="BO83" s="54">
        <v>45722</v>
      </c>
      <c r="BP83" s="54">
        <v>45723</v>
      </c>
      <c r="BQ83" s="54">
        <v>45724</v>
      </c>
      <c r="BR83" s="54">
        <v>45725</v>
      </c>
      <c r="BS83" s="54">
        <v>45726</v>
      </c>
      <c r="BT83" s="54">
        <v>45727</v>
      </c>
      <c r="BU83" s="54">
        <v>45728</v>
      </c>
      <c r="BV83" s="54">
        <v>45729</v>
      </c>
      <c r="BW83" s="54">
        <v>45730</v>
      </c>
      <c r="BX83" s="54">
        <v>45731</v>
      </c>
      <c r="BY83" s="54">
        <v>45732</v>
      </c>
      <c r="BZ83" s="54">
        <v>45733</v>
      </c>
      <c r="CA83" s="54">
        <v>45734</v>
      </c>
      <c r="CB83" s="54">
        <v>45735</v>
      </c>
      <c r="CC83" s="54">
        <v>45736</v>
      </c>
      <c r="CD83" s="54">
        <v>45737</v>
      </c>
      <c r="CE83" s="54">
        <v>45738</v>
      </c>
      <c r="CF83" s="54">
        <v>45739</v>
      </c>
      <c r="CG83" s="54">
        <v>45740</v>
      </c>
      <c r="CH83" s="54">
        <v>45741</v>
      </c>
      <c r="CI83" s="54">
        <v>45742</v>
      </c>
      <c r="CJ83" s="54">
        <v>45743</v>
      </c>
      <c r="CK83" s="54">
        <v>45744</v>
      </c>
      <c r="CL83" s="54">
        <v>45745</v>
      </c>
      <c r="CM83" s="54">
        <v>45746</v>
      </c>
      <c r="CN83" s="54">
        <v>45747</v>
      </c>
      <c r="CO83" s="54">
        <v>45748</v>
      </c>
      <c r="CP83" s="54">
        <v>45749</v>
      </c>
      <c r="CQ83" s="54">
        <v>45750</v>
      </c>
      <c r="CR83" s="54">
        <v>45751</v>
      </c>
      <c r="CS83" s="54">
        <v>45752</v>
      </c>
      <c r="CT83" s="54">
        <v>45753</v>
      </c>
      <c r="CU83" s="54">
        <v>45754</v>
      </c>
      <c r="CV83" s="54">
        <v>45755</v>
      </c>
      <c r="CW83" s="54">
        <v>45756</v>
      </c>
      <c r="CX83" s="54">
        <v>45757</v>
      </c>
      <c r="CY83" s="54">
        <v>45758</v>
      </c>
      <c r="CZ83" s="54">
        <v>45759</v>
      </c>
      <c r="DA83" s="54">
        <v>45760</v>
      </c>
      <c r="DB83" s="54">
        <v>45761</v>
      </c>
      <c r="DC83" s="54">
        <v>45762</v>
      </c>
      <c r="DD83" s="54">
        <v>45763</v>
      </c>
      <c r="DE83" s="54">
        <v>45764</v>
      </c>
      <c r="DF83" s="54">
        <v>45765</v>
      </c>
      <c r="DG83" s="54">
        <v>45766</v>
      </c>
      <c r="DH83" s="54">
        <v>45767</v>
      </c>
      <c r="DI83" s="54">
        <v>45768</v>
      </c>
      <c r="DJ83" s="54">
        <v>45769</v>
      </c>
      <c r="DK83" s="54">
        <v>45770</v>
      </c>
      <c r="DL83" s="54">
        <v>45771</v>
      </c>
      <c r="DM83" s="54">
        <v>45772</v>
      </c>
      <c r="DN83" s="54">
        <v>45773</v>
      </c>
      <c r="DO83" s="54">
        <v>45774</v>
      </c>
      <c r="DP83" s="54">
        <v>45775</v>
      </c>
      <c r="DQ83" s="54">
        <v>45776</v>
      </c>
      <c r="DR83" s="54">
        <v>45777</v>
      </c>
      <c r="DS83" s="33" t="s">
        <v>69</v>
      </c>
      <c r="DT83" s="33" t="s">
        <v>70</v>
      </c>
    </row>
    <row r="84" spans="2:124">
      <c r="B84" s="43" t="s">
        <v>32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>
        <f>+SUM(C84:DR84)</f>
        <v>0</v>
      </c>
      <c r="DT84" s="43">
        <f>+SUM(C84:DR84)</f>
        <v>0</v>
      </c>
    </row>
    <row r="85" spans="2:124">
      <c r="B85" s="43" t="s">
        <v>33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>
        <f t="shared" ref="DS85:DS96" si="1">+SUM(C85:DR85)</f>
        <v>0</v>
      </c>
      <c r="DT85" s="43">
        <f t="shared" ref="DT85:DT96" si="2">+SUM(C85:DR85)</f>
        <v>0</v>
      </c>
    </row>
    <row r="86" spans="2:124">
      <c r="B86" s="43" t="s">
        <v>34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>
        <f t="shared" si="1"/>
        <v>0</v>
      </c>
      <c r="DT86" s="43">
        <f t="shared" si="2"/>
        <v>0</v>
      </c>
    </row>
    <row r="87" spans="2:124">
      <c r="B87" s="43" t="s">
        <v>35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>
        <f t="shared" si="1"/>
        <v>0</v>
      </c>
      <c r="DT87" s="43">
        <f t="shared" si="2"/>
        <v>0</v>
      </c>
    </row>
    <row r="88" spans="2:124">
      <c r="B88" s="43" t="s">
        <v>36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>
        <f t="shared" si="1"/>
        <v>0</v>
      </c>
      <c r="DT88" s="43">
        <f t="shared" si="2"/>
        <v>0</v>
      </c>
    </row>
    <row r="89" spans="2:124">
      <c r="B89" s="43" t="s">
        <v>37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>
        <f t="shared" si="1"/>
        <v>0</v>
      </c>
      <c r="DT89" s="43">
        <f t="shared" si="2"/>
        <v>0</v>
      </c>
    </row>
    <row r="90" spans="2:124">
      <c r="B90" s="43" t="s">
        <v>38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>
        <f t="shared" si="1"/>
        <v>0</v>
      </c>
      <c r="DT90" s="43">
        <f t="shared" si="2"/>
        <v>0</v>
      </c>
    </row>
    <row r="91" spans="2:124">
      <c r="B91" s="43" t="s">
        <v>39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>
        <f t="shared" si="1"/>
        <v>0</v>
      </c>
      <c r="DT91" s="43">
        <f t="shared" si="2"/>
        <v>0</v>
      </c>
    </row>
    <row r="92" spans="2:124">
      <c r="B92" s="43" t="s">
        <v>41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>
        <f t="shared" si="1"/>
        <v>0</v>
      </c>
      <c r="DT92" s="43">
        <f t="shared" si="2"/>
        <v>0</v>
      </c>
    </row>
    <row r="93" spans="2:124">
      <c r="B93" s="43" t="s">
        <v>60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>
        <f t="shared" si="1"/>
        <v>0</v>
      </c>
      <c r="DT93" s="43">
        <f t="shared" si="2"/>
        <v>0</v>
      </c>
    </row>
    <row r="94" spans="2:124">
      <c r="B94" s="43" t="s">
        <v>61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>
        <f t="shared" si="1"/>
        <v>0</v>
      </c>
      <c r="DT94" s="43">
        <f t="shared" si="2"/>
        <v>0</v>
      </c>
    </row>
    <row r="95" spans="2:124">
      <c r="B95" s="43" t="s">
        <v>62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>
        <f t="shared" si="1"/>
        <v>0</v>
      </c>
      <c r="DT95" s="43">
        <f t="shared" si="2"/>
        <v>0</v>
      </c>
    </row>
    <row r="96" spans="2:124">
      <c r="B96" s="43" t="s">
        <v>63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>
        <f t="shared" si="1"/>
        <v>0</v>
      </c>
      <c r="DT96" s="43">
        <f t="shared" si="2"/>
        <v>0</v>
      </c>
    </row>
    <row r="103" spans="2:126" ht="42" customHeight="1">
      <c r="B103" s="42" t="s">
        <v>67</v>
      </c>
      <c r="C103" s="54">
        <v>45901</v>
      </c>
      <c r="D103" s="54">
        <v>45902</v>
      </c>
      <c r="E103" s="54">
        <v>45903</v>
      </c>
      <c r="F103" s="54">
        <v>45904</v>
      </c>
      <c r="G103" s="54">
        <v>45905</v>
      </c>
      <c r="H103" s="54">
        <v>45906</v>
      </c>
      <c r="I103" s="54">
        <v>45907</v>
      </c>
      <c r="J103" s="54">
        <v>45908</v>
      </c>
      <c r="K103" s="54">
        <v>45909</v>
      </c>
      <c r="L103" s="54">
        <v>45910</v>
      </c>
      <c r="M103" s="54">
        <v>45911</v>
      </c>
      <c r="N103" s="54">
        <v>45912</v>
      </c>
      <c r="O103" s="54">
        <v>45913</v>
      </c>
      <c r="P103" s="54">
        <v>45914</v>
      </c>
      <c r="Q103" s="54">
        <v>45915</v>
      </c>
      <c r="R103" s="54">
        <v>45916</v>
      </c>
      <c r="S103" s="54">
        <v>45917</v>
      </c>
      <c r="T103" s="54">
        <v>45918</v>
      </c>
      <c r="U103" s="54">
        <v>45919</v>
      </c>
      <c r="V103" s="54">
        <v>45920</v>
      </c>
      <c r="W103" s="54">
        <v>45921</v>
      </c>
      <c r="X103" s="54">
        <v>45922</v>
      </c>
      <c r="Y103" s="54">
        <v>45923</v>
      </c>
      <c r="Z103" s="54">
        <v>45924</v>
      </c>
      <c r="AA103" s="54">
        <v>45925</v>
      </c>
      <c r="AB103" s="54">
        <v>45926</v>
      </c>
      <c r="AC103" s="54">
        <v>45927</v>
      </c>
      <c r="AD103" s="54">
        <v>45928</v>
      </c>
      <c r="AE103" s="54">
        <v>45929</v>
      </c>
      <c r="AF103" s="54">
        <v>45930</v>
      </c>
      <c r="AG103" s="54">
        <v>45931</v>
      </c>
      <c r="AH103" s="54">
        <v>45932</v>
      </c>
      <c r="AI103" s="54">
        <v>45933</v>
      </c>
      <c r="AJ103" s="54">
        <v>45934</v>
      </c>
      <c r="AK103" s="54">
        <v>45935</v>
      </c>
      <c r="AL103" s="54">
        <v>45936</v>
      </c>
      <c r="AM103" s="54">
        <v>45937</v>
      </c>
      <c r="AN103" s="54">
        <v>45938</v>
      </c>
      <c r="AO103" s="54">
        <v>45939</v>
      </c>
      <c r="AP103" s="54">
        <v>45940</v>
      </c>
      <c r="AQ103" s="54">
        <v>45941</v>
      </c>
      <c r="AR103" s="54">
        <v>45942</v>
      </c>
      <c r="AS103" s="54">
        <v>45943</v>
      </c>
      <c r="AT103" s="54">
        <v>45944</v>
      </c>
      <c r="AU103" s="54">
        <v>45945</v>
      </c>
      <c r="AV103" s="54">
        <v>45946</v>
      </c>
      <c r="AW103" s="54">
        <v>45947</v>
      </c>
      <c r="AX103" s="54">
        <v>45948</v>
      </c>
      <c r="AY103" s="54">
        <v>45949</v>
      </c>
      <c r="AZ103" s="54">
        <v>45950</v>
      </c>
      <c r="BA103" s="54">
        <v>45951</v>
      </c>
      <c r="BB103" s="54">
        <v>45952</v>
      </c>
      <c r="BC103" s="54">
        <v>45953</v>
      </c>
      <c r="BD103" s="54">
        <v>45954</v>
      </c>
      <c r="BE103" s="54">
        <v>45955</v>
      </c>
      <c r="BF103" s="54">
        <v>45956</v>
      </c>
      <c r="BG103" s="54">
        <v>45957</v>
      </c>
      <c r="BH103" s="54">
        <v>45958</v>
      </c>
      <c r="BI103" s="54">
        <v>45959</v>
      </c>
      <c r="BJ103" s="54">
        <v>45960</v>
      </c>
      <c r="BK103" s="54">
        <v>45961</v>
      </c>
      <c r="BL103" s="54">
        <v>45962</v>
      </c>
      <c r="BM103" s="54">
        <v>45963</v>
      </c>
      <c r="BN103" s="54">
        <v>45964</v>
      </c>
      <c r="BO103" s="54">
        <v>45965</v>
      </c>
      <c r="BP103" s="54">
        <v>45966</v>
      </c>
      <c r="BQ103" s="54">
        <v>45967</v>
      </c>
      <c r="BR103" s="54">
        <v>45968</v>
      </c>
      <c r="BS103" s="54">
        <v>45969</v>
      </c>
      <c r="BT103" s="54">
        <v>45970</v>
      </c>
      <c r="BU103" s="54">
        <v>45971</v>
      </c>
      <c r="BV103" s="54">
        <v>45972</v>
      </c>
      <c r="BW103" s="54">
        <v>45973</v>
      </c>
      <c r="BX103" s="54">
        <v>45974</v>
      </c>
      <c r="BY103" s="54">
        <v>45975</v>
      </c>
      <c r="BZ103" s="54">
        <v>45976</v>
      </c>
      <c r="CA103" s="54">
        <v>45977</v>
      </c>
      <c r="CB103" s="54">
        <v>45978</v>
      </c>
      <c r="CC103" s="54">
        <v>45979</v>
      </c>
      <c r="CD103" s="54">
        <v>45980</v>
      </c>
      <c r="CE103" s="54">
        <v>45981</v>
      </c>
      <c r="CF103" s="54">
        <v>45982</v>
      </c>
      <c r="CG103" s="54">
        <v>45983</v>
      </c>
      <c r="CH103" s="54">
        <v>45984</v>
      </c>
      <c r="CI103" s="54">
        <v>45985</v>
      </c>
      <c r="CJ103" s="54">
        <v>45986</v>
      </c>
      <c r="CK103" s="54">
        <v>45987</v>
      </c>
      <c r="CL103" s="54">
        <v>45988</v>
      </c>
      <c r="CM103" s="54">
        <v>45989</v>
      </c>
      <c r="CN103" s="54">
        <v>45990</v>
      </c>
      <c r="CO103" s="54">
        <v>45991</v>
      </c>
      <c r="CP103" s="54">
        <v>45992</v>
      </c>
      <c r="CQ103" s="54">
        <v>45993</v>
      </c>
      <c r="CR103" s="54">
        <v>45994</v>
      </c>
      <c r="CS103" s="54">
        <v>45995</v>
      </c>
      <c r="CT103" s="54">
        <v>45996</v>
      </c>
      <c r="CU103" s="54">
        <v>45997</v>
      </c>
      <c r="CV103" s="54">
        <v>45998</v>
      </c>
      <c r="CW103" s="54">
        <v>45999</v>
      </c>
      <c r="CX103" s="54">
        <v>46000</v>
      </c>
      <c r="CY103" s="54">
        <v>46001</v>
      </c>
      <c r="CZ103" s="54">
        <v>46002</v>
      </c>
      <c r="DA103" s="54">
        <v>46003</v>
      </c>
      <c r="DB103" s="54">
        <v>46004</v>
      </c>
      <c r="DC103" s="54">
        <v>46005</v>
      </c>
      <c r="DD103" s="54">
        <v>46006</v>
      </c>
      <c r="DE103" s="54">
        <v>46007</v>
      </c>
      <c r="DF103" s="54">
        <v>46008</v>
      </c>
      <c r="DG103" s="54">
        <v>46009</v>
      </c>
      <c r="DH103" s="54">
        <v>46010</v>
      </c>
      <c r="DI103" s="54">
        <v>46011</v>
      </c>
      <c r="DJ103" s="54">
        <v>46012</v>
      </c>
      <c r="DK103" s="54">
        <v>46013</v>
      </c>
      <c r="DL103" s="54">
        <v>46014</v>
      </c>
      <c r="DM103" s="54">
        <v>46015</v>
      </c>
      <c r="DN103" s="54">
        <v>46016</v>
      </c>
      <c r="DO103" s="54">
        <v>46017</v>
      </c>
      <c r="DP103" s="54">
        <v>46018</v>
      </c>
      <c r="DQ103" s="54">
        <v>46019</v>
      </c>
      <c r="DR103" s="54">
        <v>46020</v>
      </c>
      <c r="DS103" s="54">
        <v>46021</v>
      </c>
      <c r="DT103" s="54">
        <v>46022</v>
      </c>
      <c r="DU103" s="33" t="s">
        <v>69</v>
      </c>
      <c r="DV103" s="33" t="s">
        <v>70</v>
      </c>
    </row>
    <row r="104" spans="2:126">
      <c r="B104" s="43" t="s">
        <v>32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>
        <f>+SUM(C104:DT104)</f>
        <v>0</v>
      </c>
      <c r="DV104" s="43">
        <f>+SUM(C104:DT104)</f>
        <v>0</v>
      </c>
    </row>
    <row r="105" spans="2:126">
      <c r="B105" s="43" t="s">
        <v>33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>
        <f t="shared" ref="DU105:DU116" si="3">+SUM(C105:DT105)</f>
        <v>0</v>
      </c>
      <c r="DV105" s="43">
        <f t="shared" ref="DV105:DV116" si="4">+SUM(C105:DT105)</f>
        <v>0</v>
      </c>
    </row>
    <row r="106" spans="2:126">
      <c r="B106" s="43" t="s">
        <v>34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>
        <f t="shared" si="3"/>
        <v>0</v>
      </c>
      <c r="DV106" s="43">
        <f t="shared" si="4"/>
        <v>0</v>
      </c>
    </row>
    <row r="107" spans="2:126">
      <c r="B107" s="43" t="s">
        <v>35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>
        <f t="shared" si="3"/>
        <v>0</v>
      </c>
      <c r="DV107" s="43">
        <f t="shared" si="4"/>
        <v>0</v>
      </c>
    </row>
    <row r="108" spans="2:126">
      <c r="B108" s="43" t="s">
        <v>36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>
        <f t="shared" si="3"/>
        <v>0</v>
      </c>
      <c r="DV108" s="43">
        <f t="shared" si="4"/>
        <v>0</v>
      </c>
    </row>
    <row r="109" spans="2:126">
      <c r="B109" s="43" t="s">
        <v>37</v>
      </c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>
        <f t="shared" si="3"/>
        <v>0</v>
      </c>
      <c r="DV109" s="43">
        <f t="shared" si="4"/>
        <v>0</v>
      </c>
    </row>
    <row r="110" spans="2:126">
      <c r="B110" s="43" t="s">
        <v>38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>
        <f t="shared" si="3"/>
        <v>0</v>
      </c>
      <c r="DV110" s="43">
        <f t="shared" si="4"/>
        <v>0</v>
      </c>
    </row>
    <row r="111" spans="2:126">
      <c r="B111" s="43" t="s">
        <v>39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>
        <f t="shared" si="3"/>
        <v>0</v>
      </c>
      <c r="DV111" s="43">
        <f t="shared" si="4"/>
        <v>0</v>
      </c>
    </row>
    <row r="112" spans="2:126">
      <c r="B112" s="43" t="s">
        <v>41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>
        <f t="shared" si="3"/>
        <v>0</v>
      </c>
      <c r="DV112" s="43">
        <f t="shared" si="4"/>
        <v>0</v>
      </c>
    </row>
    <row r="113" spans="2:126">
      <c r="B113" s="43" t="s">
        <v>60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>
        <f t="shared" si="3"/>
        <v>0</v>
      </c>
      <c r="DV113" s="43">
        <f t="shared" si="4"/>
        <v>0</v>
      </c>
    </row>
    <row r="114" spans="2:126">
      <c r="B114" s="43" t="s">
        <v>61</v>
      </c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>
        <f t="shared" si="3"/>
        <v>0</v>
      </c>
      <c r="DV114" s="43">
        <f t="shared" si="4"/>
        <v>0</v>
      </c>
    </row>
    <row r="115" spans="2:126">
      <c r="B115" s="43" t="s">
        <v>62</v>
      </c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>
        <f t="shared" si="3"/>
        <v>0</v>
      </c>
      <c r="DV115" s="43">
        <f t="shared" si="4"/>
        <v>0</v>
      </c>
    </row>
    <row r="116" spans="2:126">
      <c r="B116" s="43" t="s">
        <v>63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>
        <f t="shared" si="3"/>
        <v>0</v>
      </c>
      <c r="DV116" s="43">
        <f t="shared" si="4"/>
        <v>0</v>
      </c>
    </row>
  </sheetData>
  <conditionalFormatting sqref="C18:J30 C33:C48 D35:K35 AZ36:AZ48 C64:I64 C66:J78 C81:C96 D83:DR96 C103:DT103">
    <cfRule type="cellIs" dxfId="59" priority="19" operator="between">
      <formula>-10</formula>
      <formula>-14.99</formula>
    </cfRule>
    <cfRule type="cellIs" dxfId="58" priority="20" operator="between">
      <formula>-15</formula>
      <formula>-19.99</formula>
    </cfRule>
    <cfRule type="cellIs" dxfId="57" priority="21" operator="between">
      <formula>-20</formula>
      <formula>-29.99</formula>
    </cfRule>
    <cfRule type="cellIs" dxfId="56" priority="22" operator="between">
      <formula>-30</formula>
      <formula>-44.99</formula>
    </cfRule>
    <cfRule type="cellIs" dxfId="55" priority="23" operator="between">
      <formula>-45</formula>
      <formula>-59.99</formula>
    </cfRule>
    <cfRule type="cellIs" dxfId="54" priority="24" operator="between">
      <formula>-60</formula>
      <formula>-300</formula>
    </cfRule>
  </conditionalFormatting>
  <conditionalFormatting sqref="C104:DV116">
    <cfRule type="cellIs" dxfId="53" priority="1" operator="between">
      <formula>-10</formula>
      <formula>-14.99</formula>
    </cfRule>
    <cfRule type="cellIs" dxfId="52" priority="2" operator="between">
      <formula>-15</formula>
      <formula>-19.99</formula>
    </cfRule>
    <cfRule type="cellIs" dxfId="51" priority="3" operator="between">
      <formula>-20</formula>
      <formula>-29.99</formula>
    </cfRule>
    <cfRule type="cellIs" dxfId="50" priority="4" operator="between">
      <formula>-30</formula>
      <formula>-44.99</formula>
    </cfRule>
    <cfRule type="cellIs" dxfId="49" priority="5" operator="between">
      <formula>-45</formula>
      <formula>-59.99</formula>
    </cfRule>
    <cfRule type="cellIs" dxfId="48" priority="6" operator="between">
      <formula>-60</formula>
      <formula>-300</formula>
    </cfRule>
  </conditionalFormatting>
  <conditionalFormatting sqref="DS84:DT96">
    <cfRule type="cellIs" dxfId="47" priority="7" operator="between">
      <formula>-10</formula>
      <formula>-14.99</formula>
    </cfRule>
    <cfRule type="cellIs" dxfId="46" priority="8" operator="between">
      <formula>-15</formula>
      <formula>-19.99</formula>
    </cfRule>
    <cfRule type="cellIs" dxfId="45" priority="9" operator="between">
      <formula>-20</formula>
      <formula>-29.99</formula>
    </cfRule>
    <cfRule type="cellIs" dxfId="44" priority="10" operator="between">
      <formula>-30</formula>
      <formula>-44.99</formula>
    </cfRule>
    <cfRule type="cellIs" dxfId="43" priority="11" operator="between">
      <formula>-45</formula>
      <formula>-59.99</formula>
    </cfRule>
    <cfRule type="cellIs" dxfId="42" priority="12" operator="between">
      <formula>-60</formula>
      <formula>-300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2016</vt:lpstr>
      <vt:lpstr>2020_LS</vt:lpstr>
      <vt:lpstr>2021_LA</vt:lpstr>
      <vt:lpstr>2022_LA_senas</vt:lpstr>
      <vt:lpstr>2022_LA_</vt:lpstr>
      <vt:lpstr>2023_LA_</vt:lpstr>
      <vt:lpstr>2023_LA</vt:lpstr>
      <vt:lpstr>2024_LA</vt:lpstr>
      <vt:lpstr>2025_LA</vt:lpstr>
      <vt:lpstr>2026_LA</vt:lpstr>
      <vt:lpstr>2027_LA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236</cp:revision>
  <dcterms:created xsi:type="dcterms:W3CDTF">2016-11-28T16:18:31Z</dcterms:created>
  <dcterms:modified xsi:type="dcterms:W3CDTF">2024-12-09T08:09:42Z</dcterms:modified>
</cp:coreProperties>
</file>