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
    </mc:Choice>
  </mc:AlternateContent>
  <xr:revisionPtr revIDLastSave="0" documentId="13_ncr:1_{F0F44D0E-B08C-764E-BEB5-75589A691068}" xr6:coauthVersionLast="46" xr6:coauthVersionMax="46" xr10:uidLastSave="{00000000-0000-0000-0000-000000000000}"/>
  <bookViews>
    <workbookView xWindow="0" yWindow="0" windowWidth="28800" windowHeight="18000" xr2:uid="{0996C990-7179-C942-B760-7AD7203AD1A0}"/>
  </bookViews>
  <sheets>
    <sheet name="GLUCOSE_FinalBas_REMaxCap+HPLL"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7" i="9" l="1"/>
  <c r="C73" i="9"/>
  <c r="C75" i="9"/>
  <c r="D65" i="9"/>
  <c r="M4" i="9"/>
  <c r="G230" i="4"/>
  <c r="I194" i="4"/>
  <c r="C42" i="9"/>
  <c r="C45" i="9"/>
  <c r="C47" i="9"/>
  <c r="C44" i="9"/>
  <c r="C7" i="9"/>
  <c r="C9" i="9"/>
  <c r="L4" i="9"/>
  <c r="C10" i="9"/>
  <c r="H74" i="9"/>
  <c r="H73" i="9"/>
  <c r="H72" i="9"/>
  <c r="H71" i="9"/>
  <c r="I71" i="9"/>
  <c r="M71" i="9"/>
  <c r="H70" i="9"/>
  <c r="H69" i="9"/>
  <c r="H68" i="9"/>
  <c r="I68" i="9"/>
  <c r="M68" i="9"/>
  <c r="H67" i="9"/>
  <c r="H66" i="9"/>
  <c r="H65" i="9"/>
  <c r="H75" i="9"/>
  <c r="L36" i="9"/>
  <c r="H42" i="9"/>
  <c r="M42" i="9"/>
  <c r="F42" i="9"/>
  <c r="L38"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L5" i="9"/>
  <c r="N6" i="9"/>
  <c r="D198" i="4"/>
  <c r="H6" i="9"/>
  <c r="M6" i="9"/>
  <c r="F6" i="9"/>
  <c r="N5" i="9"/>
  <c r="C198" i="4"/>
  <c r="H5" i="9"/>
  <c r="M5" i="9"/>
  <c r="F5" i="9"/>
  <c r="N4" i="9"/>
  <c r="P5" i="5"/>
  <c r="P6" i="5"/>
  <c r="P4" i="5"/>
  <c r="C75" i="5"/>
  <c r="H75" i="5"/>
  <c r="C46" i="9"/>
  <c r="L37" i="9"/>
  <c r="P5" i="9"/>
  <c r="I69" i="9"/>
  <c r="M69" i="9"/>
  <c r="I67" i="9"/>
  <c r="M67" i="9"/>
  <c r="I65" i="9"/>
  <c r="M65" i="9"/>
  <c r="D68" i="9"/>
  <c r="L68" i="9"/>
  <c r="O68" i="9"/>
  <c r="D66" i="9"/>
  <c r="L66" i="9"/>
  <c r="D74" i="9"/>
  <c r="L71" i="9"/>
  <c r="O71" i="9"/>
  <c r="D69" i="9"/>
  <c r="L69" i="9"/>
  <c r="D67" i="9"/>
  <c r="L67" i="9"/>
  <c r="L65" i="9"/>
  <c r="I66" i="9"/>
  <c r="M66" i="9"/>
  <c r="I70" i="9"/>
  <c r="M70" i="9"/>
  <c r="P4" i="9"/>
  <c r="L35" i="9"/>
  <c r="C11" i="9"/>
  <c r="L6" i="9"/>
  <c r="P6" i="9"/>
  <c r="D73" i="9"/>
  <c r="L70" i="9"/>
  <c r="E259" i="4"/>
  <c r="D259" i="4"/>
  <c r="C259" i="4"/>
  <c r="G259" i="4"/>
  <c r="N6" i="5"/>
  <c r="N5" i="5"/>
  <c r="N4" i="5"/>
  <c r="H7" i="5"/>
  <c r="H9" i="5"/>
  <c r="M4" i="5"/>
  <c r="L4" i="5"/>
  <c r="H15" i="5"/>
  <c r="H14" i="5"/>
  <c r="H13" i="5"/>
  <c r="H12" i="5"/>
  <c r="F15" i="5"/>
  <c r="F14" i="5"/>
  <c r="F13" i="5"/>
  <c r="F12" i="5"/>
  <c r="H38" i="8"/>
  <c r="H39" i="8"/>
  <c r="H37" i="8"/>
  <c r="G40" i="8"/>
  <c r="G38" i="8"/>
  <c r="G39" i="8"/>
  <c r="G37" i="8"/>
  <c r="G18" i="8"/>
  <c r="H18" i="8"/>
  <c r="G19" i="8"/>
  <c r="C10" i="5"/>
  <c r="C9" i="5"/>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O67" i="9"/>
  <c r="O69" i="9"/>
  <c r="O70" i="9"/>
  <c r="O66" i="9"/>
  <c r="O65" i="9"/>
  <c r="H19" i="8"/>
  <c r="I66" i="5"/>
  <c r="M66" i="5"/>
  <c r="I67" i="5"/>
  <c r="I68" i="5"/>
  <c r="I69" i="5"/>
  <c r="I70" i="5"/>
  <c r="M70" i="5"/>
  <c r="I71" i="5"/>
  <c r="I65" i="5"/>
  <c r="M65" i="5"/>
  <c r="M67" i="5"/>
  <c r="M68" i="5"/>
  <c r="M69" i="5"/>
  <c r="M71" i="5"/>
  <c r="C73" i="5"/>
  <c r="O71" i="5"/>
  <c r="O69" i="5"/>
  <c r="O67" i="5"/>
  <c r="D68" i="5"/>
  <c r="L68" i="5"/>
  <c r="O68" i="5"/>
  <c r="D74" i="5"/>
  <c r="L71" i="5"/>
  <c r="D69" i="5"/>
  <c r="L69" i="5"/>
  <c r="D66" i="5"/>
  <c r="L66" i="5"/>
  <c r="O66" i="5"/>
  <c r="D65" i="5"/>
  <c r="L65" i="5"/>
  <c r="O65" i="5"/>
  <c r="D67" i="5"/>
  <c r="L67" i="5"/>
  <c r="D73" i="5"/>
  <c r="L70" i="5"/>
  <c r="O70" i="5"/>
  <c r="H65" i="5"/>
  <c r="H66" i="5"/>
  <c r="H67" i="5"/>
  <c r="H68" i="5"/>
  <c r="H69" i="5"/>
  <c r="H70" i="5"/>
  <c r="H71" i="5"/>
  <c r="H72" i="5"/>
  <c r="H73" i="5"/>
  <c r="H74" i="5"/>
  <c r="L69" i="3"/>
  <c r="H5" i="5"/>
  <c r="M5" i="5"/>
  <c r="C7" i="5"/>
  <c r="C11" i="5"/>
  <c r="L6" i="5"/>
  <c r="H42" i="5"/>
  <c r="M42" i="5"/>
  <c r="F42" i="5"/>
  <c r="C42" i="5"/>
  <c r="H41" i="5"/>
  <c r="M41" i="5"/>
  <c r="F41" i="5"/>
  <c r="H40" i="5"/>
  <c r="M40" i="5"/>
  <c r="F40" i="5"/>
  <c r="H39" i="5"/>
  <c r="M38" i="5"/>
  <c r="F39" i="5"/>
  <c r="H38" i="5"/>
  <c r="M39" i="5"/>
  <c r="F38" i="5"/>
  <c r="H37" i="5"/>
  <c r="M36" i="5"/>
  <c r="F37" i="5"/>
  <c r="H36" i="5"/>
  <c r="M37" i="5"/>
  <c r="F36" i="5"/>
  <c r="H35" i="5"/>
  <c r="M35" i="5"/>
  <c r="F35" i="5"/>
  <c r="H10" i="5"/>
  <c r="M8" i="5"/>
  <c r="F10" i="5"/>
  <c r="F9" i="5"/>
  <c r="H8" i="5"/>
  <c r="M7" i="5"/>
  <c r="F8" i="5"/>
  <c r="F7" i="5"/>
  <c r="H6" i="5"/>
  <c r="M6" i="5"/>
  <c r="F6" i="5"/>
  <c r="F5" i="5"/>
  <c r="C46" i="5"/>
  <c r="L37" i="5"/>
  <c r="C44" i="5"/>
  <c r="L35" i="5"/>
  <c r="C47" i="5"/>
  <c r="L38" i="5"/>
  <c r="L5" i="5"/>
  <c r="C45" i="5"/>
  <c r="L36" i="5"/>
  <c r="L36" i="1"/>
  <c r="L39" i="1"/>
  <c r="L35" i="1"/>
  <c r="L37" i="1"/>
  <c r="L38" i="1"/>
  <c r="L40" i="1"/>
  <c r="L41" i="1"/>
  <c r="L42" i="1"/>
  <c r="G9" i="1"/>
  <c r="L8" i="1"/>
  <c r="G6" i="1"/>
  <c r="G8" i="1"/>
  <c r="L4" i="1"/>
  <c r="G7" i="1"/>
  <c r="L7" i="1"/>
  <c r="G5" i="1"/>
  <c r="L6" i="1"/>
  <c r="G4" i="1"/>
  <c r="L5" i="1"/>
  <c r="K36" i="1"/>
  <c r="K37" i="1"/>
  <c r="K38" i="1"/>
  <c r="K35" i="1"/>
  <c r="E9" i="1"/>
  <c r="E8" i="1"/>
  <c r="E7" i="1"/>
  <c r="E6" i="1"/>
  <c r="E5" i="1"/>
  <c r="E4" i="1"/>
  <c r="G36" i="1"/>
  <c r="G37" i="1"/>
  <c r="G38" i="1"/>
  <c r="G39" i="1"/>
  <c r="G40" i="1"/>
  <c r="G41" i="1"/>
  <c r="G42" i="1"/>
  <c r="G35" i="1"/>
  <c r="E35" i="1"/>
  <c r="E36" i="1"/>
  <c r="E37" i="1"/>
  <c r="E38" i="1"/>
  <c r="E39" i="1"/>
  <c r="E40" i="1"/>
  <c r="E41" i="1"/>
  <c r="E42" i="1"/>
  <c r="F230" i="4"/>
  <c r="L76" i="3"/>
  <c r="L75" i="3"/>
  <c r="L74" i="3"/>
  <c r="L73" i="3"/>
  <c r="L72" i="3"/>
  <c r="L71" i="3"/>
  <c r="L70" i="3"/>
  <c r="C42" i="1"/>
  <c r="C45" i="1"/>
  <c r="C7" i="1"/>
  <c r="C11" i="1"/>
  <c r="K6" i="1"/>
  <c r="C46" i="1"/>
  <c r="C47" i="1"/>
  <c r="C44" i="1"/>
  <c r="C230" i="4"/>
  <c r="D230" i="4"/>
  <c r="E230" i="4"/>
  <c r="C9" i="1"/>
  <c r="K4" i="1"/>
  <c r="C10" i="1"/>
  <c r="K5" i="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<sst xmlns="http://schemas.openxmlformats.org/spreadsheetml/2006/main" count="1185" uniqueCount="414">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</sst>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3">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'GLUCOSE_FinalBas_REMaxCap+HPLL'!$K$4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'GLUCOSE_FinalBas_REMaxCap+HPLL'!$L$3:$M$3</c:f>
              <c:strCache>
                <c:ptCount val="2"/>
                <c:pt idx="1">
                  <c:v>All</c:v>
                </c:pt>
              </c:strCache>
            </c:strRef>
          </c:cat>
          <c:val>
            <c:numRef>
              <c:f>'GLUCOSE_FinalBas_REMaxCap+HPLL'!$L$4:$M$4</c:f>
              <c:numCache>
                <c:formatCode>0%</c:formatCode>
                <c:ptCount val="2"/>
                <c:pt idx="0">
                  <c:v>0.15273650383558521</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'GLUCOSE_FinalBas_REMaxCap+HPLL'!$K$5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'GLUCOSE_FinalBas_REMaxCap+HPLL'!$L$3:$M$3</c:f>
              <c:strCache>
                <c:ptCount val="2"/>
                <c:pt idx="1">
                  <c:v>All</c:v>
                </c:pt>
              </c:strCache>
            </c:strRef>
          </c:cat>
          <c:val>
            <c:numRef>
              <c:f>'GLUCOSE_FinalBas_REMaxCap+HPLL'!$L$5:$M$5</c:f>
              <c:numCache>
                <c:formatCode>0%</c:formatCode>
                <c:ptCount val="2"/>
                <c:pt idx="0">
                  <c:v>0.81695561132250072</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'GLUCOSE_FinalBas_REMaxCap+HPLL'!$K$6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'GLUCOSE_FinalBas_REMaxCap+HPLL'!$L$3:$M$3</c:f>
              <c:strCache>
                <c:ptCount val="2"/>
                <c:pt idx="1">
                  <c:v>All</c:v>
                </c:pt>
              </c:strCache>
            </c:strRef>
          </c:cat>
          <c:val>
            <c:numRef>
              <c:f>'GLUCOSE_FinalBas_REMaxCap+HPLL'!$L$6:$M$6</c:f>
              <c:numCache>
                <c:formatCode>0%</c:formatCode>
                <c:ptCount val="2"/>
                <c:pt idx="0">
                  <c:v>3.0307884841914046E-2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'GLUCOSE_FinalBas_REMaxCap+HPLL'!$K$7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'GLUCOSE_FinalBas_REMaxCap+HPLL'!$L$3:$M$3</c:f>
              <c:strCache>
                <c:ptCount val="2"/>
                <c:pt idx="1">
                  <c:v>All</c:v>
                </c:pt>
              </c:strCache>
            </c:strRef>
          </c:cat>
          <c:val>
            <c:numRef>
              <c:f>'GLUCOSE_FinalBas_REMaxCap+HPLL'!$L$7:$M$7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'GLUCOSE_FinalBas_REMaxCap+HPLL'!$K$8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'GLUCOSE_FinalBas_REMaxCap+HPLL'!$L$3:$M$3</c:f>
              <c:strCache>
                <c:ptCount val="2"/>
                <c:pt idx="1">
                  <c:v>All</c:v>
                </c:pt>
              </c:strCache>
            </c:strRef>
          </c:cat>
          <c:val>
            <c:numRef>
              <c:f>'GLUCOSE_FinalBas_REMaxCap+HPLL'!$L$8:$M$8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'GLUCOSE_FinalBas_REMaxCap+HPLL'!$K$35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'GLUCOSE_FinalBas_REMaxCap+HPLL'!$L$35:$M$35</c:f>
              <c:numCache>
                <c:formatCode>0%</c:formatCode>
                <c:ptCount val="2"/>
                <c:pt idx="0">
                  <c:v>0.37888346856684146</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'GLUCOSE_FinalBas_REMaxCap+HPLL'!$K$36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'GLUCOSE_FinalBas_REMaxCap+HPLL'!$L$36:$M$36</c:f>
              <c:numCache>
                <c:formatCode>0%</c:formatCode>
                <c:ptCount val="2"/>
                <c:pt idx="0">
                  <c:v>0.36248748860818725</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'GLUCOSE_FinalBas_REMaxCap+HPLL'!$K$37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'GLUCOSE_FinalBas_REMaxCap+HPLL'!$L$37:$M$37</c:f>
              <c:numCache>
                <c:formatCode>0%</c:formatCode>
                <c:ptCount val="2"/>
                <c:pt idx="0">
                  <c:v>0.24968385579763064</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'GLUCOSE_FinalBas_REMaxCap+HPLL'!$K$38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'GLUCOSE_FinalBas_REMaxCap+HPLL'!$L$38:$M$38</c:f>
              <c:numCache>
                <c:formatCode>0%</c:formatCode>
                <c:ptCount val="2"/>
                <c:pt idx="0">
                  <c:v>8.9451870273408451E-3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'GLUCOSE_FinalBas_REMaxCap+HPLL'!$K$39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'GLUCOSE_FinalBas_REMaxCap+HPLL'!$K$41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'GLUCOSE_FinalBas_REMaxCap+HPLL'!$K$42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'GLUCOSE_FinalBas_REMaxCap+HPLL'!$L$34:$M$34</c:f>
              <c:strCache>
                <c:ptCount val="2"/>
                <c:pt idx="0">
                  <c:v>GLUCOSE</c:v>
                </c:pt>
                <c:pt idx="1">
                  <c:v>World Energy Balance</c:v>
                </c:pt>
              </c:strCache>
            </c:strRef>
          </c:cat>
          <c:val>
            <c:numRef>
              <c:f>'GLUCOSE_FinalBas_REMaxCap+HPLL'!$L$42:$M$42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'GLUCOSE_FinalBas_REMaxCap+HPLL'!$K$65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'GLUCOSE_FinalBas_REMaxCap+HPLL'!$L$65:$M$65</c:f>
              <c:numCache>
                <c:formatCode>0.00%</c:formatCode>
                <c:ptCount val="2"/>
                <c:pt idx="0">
                  <c:v>0.28369426227106659</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'GLUCOSE_FinalBas_REMaxCap+HPLL'!$K$66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'GLUCOSE_FinalBas_REMaxCap+HPLL'!$L$66:$M$66</c:f>
              <c:numCache>
                <c:formatCode>0.00%</c:formatCode>
                <c:ptCount val="2"/>
                <c:pt idx="0">
                  <c:v>0.34134681954132734</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'GLUCOSE_FinalBas_REMaxCap+HPLL'!$K$67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'GLUCOSE_FinalBas_REMaxCap+HPLL'!$L$67:$M$67</c:f>
              <c:numCache>
                <c:formatCode>0.00%</c:formatCode>
                <c:ptCount val="2"/>
                <c:pt idx="0">
                  <c:v>0.22010449804635271</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'GLUCOSE_FinalBas_REMaxCap+HPLL'!$K$68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'GLUCOSE_FinalBas_REMaxCap+HPLL'!$L$68:$M$68</c:f>
              <c:numCache>
                <c:formatCode>0.00%</c:formatCode>
                <c:ptCount val="2"/>
                <c:pt idx="0">
                  <c:v>5.1390326094470862E-2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'GLUCOSE_FinalBas_REMaxCap+HPLL'!$K$69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'GLUCOSE_FinalBas_REMaxCap+HPLL'!$L$69:$M$69</c:f>
              <c:numCache>
                <c:formatCode>0.00%</c:formatCode>
                <c:ptCount val="2"/>
                <c:pt idx="0">
                  <c:v>2.5591403005733322E-2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'GLUCOSE_FinalBas_REMaxCap+HPLL'!$K$70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'GLUCOSE_FinalBas_REMaxCap+HPLL'!$L$70:$M$70</c:f>
              <c:numCache>
                <c:formatCode>0.00%</c:formatCode>
                <c:ptCount val="2"/>
                <c:pt idx="0">
                  <c:v>3.6633609698123663E-3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'GLUCOSE_FinalBas_REMaxCap+HPLL'!$K$71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'GLUCOSE_FinalBas_REMaxCap+HPLL'!$L$64:$M$64</c:f>
              <c:strCache>
                <c:ptCount val="2"/>
                <c:pt idx="0">
                  <c:v>GLUCOSE</c:v>
                </c:pt>
                <c:pt idx="1">
                  <c:v>IEA World Energy Balance</c:v>
                </c:pt>
              </c:strCache>
            </c:strRef>
          </c:cat>
          <c:val>
            <c:numRef>
              <c:f>'GLUCOSE_FinalBas_REMaxCap+HPLL'!$L$71:$M$71</c:f>
              <c:numCache>
                <c:formatCode>0.00%</c:formatCode>
                <c:ptCount val="2"/>
                <c:pt idx="0">
                  <c:v>7.4209330071236687E-2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'GLUCOSE_FinalBas_REMaxCap+HPLL'!$K$4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('GLUCOSE_FinalBas_REMaxCap+HPLL'!$L$2:$L$3,'GLUCOSE_FinalBas_REMaxCap+HPLL'!$N$2:$N$3)</c:f>
              <c:strCache>
                <c:ptCount val="2"/>
                <c:pt idx="0">
                  <c:v>GLUCOSE</c:v>
                </c:pt>
                <c:pt idx="1">
                  <c:v>CAIT Climate Data Explorer, 
World Resource Institute</c:v>
                </c:pt>
              </c:strCache>
            </c:strRef>
          </c:cat>
          <c:val>
            <c:numRef>
              <c:f>('GLUCOSE_FinalBas_REMaxCap+HPLL'!$L$4,'GLUCOSE_FinalBas_REMaxCap+HPLL'!$N$4)</c:f>
              <c:numCache>
                <c:formatCode>0%</c:formatCode>
                <c:ptCount val="2"/>
                <c:pt idx="0">
                  <c:v>0.15273650383558521</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'GLUCOSE_FinalBas_REMaxCap+HPLL'!$K$5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('GLUCOSE_FinalBas_REMaxCap+HPLL'!$L$2:$L$3,'GLUCOSE_FinalBas_REMaxCap+HPLL'!$N$2:$N$3)</c:f>
              <c:strCache>
                <c:ptCount val="2"/>
                <c:pt idx="0">
                  <c:v>GLUCOSE</c:v>
                </c:pt>
                <c:pt idx="1">
                  <c:v>CAIT Climate Data Explorer, 
World Resource Institute</c:v>
                </c:pt>
              </c:strCache>
            </c:strRef>
          </c:cat>
          <c:val>
            <c:numRef>
              <c:f>('GLUCOSE_FinalBas_REMaxCap+HPLL'!$L$5,'GLUCOSE_FinalBas_REMaxCap+HPLL'!$N$5)</c:f>
              <c:numCache>
                <c:formatCode>0%</c:formatCode>
                <c:ptCount val="2"/>
                <c:pt idx="0">
                  <c:v>0.81695561132250072</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'GLUCOSE_FinalBas_REMaxCap+HPLL'!$K$6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('GLUCOSE_FinalBas_REMaxCap+HPLL'!$L$2:$L$3,'GLUCOSE_FinalBas_REMaxCap+HPLL'!$N$2:$N$3)</c:f>
              <c:strCache>
                <c:ptCount val="2"/>
                <c:pt idx="0">
                  <c:v>GLUCOSE</c:v>
                </c:pt>
                <c:pt idx="1">
                  <c:v>CAIT Climate Data Explorer, 
World Resource Institute</c:v>
                </c:pt>
              </c:strCache>
            </c:strRef>
          </c:cat>
          <c:val>
            <c:numRef>
              <c:f>('GLUCOSE_FinalBas_REMaxCap+HPLL'!$L$6,'GLUCOSE_FinalBas_REMaxCap+HPLL'!$N$6)</c:f>
              <c:numCache>
                <c:formatCode>0%</c:formatCode>
                <c:ptCount val="2"/>
                <c:pt idx="0">
                  <c:v>3.0307884841914046E-2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G65" zoomScale="125" workbookViewId="0">
      <selection activeCell="C78" sqref="C78"/>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5.5642293816707502</v>
      </c>
      <c r="E4" s="58"/>
      <c r="F4" s="59" t="s">
        <v>410</v>
      </c>
      <c r="I4" s="13"/>
      <c r="K4" t="s">
        <v>270</v>
      </c>
      <c r="L4" s="12">
        <f>C9</f>
        <v>0.15273650383558521</v>
      </c>
      <c r="M4" s="12">
        <f>H7+H9</f>
        <v>0.17204774379788948</v>
      </c>
      <c r="N4" s="12">
        <f>H14+H15</f>
        <v>0.1821377133868417</v>
      </c>
      <c r="P4" s="12">
        <f>N4-L4</f>
        <v>2.9401209551256496E-2</v>
      </c>
    </row>
    <row r="5" spans="1:16" x14ac:dyDescent="0.2">
      <c r="A5" t="s">
        <v>2</v>
      </c>
      <c r="B5" t="s">
        <v>6</v>
      </c>
      <c r="C5">
        <v>29.761899099999987</v>
      </c>
      <c r="E5" s="58"/>
      <c r="F5" t="str">
        <f>WorldResourcesInstituteCAIT2010!C197</f>
        <v>Energy (MtCO2e)</v>
      </c>
      <c r="G5" t="s">
        <v>19</v>
      </c>
      <c r="H5" s="12">
        <f>WorldResourcesInstituteCAIT2010!C198</f>
        <v>0.71908278687465077</v>
      </c>
      <c r="I5" s="13"/>
      <c r="K5" t="s">
        <v>266</v>
      </c>
      <c r="L5" s="12">
        <f>C10</f>
        <v>0.81695561132250072</v>
      </c>
      <c r="M5" s="12">
        <f>H5</f>
        <v>0.71908278687465077</v>
      </c>
      <c r="N5" s="12">
        <f>H12</f>
        <v>0.76125435676183006</v>
      </c>
      <c r="P5" s="12">
        <f t="shared" ref="P5:P6" si="0">N5-L5</f>
        <v>-5.5701254560670654E-2</v>
      </c>
    </row>
    <row r="6" spans="1:16" ht="16" customHeight="1" x14ac:dyDescent="0.2">
      <c r="A6" t="s">
        <v>3</v>
      </c>
      <c r="B6" t="s">
        <v>6</v>
      </c>
      <c r="C6">
        <v>1.1041238937563085</v>
      </c>
      <c r="E6" s="58"/>
      <c r="F6" t="str">
        <f>WorldResourcesInstituteCAIT2010!D197</f>
        <v>Industrial Processes (MtCO2e)</v>
      </c>
      <c r="G6" t="s">
        <v>19</v>
      </c>
      <c r="H6" s="12">
        <f>WorldResourcesInstituteCAIT2010!D198</f>
        <v>5.3471993421291317E-2</v>
      </c>
      <c r="I6" s="13"/>
      <c r="K6" t="s">
        <v>267</v>
      </c>
      <c r="L6" s="12">
        <f>C11</f>
        <v>3.0307884841914046E-2</v>
      </c>
      <c r="M6" s="12">
        <f>H6</f>
        <v>5.3471993421291317E-2</v>
      </c>
      <c r="N6" s="12">
        <f>H13</f>
        <v>5.6607929851328356E-2</v>
      </c>
      <c r="P6" s="12">
        <f t="shared" si="0"/>
        <v>2.6300045009414311E-2</v>
      </c>
    </row>
    <row r="7" spans="1:16" x14ac:dyDescent="0.2">
      <c r="A7" t="s">
        <v>5</v>
      </c>
      <c r="B7" t="s">
        <v>6</v>
      </c>
      <c r="C7">
        <f>SUM(C4:C6)</f>
        <v>36.430252375427045</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0.15273650383558521</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0.81695561132250072</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3.0307884841914046E-2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16" spans="1:16" x14ac:dyDescent="0.2">
      <c r="C16" s="3"/>
    </row>
    <row r="34" spans="1:15" x14ac:dyDescent="0.2">
      <c r="A34" s="1" t="s">
        <v>277</v>
      </c>
      <c r="C34" s="1">
        <v>2010</v>
      </c>
      <c r="D34" s="1"/>
      <c r="F34" s="1" t="s">
        <v>276</v>
      </c>
      <c r="H34" s="1">
        <v>2010</v>
      </c>
      <c r="L34" t="s">
        <v>265</v>
      </c>
      <c r="M34" s="15" t="s">
        <v>263</v>
      </c>
    </row>
    <row r="35" spans="1:15" x14ac:dyDescent="0.2">
      <c r="A35" t="s">
        <v>7</v>
      </c>
      <c r="B35" t="s">
        <v>18</v>
      </c>
      <c r="C35">
        <v>118.40359817200448</v>
      </c>
      <c r="F35" t="str">
        <f>'IEA_EnBalance,2010'!A69</f>
        <v>Industry</v>
      </c>
      <c r="G35" t="s">
        <v>19</v>
      </c>
      <c r="H35" s="12">
        <f>'IEA_EnBalance,2010'!L69</f>
        <v>0.29918339827039281</v>
      </c>
      <c r="I35" s="13"/>
      <c r="K35" t="s">
        <v>14</v>
      </c>
      <c r="L35" s="12">
        <f>C44</f>
        <v>0.37888346856684146</v>
      </c>
      <c r="M35" s="12">
        <f>H35</f>
        <v>0.29918339827039281</v>
      </c>
      <c r="O35" s="12"/>
    </row>
    <row r="36" spans="1:15" x14ac:dyDescent="0.2">
      <c r="A36" t="s">
        <v>8</v>
      </c>
      <c r="B36" t="s">
        <v>18</v>
      </c>
      <c r="C36">
        <v>12.93801036341241</v>
      </c>
      <c r="F36" t="str">
        <f>'IEA_EnBalance,2010'!A70</f>
        <v>Transport</v>
      </c>
      <c r="G36" t="s">
        <v>19</v>
      </c>
      <c r="H36" s="12">
        <f>'IEA_EnBalance,2010'!L70</f>
        <v>0.27425358983943499</v>
      </c>
      <c r="I36" s="13"/>
      <c r="K36" t="s">
        <v>271</v>
      </c>
      <c r="L36" s="12">
        <f>C45</f>
        <v>0.36248748860818725</v>
      </c>
      <c r="M36" s="12">
        <f>H37</f>
        <v>0.2248602564593111</v>
      </c>
    </row>
    <row r="37" spans="1:15" x14ac:dyDescent="0.2">
      <c r="A37" t="s">
        <v>9</v>
      </c>
      <c r="B37" t="s">
        <v>18</v>
      </c>
      <c r="C37">
        <v>77.894399999999905</v>
      </c>
      <c r="F37" t="str">
        <f>'IEA_EnBalance,2010'!A71</f>
        <v>Residential</v>
      </c>
      <c r="G37" t="s">
        <v>19</v>
      </c>
      <c r="H37" s="12">
        <f>'IEA_EnBalance,2010'!L71</f>
        <v>0.2248602564593111</v>
      </c>
      <c r="I37" s="13"/>
      <c r="K37" t="s">
        <v>11</v>
      </c>
      <c r="L37" s="12">
        <f>C46</f>
        <v>0.24968385579763064</v>
      </c>
      <c r="M37" s="12">
        <f>H36</f>
        <v>0.27425358983943499</v>
      </c>
    </row>
    <row r="38" spans="1:15" ht="16" customHeight="1" x14ac:dyDescent="0.2">
      <c r="A38" t="s">
        <v>10</v>
      </c>
      <c r="B38" t="s">
        <v>18</v>
      </c>
      <c r="C38">
        <v>47.763470499999926</v>
      </c>
      <c r="F38" t="str">
        <f>'IEA_EnBalance,2010'!A72</f>
        <v>Commercial and public services</v>
      </c>
      <c r="G38" t="s">
        <v>19</v>
      </c>
      <c r="H38" s="12">
        <f>'IEA_EnBalance,2010'!L72</f>
        <v>8.1159022930642061E-2</v>
      </c>
      <c r="I38" s="13"/>
      <c r="K38" t="s">
        <v>12</v>
      </c>
      <c r="L38" s="12">
        <f>C47</f>
        <v>8.9451870273408451E-3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346.65436587198582</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0.37888346856684146</v>
      </c>
      <c r="D44" s="3"/>
      <c r="I44" s="14"/>
      <c r="K44" s="12"/>
    </row>
    <row r="45" spans="1:15" x14ac:dyDescent="0.2">
      <c r="A45" t="s">
        <v>15</v>
      </c>
      <c r="B45" t="s">
        <v>19</v>
      </c>
      <c r="C45" s="3">
        <f>(C37+C38)/C42</f>
        <v>0.36248748860818725</v>
      </c>
      <c r="D45" s="3"/>
      <c r="I45" s="14"/>
      <c r="K45" s="12"/>
    </row>
    <row r="46" spans="1:15" x14ac:dyDescent="0.2">
      <c r="A46" t="s">
        <v>11</v>
      </c>
      <c r="B46" t="s">
        <v>19</v>
      </c>
      <c r="C46" s="3">
        <f>C39/C42</f>
        <v>0.24968385579763064</v>
      </c>
      <c r="D46" s="3"/>
      <c r="I46" s="14"/>
      <c r="K46" s="12"/>
    </row>
    <row r="47" spans="1:15" x14ac:dyDescent="0.2">
      <c r="A47" t="s">
        <v>12</v>
      </c>
      <c r="B47" t="s">
        <v>19</v>
      </c>
      <c r="C47" s="3">
        <f>(C40+C41)/C42</f>
        <v>8.9451870273408451E-3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0.28369426227106659</v>
      </c>
      <c r="E65" s="3"/>
      <c r="F65" t="s">
        <v>24</v>
      </c>
      <c r="G65" t="s">
        <v>18</v>
      </c>
      <c r="H65">
        <f>'IEA_EnBalance,2010'!B44/1000000</f>
        <v>152.94824200800002</v>
      </c>
      <c r="I65" s="17">
        <f>H65/$H$75</f>
        <v>0.28431349505863013</v>
      </c>
      <c r="K65" t="s">
        <v>24</v>
      </c>
      <c r="L65" s="20">
        <f>D65</f>
        <v>0.28369426227106659</v>
      </c>
      <c r="M65" s="20">
        <f>I65</f>
        <v>0.28431349505863013</v>
      </c>
      <c r="O65" s="20">
        <f>M65-L65</f>
        <v>6.192327875635395E-4</v>
      </c>
    </row>
    <row r="66" spans="1:20" x14ac:dyDescent="0.2">
      <c r="A66" t="s">
        <v>272</v>
      </c>
      <c r="B66" t="s">
        <v>18</v>
      </c>
      <c r="C66">
        <v>167.54559999999901</v>
      </c>
      <c r="D66" s="3">
        <f>C66/$C$75</f>
        <v>0.34134681954132734</v>
      </c>
      <c r="E66" s="3"/>
      <c r="F66" t="s">
        <v>272</v>
      </c>
      <c r="G66" t="s">
        <v>18</v>
      </c>
      <c r="H66">
        <f>('IEA_EnBalance,2010'!C44+'IEA_EnBalance,2010'!D44)/1000000</f>
        <v>173.148337836</v>
      </c>
      <c r="I66" s="17">
        <f t="shared" ref="I66:I71" si="1">H66/$H$75</f>
        <v>0.32186319010564823</v>
      </c>
      <c r="K66" t="s">
        <v>272</v>
      </c>
      <c r="L66" s="20">
        <f>D66</f>
        <v>0.34134681954132734</v>
      </c>
      <c r="M66" s="20">
        <f t="shared" ref="M66:M71" si="2">I66</f>
        <v>0.32186319010564823</v>
      </c>
      <c r="O66" s="20">
        <f t="shared" ref="O66:O71" si="3">M66-L66</f>
        <v>-1.9483629435679106E-2</v>
      </c>
    </row>
    <row r="67" spans="1:20" x14ac:dyDescent="0.2">
      <c r="A67" t="s">
        <v>281</v>
      </c>
      <c r="B67" t="s">
        <v>18</v>
      </c>
      <c r="C67">
        <v>108.035399999999</v>
      </c>
      <c r="D67" s="3">
        <f>C67/$C$75</f>
        <v>0.22010449804635271</v>
      </c>
      <c r="E67" s="3"/>
      <c r="F67" t="s">
        <v>273</v>
      </c>
      <c r="G67" t="s">
        <v>18</v>
      </c>
      <c r="H67">
        <f>'IEA_EnBalance,2010'!E44/1000000</f>
        <v>114.42922146000001</v>
      </c>
      <c r="I67" s="17">
        <f t="shared" si="1"/>
        <v>0.21271098943673319</v>
      </c>
      <c r="K67" t="s">
        <v>273</v>
      </c>
      <c r="L67" s="20">
        <f>D67</f>
        <v>0.22010449804635271</v>
      </c>
      <c r="M67" s="20">
        <f t="shared" si="2"/>
        <v>0.21271098943673319</v>
      </c>
      <c r="O67" s="20">
        <f t="shared" si="3"/>
        <v>-7.3935086096195146E-3</v>
      </c>
    </row>
    <row r="68" spans="1:20" x14ac:dyDescent="0.2">
      <c r="A68" t="s">
        <v>28</v>
      </c>
      <c r="B68" t="s">
        <v>18</v>
      </c>
      <c r="C68">
        <v>25.2242661327954</v>
      </c>
      <c r="D68" s="3">
        <f>C68/$C$75</f>
        <v>5.1390326094470862E-2</v>
      </c>
      <c r="E68" s="3"/>
      <c r="F68" t="s">
        <v>28</v>
      </c>
      <c r="G68" t="s">
        <v>18</v>
      </c>
      <c r="H68">
        <f>'IEA_EnBalance,2010'!F44/1000000</f>
        <v>30.095974440000003</v>
      </c>
      <c r="I68" s="17">
        <f t="shared" si="1"/>
        <v>5.5945014914156634E-2</v>
      </c>
      <c r="K68" t="s">
        <v>28</v>
      </c>
      <c r="L68" s="20">
        <f>D68</f>
        <v>5.1390326094470862E-2</v>
      </c>
      <c r="M68" s="20">
        <f t="shared" si="2"/>
        <v>5.5945014914156634E-2</v>
      </c>
      <c r="O68" s="20">
        <f t="shared" si="3"/>
        <v>4.5546888196857718E-3</v>
      </c>
    </row>
    <row r="69" spans="1:20" x14ac:dyDescent="0.2">
      <c r="A69" t="s">
        <v>29</v>
      </c>
      <c r="B69" t="s">
        <v>18</v>
      </c>
      <c r="C69">
        <v>12.561203813760001</v>
      </c>
      <c r="D69" s="3">
        <f>C69/$C$75</f>
        <v>2.5591403005733322E-2</v>
      </c>
      <c r="E69" s="3"/>
      <c r="F69" t="s">
        <v>29</v>
      </c>
      <c r="G69" t="s">
        <v>18</v>
      </c>
      <c r="H69">
        <f>'IEA_EnBalance,2010'!G44/1000000</f>
        <v>12.39564942</v>
      </c>
      <c r="I69" s="17">
        <f t="shared" si="1"/>
        <v>2.3042111264916298E-2</v>
      </c>
      <c r="K69" t="s">
        <v>29</v>
      </c>
      <c r="L69" s="20">
        <f>D69</f>
        <v>2.5591403005733322E-2</v>
      </c>
      <c r="M69" s="20">
        <f t="shared" si="2"/>
        <v>2.3042111264916298E-2</v>
      </c>
      <c r="O69" s="20">
        <f t="shared" si="3"/>
        <v>-2.5492917408170244E-3</v>
      </c>
    </row>
    <row r="70" spans="1:20" x14ac:dyDescent="0.2">
      <c r="A70" s="19" t="s">
        <v>282</v>
      </c>
      <c r="B70" t="s">
        <v>18</v>
      </c>
      <c r="C70">
        <v>0.2330439759359989</v>
      </c>
      <c r="E70" s="3"/>
      <c r="F70" s="7" t="s">
        <v>30</v>
      </c>
      <c r="G70" t="s">
        <v>18</v>
      </c>
      <c r="H70">
        <f>'IEA_EnBalance,2010'!H44/1000000</f>
        <v>4.6086201000000004</v>
      </c>
      <c r="I70" s="17">
        <f t="shared" si="1"/>
        <v>8.5669038808561006E-3</v>
      </c>
      <c r="K70" s="7" t="s">
        <v>30</v>
      </c>
      <c r="L70" s="20">
        <f>D73</f>
        <v>3.6633609698123663E-3</v>
      </c>
      <c r="M70" s="20">
        <f t="shared" si="2"/>
        <v>8.5669038808561006E-3</v>
      </c>
      <c r="O70" s="20">
        <f t="shared" si="3"/>
        <v>4.9035429110437338E-3</v>
      </c>
    </row>
    <row r="71" spans="1:20" x14ac:dyDescent="0.2">
      <c r="A71" s="19" t="s">
        <v>283</v>
      </c>
      <c r="B71" t="s">
        <v>18</v>
      </c>
      <c r="C71">
        <v>1.3084917119999999</v>
      </c>
      <c r="E71" s="3"/>
      <c r="F71" s="7" t="s">
        <v>31</v>
      </c>
      <c r="G71" t="s">
        <v>18</v>
      </c>
      <c r="H71">
        <f>'IEA_EnBalance,2010'!I44/1000000</f>
        <v>50.330276424000004</v>
      </c>
      <c r="I71" s="17">
        <f t="shared" si="1"/>
        <v>9.3558295339059502E-2</v>
      </c>
      <c r="K71" s="7" t="s">
        <v>31</v>
      </c>
      <c r="L71" s="20">
        <f>D74</f>
        <v>7.4209330071236687E-2</v>
      </c>
      <c r="M71" s="20">
        <f t="shared" si="2"/>
        <v>9.3558295339059502E-2</v>
      </c>
      <c r="O71" s="20">
        <f t="shared" si="3"/>
        <v>1.9348965267822815E-2</v>
      </c>
    </row>
    <row r="72" spans="1:20" ht="17" thickBot="1" x14ac:dyDescent="0.25">
      <c r="A72" s="19" t="s">
        <v>284</v>
      </c>
      <c r="B72" t="s">
        <v>18</v>
      </c>
      <c r="C72">
        <v>0.256576896</v>
      </c>
      <c r="E72" s="3"/>
      <c r="F72" s="21" t="s">
        <v>32</v>
      </c>
      <c r="G72" s="22" t="s">
        <v>18</v>
      </c>
      <c r="H72" s="22">
        <f>'IEA_EnBalance,2010'!J44/1000000</f>
        <v>6.4895400000000002E-3</v>
      </c>
      <c r="I72" s="17"/>
    </row>
    <row r="73" spans="1:20" x14ac:dyDescent="0.2">
      <c r="A73" t="s">
        <v>286</v>
      </c>
      <c r="B73" t="s">
        <v>18</v>
      </c>
      <c r="C73">
        <f>C70+C71+C72</f>
        <v>1.7981125839359988</v>
      </c>
      <c r="D73" s="17">
        <f>C73/$C$75</f>
        <v>3.6633609698123663E-3</v>
      </c>
      <c r="E73" s="3"/>
      <c r="F73" s="21" t="s">
        <v>33</v>
      </c>
      <c r="G73" s="22" t="s">
        <v>18</v>
      </c>
      <c r="H73" s="22">
        <f>'IEA_EnBalance,2010'!K44/1000000</f>
        <v>4.5803592000000004E-2</v>
      </c>
      <c r="I73" s="17"/>
      <c r="Q73" s="33" t="s">
        <v>24</v>
      </c>
      <c r="R73" s="23">
        <v>0</v>
      </c>
      <c r="S73" s="23">
        <v>0</v>
      </c>
      <c r="T73" s="24">
        <v>0</v>
      </c>
    </row>
    <row r="74" spans="1:20" x14ac:dyDescent="0.2">
      <c r="A74" t="s">
        <v>280</v>
      </c>
      <c r="B74" t="s">
        <v>18</v>
      </c>
      <c r="C74">
        <v>36.424674321238214</v>
      </c>
      <c r="D74" s="17">
        <f>C74/$C$75</f>
        <v>7.4209330071236687E-2</v>
      </c>
      <c r="E74" s="3"/>
      <c r="F74" s="7" t="s">
        <v>17</v>
      </c>
      <c r="G74" t="s">
        <v>18</v>
      </c>
      <c r="H74">
        <f>'IEA_EnBalance,2010'!L44/1000000</f>
        <v>538.00853108399997</v>
      </c>
      <c r="Q74" s="34" t="s">
        <v>272</v>
      </c>
      <c r="R74" s="35">
        <v>209</v>
      </c>
      <c r="S74" s="35">
        <v>58</v>
      </c>
      <c r="T74" s="25">
        <v>54</v>
      </c>
    </row>
    <row r="75" spans="1:20" x14ac:dyDescent="0.2">
      <c r="A75" s="7" t="s">
        <v>285</v>
      </c>
      <c r="B75" t="s">
        <v>18</v>
      </c>
      <c r="C75">
        <f>SUM(C65:C69,C73:C74)</f>
        <v>490.8368568517277</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C77" s="3">
        <f>C75/H75-1</f>
        <v>-8.7589759496497388E-2</v>
      </c>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2" t="s">
        <v>328</v>
      </c>
      <c r="B53" t="s">
        <v>24</v>
      </c>
      <c r="C53" s="16">
        <v>0.52600000000000002</v>
      </c>
    </row>
    <row r="54" spans="1:3" x14ac:dyDescent="0.2">
      <c r="A54" s="62"/>
      <c r="B54" t="s">
        <v>29</v>
      </c>
      <c r="C54" s="16">
        <v>0.40500000000000003</v>
      </c>
    </row>
    <row r="55" spans="1:3" x14ac:dyDescent="0.2">
      <c r="A55" s="62"/>
      <c r="B55" t="s">
        <v>273</v>
      </c>
      <c r="C55" s="16">
        <v>4.9000000000000002E-2</v>
      </c>
    </row>
    <row r="56" spans="1:3" x14ac:dyDescent="0.2">
      <c r="A56" s="62"/>
      <c r="B56" t="s">
        <v>28</v>
      </c>
      <c r="C56" s="16">
        <v>0.02</v>
      </c>
    </row>
    <row r="57" spans="1:3" x14ac:dyDescent="0.2">
      <c r="A57" s="62" t="s">
        <v>329</v>
      </c>
      <c r="B57" t="s">
        <v>24</v>
      </c>
      <c r="C57" s="16">
        <v>0.38800000000000001</v>
      </c>
    </row>
    <row r="58" spans="1:3" x14ac:dyDescent="0.2">
      <c r="A58" s="62"/>
      <c r="B58" t="s">
        <v>29</v>
      </c>
      <c r="C58" s="16">
        <v>0.17</v>
      </c>
    </row>
    <row r="59" spans="1:3" x14ac:dyDescent="0.2">
      <c r="A59" s="62"/>
      <c r="B59" t="s">
        <v>273</v>
      </c>
      <c r="C59" s="16">
        <v>0.17899999999999999</v>
      </c>
    </row>
    <row r="60" spans="1:3" x14ac:dyDescent="0.2">
      <c r="A60" s="62"/>
      <c r="B60" t="s">
        <v>28</v>
      </c>
      <c r="C60" s="16">
        <v>0.16800000000000001</v>
      </c>
    </row>
    <row r="61" spans="1:3" x14ac:dyDescent="0.2">
      <c r="A61" s="62"/>
      <c r="B61" t="s">
        <v>272</v>
      </c>
      <c r="C61" s="16">
        <v>7.9000000000000001E-2</v>
      </c>
    </row>
    <row r="62" spans="1:3" x14ac:dyDescent="0.2">
      <c r="A62" s="62"/>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GLUCOSE_FinalBas_REMaxCap+HPLL</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2021-02-27T19:21:11Z</dcterms:modified>
</cp:coreProperties>
</file>