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 s="1"/>
  <c r="U3" i="1" s="1"/>
  <c r="S4" i="1"/>
  <c r="S5" i="1"/>
  <c r="S6" i="1"/>
  <c r="S2" i="1"/>
  <c r="T6" i="1"/>
  <c r="U6" i="1" s="1"/>
  <c r="R6" i="1"/>
  <c r="N6" i="1"/>
  <c r="P6" i="1" s="1"/>
  <c r="H6" i="1" s="1"/>
  <c r="D6" i="1" s="1"/>
  <c r="T5" i="1"/>
  <c r="R5" i="1"/>
  <c r="U5" i="1" s="1"/>
  <c r="N5" i="1"/>
  <c r="P5" i="1" s="1"/>
  <c r="R4" i="1"/>
  <c r="N4" i="1"/>
  <c r="P4" i="1" s="1"/>
  <c r="R3" i="1"/>
  <c r="N3" i="1"/>
  <c r="P3" i="1" s="1"/>
  <c r="R2" i="1"/>
  <c r="N2" i="1"/>
  <c r="P2" i="1" s="1"/>
  <c r="U4" i="1" l="1"/>
  <c r="H4" i="1"/>
  <c r="D4" i="1" s="1"/>
  <c r="H3" i="1"/>
  <c r="D3" i="1" s="1"/>
  <c r="T4" i="1"/>
  <c r="H5" i="1"/>
  <c r="D5" i="1" s="1"/>
  <c r="U2" i="1"/>
  <c r="H2" i="1"/>
  <c r="D2" i="1" s="1"/>
  <c r="T2" i="1"/>
</calcChain>
</file>

<file path=xl/sharedStrings.xml><?xml version="1.0" encoding="utf-8"?>
<sst xmlns="http://schemas.openxmlformats.org/spreadsheetml/2006/main" count="31" uniqueCount="31">
  <si>
    <t>編號</t>
    <phoneticPr fontId="1" type="noConversion"/>
  </si>
  <si>
    <t>縣市別</t>
    <phoneticPr fontId="1" type="noConversion"/>
  </si>
  <si>
    <t>肥料費</t>
    <phoneticPr fontId="1" type="noConversion"/>
  </si>
  <si>
    <t>農藥費</t>
    <phoneticPr fontId="1" type="noConversion"/>
  </si>
  <si>
    <t>其他資材</t>
    <phoneticPr fontId="1" type="noConversion"/>
  </si>
  <si>
    <t>能源費</t>
    <phoneticPr fontId="1" type="noConversion"/>
  </si>
  <si>
    <t>變動成本小計</t>
    <phoneticPr fontId="1" type="noConversion"/>
  </si>
  <si>
    <t>地租</t>
    <phoneticPr fontId="1" type="noConversion"/>
  </si>
  <si>
    <t>農機具維護費</t>
    <phoneticPr fontId="1" type="noConversion"/>
  </si>
  <si>
    <t xml:space="preserve">南投縣 </t>
  </si>
  <si>
    <t xml:space="preserve">嘉義縣 </t>
  </si>
  <si>
    <t xml:space="preserve">台南市 </t>
  </si>
  <si>
    <t xml:space="preserve">高雄市 </t>
  </si>
  <si>
    <t>屏東縣</t>
  </si>
  <si>
    <t>M</t>
    <phoneticPr fontId="1" type="noConversion"/>
  </si>
  <si>
    <t>I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</si>
  <si>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</si>
  <si>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</si>
  <si>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</si>
  <si>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產量(公斤/公傾)</t>
    <phoneticPr fontId="1" type="noConversion"/>
  </si>
  <si>
    <t>成本(元/公傾)</t>
    <phoneticPr fontId="1" type="noConversion"/>
  </si>
  <si>
    <t>縣市代碼</t>
    <phoneticPr fontId="1" type="noConversion"/>
  </si>
  <si>
    <t>粗收益(元/公傾)</t>
    <phoneticPr fontId="1" type="noConversion"/>
  </si>
  <si>
    <t>營收(元/公傾)</t>
    <phoneticPr fontId="1" type="noConversion"/>
  </si>
  <si>
    <t>近三年北農平均批發價格(元/公斤)</t>
    <phoneticPr fontId="1" type="noConversion"/>
  </si>
  <si>
    <t>種苗費/成園費</t>
    <phoneticPr fontId="1" type="noConversion"/>
  </si>
  <si>
    <t>工人(人工+自家工)</t>
    <phoneticPr fontId="1" type="noConversion"/>
  </si>
  <si>
    <t>雜費(包工)</t>
    <phoneticPr fontId="1" type="noConversion"/>
  </si>
  <si>
    <t>農業設施費</t>
    <phoneticPr fontId="1" type="noConversion"/>
  </si>
  <si>
    <t>農機具費(依照TGAP1公頃田區首次需購入中耕機、除草機、噴藥機、搬運車)</t>
    <phoneticPr fontId="1" type="noConversion"/>
  </si>
  <si>
    <t>固定成本小計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</si>
</sst>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1" xfId="0" applyFill="1" applyBorder="1"/>
    <xf numFmtId="0" fontId="0" fillId="2" borderId="4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8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12" xfId="0" applyFill="1" applyBorder="1"/>
    <xf numFmtId="0" fontId="0" fillId="4" borderId="3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F9" sqref="F9"/>
    </sheetView>
  </sheetViews>
  <sheetFormatPr defaultRowHeight="14.5" x14ac:dyDescent="0.3"/>
  <cols>
    <col min="1" max="1" width="9.19921875" customWidth="1"/>
    <col min="2" max="3" width="10.5" customWidth="1"/>
    <col min="4" max="4" width="16.3984375" customWidth="1"/>
    <col min="5" max="5" width="13.8984375" customWidth="1"/>
    <col min="6" max="6" width="25.69921875" customWidth="1"/>
    <col min="7" max="7" width="16.19921875" customWidth="1"/>
    <col min="8" max="8" width="13.8984375" customWidth="1"/>
    <col min="12" max="12" width="10.69921875" customWidth="1"/>
    <col min="15" max="15" width="7.3984375" customWidth="1"/>
    <col min="16" max="16" width="15" customWidth="1"/>
    <col min="17" max="17" width="8.19921875" customWidth="1"/>
    <col min="18" max="18" width="16.296875" customWidth="1"/>
    <col min="19" max="19" width="16" customWidth="1"/>
    <col min="20" max="20" width="13.8984375" customWidth="1"/>
    <col min="21" max="21" width="16.296875" customWidth="1"/>
  </cols>
  <sheetData>
    <row r="1" spans="1:21" ht="15" thickBot="1" x14ac:dyDescent="0.35">
      <c r="A1" s="10" t="s">
        <v>0</v>
      </c>
      <c r="B1" s="26" t="s">
        <v>21</v>
      </c>
      <c r="C1" s="11" t="s">
        <v>1</v>
      </c>
      <c r="D1" s="18" t="s">
        <v>22</v>
      </c>
      <c r="E1" s="19" t="s">
        <v>23</v>
      </c>
      <c r="F1" s="19" t="s">
        <v>24</v>
      </c>
      <c r="G1" s="19" t="s">
        <v>19</v>
      </c>
      <c r="H1" s="20" t="s">
        <v>20</v>
      </c>
      <c r="I1" s="10" t="s">
        <v>25</v>
      </c>
      <c r="J1" s="12" t="s">
        <v>2</v>
      </c>
      <c r="K1" s="12" t="s">
        <v>3</v>
      </c>
      <c r="L1" s="12" t="s">
        <v>4</v>
      </c>
      <c r="M1" s="12" t="s">
        <v>5</v>
      </c>
      <c r="N1" s="12" t="s">
        <v>26</v>
      </c>
      <c r="O1" s="12" t="s">
        <v>27</v>
      </c>
      <c r="P1" s="16" t="s">
        <v>6</v>
      </c>
      <c r="Q1" s="10" t="s">
        <v>7</v>
      </c>
      <c r="R1" s="12" t="s">
        <v>28</v>
      </c>
      <c r="S1" s="30" t="s">
        <v>29</v>
      </c>
      <c r="T1" s="12" t="s">
        <v>8</v>
      </c>
      <c r="U1" s="16" t="s">
        <v>30</v>
      </c>
    </row>
    <row r="2" spans="1:21" ht="15" thickBot="1" x14ac:dyDescent="0.35">
      <c r="A2" s="2">
        <v>1</v>
      </c>
      <c r="B2" s="27" t="s">
        <v>14</v>
      </c>
      <c r="C2" s="4" t="s">
        <v>9</v>
      </c>
      <c r="D2" s="21">
        <f>E2-H2</f>
        <v>72839</v>
      </c>
      <c r="E2" s="22">
        <v>953982</v>
      </c>
      <c r="F2" s="22">
        <v>15.05</v>
      </c>
      <c r="G2" s="22">
        <v>48040</v>
      </c>
      <c r="H2" s="23">
        <f>P2+U2</f>
        <v>881143</v>
      </c>
      <c r="I2" s="2">
        <v>112910</v>
      </c>
      <c r="J2" s="3">
        <v>61256</v>
      </c>
      <c r="K2" s="3">
        <v>17920</v>
      </c>
      <c r="L2" s="3">
        <v>18551</v>
      </c>
      <c r="M2" s="3">
        <v>4202</v>
      </c>
      <c r="N2" s="3">
        <f>175085+151843</f>
        <v>326928</v>
      </c>
      <c r="O2" s="3">
        <v>30910</v>
      </c>
      <c r="P2" s="17">
        <f>SUM(I2:O2)</f>
        <v>572677</v>
      </c>
      <c r="Q2" s="13">
        <v>51680</v>
      </c>
      <c r="R2" s="3">
        <f>1979*10+2396</f>
        <v>22186</v>
      </c>
      <c r="S2" s="31">
        <f>100000+130000</f>
        <v>230000</v>
      </c>
      <c r="T2" s="3">
        <f>S2*0.02</f>
        <v>4600</v>
      </c>
      <c r="U2" s="17">
        <f>SUM(Q2:T2)</f>
        <v>308466</v>
      </c>
    </row>
    <row r="3" spans="1:21" ht="15" thickBot="1" x14ac:dyDescent="0.35">
      <c r="A3" s="5">
        <v>2</v>
      </c>
      <c r="B3" s="28" t="s">
        <v>15</v>
      </c>
      <c r="C3" s="6" t="s">
        <v>10</v>
      </c>
      <c r="D3" s="21">
        <f t="shared" ref="D3:D6" si="0">E3-H3</f>
        <v>238768</v>
      </c>
      <c r="E3" s="24">
        <v>1140673</v>
      </c>
      <c r="F3" s="24">
        <v>20.43</v>
      </c>
      <c r="G3" s="24">
        <v>50447</v>
      </c>
      <c r="H3" s="23">
        <f t="shared" ref="H3:H6" si="1">P3+U3</f>
        <v>901905</v>
      </c>
      <c r="I3" s="5">
        <v>125182</v>
      </c>
      <c r="J3" s="1">
        <v>64401</v>
      </c>
      <c r="K3" s="1">
        <v>20929</v>
      </c>
      <c r="L3" s="1">
        <v>19831</v>
      </c>
      <c r="M3" s="1">
        <v>4048</v>
      </c>
      <c r="N3" s="1">
        <f>178544+145411</f>
        <v>323955</v>
      </c>
      <c r="O3" s="1">
        <v>31431</v>
      </c>
      <c r="P3" s="17">
        <f t="shared" ref="P3:P6" si="2">SUM(I3:O3)</f>
        <v>589777</v>
      </c>
      <c r="Q3" s="14">
        <v>55383</v>
      </c>
      <c r="R3" s="1">
        <f>1954*10+2605</f>
        <v>22145</v>
      </c>
      <c r="S3" s="31">
        <f t="shared" ref="S3:S6" si="3">100000+130000</f>
        <v>230000</v>
      </c>
      <c r="T3" s="3">
        <f t="shared" ref="T3:T6" si="4">S3*0.02</f>
        <v>4600</v>
      </c>
      <c r="U3" s="17">
        <f t="shared" ref="U3:U6" si="5">SUM(Q3:T3)</f>
        <v>312128</v>
      </c>
    </row>
    <row r="4" spans="1:21" ht="15" thickBot="1" x14ac:dyDescent="0.35">
      <c r="A4" s="5">
        <v>3</v>
      </c>
      <c r="B4" s="28" t="s">
        <v>16</v>
      </c>
      <c r="C4" s="6" t="s">
        <v>11</v>
      </c>
      <c r="D4" s="21">
        <f t="shared" si="0"/>
        <v>410586</v>
      </c>
      <c r="E4" s="24">
        <v>1148565</v>
      </c>
      <c r="F4" s="24">
        <v>18.37</v>
      </c>
      <c r="G4" s="24">
        <v>48933</v>
      </c>
      <c r="H4" s="23">
        <f t="shared" si="1"/>
        <v>737979</v>
      </c>
      <c r="I4" s="5">
        <v>111467</v>
      </c>
      <c r="J4" s="1">
        <v>57740</v>
      </c>
      <c r="K4" s="1">
        <v>18913</v>
      </c>
      <c r="L4" s="1">
        <v>18491</v>
      </c>
      <c r="M4" s="1">
        <v>4029</v>
      </c>
      <c r="N4" s="1">
        <f>175472+12497</f>
        <v>187969</v>
      </c>
      <c r="O4" s="1">
        <v>31878</v>
      </c>
      <c r="P4" s="17">
        <f t="shared" si="2"/>
        <v>430487</v>
      </c>
      <c r="Q4" s="14">
        <v>49103</v>
      </c>
      <c r="R4" s="1">
        <f>2099*10+2799</f>
        <v>23789</v>
      </c>
      <c r="S4" s="31">
        <f t="shared" si="3"/>
        <v>230000</v>
      </c>
      <c r="T4" s="3">
        <f t="shared" si="4"/>
        <v>4600</v>
      </c>
      <c r="U4" s="17">
        <f t="shared" si="5"/>
        <v>307492</v>
      </c>
    </row>
    <row r="5" spans="1:21" ht="15" thickBot="1" x14ac:dyDescent="0.35">
      <c r="A5" s="5">
        <v>4</v>
      </c>
      <c r="B5" s="28" t="s">
        <v>17</v>
      </c>
      <c r="C5" s="6" t="s">
        <v>12</v>
      </c>
      <c r="D5" s="21">
        <f t="shared" si="0"/>
        <v>242707</v>
      </c>
      <c r="E5" s="24">
        <v>1109646</v>
      </c>
      <c r="F5" s="24">
        <v>18.920000000000002</v>
      </c>
      <c r="G5" s="24">
        <v>48709</v>
      </c>
      <c r="H5" s="23">
        <f t="shared" si="1"/>
        <v>866939</v>
      </c>
      <c r="I5" s="5">
        <v>111171</v>
      </c>
      <c r="J5" s="1">
        <v>62579</v>
      </c>
      <c r="K5" s="1">
        <v>19774</v>
      </c>
      <c r="L5" s="1">
        <v>20717</v>
      </c>
      <c r="M5" s="1">
        <v>4271</v>
      </c>
      <c r="N5" s="1">
        <f>179496+129537</f>
        <v>309033</v>
      </c>
      <c r="O5" s="1">
        <v>33474</v>
      </c>
      <c r="P5" s="17">
        <f t="shared" si="2"/>
        <v>561019</v>
      </c>
      <c r="Q5" s="14">
        <v>46217</v>
      </c>
      <c r="R5" s="1">
        <f>2215*10+2953</f>
        <v>25103</v>
      </c>
      <c r="S5" s="31">
        <f t="shared" si="3"/>
        <v>230000</v>
      </c>
      <c r="T5" s="3">
        <f t="shared" si="4"/>
        <v>4600</v>
      </c>
      <c r="U5" s="17">
        <f t="shared" si="5"/>
        <v>305920</v>
      </c>
    </row>
    <row r="6" spans="1:21" ht="15" thickBot="1" x14ac:dyDescent="0.35">
      <c r="A6" s="7">
        <v>5</v>
      </c>
      <c r="B6" s="29" t="s">
        <v>18</v>
      </c>
      <c r="C6" s="9" t="s">
        <v>13</v>
      </c>
      <c r="D6" s="21">
        <f t="shared" si="0"/>
        <v>428861</v>
      </c>
      <c r="E6" s="25">
        <v>1284079</v>
      </c>
      <c r="F6" s="25">
        <v>22.15</v>
      </c>
      <c r="G6" s="25">
        <v>53572</v>
      </c>
      <c r="H6" s="23">
        <f t="shared" si="1"/>
        <v>855218</v>
      </c>
      <c r="I6" s="7">
        <v>97793</v>
      </c>
      <c r="J6" s="8">
        <v>59197</v>
      </c>
      <c r="K6" s="8">
        <v>20931</v>
      </c>
      <c r="L6" s="8">
        <v>20968</v>
      </c>
      <c r="M6" s="8">
        <v>4545</v>
      </c>
      <c r="N6" s="8">
        <f>182926+118568</f>
        <v>301494</v>
      </c>
      <c r="O6" s="8">
        <v>31517</v>
      </c>
      <c r="P6" s="17">
        <f t="shared" si="2"/>
        <v>536445</v>
      </c>
      <c r="Q6" s="15">
        <v>56588</v>
      </c>
      <c r="R6" s="8">
        <f>2434*10+3245</f>
        <v>27585</v>
      </c>
      <c r="S6" s="31">
        <f t="shared" si="3"/>
        <v>230000</v>
      </c>
      <c r="T6" s="3">
        <f t="shared" si="4"/>
        <v>4600</v>
      </c>
      <c r="U6" s="17">
        <f t="shared" si="5"/>
        <v>318773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2020-07-07T08:48:24Z</dcterms:modified>
</cp:coreProperties>
</file>