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er\OneDrive\Escritorio\Laboratorio github\TP-Excel-03\"/>
    </mc:Choice>
  </mc:AlternateContent>
  <xr:revisionPtr revIDLastSave="0" documentId="13_ncr:1_{5F557821-8D18-4CE5-9F19-E920C6E4532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B14" i="2"/>
  <c r="B13" i="2"/>
  <c r="B12" i="2"/>
  <c r="E6" i="2"/>
  <c r="E5" i="2"/>
  <c r="E4" i="2"/>
  <c r="B6" i="2"/>
  <c r="B5" i="2"/>
  <c r="B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<sst xmlns="http://schemas.openxmlformats.org/spreadsheetml/2006/main" count="126" uniqueCount="61">
  <si>
    <t>LEGAJO</t>
  </si>
  <si>
    <t>NOMBRE</t>
  </si>
  <si>
    <t>FECHA DE NAC.</t>
  </si>
  <si>
    <t>LOCALIDAD</t>
  </si>
  <si>
    <t>PROVINCIA</t>
  </si>
  <si>
    <t>Ana</t>
  </si>
  <si>
    <t>Luís</t>
  </si>
  <si>
    <t>Juan</t>
  </si>
  <si>
    <t>María</t>
  </si>
  <si>
    <t>Mercedes</t>
  </si>
  <si>
    <t>Olga</t>
  </si>
  <si>
    <t>José</t>
  </si>
  <si>
    <t>David</t>
  </si>
  <si>
    <t>Teresa</t>
  </si>
  <si>
    <t>Manuel</t>
  </si>
  <si>
    <t>Agustín</t>
  </si>
  <si>
    <t>Antonia</t>
  </si>
  <si>
    <t>Pedro</t>
  </si>
  <si>
    <t>Esther</t>
  </si>
  <si>
    <t>Javier</t>
  </si>
  <si>
    <t>Nuria</t>
  </si>
  <si>
    <t>Ramiro</t>
  </si>
  <si>
    <t>Pilar</t>
  </si>
  <si>
    <t>Ramón</t>
  </si>
  <si>
    <t>Dolores</t>
  </si>
  <si>
    <t>AÑOS DE TRABAJO</t>
  </si>
  <si>
    <t>Carlos Paz</t>
  </si>
  <si>
    <t>Clorinda</t>
  </si>
  <si>
    <t>flores</t>
  </si>
  <si>
    <t>pilar</t>
  </si>
  <si>
    <t>Villa maria</t>
  </si>
  <si>
    <t>Cordoba</t>
  </si>
  <si>
    <t>Santa Fe</t>
  </si>
  <si>
    <t>Buenos Aires</t>
  </si>
  <si>
    <t>Administrativo</t>
  </si>
  <si>
    <t>Gerente</t>
  </si>
  <si>
    <t>Abogado</t>
  </si>
  <si>
    <t>CARGO</t>
  </si>
  <si>
    <t>SUELDO</t>
  </si>
  <si>
    <t>Punto Nº 4</t>
  </si>
  <si>
    <t>Punto Nº 6</t>
  </si>
  <si>
    <t>Ocupación</t>
  </si>
  <si>
    <t>cantidad</t>
  </si>
  <si>
    <t>Provincia</t>
  </si>
  <si>
    <t>Punto Nº 9</t>
  </si>
  <si>
    <t>Mejor Recaudacion</t>
  </si>
  <si>
    <t>Punto Nº 10</t>
  </si>
  <si>
    <t>Legajo</t>
  </si>
  <si>
    <t>nombre</t>
  </si>
  <si>
    <t>ocupacion</t>
  </si>
  <si>
    <t>sueldo</t>
  </si>
  <si>
    <t>Cantidad Empleados</t>
  </si>
  <si>
    <t>inversion en Pesos por provincia</t>
  </si>
  <si>
    <t>Punto Nº 5</t>
  </si>
  <si>
    <t>Sueldo En Dolares</t>
  </si>
  <si>
    <t>dólar hoy</t>
  </si>
  <si>
    <t>a quien pertenece ?</t>
  </si>
  <si>
    <t>sobre el Punto 9</t>
  </si>
  <si>
    <t>Edad del empleado</t>
  </si>
  <si>
    <t>Sueldo en Pesos</t>
  </si>
  <si>
    <t>Pertenece a 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</si>
</sst>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1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3" borderId="11" xfId="0" applyFill="1" applyBorder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0" xfId="0" applyFont="1"/>
    <xf numFmtId="1" fontId="0" fillId="3" borderId="11" xfId="0" applyNumberFormat="1" applyFill="1" applyBorder="1"/>
    <xf numFmtId="0" fontId="2" fillId="2" borderId="15" xfId="0" applyFont="1" applyFill="1" applyBorder="1" applyAlignment="1">
      <alignment horizontal="center" vertical="center" wrapText="1"/>
    </xf>
    <xf numFmtId="44" fontId="0" fillId="3" borderId="11" xfId="1" applyFont="1" applyFill="1" applyBorder="1"/>
    <xf numFmtId="164" fontId="0" fillId="3" borderId="11" xfId="0" applyNumberFormat="1" applyFill="1" applyBorder="1"/>
    <xf numFmtId="166" fontId="0" fillId="3" borderId="12" xfId="2" applyNumberFormat="1" applyFont="1" applyFill="1" applyBorder="1"/>
    <xf numFmtId="0" fontId="12" fillId="0" borderId="0" xfId="0" applyFont="1"/>
    <xf numFmtId="0" fontId="10" fillId="4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44" fontId="13" fillId="4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1" xfId="0" applyBorder="1"/>
    <xf numFmtId="0" fontId="0" fillId="3" borderId="12" xfId="2" applyNumberFormat="1" applyFont="1" applyFill="1" applyBorder="1"/>
    <xf numFmtId="44" fontId="0" fillId="3" borderId="11" xfId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44" fontId="0" fillId="3" borderId="17" xfId="0" applyNumberForma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15">
    <dxf>
      <numFmt numFmtId="164" formatCode="_ &quot;$&quot;\ * #,##0.00_ ;_ &quot;$&quot;\ * \-#,##0.00_ ;_ &quot;$&quot;\ * &quot;-&quot;??_ ;_ @_ 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\ * #,##0.00_-;\-&quot;$&quot;\ * #,##0.00_-;_-&quot;$&quot;\ * &quot;-&quot;??_-;_-@_-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/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numFmt numFmtId="167" formatCode="dd/mm/yyyy"/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47625</xdr:rowOff>
    </xdr:from>
    <xdr:to>
      <xdr:col>13</xdr:col>
      <xdr:colOff>581024</xdr:colOff>
      <xdr:row>9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invierte en  la Provincia de Buenos Aires  en abogados.</a:t>
          </a:r>
        </a:p>
        <a:p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  <a:endParaRPr lang="es-A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sueldos" displayName="tabla_sueldos" ref="L4:M7" totalsRowShown="0" headerRowDxfId="14" headerRowBorderDxfId="13" tableBorderDxfId="12">
  <autoFilter ref="L4:M7" xr:uid="{00000000-0009-0000-0100-000001000000}"/>
  <tableColumns count="2">
    <tableColumn id="1" xr3:uid="{00000000-0010-0000-0000-000001000000}" name="CARGO" dataDxfId="11"/>
    <tableColumn id="2" xr3:uid="{00000000-0010-0000-0000-000002000000}" name="SUELDO" dataDxfId="1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mpleados" displayName="Tabla_empleados" ref="A2:J22" totalsRowShown="0" headerRowDxfId="9">
  <tableColumns count="10">
    <tableColumn id="1" xr3:uid="{00000000-0010-0000-0100-000001000000}" name="LEGAJO" dataDxfId="8"/>
    <tableColumn id="2" xr3:uid="{00000000-0010-0000-0100-000002000000}" name="NOMBRE" dataDxfId="7"/>
    <tableColumn id="3" xr3:uid="{00000000-0010-0000-0100-000003000000}" name="FECHA DE NAC." dataDxfId="6"/>
    <tableColumn id="4" xr3:uid="{00000000-0010-0000-0100-000004000000}" name="LOCALIDAD" dataDxfId="5"/>
    <tableColumn id="5" xr3:uid="{00000000-0010-0000-0100-000005000000}" name="PROVINCIA" dataDxfId="4"/>
    <tableColumn id="6" xr3:uid="{00000000-0010-0000-0100-000006000000}" name="CARGO"/>
    <tableColumn id="7" xr3:uid="{00000000-0010-0000-0100-000007000000}" name="AÑOS DE TRABAJO" dataDxfId="3"/>
    <tableColumn id="8" xr3:uid="{00000000-0010-0000-0100-000008000000}" name="Edad del empleado" dataDxfId="2">
      <calculatedColumnFormula>YEAR(TODAY())-YEAR(Tabla_empleados[[#This Row],[FECHA DE NAC.]])</calculatedColumnFormula>
    </tableColumn>
    <tableColumn id="9" xr3:uid="{00000000-0010-0000-0100-000009000000}" name="Sueldo en Pesos" dataDxfId="1" dataCellStyle="Moneda">
      <calculatedColumnFormula>VLOOKUP(Tabla_empleados[[#This Row],[CARGO]],tabla_sueldos[],2,0)</calculatedColumnFormula>
    </tableColumn>
    <tableColumn id="10" xr3:uid="{00000000-0010-0000-0100-00000A000000}" name="Sueldo En Dolares" dataDxfId="0">
      <calculatedColumnFormula>Tabla_empleados[[#This Row],[Sueldo en Pesos]]/$N$3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"/>
  <sheetViews>
    <sheetView topLeftCell="A10" workbookViewId="0">
      <selection activeCell="K16" sqref="K16"/>
    </sheetView>
  </sheetViews>
  <sheetFormatPr baseColWidth="10" defaultRowHeight="14.4" x14ac:dyDescent="0.3"/>
  <cols>
    <col min="3" max="3" width="17.33203125" customWidth="1"/>
    <col min="4" max="4" width="13.88671875" customWidth="1"/>
    <col min="5" max="5" width="15.5546875" customWidth="1"/>
    <col min="6" max="6" width="13" bestFit="1" customWidth="1"/>
    <col min="7" max="7" width="20.6640625" customWidth="1"/>
    <col min="8" max="8" width="20.5546875" customWidth="1"/>
    <col min="9" max="9" width="17.88671875" customWidth="1"/>
    <col min="10" max="10" width="19.88671875" customWidth="1"/>
    <col min="12" max="13" width="14.109375" bestFit="1" customWidth="1"/>
    <col min="14" max="14" width="12.88671875" bestFit="1" customWidth="1"/>
  </cols>
  <sheetData>
    <row r="1" spans="1:14 16383:16383" ht="19.5" customHeight="1" thickBot="1" x14ac:dyDescent="0.35">
      <c r="A1" s="5"/>
      <c r="G1" s="3"/>
      <c r="XFC1">
        <v>9</v>
      </c>
    </row>
    <row r="2" spans="1:14 16383:16383" ht="30" customHeight="1" thickBot="1" x14ac:dyDescent="0.35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37</v>
      </c>
      <c r="G2" s="12" t="s">
        <v>25</v>
      </c>
      <c r="H2" s="36" t="s">
        <v>58</v>
      </c>
      <c r="I2" s="36" t="s">
        <v>59</v>
      </c>
      <c r="J2" s="36" t="s">
        <v>54</v>
      </c>
      <c r="L2" s="34">
        <f ca="1">TODAY()</f>
        <v>45196</v>
      </c>
      <c r="N2" s="33" t="s">
        <v>55</v>
      </c>
    </row>
    <row r="3" spans="1:14 16383:16383" ht="24.9" customHeight="1" thickBot="1" x14ac:dyDescent="0.35">
      <c r="A3" s="6">
        <v>1</v>
      </c>
      <c r="B3" s="7" t="s">
        <v>5</v>
      </c>
      <c r="C3" s="8">
        <v>35949</v>
      </c>
      <c r="D3" s="7" t="s">
        <v>26</v>
      </c>
      <c r="E3" s="7" t="s">
        <v>31</v>
      </c>
      <c r="F3" t="s">
        <v>36</v>
      </c>
      <c r="G3" s="22">
        <v>5</v>
      </c>
      <c r="H3" s="27">
        <f ca="1">YEAR(TODAY())-YEAR(Tabla_empleados[[#This Row],[FECHA DE NAC.]])</f>
        <v>25</v>
      </c>
      <c r="I3" s="29">
        <f>VLOOKUP(Tabla_empleados[[#This Row],[CARGO]],tabla_sueldos[],2,0)</f>
        <v>3000000</v>
      </c>
      <c r="J3" s="30">
        <f>Tabla_empleados[[#This Row],[Sueldo en Pesos]]/$N$3</f>
        <v>4054.0540540540542</v>
      </c>
      <c r="K3" s="24"/>
      <c r="N3" s="35">
        <v>740</v>
      </c>
    </row>
    <row r="4" spans="1:14 16383:16383" ht="24.9" customHeight="1" thickBot="1" x14ac:dyDescent="0.35">
      <c r="A4" s="1">
        <v>2</v>
      </c>
      <c r="B4" s="2" t="s">
        <v>6</v>
      </c>
      <c r="C4" s="4">
        <v>20068</v>
      </c>
      <c r="D4" s="2" t="s">
        <v>26</v>
      </c>
      <c r="E4" s="2" t="s">
        <v>31</v>
      </c>
      <c r="F4" t="s">
        <v>35</v>
      </c>
      <c r="G4" s="23">
        <v>23</v>
      </c>
      <c r="H4" s="27">
        <f ca="1">YEAR(TODAY())-YEAR(Tabla_empleados[[#This Row],[FECHA DE NAC.]])</f>
        <v>69</v>
      </c>
      <c r="I4" s="29">
        <f>VLOOKUP(Tabla_empleados[[#This Row],[CARGO]],tabla_sueldos[],2,0)</f>
        <v>1200000</v>
      </c>
      <c r="J4" s="30">
        <f>Tabla_empleados[[#This Row],[Sueldo en Pesos]]/$N$3</f>
        <v>1621.6216216216217</v>
      </c>
      <c r="K4" s="24"/>
      <c r="L4" s="28" t="s">
        <v>37</v>
      </c>
      <c r="M4" s="28" t="s">
        <v>38</v>
      </c>
    </row>
    <row r="5" spans="1:14 16383:16383" ht="24.9" customHeight="1" thickBot="1" x14ac:dyDescent="0.35">
      <c r="A5" s="1">
        <v>3</v>
      </c>
      <c r="B5" s="2" t="s">
        <v>7</v>
      </c>
      <c r="C5" s="4">
        <v>23352</v>
      </c>
      <c r="D5" s="2" t="s">
        <v>26</v>
      </c>
      <c r="E5" s="2" t="s">
        <v>31</v>
      </c>
      <c r="F5" t="s">
        <v>35</v>
      </c>
      <c r="G5" s="23">
        <v>1</v>
      </c>
      <c r="H5" s="27">
        <f ca="1">YEAR(TODAY())-YEAR(Tabla_empleados[[#This Row],[FECHA DE NAC.]])</f>
        <v>60</v>
      </c>
      <c r="I5" s="29">
        <f>VLOOKUP(Tabla_empleados[[#This Row],[CARGO]],tabla_sueldos[],2,0)</f>
        <v>1200000</v>
      </c>
      <c r="J5" s="30">
        <f>Tabla_empleados[[#This Row],[Sueldo en Pesos]]/$N$3</f>
        <v>1621.6216216216217</v>
      </c>
      <c r="K5" s="24"/>
      <c r="L5" s="26" t="s">
        <v>34</v>
      </c>
      <c r="M5" s="13">
        <v>650000</v>
      </c>
    </row>
    <row r="6" spans="1:14 16383:16383" ht="24.9" customHeight="1" thickBot="1" x14ac:dyDescent="0.35">
      <c r="A6" s="1">
        <v>4</v>
      </c>
      <c r="B6" s="2" t="s">
        <v>8</v>
      </c>
      <c r="C6" s="4">
        <v>33156</v>
      </c>
      <c r="D6" s="2" t="s">
        <v>26</v>
      </c>
      <c r="E6" s="2" t="s">
        <v>31</v>
      </c>
      <c r="F6" t="s">
        <v>35</v>
      </c>
      <c r="G6" s="23">
        <v>9</v>
      </c>
      <c r="H6" s="27">
        <f ca="1">YEAR(TODAY())-YEAR(Tabla_empleados[[#This Row],[FECHA DE NAC.]])</f>
        <v>33</v>
      </c>
      <c r="I6" s="29">
        <f>VLOOKUP(Tabla_empleados[[#This Row],[CARGO]],tabla_sueldos[],2,0)</f>
        <v>1200000</v>
      </c>
      <c r="J6" s="30">
        <f>Tabla_empleados[[#This Row],[Sueldo en Pesos]]/$N$3</f>
        <v>1621.6216216216217</v>
      </c>
      <c r="K6" s="24"/>
      <c r="L6" s="26" t="s">
        <v>35</v>
      </c>
      <c r="M6" s="13">
        <v>1200000</v>
      </c>
    </row>
    <row r="7" spans="1:14 16383:16383" ht="24.9" customHeight="1" thickBot="1" x14ac:dyDescent="0.35">
      <c r="A7" s="1">
        <v>5</v>
      </c>
      <c r="B7" s="2" t="s">
        <v>9</v>
      </c>
      <c r="C7" s="4">
        <v>31222</v>
      </c>
      <c r="D7" s="2" t="s">
        <v>27</v>
      </c>
      <c r="E7" s="2" t="s">
        <v>32</v>
      </c>
      <c r="F7" t="s">
        <v>35</v>
      </c>
      <c r="G7" s="23">
        <v>7</v>
      </c>
      <c r="H7" s="27">
        <f ca="1">YEAR(TODAY())-YEAR(Tabla_empleados[[#This Row],[FECHA DE NAC.]])</f>
        <v>38</v>
      </c>
      <c r="I7" s="29">
        <f>VLOOKUP(Tabla_empleados[[#This Row],[CARGO]],tabla_sueldos[],2,0)</f>
        <v>1200000</v>
      </c>
      <c r="J7" s="30">
        <f>Tabla_empleados[[#This Row],[Sueldo en Pesos]]/$N$3</f>
        <v>1621.6216216216217</v>
      </c>
      <c r="K7" s="24"/>
      <c r="L7" s="26" t="s">
        <v>36</v>
      </c>
      <c r="M7" s="13">
        <v>3000000</v>
      </c>
    </row>
    <row r="8" spans="1:14 16383:16383" ht="24.9" customHeight="1" thickBot="1" x14ac:dyDescent="0.35">
      <c r="A8" s="1">
        <v>6</v>
      </c>
      <c r="B8" s="2" t="s">
        <v>10</v>
      </c>
      <c r="C8" s="4">
        <v>26697</v>
      </c>
      <c r="D8" s="2" t="s">
        <v>27</v>
      </c>
      <c r="E8" s="2" t="s">
        <v>32</v>
      </c>
      <c r="F8" t="s">
        <v>35</v>
      </c>
      <c r="G8" s="23">
        <v>5</v>
      </c>
      <c r="H8" s="27">
        <f ca="1">YEAR(TODAY())-YEAR(Tabla_empleados[[#This Row],[FECHA DE NAC.]])</f>
        <v>50</v>
      </c>
      <c r="I8" s="29">
        <f>VLOOKUP(Tabla_empleados[[#This Row],[CARGO]],tabla_sueldos[],2,0)</f>
        <v>1200000</v>
      </c>
      <c r="J8" s="30">
        <f>Tabla_empleados[[#This Row],[Sueldo en Pesos]]/$N$3</f>
        <v>1621.6216216216217</v>
      </c>
      <c r="K8" s="24"/>
    </row>
    <row r="9" spans="1:14 16383:16383" ht="24.9" customHeight="1" thickBot="1" x14ac:dyDescent="0.35">
      <c r="A9" s="1">
        <v>7</v>
      </c>
      <c r="B9" s="2" t="s">
        <v>11</v>
      </c>
      <c r="C9" s="4">
        <v>34952</v>
      </c>
      <c r="D9" s="2" t="s">
        <v>27</v>
      </c>
      <c r="E9" s="2" t="s">
        <v>32</v>
      </c>
      <c r="F9" t="s">
        <v>35</v>
      </c>
      <c r="G9" s="23">
        <v>8</v>
      </c>
      <c r="H9" s="27">
        <f ca="1">YEAR(TODAY())-YEAR(Tabla_empleados[[#This Row],[FECHA DE NAC.]])</f>
        <v>28</v>
      </c>
      <c r="I9" s="29">
        <f>VLOOKUP(Tabla_empleados[[#This Row],[CARGO]],tabla_sueldos[],2,0)</f>
        <v>1200000</v>
      </c>
      <c r="J9" s="30">
        <f>Tabla_empleados[[#This Row],[Sueldo en Pesos]]/$N$3</f>
        <v>1621.6216216216217</v>
      </c>
      <c r="K9" s="24"/>
    </row>
    <row r="10" spans="1:14 16383:16383" ht="24.9" customHeight="1" thickBot="1" x14ac:dyDescent="0.35">
      <c r="A10" s="1">
        <v>8</v>
      </c>
      <c r="B10" s="2" t="s">
        <v>12</v>
      </c>
      <c r="C10" s="4">
        <v>35139</v>
      </c>
      <c r="D10" s="2" t="s">
        <v>27</v>
      </c>
      <c r="E10" s="2" t="s">
        <v>32</v>
      </c>
      <c r="F10" t="s">
        <v>35</v>
      </c>
      <c r="G10" s="23">
        <v>12</v>
      </c>
      <c r="H10" s="27">
        <f ca="1">YEAR(TODAY())-YEAR(Tabla_empleados[[#This Row],[FECHA DE NAC.]])</f>
        <v>27</v>
      </c>
      <c r="I10" s="29">
        <f>VLOOKUP(Tabla_empleados[[#This Row],[CARGO]],tabla_sueldos[],2,0)</f>
        <v>1200000</v>
      </c>
      <c r="J10" s="30">
        <f>Tabla_empleados[[#This Row],[Sueldo en Pesos]]/$N$3</f>
        <v>1621.6216216216217</v>
      </c>
      <c r="K10" s="24"/>
    </row>
    <row r="11" spans="1:14 16383:16383" ht="24.9" customHeight="1" thickBot="1" x14ac:dyDescent="0.35">
      <c r="A11" s="1">
        <v>9</v>
      </c>
      <c r="B11" s="2" t="s">
        <v>13</v>
      </c>
      <c r="C11" s="4">
        <v>30241</v>
      </c>
      <c r="D11" s="2" t="s">
        <v>28</v>
      </c>
      <c r="E11" s="2" t="s">
        <v>33</v>
      </c>
      <c r="F11" t="s">
        <v>34</v>
      </c>
      <c r="G11" s="23">
        <v>10</v>
      </c>
      <c r="H11" s="27">
        <f ca="1">YEAR(TODAY())-YEAR(Tabla_empleados[[#This Row],[FECHA DE NAC.]])</f>
        <v>41</v>
      </c>
      <c r="I11" s="29">
        <f>VLOOKUP(Tabla_empleados[[#This Row],[CARGO]],tabla_sueldos[],2,0)</f>
        <v>650000</v>
      </c>
      <c r="J11" s="30">
        <f>Tabla_empleados[[#This Row],[Sueldo en Pesos]]/$N$3</f>
        <v>878.37837837837833</v>
      </c>
      <c r="K11" s="24"/>
    </row>
    <row r="12" spans="1:14 16383:16383" ht="24.9" customHeight="1" thickBot="1" x14ac:dyDescent="0.35">
      <c r="A12" s="1">
        <v>10</v>
      </c>
      <c r="B12" s="2" t="s">
        <v>14</v>
      </c>
      <c r="C12" s="4">
        <v>31607</v>
      </c>
      <c r="D12" s="2" t="s">
        <v>28</v>
      </c>
      <c r="E12" s="2" t="s">
        <v>33</v>
      </c>
      <c r="F12" t="s">
        <v>34</v>
      </c>
      <c r="G12" s="23">
        <v>2</v>
      </c>
      <c r="H12" s="27">
        <f ca="1">YEAR(TODAY())-YEAR(Tabla_empleados[[#This Row],[FECHA DE NAC.]])</f>
        <v>37</v>
      </c>
      <c r="I12" s="29">
        <f>VLOOKUP(Tabla_empleados[[#This Row],[CARGO]],tabla_sueldos[],2,0)</f>
        <v>650000</v>
      </c>
      <c r="J12" s="30">
        <f>Tabla_empleados[[#This Row],[Sueldo en Pesos]]/$N$3</f>
        <v>878.37837837837833</v>
      </c>
      <c r="K12" s="24"/>
    </row>
    <row r="13" spans="1:14 16383:16383" ht="24.9" customHeight="1" thickBot="1" x14ac:dyDescent="0.35">
      <c r="A13" s="1">
        <v>11</v>
      </c>
      <c r="B13" s="2" t="s">
        <v>15</v>
      </c>
      <c r="C13" s="4">
        <v>34226</v>
      </c>
      <c r="D13" s="2" t="s">
        <v>28</v>
      </c>
      <c r="E13" s="2" t="s">
        <v>33</v>
      </c>
      <c r="F13" t="s">
        <v>34</v>
      </c>
      <c r="G13" s="23">
        <v>1</v>
      </c>
      <c r="H13" s="27">
        <f ca="1">YEAR(TODAY())-YEAR(Tabla_empleados[[#This Row],[FECHA DE NAC.]])</f>
        <v>30</v>
      </c>
      <c r="I13" s="29">
        <f>VLOOKUP(Tabla_empleados[[#This Row],[CARGO]],tabla_sueldos[],2,0)</f>
        <v>650000</v>
      </c>
      <c r="J13" s="30">
        <f>Tabla_empleados[[#This Row],[Sueldo en Pesos]]/$N$3</f>
        <v>878.37837837837833</v>
      </c>
      <c r="K13" s="24"/>
    </row>
    <row r="14" spans="1:14 16383:16383" ht="24.9" customHeight="1" thickBot="1" x14ac:dyDescent="0.35">
      <c r="A14" s="1">
        <v>12</v>
      </c>
      <c r="B14" s="2" t="s">
        <v>16</v>
      </c>
      <c r="C14" s="4">
        <v>25600</v>
      </c>
      <c r="D14" s="2" t="s">
        <v>28</v>
      </c>
      <c r="E14" s="2" t="s">
        <v>33</v>
      </c>
      <c r="F14" t="s">
        <v>35</v>
      </c>
      <c r="G14" s="23">
        <v>11</v>
      </c>
      <c r="H14" s="27">
        <f ca="1">YEAR(TODAY())-YEAR(Tabla_empleados[[#This Row],[FECHA DE NAC.]])</f>
        <v>53</v>
      </c>
      <c r="I14" s="29">
        <f>VLOOKUP(Tabla_empleados[[#This Row],[CARGO]],tabla_sueldos[],2,0)</f>
        <v>1200000</v>
      </c>
      <c r="J14" s="30">
        <f>Tabla_empleados[[#This Row],[Sueldo en Pesos]]/$N$3</f>
        <v>1621.6216216216217</v>
      </c>
      <c r="K14" s="24"/>
    </row>
    <row r="15" spans="1:14 16383:16383" ht="24.9" customHeight="1" thickBot="1" x14ac:dyDescent="0.35">
      <c r="A15" s="1">
        <v>13</v>
      </c>
      <c r="B15" s="2" t="s">
        <v>17</v>
      </c>
      <c r="C15" s="4">
        <v>32651</v>
      </c>
      <c r="D15" s="2" t="s">
        <v>28</v>
      </c>
      <c r="E15" s="2" t="s">
        <v>33</v>
      </c>
      <c r="F15" t="s">
        <v>35</v>
      </c>
      <c r="G15" s="23">
        <v>2</v>
      </c>
      <c r="H15" s="27">
        <f ca="1">YEAR(TODAY())-YEAR(Tabla_empleados[[#This Row],[FECHA DE NAC.]])</f>
        <v>34</v>
      </c>
      <c r="I15" s="29">
        <f>VLOOKUP(Tabla_empleados[[#This Row],[CARGO]],tabla_sueldos[],2,0)</f>
        <v>1200000</v>
      </c>
      <c r="J15" s="30">
        <f>Tabla_empleados[[#This Row],[Sueldo en Pesos]]/$N$3</f>
        <v>1621.6216216216217</v>
      </c>
      <c r="K15" s="24"/>
    </row>
    <row r="16" spans="1:14 16383:16383" ht="24.9" customHeight="1" thickBot="1" x14ac:dyDescent="0.35">
      <c r="A16" s="1">
        <v>14</v>
      </c>
      <c r="B16" s="2" t="s">
        <v>18</v>
      </c>
      <c r="C16" s="4">
        <v>33101</v>
      </c>
      <c r="D16" s="2" t="s">
        <v>28</v>
      </c>
      <c r="E16" s="2" t="s">
        <v>33</v>
      </c>
      <c r="F16" t="s">
        <v>34</v>
      </c>
      <c r="G16" s="23">
        <v>3</v>
      </c>
      <c r="H16" s="27">
        <f ca="1">YEAR(TODAY())-YEAR(Tabla_empleados[[#This Row],[FECHA DE NAC.]])</f>
        <v>33</v>
      </c>
      <c r="I16" s="29">
        <f>VLOOKUP(Tabla_empleados[[#This Row],[CARGO]],tabla_sueldos[],2,0)</f>
        <v>650000</v>
      </c>
      <c r="J16" s="30">
        <f>Tabla_empleados[[#This Row],[Sueldo en Pesos]]/$N$3</f>
        <v>878.37837837837833</v>
      </c>
      <c r="K16" s="24"/>
    </row>
    <row r="17" spans="1:11" ht="24.9" customHeight="1" thickBot="1" x14ac:dyDescent="0.35">
      <c r="A17" s="1">
        <v>15</v>
      </c>
      <c r="B17" s="2" t="s">
        <v>19</v>
      </c>
      <c r="C17" s="4">
        <v>36558</v>
      </c>
      <c r="D17" s="2" t="s">
        <v>28</v>
      </c>
      <c r="E17" s="2" t="s">
        <v>33</v>
      </c>
      <c r="F17" t="s">
        <v>34</v>
      </c>
      <c r="G17" s="23">
        <v>5</v>
      </c>
      <c r="H17" s="27">
        <f ca="1">YEAR(TODAY())-YEAR(Tabla_empleados[[#This Row],[FECHA DE NAC.]])</f>
        <v>23</v>
      </c>
      <c r="I17" s="29">
        <f>VLOOKUP(Tabla_empleados[[#This Row],[CARGO]],tabla_sueldos[],2,0)</f>
        <v>650000</v>
      </c>
      <c r="J17" s="30">
        <f>Tabla_empleados[[#This Row],[Sueldo en Pesos]]/$N$3</f>
        <v>878.37837837837833</v>
      </c>
      <c r="K17" s="24"/>
    </row>
    <row r="18" spans="1:11" ht="24.9" customHeight="1" thickBot="1" x14ac:dyDescent="0.35">
      <c r="A18" s="1">
        <v>16</v>
      </c>
      <c r="B18" s="2" t="s">
        <v>20</v>
      </c>
      <c r="C18" s="4">
        <v>35046</v>
      </c>
      <c r="D18" s="2" t="s">
        <v>29</v>
      </c>
      <c r="E18" s="2" t="s">
        <v>33</v>
      </c>
      <c r="F18" t="s">
        <v>36</v>
      </c>
      <c r="G18" s="23">
        <v>5</v>
      </c>
      <c r="H18" s="27">
        <f ca="1">YEAR(TODAY())-YEAR(Tabla_empleados[[#This Row],[FECHA DE NAC.]])</f>
        <v>28</v>
      </c>
      <c r="I18" s="29">
        <f>VLOOKUP(Tabla_empleados[[#This Row],[CARGO]],tabla_sueldos[],2,0)</f>
        <v>3000000</v>
      </c>
      <c r="J18" s="30">
        <f>Tabla_empleados[[#This Row],[Sueldo en Pesos]]/$N$3</f>
        <v>4054.0540540540542</v>
      </c>
      <c r="K18" s="24"/>
    </row>
    <row r="19" spans="1:11" ht="24.9" customHeight="1" thickBot="1" x14ac:dyDescent="0.35">
      <c r="A19" s="1">
        <v>17</v>
      </c>
      <c r="B19" s="2" t="s">
        <v>21</v>
      </c>
      <c r="C19" s="4">
        <v>29177</v>
      </c>
      <c r="D19" s="2" t="s">
        <v>30</v>
      </c>
      <c r="E19" s="2" t="s">
        <v>31</v>
      </c>
      <c r="F19" t="s">
        <v>35</v>
      </c>
      <c r="G19" s="23">
        <v>25</v>
      </c>
      <c r="H19" s="27">
        <f ca="1">YEAR(TODAY())-YEAR(Tabla_empleados[[#This Row],[FECHA DE NAC.]])</f>
        <v>44</v>
      </c>
      <c r="I19" s="29">
        <f>VLOOKUP(Tabla_empleados[[#This Row],[CARGO]],tabla_sueldos[],2,0)</f>
        <v>1200000</v>
      </c>
      <c r="J19" s="30">
        <f>Tabla_empleados[[#This Row],[Sueldo en Pesos]]/$N$3</f>
        <v>1621.6216216216217</v>
      </c>
      <c r="K19" s="24"/>
    </row>
    <row r="20" spans="1:11" ht="24.9" customHeight="1" thickBot="1" x14ac:dyDescent="0.35">
      <c r="A20" s="1">
        <v>18</v>
      </c>
      <c r="B20" s="2" t="s">
        <v>22</v>
      </c>
      <c r="C20" s="4">
        <v>30136</v>
      </c>
      <c r="D20" s="2" t="s">
        <v>30</v>
      </c>
      <c r="E20" s="2" t="s">
        <v>31</v>
      </c>
      <c r="F20" t="s">
        <v>34</v>
      </c>
      <c r="G20" s="23">
        <v>6</v>
      </c>
      <c r="H20" s="27">
        <f ca="1">YEAR(TODAY())-YEAR(Tabla_empleados[[#This Row],[FECHA DE NAC.]])</f>
        <v>41</v>
      </c>
      <c r="I20" s="29">
        <f>VLOOKUP(Tabla_empleados[[#This Row],[CARGO]],tabla_sueldos[],2,0)</f>
        <v>650000</v>
      </c>
      <c r="J20" s="30">
        <f>Tabla_empleados[[#This Row],[Sueldo en Pesos]]/$N$3</f>
        <v>878.37837837837833</v>
      </c>
      <c r="K20" s="24"/>
    </row>
    <row r="21" spans="1:11" ht="24.9" customHeight="1" thickBot="1" x14ac:dyDescent="0.35">
      <c r="A21" s="1">
        <v>19</v>
      </c>
      <c r="B21" s="2" t="s">
        <v>23</v>
      </c>
      <c r="C21" s="4">
        <v>36161</v>
      </c>
      <c r="D21" s="2" t="s">
        <v>30</v>
      </c>
      <c r="E21" s="2" t="s">
        <v>31</v>
      </c>
      <c r="F21" t="s">
        <v>34</v>
      </c>
      <c r="G21" s="23">
        <v>9</v>
      </c>
      <c r="H21" s="27">
        <f ca="1">YEAR(TODAY())-YEAR(Tabla_empleados[[#This Row],[FECHA DE NAC.]])</f>
        <v>24</v>
      </c>
      <c r="I21" s="29">
        <f>VLOOKUP(Tabla_empleados[[#This Row],[CARGO]],tabla_sueldos[],2,0)</f>
        <v>650000</v>
      </c>
      <c r="J21" s="30">
        <f>Tabla_empleados[[#This Row],[Sueldo en Pesos]]/$N$3</f>
        <v>878.37837837837833</v>
      </c>
      <c r="K21" s="24"/>
    </row>
    <row r="22" spans="1:11" ht="24.9" customHeight="1" thickBot="1" x14ac:dyDescent="0.35">
      <c r="A22" s="1">
        <v>20</v>
      </c>
      <c r="B22" s="2" t="s">
        <v>24</v>
      </c>
      <c r="C22" s="4">
        <v>27123</v>
      </c>
      <c r="D22" s="2" t="s">
        <v>30</v>
      </c>
      <c r="E22" s="2" t="s">
        <v>31</v>
      </c>
      <c r="F22" t="s">
        <v>35</v>
      </c>
      <c r="G22" s="23">
        <v>2</v>
      </c>
      <c r="H22" s="27">
        <f ca="1">YEAR(TODAY())-YEAR(Tabla_empleados[[#This Row],[FECHA DE NAC.]])</f>
        <v>49</v>
      </c>
      <c r="I22" s="29">
        <f>VLOOKUP(Tabla_empleados[[#This Row],[CARGO]],tabla_sueldos[],2,0)</f>
        <v>1200000</v>
      </c>
      <c r="J22" s="30">
        <f>Tabla_empleados[[#This Row],[Sueldo en Pesos]]/$N$3</f>
        <v>1621.6216216216217</v>
      </c>
      <c r="K22" s="24"/>
    </row>
    <row r="23" spans="1:11" ht="24.9" customHeight="1" x14ac:dyDescent="0.3"/>
    <row r="24" spans="1:11" ht="24.9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9"/>
  <sheetViews>
    <sheetView workbookViewId="0">
      <selection activeCell="E11" sqref="E11"/>
    </sheetView>
  </sheetViews>
  <sheetFormatPr baseColWidth="10" defaultRowHeight="14.4" x14ac:dyDescent="0.3"/>
  <cols>
    <col min="1" max="1" width="18.5546875" bestFit="1" customWidth="1"/>
    <col min="2" max="2" width="16.5546875" customWidth="1"/>
    <col min="4" max="4" width="22.5546875" customWidth="1"/>
  </cols>
  <sheetData>
    <row r="2" spans="1:6" ht="15" thickBot="1" x14ac:dyDescent="0.35">
      <c r="A2" s="14" t="s">
        <v>39</v>
      </c>
      <c r="D2" s="14" t="s">
        <v>40</v>
      </c>
    </row>
    <row r="3" spans="1:6" ht="27.6" thickBot="1" x14ac:dyDescent="0.35">
      <c r="A3" s="19" t="s">
        <v>41</v>
      </c>
      <c r="B3" s="18" t="s">
        <v>42</v>
      </c>
      <c r="D3" s="16" t="s">
        <v>43</v>
      </c>
      <c r="E3" s="17" t="s">
        <v>51</v>
      </c>
    </row>
    <row r="4" spans="1:6" ht="30" customHeight="1" thickBot="1" x14ac:dyDescent="0.35">
      <c r="A4" s="25" t="s">
        <v>36</v>
      </c>
      <c r="B4" s="38">
        <f>COUNTIF(Tabla_empleados[CARGO],"Abogado")</f>
        <v>2</v>
      </c>
      <c r="D4" s="25" t="s">
        <v>31</v>
      </c>
      <c r="E4" s="18">
        <f>COUNTIF(Tabla_empleados[[LOCALIDAD]:[CARGO]],"Cordoba")</f>
        <v>8</v>
      </c>
    </row>
    <row r="5" spans="1:6" ht="30" customHeight="1" thickBot="1" x14ac:dyDescent="0.35">
      <c r="A5" s="25" t="s">
        <v>35</v>
      </c>
      <c r="B5" s="31">
        <f>COUNTIF(Tabla_empleados[CARGO],"Gerente")</f>
        <v>11</v>
      </c>
      <c r="D5" s="25" t="s">
        <v>32</v>
      </c>
      <c r="E5" s="18">
        <f>COUNTIF(Tabla_empleados[[LOCALIDAD]:[CARGO]],"Santa Fe")</f>
        <v>4</v>
      </c>
    </row>
    <row r="6" spans="1:6" ht="30" customHeight="1" thickBot="1" x14ac:dyDescent="0.35">
      <c r="A6" s="25" t="s">
        <v>34</v>
      </c>
      <c r="B6" s="31">
        <f>COUNTIF(Tabla_empleados[CARGO],"Administrativo")</f>
        <v>7</v>
      </c>
      <c r="D6" s="25" t="s">
        <v>33</v>
      </c>
      <c r="E6" s="18">
        <f>COUNTIF(Tabla_empleados[[LOCALIDAD]:[CARGO]],"Buenos Aires")</f>
        <v>8</v>
      </c>
    </row>
    <row r="10" spans="1:6" ht="15" thickBot="1" x14ac:dyDescent="0.35">
      <c r="A10" s="14" t="s">
        <v>44</v>
      </c>
      <c r="D10" s="14" t="s">
        <v>53</v>
      </c>
    </row>
    <row r="11" spans="1:6" ht="27" thickBot="1" x14ac:dyDescent="0.35">
      <c r="A11" s="16" t="s">
        <v>43</v>
      </c>
      <c r="B11" s="20" t="s">
        <v>52</v>
      </c>
      <c r="D11" s="15">
        <f>COUNTIF(Tabla_empleados[AÑOS DE TRABAJO],"&gt;5")</f>
        <v>10</v>
      </c>
    </row>
    <row r="12" spans="1:6" ht="24.9" customHeight="1" thickBot="1" x14ac:dyDescent="0.35">
      <c r="A12" s="25" t="s">
        <v>31</v>
      </c>
      <c r="B12" s="39">
        <f>SUMIF(Tabla_empleados[PROVINCIA],"Cordoba",Tabla_empleados[Sueldo en Pesos])</f>
        <v>10300000</v>
      </c>
    </row>
    <row r="13" spans="1:6" ht="24.9" customHeight="1" thickBot="1" x14ac:dyDescent="0.35">
      <c r="A13" s="25" t="s">
        <v>32</v>
      </c>
      <c r="B13" s="39">
        <f>SUMIF(Tabla_empleados[PROVINCIA],"Santa Fe",Tabla_empleados[Sueldo en Pesos])</f>
        <v>4800000</v>
      </c>
      <c r="D13" s="44" t="s">
        <v>57</v>
      </c>
      <c r="E13" s="45"/>
      <c r="F13" s="46"/>
    </row>
    <row r="14" spans="1:6" ht="24.9" customHeight="1" thickBot="1" x14ac:dyDescent="0.4">
      <c r="A14" s="25" t="s">
        <v>33</v>
      </c>
      <c r="B14" s="39">
        <f>SUMIF(Tabla_empleados[PROVINCIA],"Buenos Aires",Tabla_empleados[Sueldo en Pesos])</f>
        <v>8650000</v>
      </c>
      <c r="D14" s="32" t="s">
        <v>45</v>
      </c>
      <c r="E14" s="42"/>
      <c r="F14" s="43"/>
    </row>
    <row r="15" spans="1:6" ht="21.9" customHeight="1" thickBot="1" x14ac:dyDescent="0.4">
      <c r="D15" s="32" t="s">
        <v>56</v>
      </c>
      <c r="E15" s="40" t="s">
        <v>60</v>
      </c>
      <c r="F15" s="41"/>
    </row>
    <row r="17" spans="1:4" x14ac:dyDescent="0.3">
      <c r="A17" s="14" t="s">
        <v>46</v>
      </c>
    </row>
    <row r="18" spans="1:4" x14ac:dyDescent="0.3">
      <c r="A18" s="21" t="s">
        <v>47</v>
      </c>
      <c r="B18" s="21" t="s">
        <v>48</v>
      </c>
      <c r="C18" s="21" t="s">
        <v>49</v>
      </c>
      <c r="D18" s="21" t="s">
        <v>50</v>
      </c>
    </row>
    <row r="19" spans="1:4" x14ac:dyDescent="0.3">
      <c r="A19" s="37">
        <v>1</v>
      </c>
      <c r="B19" s="37" t="s">
        <v>5</v>
      </c>
      <c r="C19" s="37" t="s">
        <v>36</v>
      </c>
      <c r="D19" s="37">
        <v>3000000</v>
      </c>
    </row>
  </sheetData>
  <dataConsolidate/>
  <mergeCells count="3">
    <mergeCell ref="E15:F15"/>
    <mergeCell ref="E14:F14"/>
    <mergeCell ref="D13:F13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D2F51DB-E0B9-4276-B28B-955650D4C35F}">
          <x14:formula1>
            <xm:f>'HOJA DE DATOS'!$A$3:$A$22</xm:f>
          </x14:formula1>
          <xm:sqref>A19</xm:sqref>
        </x14:dataValidation>
        <x14:dataValidation type="list" allowBlank="1" showInputMessage="1" showErrorMessage="1" xr:uid="{45C51057-84D4-42C4-B6BB-C88594CFFCF2}">
          <x14:formula1>
            <xm:f>'HOJA DE DATOS'!$B$3:$B$22</xm:f>
          </x14:formula1>
          <xm:sqref>B19</xm:sqref>
        </x14:dataValidation>
        <x14:dataValidation type="list" allowBlank="1" showInputMessage="1" showErrorMessage="1" xr:uid="{B184D00A-9315-4286-8AB1-22654E6649DD}">
          <x14:formula1>
            <xm:f>'HOJA DE DATOS'!$F$3:$F$22</xm:f>
          </x14:formula1>
          <xm:sqref>C19</xm:sqref>
        </x14:dataValidation>
        <x14:dataValidation type="list" allowBlank="1" showInputMessage="1" showErrorMessage="1" xr:uid="{228E4482-312C-46FB-B2E5-A9EDE9A424DF}">
          <x14:formula1>
            <xm:f>'HOJA DE DATOS'!$I$3:$I$22</xm:f>
          </x14:formula1>
          <xm:sqref>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B4" sqref="B4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Agustin Pablo De Jorge</cp:lastModifiedBy>
  <dcterms:created xsi:type="dcterms:W3CDTF">2018-06-07T23:17:58Z</dcterms:created>
  <dcterms:modified xsi:type="dcterms:W3CDTF">2023-09-27T15:14:14Z</dcterms:modified>
</cp:coreProperties>
</file>