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20" windowWidth="19350" windowHeight="12555" tabRatio="603" firstSheet="18" activeTab="22"/>
  </bookViews>
  <sheets>
    <sheet name="392019" sheetId="10" r:id="rId1"/>
    <sheet name="632019" sheetId="26" r:id="rId2"/>
    <sheet name="632019 (2)" sheetId="27" r:id="rId3"/>
    <sheet name="642019" sheetId="29" r:id="rId4"/>
    <sheet name="652019" sheetId="30" r:id="rId5"/>
    <sheet name="6122019" sheetId="31" r:id="rId6"/>
    <sheet name="6132019" sheetId="33" r:id="rId7"/>
    <sheet name="6172019" sheetId="34" r:id="rId8"/>
    <sheet name="6182019" sheetId="37" r:id="rId9"/>
    <sheet name="6182019 (2)" sheetId="38" r:id="rId10"/>
    <sheet name="6192019" sheetId="39" r:id="rId11"/>
    <sheet name="6202019" sheetId="40" r:id="rId12"/>
    <sheet name="6212019" sheetId="41" r:id="rId13"/>
    <sheet name="6242019" sheetId="42" r:id="rId14"/>
    <sheet name="6252019" sheetId="43" r:id="rId15"/>
    <sheet name="6262019" sheetId="44" r:id="rId16"/>
    <sheet name="6272019" sheetId="45" r:id="rId17"/>
    <sheet name="6282019" sheetId="46" r:id="rId18"/>
    <sheet name="712019" sheetId="47" r:id="rId19"/>
    <sheet name="722019" sheetId="48" r:id="rId20"/>
    <sheet name="782019" sheetId="49" r:id="rId21"/>
    <sheet name="792019" sheetId="50" r:id="rId22"/>
    <sheet name="7102019" sheetId="51" r:id="rId23"/>
  </sheets>
  <calcPr calcId="145621"/>
</workbook>
</file>

<file path=xl/calcChain.xml><?xml version="1.0" encoding="utf-8"?>
<calcChain xmlns="http://schemas.openxmlformats.org/spreadsheetml/2006/main">
  <c r="D17" i="51" l="1"/>
  <c r="C8" i="51"/>
  <c r="C7" i="51"/>
  <c r="C6" i="51"/>
  <c r="C5" i="51"/>
  <c r="C4" i="51"/>
  <c r="C11" i="51" s="1"/>
  <c r="C9" i="51" l="1"/>
  <c r="C10" i="51"/>
  <c r="C21" i="51" s="1"/>
  <c r="D17" i="50"/>
  <c r="C8" i="50"/>
  <c r="C7" i="50"/>
  <c r="C6" i="50"/>
  <c r="C5" i="50"/>
  <c r="C4" i="50"/>
  <c r="C11" i="50" s="1"/>
  <c r="D13" i="51" l="1"/>
  <c r="E13" i="51" s="1"/>
  <c r="G34" i="51"/>
  <c r="C9" i="50"/>
  <c r="C10" i="50"/>
  <c r="C21" i="50" s="1"/>
  <c r="D17" i="49"/>
  <c r="C8" i="49"/>
  <c r="C7" i="49"/>
  <c r="C6" i="49"/>
  <c r="C5" i="49"/>
  <c r="C4" i="49"/>
  <c r="C11" i="49" s="1"/>
  <c r="D13" i="50" l="1"/>
  <c r="E13" i="50" s="1"/>
  <c r="G34" i="50"/>
  <c r="C9" i="49"/>
  <c r="C10" i="49"/>
  <c r="C21" i="49" s="1"/>
  <c r="D17" i="48"/>
  <c r="C8" i="48"/>
  <c r="C7" i="48"/>
  <c r="C6" i="48"/>
  <c r="C5" i="48"/>
  <c r="C4" i="48"/>
  <c r="C11" i="48" s="1"/>
  <c r="D13" i="49" l="1"/>
  <c r="E13" i="49" s="1"/>
  <c r="G34" i="49"/>
  <c r="C9" i="48"/>
  <c r="C10" i="48"/>
  <c r="C21" i="48" s="1"/>
  <c r="D17" i="47"/>
  <c r="C8" i="47"/>
  <c r="C7" i="47"/>
  <c r="C6" i="47"/>
  <c r="C5" i="47"/>
  <c r="C4" i="47"/>
  <c r="C11" i="47" s="1"/>
  <c r="D13" i="48" l="1"/>
  <c r="E13" i="48" s="1"/>
  <c r="G34" i="48"/>
  <c r="C9" i="47"/>
  <c r="C10" i="47"/>
  <c r="C21" i="47" s="1"/>
  <c r="D17" i="46"/>
  <c r="C8" i="46"/>
  <c r="C7" i="46"/>
  <c r="C6" i="46"/>
  <c r="C5" i="46"/>
  <c r="C4" i="46"/>
  <c r="C11" i="46" s="1"/>
  <c r="D13" i="47" l="1"/>
  <c r="E13" i="47" s="1"/>
  <c r="G34" i="47"/>
  <c r="C9" i="46"/>
  <c r="C10" i="46"/>
  <c r="C21" i="46" s="1"/>
  <c r="D17" i="45"/>
  <c r="C8" i="45"/>
  <c r="C7" i="45"/>
  <c r="C6" i="45"/>
  <c r="C5" i="45"/>
  <c r="C4" i="45"/>
  <c r="C11" i="45" s="1"/>
  <c r="D13" i="46" l="1"/>
  <c r="E13" i="46" s="1"/>
  <c r="G34" i="46"/>
  <c r="C9" i="45"/>
  <c r="C10" i="45"/>
  <c r="C21" i="45" s="1"/>
  <c r="D17" i="44"/>
  <c r="C8" i="44"/>
  <c r="C7" i="44"/>
  <c r="C6" i="44"/>
  <c r="C5" i="44"/>
  <c r="C4" i="44"/>
  <c r="D13" i="45" l="1"/>
  <c r="E13" i="45" s="1"/>
  <c r="G34" i="45"/>
  <c r="C11" i="44"/>
  <c r="C9" i="44"/>
  <c r="C10" i="44"/>
  <c r="C21" i="44" s="1"/>
  <c r="F50" i="43"/>
  <c r="F51" i="43"/>
  <c r="F49" i="43"/>
  <c r="G49" i="43" s="1"/>
  <c r="D17" i="43"/>
  <c r="C8" i="43"/>
  <c r="C7" i="43"/>
  <c r="C6" i="43"/>
  <c r="C5" i="43"/>
  <c r="C4" i="43"/>
  <c r="C11" i="43" s="1"/>
  <c r="D13" i="44" l="1"/>
  <c r="E13" i="44" s="1"/>
  <c r="G34" i="44"/>
  <c r="C9" i="43"/>
  <c r="C10" i="43"/>
  <c r="C21" i="43" s="1"/>
  <c r="D17" i="42"/>
  <c r="C8" i="42"/>
  <c r="C7" i="42"/>
  <c r="C6" i="42"/>
  <c r="C5" i="42"/>
  <c r="C4" i="42"/>
  <c r="C11" i="42" s="1"/>
  <c r="D13" i="43" l="1"/>
  <c r="E13" i="43" s="1"/>
  <c r="G34" i="43"/>
  <c r="C9" i="42"/>
  <c r="C10" i="42"/>
  <c r="C21" i="42" s="1"/>
  <c r="D17" i="41"/>
  <c r="C11" i="41"/>
  <c r="C10" i="41"/>
  <c r="C9" i="41"/>
  <c r="C8" i="41"/>
  <c r="C7" i="41"/>
  <c r="C6" i="41"/>
  <c r="C5" i="41"/>
  <c r="C4" i="41"/>
  <c r="D13" i="42" l="1"/>
  <c r="E13" i="42" s="1"/>
  <c r="G34" i="42"/>
  <c r="G34" i="41"/>
  <c r="C21" i="41"/>
  <c r="D13" i="41"/>
  <c r="E13" i="41" s="1"/>
  <c r="D17" i="40"/>
  <c r="C8" i="40"/>
  <c r="C7" i="40"/>
  <c r="C6" i="40"/>
  <c r="C5" i="40"/>
  <c r="C9" i="40" s="1"/>
  <c r="C4" i="40"/>
  <c r="C10" i="40" l="1"/>
  <c r="C11" i="40"/>
  <c r="D17" i="39"/>
  <c r="C8" i="39"/>
  <c r="C7" i="39"/>
  <c r="C6" i="39"/>
  <c r="C5" i="39"/>
  <c r="C4" i="39"/>
  <c r="G34" i="40" l="1"/>
  <c r="D13" i="40"/>
  <c r="E13" i="40" s="1"/>
  <c r="C21" i="40"/>
  <c r="C11" i="39"/>
  <c r="C9" i="39"/>
  <c r="C10" i="39"/>
  <c r="D17" i="38"/>
  <c r="C11" i="38"/>
  <c r="C8" i="38"/>
  <c r="C7" i="38"/>
  <c r="C6" i="38"/>
  <c r="C10" i="38" s="1"/>
  <c r="C5" i="38"/>
  <c r="C4" i="38"/>
  <c r="C9" i="38" s="1"/>
  <c r="C11" i="37"/>
  <c r="C10" i="37"/>
  <c r="C9" i="37"/>
  <c r="C4" i="37"/>
  <c r="D17" i="37"/>
  <c r="C8" i="37"/>
  <c r="C7" i="37"/>
  <c r="C6" i="37"/>
  <c r="C5" i="37"/>
  <c r="C21" i="39" l="1"/>
  <c r="D13" i="39"/>
  <c r="E13" i="39" s="1"/>
  <c r="G34" i="39"/>
  <c r="C21" i="38"/>
  <c r="G34" i="38"/>
  <c r="D13" i="38"/>
  <c r="E13" i="38" s="1"/>
  <c r="C21" i="37"/>
  <c r="D17" i="34"/>
  <c r="C11" i="34"/>
  <c r="C10" i="34"/>
  <c r="C9" i="34"/>
  <c r="C8" i="34"/>
  <c r="C7" i="34"/>
  <c r="C6" i="34"/>
  <c r="C5" i="34"/>
  <c r="C4" i="34"/>
  <c r="D13" i="37" l="1"/>
  <c r="E13" i="37" s="1"/>
  <c r="G34" i="37"/>
  <c r="C21" i="34"/>
  <c r="G34" i="34"/>
  <c r="D13" i="34"/>
  <c r="E13" i="34" s="1"/>
  <c r="D17" i="33"/>
  <c r="C8" i="33"/>
  <c r="C7" i="33"/>
  <c r="C6" i="33"/>
  <c r="C5" i="33"/>
  <c r="C4" i="33"/>
  <c r="C11" i="33" s="1"/>
  <c r="C9" i="33" l="1"/>
  <c r="C10" i="33"/>
  <c r="C21" i="33" s="1"/>
  <c r="D13" i="33" l="1"/>
  <c r="E13" i="33" s="1"/>
  <c r="G34" i="33"/>
  <c r="C10" i="31" l="1"/>
  <c r="C9" i="31"/>
  <c r="C11" i="31"/>
  <c r="C8" i="31"/>
  <c r="D17" i="31"/>
  <c r="C7" i="31"/>
  <c r="C6" i="31"/>
  <c r="C5" i="31"/>
  <c r="C4" i="31"/>
  <c r="G34" i="31" l="1"/>
  <c r="C21" i="31"/>
  <c r="D17" i="30"/>
  <c r="J7" i="30"/>
  <c r="C7" i="30"/>
  <c r="C6" i="30"/>
  <c r="C5" i="30"/>
  <c r="C4" i="30"/>
  <c r="C11" i="30" s="1"/>
  <c r="D13" i="31" l="1"/>
  <c r="E13" i="31" s="1"/>
  <c r="C9" i="30"/>
  <c r="C10" i="30"/>
  <c r="C21" i="30" s="1"/>
  <c r="D17" i="29"/>
  <c r="J7" i="29"/>
  <c r="C7" i="29"/>
  <c r="C6" i="29"/>
  <c r="C5" i="29"/>
  <c r="C4" i="29"/>
  <c r="D13" i="30" l="1"/>
  <c r="E13" i="30" s="1"/>
  <c r="G34" i="30"/>
  <c r="C11" i="29"/>
  <c r="C9" i="29"/>
  <c r="C10" i="29"/>
  <c r="C21" i="29" s="1"/>
  <c r="C11" i="27"/>
  <c r="C10" i="27"/>
  <c r="D17" i="27"/>
  <c r="J7" i="27"/>
  <c r="C7" i="27"/>
  <c r="C6" i="27"/>
  <c r="C5" i="27"/>
  <c r="C4" i="27"/>
  <c r="C9" i="26"/>
  <c r="D17" i="26"/>
  <c r="C6" i="26"/>
  <c r="J7" i="26"/>
  <c r="C5" i="26"/>
  <c r="C4" i="26"/>
  <c r="C7" i="26"/>
  <c r="G34" i="29" l="1"/>
  <c r="D13" i="29"/>
  <c r="E13" i="29" s="1"/>
  <c r="C21" i="27"/>
  <c r="G34" i="27"/>
  <c r="D13" i="27"/>
  <c r="E13" i="27" s="1"/>
  <c r="C9" i="27"/>
  <c r="C11" i="26"/>
  <c r="C10" i="26"/>
  <c r="C21" i="26" l="1"/>
  <c r="D13" i="26"/>
  <c r="E13" i="26" s="1"/>
  <c r="G34" i="26"/>
  <c r="C11" i="10" l="1"/>
  <c r="C9" i="10"/>
  <c r="C10" i="10"/>
  <c r="D17" i="10"/>
  <c r="C6" i="10"/>
  <c r="C5" i="10"/>
  <c r="C4" i="10"/>
  <c r="D13" i="10" l="1"/>
  <c r="E13" i="10" s="1"/>
</calcChain>
</file>

<file path=xl/sharedStrings.xml><?xml version="1.0" encoding="utf-8"?>
<sst xmlns="http://schemas.openxmlformats.org/spreadsheetml/2006/main" count="700" uniqueCount="110">
  <si>
    <t>*Copy and Paste this area</t>
  </si>
  <si>
    <t>In Reactor (mg/L)</t>
  </si>
  <si>
    <t>Standard (mg/L)</t>
  </si>
  <si>
    <t>-log(concentrations)</t>
  </si>
  <si>
    <t>Voltage</t>
  </si>
  <si>
    <t xml:space="preserve">PACL Concentration </t>
  </si>
  <si>
    <t>Clay Concentration</t>
  </si>
  <si>
    <t>N/A</t>
  </si>
  <si>
    <t>.</t>
  </si>
  <si>
    <t>R2</t>
  </si>
  <si>
    <t>Slope</t>
  </si>
  <si>
    <t>Y-intercept</t>
  </si>
  <si>
    <t>What Testing &amp; Time</t>
  </si>
  <si>
    <t>Voltage Recorded</t>
  </si>
  <si>
    <t>-log(concentration)</t>
  </si>
  <si>
    <t>Concentration F (mg/L)</t>
  </si>
  <si>
    <t>Output Turbidity</t>
  </si>
  <si>
    <t>What Column looks like</t>
  </si>
  <si>
    <t>Stock Fluoride</t>
  </si>
  <si>
    <t>E1</t>
  </si>
  <si>
    <t>E2</t>
  </si>
  <si>
    <t>-LOG(concentration) = s*voltage +x</t>
  </si>
  <si>
    <t>Concentration</t>
  </si>
  <si>
    <t xml:space="preserve"> </t>
  </si>
  <si>
    <t>influent</t>
  </si>
  <si>
    <t>effluent</t>
  </si>
  <si>
    <t>floc weir</t>
  </si>
  <si>
    <t>Image of a good calibration curve (if we want to put it in the report):</t>
  </si>
  <si>
    <t xml:space="preserve">floc weir </t>
  </si>
  <si>
    <t>6/17/2019 before filtering</t>
  </si>
  <si>
    <t>6/17/19 after filtering</t>
  </si>
  <si>
    <t>Experiment 2</t>
  </si>
  <si>
    <t>30.5 mL</t>
  </si>
  <si>
    <t>40 mL</t>
  </si>
  <si>
    <t>After filtering</t>
  </si>
  <si>
    <t>51 mL</t>
  </si>
  <si>
    <t>Stock w/ tap</t>
  </si>
  <si>
    <t>Stock w/ DI</t>
  </si>
  <si>
    <t>Effluent from flocculator, sample 2</t>
  </si>
  <si>
    <t>Effluent from flocculator, sample 1</t>
  </si>
  <si>
    <t>Effluent from flocculator, sample 1 filtered</t>
  </si>
  <si>
    <t>Effluent from flocculator, sample 2, TISAB</t>
  </si>
  <si>
    <t>Effluent from flocculator, sample 1, filtered, TISAB</t>
  </si>
  <si>
    <t>32 mL effluent, 32 mL TISAB</t>
  </si>
  <si>
    <t>49 mL effluent, 49 mL TISAB</t>
  </si>
  <si>
    <t>Weir (2) initial</t>
  </si>
  <si>
    <t>Weir (1) initial</t>
  </si>
  <si>
    <t>Sed tube (2) initial</t>
  </si>
  <si>
    <t>Sed tube (1) initial</t>
  </si>
  <si>
    <t>Weir (1) Filter</t>
  </si>
  <si>
    <t>Weir (2) TISAB</t>
  </si>
  <si>
    <t>Sed tube (1) Filter</t>
  </si>
  <si>
    <t>Sed tube (2) TISAB</t>
  </si>
  <si>
    <t>47 mL</t>
  </si>
  <si>
    <t>94 mL</t>
  </si>
  <si>
    <t>75 mL</t>
  </si>
  <si>
    <t>150 mL</t>
  </si>
  <si>
    <t>influent last test Friday</t>
  </si>
  <si>
    <t>F-  stock</t>
  </si>
  <si>
    <t>Measured influent</t>
  </si>
  <si>
    <t>efffluent after flocculator no clay</t>
  </si>
  <si>
    <t>influent with new valve system</t>
  </si>
  <si>
    <t>effluent after flocculator with clay</t>
  </si>
  <si>
    <t>influent from Friday (a few days ago)</t>
  </si>
  <si>
    <t>effluent from Friday (a few days ago)</t>
  </si>
  <si>
    <t>influent from experiment duplicate</t>
  </si>
  <si>
    <t>Effluent with clay at 32 rpm</t>
  </si>
  <si>
    <t>influent with clay at 32 rpm</t>
  </si>
  <si>
    <t>effluent from experiment, clay at 24</t>
  </si>
  <si>
    <t>influent from experiment, clay at 24</t>
  </si>
  <si>
    <t>coag at 24 rpm</t>
  </si>
  <si>
    <t>fluoride at 8 rpm</t>
  </si>
  <si>
    <t>water at 38 rpm</t>
  </si>
  <si>
    <t>run with no coag</t>
  </si>
  <si>
    <t>effluent from sed tube</t>
  </si>
  <si>
    <t>effluent 1.5 mm/s test no clay</t>
  </si>
  <si>
    <t>influent 1.5 mm/s test no clay</t>
  </si>
  <si>
    <t>effluent 1.5 mm/s with clay</t>
  </si>
  <si>
    <t>influent 1.5 mm/s with clay</t>
  </si>
  <si>
    <t>floc weir 1.5 mm/s with clay</t>
  </si>
  <si>
    <t>Effluent</t>
  </si>
  <si>
    <t>Influent</t>
  </si>
  <si>
    <t>Original Experiment that was supposed to work at 1 mm/s</t>
  </si>
  <si>
    <t>Influent of Grav</t>
  </si>
  <si>
    <t>effluent of grav</t>
  </si>
  <si>
    <t>influent of auto</t>
  </si>
  <si>
    <t>effluent of auto</t>
  </si>
  <si>
    <t>both these tests failed</t>
  </si>
  <si>
    <t>effluent auto with 6 mg clay</t>
  </si>
  <si>
    <t>floc weir auto w 6 mg clay</t>
  </si>
  <si>
    <t>influent auto w 6 mg clay</t>
  </si>
  <si>
    <t>influent grav PACl at 10</t>
  </si>
  <si>
    <t>effluent grav PACl at 10</t>
  </si>
  <si>
    <t>effluent with 10 mg pac and 6 clay</t>
  </si>
  <si>
    <t>influent with 10 mg clay and 6 clay</t>
  </si>
  <si>
    <t>Effluent after filter</t>
  </si>
  <si>
    <t>influent grav system</t>
  </si>
  <si>
    <t>effluent grav system</t>
  </si>
  <si>
    <t>influent grav sys success</t>
  </si>
  <si>
    <t>effluent grav sys success</t>
  </si>
  <si>
    <t>floc weir grav success</t>
  </si>
  <si>
    <t>effluent auto success 74 min (unfiltered)</t>
  </si>
  <si>
    <t>effluent 136 min (unfiltered)</t>
  </si>
  <si>
    <t>effluent 136 min (filtered)</t>
  </si>
  <si>
    <t>floc weir filtered</t>
  </si>
  <si>
    <t>Influent Grav</t>
  </si>
  <si>
    <t>Effluent grav</t>
  </si>
  <si>
    <t>Effluent grav filtered</t>
  </si>
  <si>
    <t>Floc weir</t>
  </si>
  <si>
    <t>Floc weir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</si>
</sst>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0"/>
      <color rgb="FF000000"/>
      <name val="Arial"/>
    </font>
    <font>
      <sz val="1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4" fontId="1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6" xfId="0" applyFont="1" applyBorder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5" xfId="0" applyFont="1" applyBorder="1" applyAlignment="1"/>
    <xf numFmtId="0" fontId="3" fillId="0" borderId="0" xfId="0" applyFont="1" applyAlignment="1"/>
    <xf numFmtId="0" fontId="3" fillId="0" borderId="6" xfId="0" applyFont="1" applyBorder="1" applyAlignment="1">
      <alignment wrapText="1"/>
    </xf>
    <xf numFmtId="0" fontId="4" fillId="0" borderId="0" xfId="0" applyFont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right"/>
    </xf>
    <xf numFmtId="0" fontId="1" fillId="0" borderId="7" xfId="0" applyFont="1" applyBorder="1" applyAlignment="1"/>
    <xf numFmtId="0" fontId="1" fillId="0" borderId="5" xfId="0" applyFont="1" applyBorder="1" applyAlignment="1">
      <alignment horizontal="right"/>
    </xf>
    <xf numFmtId="0" fontId="0" fillId="0" borderId="0" xfId="0" quotePrefix="1" applyFont="1" applyAlignment="1"/>
    <xf numFmtId="0" fontId="0" fillId="3" borderId="0" xfId="0" applyFont="1" applyFill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Fill="1" applyBorder="1" applyAlignment="1">
      <alignment horizontal="right"/>
    </xf>
    <xf numFmtId="14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4" borderId="0" xfId="0" applyFont="1" applyFill="1" applyBorder="1" applyAlignme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" fillId="4" borderId="14" xfId="0" applyFont="1" applyFill="1" applyBorder="1" applyAlignment="1"/>
    <xf numFmtId="0" fontId="1" fillId="0" borderId="16" xfId="0" applyFont="1" applyBorder="1" applyAlignment="1">
      <alignment horizontal="right"/>
    </xf>
    <xf numFmtId="0" fontId="0" fillId="0" borderId="10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'632019'!$C$4:$C$7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'632019'!$D$4:$D$7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0.16880000000000001</c:v>
                </c:pt>
                <c:pt idx="2">
                  <c:v>0.16550000000000001</c:v>
                </c:pt>
                <c:pt idx="3">
                  <c:v>0.17080000000000001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2592"/>
        <c:axId val="91672960"/>
      </c:scatterChart>
      <c:valAx>
        <c:axId val="916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72960"/>
        <c:crosses val="autoZero"/>
        <c:crossBetween val="midCat"/>
      </c:valAx>
      <c:valAx>
        <c:axId val="916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6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'6192019'!$C$5:$C$8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'6192019'!$D$5:$D$8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6.4699999999999994E-2</c:v>
                </c:pt>
                <c:pt idx="2">
                  <c:v>4.3099999999999999E-2</c:v>
                </c:pt>
                <c:pt idx="3">
                  <c:v>1.24E-2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040"/>
        <c:axId val="98125312"/>
      </c:scatterChart>
      <c:valAx>
        <c:axId val="98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25312"/>
        <c:crosses val="autoZero"/>
        <c:crossBetween val="midCat"/>
      </c:valAx>
      <c:valAx>
        <c:axId val="981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'6202019'!$C$5:$C$8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'6202019'!$D$5:$D$8</c:f>
              <c:numCache>
                <c:formatCode>General</c:formatCode>
                <c:ptCount val="4"/>
                <c:pt idx="0">
                  <c:v>7.9299999999999995E-2</c:v>
                </c:pt>
                <c:pt idx="1">
                  <c:v>6.5500000000000003E-2</c:v>
                </c:pt>
                <c:pt idx="2">
                  <c:v>4.3099999999999999E-2</c:v>
                </c:pt>
                <c:pt idx="3">
                  <c:v>1.23E-2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7376"/>
        <c:axId val="98472320"/>
      </c:scatterChart>
      <c:valAx>
        <c:axId val="984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72320"/>
        <c:crosses val="autoZero"/>
        <c:crossBetween val="midCat"/>
      </c:valAx>
      <c:valAx>
        <c:axId val="984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'6212019'!$C$4:$C$8</c:f>
              <c:numCache>
                <c:formatCode>General</c:formatCode>
                <c:ptCount val="5"/>
                <c:pt idx="0">
                  <c:v>0</c:v>
                </c:pt>
                <c:pt idx="1">
                  <c:v>-0.69897000433601886</c:v>
                </c:pt>
                <c:pt idx="2">
                  <c:v>-1</c:v>
                </c:pt>
                <c:pt idx="3">
                  <c:v>-1.3010299956639813</c:v>
                </c:pt>
                <c:pt idx="4">
                  <c:v>-2</c:v>
                </c:pt>
              </c:numCache>
            </c:numRef>
          </c:xVal>
          <c:yVal>
            <c:numRef>
              <c:f>'6212019'!$D$4:$D$8</c:f>
              <c:numCache>
                <c:formatCode>General</c:formatCode>
                <c:ptCount val="5"/>
                <c:pt idx="0">
                  <c:v>0.1159</c:v>
                </c:pt>
                <c:pt idx="1">
                  <c:v>7.9799999999999996E-2</c:v>
                </c:pt>
                <c:pt idx="2">
                  <c:v>6.4899999999999999E-2</c:v>
                </c:pt>
                <c:pt idx="3">
                  <c:v>4.2999999999999997E-2</c:v>
                </c:pt>
                <c:pt idx="4">
                  <c:v>1.2800000000000001E-2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7664"/>
        <c:axId val="98499584"/>
      </c:scatterChart>
      <c:valAx>
        <c:axId val="984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99584"/>
        <c:crosses val="autoZero"/>
        <c:crossBetween val="midCat"/>
      </c:valAx>
      <c:valAx>
        <c:axId val="9849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9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'6242019'!$C$4:$C$8</c:f>
              <c:numCache>
                <c:formatCode>General</c:formatCode>
                <c:ptCount val="5"/>
                <c:pt idx="0">
                  <c:v>0</c:v>
                </c:pt>
                <c:pt idx="1">
                  <c:v>-0.69897000433601886</c:v>
                </c:pt>
                <c:pt idx="2">
                  <c:v>-1</c:v>
                </c:pt>
                <c:pt idx="3">
                  <c:v>-1.3010299956639813</c:v>
                </c:pt>
                <c:pt idx="4">
                  <c:v>-2</c:v>
                </c:pt>
              </c:numCache>
            </c:numRef>
          </c:xVal>
          <c:yVal>
            <c:numRef>
              <c:f>'6242019'!$D$4:$D$8</c:f>
              <c:numCache>
                <c:formatCode>General</c:formatCode>
                <c:ptCount val="5"/>
                <c:pt idx="0">
                  <c:v>0.1166</c:v>
                </c:pt>
                <c:pt idx="1">
                  <c:v>8.0699999999999994E-2</c:v>
                </c:pt>
                <c:pt idx="2">
                  <c:v>6.5799999999999997E-2</c:v>
                </c:pt>
                <c:pt idx="3">
                  <c:v>4.4200000000000003E-2</c:v>
                </c:pt>
                <c:pt idx="4">
                  <c:v>1.4200000000000001E-2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632"/>
        <c:axId val="97863552"/>
      </c:scatterChart>
      <c:valAx>
        <c:axId val="978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63552"/>
        <c:crosses val="autoZero"/>
        <c:crossBetween val="midCat"/>
      </c:valAx>
      <c:valAx>
        <c:axId val="9786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'6252019'!$C$4:$C$8</c:f>
              <c:numCache>
                <c:formatCode>General</c:formatCode>
                <c:ptCount val="5"/>
                <c:pt idx="0">
                  <c:v>0</c:v>
                </c:pt>
                <c:pt idx="1">
                  <c:v>-0.69897000433601886</c:v>
                </c:pt>
                <c:pt idx="2">
                  <c:v>-1</c:v>
                </c:pt>
                <c:pt idx="3">
                  <c:v>-1.3010299956639813</c:v>
                </c:pt>
                <c:pt idx="4">
                  <c:v>-2</c:v>
                </c:pt>
              </c:numCache>
            </c:numRef>
          </c:xVal>
          <c:yVal>
            <c:numRef>
              <c:f>'6252019'!$D$4:$D$8</c:f>
              <c:numCache>
                <c:formatCode>General</c:formatCode>
                <c:ptCount val="5"/>
                <c:pt idx="0">
                  <c:v>0.1168</c:v>
                </c:pt>
                <c:pt idx="1">
                  <c:v>8.1000000000000003E-2</c:v>
                </c:pt>
                <c:pt idx="2">
                  <c:v>6.5600000000000006E-2</c:v>
                </c:pt>
                <c:pt idx="3">
                  <c:v>4.4699999999999997E-2</c:v>
                </c:pt>
                <c:pt idx="4">
                  <c:v>1.4200000000000001E-2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6608"/>
        <c:axId val="97895168"/>
      </c:scatterChart>
      <c:valAx>
        <c:axId val="9787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95168"/>
        <c:crosses val="autoZero"/>
        <c:crossBetween val="midCat"/>
      </c:valAx>
      <c:valAx>
        <c:axId val="9789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87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'6262019'!$C$5:$C$8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'6262019'!$D$5:$D$8</c:f>
              <c:numCache>
                <c:formatCode>General</c:formatCode>
                <c:ptCount val="4"/>
                <c:pt idx="0">
                  <c:v>8.1699999999999995E-2</c:v>
                </c:pt>
                <c:pt idx="1">
                  <c:v>6.6199999999999995E-2</c:v>
                </c:pt>
                <c:pt idx="2">
                  <c:v>4.5100000000000001E-2</c:v>
                </c:pt>
                <c:pt idx="3">
                  <c:v>1.49E-2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1952"/>
        <c:axId val="97983872"/>
      </c:scatterChart>
      <c:valAx>
        <c:axId val="979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83872"/>
        <c:crosses val="autoZero"/>
        <c:crossBetween val="midCat"/>
      </c:valAx>
      <c:valAx>
        <c:axId val="979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8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'6272019'!$C$5:$C$8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'6272019'!$D$5:$D$8</c:f>
              <c:numCache>
                <c:formatCode>General</c:formatCode>
                <c:ptCount val="4"/>
                <c:pt idx="0">
                  <c:v>8.1100000000000005E-2</c:v>
                </c:pt>
                <c:pt idx="1">
                  <c:v>6.5699999999999995E-2</c:v>
                </c:pt>
                <c:pt idx="2">
                  <c:v>4.3900000000000002E-2</c:v>
                </c:pt>
                <c:pt idx="3">
                  <c:v>1.4200000000000001E-2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8144"/>
        <c:axId val="98040064"/>
      </c:scatterChart>
      <c:valAx>
        <c:axId val="980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40064"/>
        <c:crosses val="autoZero"/>
        <c:crossBetween val="midCat"/>
      </c:valAx>
      <c:valAx>
        <c:axId val="9804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3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'6282019'!$C$5:$C$8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'6282019'!$D$5:$D$8</c:f>
              <c:numCache>
                <c:formatCode>General</c:formatCode>
                <c:ptCount val="4"/>
                <c:pt idx="0">
                  <c:v>8.1100000000000005E-2</c:v>
                </c:pt>
                <c:pt idx="1">
                  <c:v>6.5500000000000003E-2</c:v>
                </c:pt>
                <c:pt idx="2">
                  <c:v>4.4699999999999997E-2</c:v>
                </c:pt>
                <c:pt idx="3">
                  <c:v>1.35E-2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4288"/>
        <c:axId val="98518528"/>
      </c:scatterChart>
      <c:valAx>
        <c:axId val="986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18528"/>
        <c:crosses val="autoZero"/>
        <c:crossBetween val="midCat"/>
      </c:valAx>
      <c:valAx>
        <c:axId val="9851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8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'712019'!$C$5:$C$8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'712019'!$D$5:$D$8</c:f>
              <c:numCache>
                <c:formatCode>General</c:formatCode>
                <c:ptCount val="4"/>
                <c:pt idx="0">
                  <c:v>8.2900000000000001E-2</c:v>
                </c:pt>
                <c:pt idx="1">
                  <c:v>6.6299999999999998E-2</c:v>
                </c:pt>
                <c:pt idx="2">
                  <c:v>4.5600000000000002E-2</c:v>
                </c:pt>
                <c:pt idx="3">
                  <c:v>1.5900000000000001E-2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6160"/>
        <c:axId val="98558336"/>
      </c:scatterChart>
      <c:valAx>
        <c:axId val="985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58336"/>
        <c:crosses val="autoZero"/>
        <c:crossBetween val="midCat"/>
      </c:valAx>
      <c:valAx>
        <c:axId val="9855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5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'722019'!$C$5:$C$8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'722019'!$D$5:$D$8</c:f>
              <c:numCache>
                <c:formatCode>General</c:formatCode>
                <c:ptCount val="4"/>
                <c:pt idx="0">
                  <c:v>8.3000000000000004E-2</c:v>
                </c:pt>
                <c:pt idx="1">
                  <c:v>6.6600000000000006E-2</c:v>
                </c:pt>
                <c:pt idx="2">
                  <c:v>4.6300000000000001E-2</c:v>
                </c:pt>
                <c:pt idx="3">
                  <c:v>1.66E-2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0704"/>
        <c:axId val="99482624"/>
      </c:scatterChart>
      <c:valAx>
        <c:axId val="994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2624"/>
        <c:crosses val="autoZero"/>
        <c:crossBetween val="midCat"/>
      </c:valAx>
      <c:valAx>
        <c:axId val="9948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'632019 (2)'!$C$4:$C$7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-1.0413926851582251</c:v>
                </c:pt>
              </c:numCache>
            </c:numRef>
          </c:xVal>
          <c:yVal>
            <c:numRef>
              <c:f>'632019 (2)'!$D$4:$D$7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0.16880000000000001</c:v>
                </c:pt>
                <c:pt idx="2">
                  <c:v>0.16550000000000001</c:v>
                </c:pt>
                <c:pt idx="3">
                  <c:v>0.19489999999999999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"/>
        <c:axId val="91974656"/>
      </c:scatterChart>
      <c:valAx>
        <c:axId val="91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74656"/>
        <c:crosses val="autoZero"/>
        <c:crossBetween val="midCat"/>
      </c:valAx>
      <c:valAx>
        <c:axId val="919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'782019'!$C$5:$C$8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'782019'!$D$5:$D$8</c:f>
              <c:numCache>
                <c:formatCode>General</c:formatCode>
                <c:ptCount val="4"/>
                <c:pt idx="0">
                  <c:v>8.5199999999999998E-2</c:v>
                </c:pt>
                <c:pt idx="1">
                  <c:v>6.6699999999999995E-2</c:v>
                </c:pt>
                <c:pt idx="2">
                  <c:v>4.7300000000000002E-2</c:v>
                </c:pt>
                <c:pt idx="3">
                  <c:v>1.8100000000000002E-2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8704"/>
        <c:axId val="99530624"/>
      </c:scatterChart>
      <c:valAx>
        <c:axId val="995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30624"/>
        <c:crosses val="autoZero"/>
        <c:crossBetween val="midCat"/>
      </c:valAx>
      <c:valAx>
        <c:axId val="9953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2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'792019'!$C$5:$C$8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'792019'!$D$5:$D$8</c:f>
              <c:numCache>
                <c:formatCode>General</c:formatCode>
                <c:ptCount val="4"/>
                <c:pt idx="0">
                  <c:v>8.43E-2</c:v>
                </c:pt>
                <c:pt idx="1">
                  <c:v>6.6199999999999995E-2</c:v>
                </c:pt>
                <c:pt idx="2">
                  <c:v>4.7399999999999998E-2</c:v>
                </c:pt>
                <c:pt idx="3">
                  <c:v>1.77E-2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9216"/>
        <c:axId val="99611392"/>
      </c:scatterChart>
      <c:valAx>
        <c:axId val="996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11392"/>
        <c:crosses val="autoZero"/>
        <c:crossBetween val="midCat"/>
      </c:valAx>
      <c:valAx>
        <c:axId val="9961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0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'7102019'!$C$5:$C$8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'7102019'!$D$5:$D$8</c:f>
              <c:numCache>
                <c:formatCode>General</c:formatCode>
                <c:ptCount val="4"/>
                <c:pt idx="0">
                  <c:v>8.3400000000000002E-2</c:v>
                </c:pt>
                <c:pt idx="1">
                  <c:v>6.5199999999999994E-2</c:v>
                </c:pt>
                <c:pt idx="2">
                  <c:v>4.7100000000000003E-2</c:v>
                </c:pt>
                <c:pt idx="3">
                  <c:v>1.7299999999999999E-2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664"/>
        <c:axId val="39895424"/>
      </c:scatterChart>
      <c:valAx>
        <c:axId val="395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95424"/>
        <c:crosses val="autoZero"/>
        <c:crossBetween val="midCat"/>
      </c:valAx>
      <c:valAx>
        <c:axId val="3989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'642019'!$C$4:$C$7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'642019'!$D$4:$D$7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0.16880000000000001</c:v>
                </c:pt>
                <c:pt idx="2">
                  <c:v>0.57630000000000003</c:v>
                </c:pt>
                <c:pt idx="3">
                  <c:v>0.19489999999999999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6480"/>
        <c:axId val="90118400"/>
      </c:scatterChart>
      <c:valAx>
        <c:axId val="901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8400"/>
        <c:crosses val="autoZero"/>
        <c:crossBetween val="midCat"/>
      </c:valAx>
      <c:valAx>
        <c:axId val="901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1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'652019'!$C$4:$C$7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'652019'!$D$4:$D$7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0.16880000000000001</c:v>
                </c:pt>
                <c:pt idx="2">
                  <c:v>0.59660000000000002</c:v>
                </c:pt>
                <c:pt idx="3">
                  <c:v>0.59219999999999995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6096"/>
        <c:axId val="92038272"/>
      </c:scatterChart>
      <c:valAx>
        <c:axId val="920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8272"/>
        <c:crosses val="autoZero"/>
        <c:crossBetween val="midCat"/>
      </c:valAx>
      <c:valAx>
        <c:axId val="9203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'6122019'!$C$4:$C$8</c:f>
              <c:numCache>
                <c:formatCode>General</c:formatCode>
                <c:ptCount val="5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'6122019'!$D$4:$D$8</c:f>
              <c:numCache>
                <c:formatCode>General</c:formatCode>
                <c:ptCount val="5"/>
                <c:pt idx="0">
                  <c:v>7.4300000000000005E-2</c:v>
                </c:pt>
                <c:pt idx="1">
                  <c:v>5.5500000000000001E-2</c:v>
                </c:pt>
                <c:pt idx="2">
                  <c:v>3.8199999999999998E-2</c:v>
                </c:pt>
                <c:pt idx="3">
                  <c:v>0.1246</c:v>
                </c:pt>
                <c:pt idx="4">
                  <c:v>7.7000000000000002E-3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2384"/>
        <c:axId val="92114304"/>
      </c:scatterChart>
      <c:valAx>
        <c:axId val="921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14304"/>
        <c:crosses val="autoZero"/>
        <c:crossBetween val="midCat"/>
      </c:valAx>
      <c:valAx>
        <c:axId val="921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1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'6132019'!$C$4:$C$8</c:f>
              <c:numCache>
                <c:formatCode>General</c:formatCode>
                <c:ptCount val="5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'6132019'!$D$4:$D$8</c:f>
              <c:numCache>
                <c:formatCode>General</c:formatCode>
                <c:ptCount val="5"/>
                <c:pt idx="0">
                  <c:v>7.5800000000000006E-2</c:v>
                </c:pt>
                <c:pt idx="1">
                  <c:v>6.0499999999999998E-2</c:v>
                </c:pt>
                <c:pt idx="2">
                  <c:v>3.9600000000000003E-2</c:v>
                </c:pt>
                <c:pt idx="3">
                  <c:v>0.122</c:v>
                </c:pt>
                <c:pt idx="4">
                  <c:v>8.0999999999999996E-3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8080"/>
        <c:axId val="97680000"/>
      </c:scatterChart>
      <c:valAx>
        <c:axId val="976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80000"/>
        <c:crosses val="autoZero"/>
        <c:crossBetween val="midCat"/>
      </c:valAx>
      <c:valAx>
        <c:axId val="9768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'6172019'!$C$4:$C$8</c:f>
              <c:numCache>
                <c:formatCode>General</c:formatCode>
                <c:ptCount val="5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0</c:v>
                </c:pt>
                <c:pt idx="4">
                  <c:v>-2</c:v>
                </c:pt>
              </c:numCache>
            </c:numRef>
          </c:xVal>
          <c:yVal>
            <c:numRef>
              <c:f>'6172019'!$D$4:$D$8</c:f>
              <c:numCache>
                <c:formatCode>General</c:formatCode>
                <c:ptCount val="5"/>
                <c:pt idx="0">
                  <c:v>8.1100000000000005E-2</c:v>
                </c:pt>
                <c:pt idx="1">
                  <c:v>6.5100000000000005E-2</c:v>
                </c:pt>
                <c:pt idx="2">
                  <c:v>4.2999999999999997E-2</c:v>
                </c:pt>
                <c:pt idx="3">
                  <c:v>0.12379999999999999</c:v>
                </c:pt>
                <c:pt idx="4">
                  <c:v>1.2500000000000001E-2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8112"/>
        <c:axId val="97744384"/>
      </c:scatterChart>
      <c:valAx>
        <c:axId val="977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44384"/>
        <c:crosses val="autoZero"/>
        <c:crossBetween val="midCat"/>
      </c:valAx>
      <c:valAx>
        <c:axId val="977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'6182019'!$C$5:$C$8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'6182019'!$D$5:$D$8</c:f>
              <c:numCache>
                <c:formatCode>General</c:formatCode>
                <c:ptCount val="4"/>
                <c:pt idx="0">
                  <c:v>7.8299999999999995E-2</c:v>
                </c:pt>
                <c:pt idx="1">
                  <c:v>5.91E-2</c:v>
                </c:pt>
                <c:pt idx="2">
                  <c:v>4.5199999999999997E-2</c:v>
                </c:pt>
                <c:pt idx="3">
                  <c:v>1.15E-2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5248"/>
        <c:axId val="97542144"/>
      </c:scatterChart>
      <c:valAx>
        <c:axId val="977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42144"/>
        <c:crosses val="autoZero"/>
        <c:crossBetween val="midCat"/>
      </c:valAx>
      <c:valAx>
        <c:axId val="97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6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786001749781277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'6182019 (2)'!$C$5:$C$8</c:f>
              <c:numCache>
                <c:formatCode>General</c:formatCode>
                <c:ptCount val="4"/>
                <c:pt idx="0">
                  <c:v>-0.69897000433601886</c:v>
                </c:pt>
                <c:pt idx="1">
                  <c:v>-1</c:v>
                </c:pt>
                <c:pt idx="2">
                  <c:v>-1.3010299956639813</c:v>
                </c:pt>
                <c:pt idx="3">
                  <c:v>-2</c:v>
                </c:pt>
              </c:numCache>
            </c:numRef>
          </c:xVal>
          <c:yVal>
            <c:numRef>
              <c:f>'6182019 (2)'!$D$5:$D$8</c:f>
              <c:numCache>
                <c:formatCode>General</c:formatCode>
                <c:ptCount val="4"/>
                <c:pt idx="0">
                  <c:v>7.8200000000000006E-2</c:v>
                </c:pt>
                <c:pt idx="1">
                  <c:v>6.4000000000000001E-2</c:v>
                </c:pt>
                <c:pt idx="2">
                  <c:v>4.1599999999999998E-2</c:v>
                </c:pt>
                <c:pt idx="3">
                  <c:v>1.12E-2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7200"/>
        <c:axId val="98069120"/>
      </c:scatterChart>
      <c:valAx>
        <c:axId val="980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-log(concentration)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69120"/>
        <c:crosses val="autoZero"/>
        <c:crossBetween val="midCat"/>
      </c:valAx>
      <c:valAx>
        <c:axId val="980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142875</xdr:colOff>
      <xdr:row>35</xdr:row>
      <xdr:rowOff>161925</xdr:rowOff>
    </xdr:from>
    <xdr:to>
      <xdr:col>12</xdr:col>
      <xdr:colOff>369952</xdr:colOff>
      <xdr:row>84</xdr:row>
      <xdr:rowOff>113082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7162800"/>
          <a:ext cx="12190477" cy="97523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16</xdr:row>
      <xdr:rowOff>195262</xdr:rowOff>
    </xdr:from>
    <xdr:to>
      <xdr:col>9</xdr:col>
      <xdr:colOff>247650</xdr:colOff>
      <xdr:row>30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581025</xdr:colOff>
      <xdr:row>11</xdr:row>
      <xdr:rowOff>133350</xdr:rowOff>
    </xdr:from>
    <xdr:to>
      <xdr:col>22</xdr:col>
      <xdr:colOff>265177</xdr:colOff>
      <xdr:row>60</xdr:row>
      <xdr:rowOff>84507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0" y="2333625"/>
          <a:ext cx="12190477" cy="97523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17</xdr:row>
      <xdr:rowOff>138112</xdr:rowOff>
    </xdr:from>
    <xdr:to>
      <xdr:col>9</xdr:col>
      <xdr:colOff>371475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Views>
    <sheetView workbookViewId="0">
      <selection activeCell="C9" sqref="C9"/>
    </sheetView>
  </sheetViews>
  <sheetFormatPr defaultColWidth="14.42578125" defaultRowHeight="15.75" customHeight="1" x14ac:dyDescent="0.2"/>
  <cols>
    <col min="5" max="5" width="20.7109375" customWidth="1"/>
  </cols>
  <sheetData>
    <row r="1" spans="1:7" ht="15.75" customHeight="1" x14ac:dyDescent="0.2">
      <c r="A1" s="6"/>
      <c r="B1" s="6"/>
      <c r="C1" s="1"/>
      <c r="D1" s="2"/>
      <c r="E1" s="3"/>
      <c r="F1" s="2"/>
      <c r="G1" s="4"/>
    </row>
    <row r="2" spans="1:7" ht="15.75" customHeight="1" x14ac:dyDescent="0.2">
      <c r="A2" s="5"/>
      <c r="B2" s="6">
        <v>43533</v>
      </c>
      <c r="C2" s="1" t="s">
        <v>0</v>
      </c>
      <c r="D2" s="2"/>
      <c r="E2" s="3" t="s">
        <v>1</v>
      </c>
      <c r="F2" s="2"/>
      <c r="G2" s="4"/>
    </row>
    <row r="3" spans="1:7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7" ht="15.75" customHeight="1" x14ac:dyDescent="0.2">
      <c r="A4" s="20"/>
      <c r="B4" s="20">
        <v>1</v>
      </c>
      <c r="C4" s="10">
        <f t="shared" ref="C4:C6" si="0">-LOG(B4)</f>
        <v>0</v>
      </c>
      <c r="D4" s="9">
        <v>0.1583</v>
      </c>
      <c r="E4" s="13" t="s">
        <v>6</v>
      </c>
      <c r="F4" s="9" t="s">
        <v>7</v>
      </c>
      <c r="G4" s="8"/>
    </row>
    <row r="5" spans="1:7" ht="15.75" customHeight="1" x14ac:dyDescent="0.2">
      <c r="A5" s="20"/>
      <c r="B5" s="20">
        <v>5</v>
      </c>
      <c r="C5" s="10">
        <f t="shared" si="0"/>
        <v>-0.69897000433601886</v>
      </c>
      <c r="D5" s="9">
        <v>0.126</v>
      </c>
      <c r="E5" s="13" t="s">
        <v>8</v>
      </c>
      <c r="F5" s="9">
        <v>11.3</v>
      </c>
      <c r="G5" s="8"/>
    </row>
    <row r="6" spans="1:7" ht="15.75" customHeight="1" x14ac:dyDescent="0.2">
      <c r="A6" s="20"/>
      <c r="B6" s="20">
        <v>10</v>
      </c>
      <c r="C6" s="10">
        <f t="shared" si="0"/>
        <v>-1</v>
      </c>
      <c r="D6" s="9">
        <v>0.112</v>
      </c>
      <c r="E6" s="7"/>
      <c r="F6" s="7"/>
      <c r="G6" s="8"/>
    </row>
    <row r="7" spans="1:7" ht="15.75" customHeight="1" x14ac:dyDescent="0.2">
      <c r="A7" s="5"/>
      <c r="B7" s="20"/>
      <c r="C7" s="10"/>
      <c r="D7" s="9"/>
      <c r="E7" s="7"/>
      <c r="F7" s="7"/>
      <c r="G7" s="8"/>
    </row>
    <row r="8" spans="1:7" ht="15.75" customHeight="1" x14ac:dyDescent="0.2">
      <c r="A8" s="5"/>
      <c r="B8" s="5"/>
      <c r="C8" s="7"/>
      <c r="D8" s="7"/>
      <c r="E8" s="7"/>
      <c r="F8" s="7"/>
      <c r="G8" s="8"/>
    </row>
    <row r="9" spans="1:7" ht="15.75" customHeight="1" x14ac:dyDescent="0.2">
      <c r="A9" s="5"/>
      <c r="B9" s="5" t="s">
        <v>9</v>
      </c>
      <c r="C9" s="10">
        <f>RSQ(D4:D6,C4:C6)</f>
        <v>0.99999781966640999</v>
      </c>
      <c r="D9" s="7"/>
      <c r="E9" s="7"/>
      <c r="F9" s="7"/>
      <c r="G9" s="8"/>
    </row>
    <row r="10" spans="1:7" ht="15.75" customHeight="1" x14ac:dyDescent="0.2">
      <c r="A10" s="5"/>
      <c r="B10" s="5" t="s">
        <v>10</v>
      </c>
      <c r="C10" s="11">
        <f>SLOPE(D4:D6,C4:C6)</f>
        <v>4.628429808558427E-2</v>
      </c>
      <c r="D10" s="7"/>
      <c r="E10" s="7"/>
      <c r="F10" s="7"/>
      <c r="G10" s="8"/>
    </row>
    <row r="11" spans="1:7" ht="15.75" customHeight="1" x14ac:dyDescent="0.2">
      <c r="A11" s="12"/>
      <c r="B11" s="5" t="s">
        <v>11</v>
      </c>
      <c r="C11" s="11">
        <f>INTERCEPT(D4:D6,C4:C6)</f>
        <v>0.15831187803971822</v>
      </c>
      <c r="D11" s="7"/>
      <c r="E11" s="7"/>
      <c r="F11" s="7"/>
      <c r="G11" s="8"/>
    </row>
    <row r="12" spans="1:7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7" ht="15.75" customHeight="1" x14ac:dyDescent="0.2">
      <c r="B13" s="19" t="s">
        <v>18</v>
      </c>
      <c r="C13" s="18">
        <v>4.1200000000000001E-2</v>
      </c>
      <c r="D13" s="18">
        <f>(C13-$C$11)/$C$10</f>
        <v>-2.5302723144502854</v>
      </c>
      <c r="E13" s="18">
        <f>10^-D13</f>
        <v>339.05668726400773</v>
      </c>
      <c r="F13" s="16"/>
      <c r="G13" s="17"/>
    </row>
    <row r="16" spans="1:7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1"/>
  <sheetViews>
    <sheetView topLeftCell="B25" workbookViewId="0">
      <selection activeCell="G48" sqref="G48"/>
    </sheetView>
  </sheetViews>
  <sheetFormatPr defaultColWidth="14.42578125" defaultRowHeight="15.75" customHeight="1" x14ac:dyDescent="0.2"/>
  <cols>
    <col min="2" max="2" width="20.1406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0.11119999999999999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7.8200000000000006E-2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6.4000000000000001E-2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4.1599999999999998E-2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1.12E-2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0.9946199783437859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5.089664305675326E-2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0.11213664305675326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-1.3937391308431486</v>
      </c>
      <c r="E13" s="18">
        <f>10^-D13</f>
        <v>24.759343828720226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0.76900521417246415</v>
      </c>
    </row>
    <row r="26" spans="2:4" ht="15.75" customHeight="1" x14ac:dyDescent="0.2">
      <c r="D26" t="s">
        <v>23</v>
      </c>
    </row>
    <row r="32" spans="2:4" ht="15.75" customHeight="1" x14ac:dyDescent="0.2">
      <c r="B32" t="s">
        <v>36</v>
      </c>
      <c r="C32">
        <v>1449.7543243033199</v>
      </c>
    </row>
    <row r="33" spans="2:7" ht="15.75" customHeight="1" x14ac:dyDescent="0.2">
      <c r="B33" t="s">
        <v>37</v>
      </c>
      <c r="C33">
        <v>1492.07106267477</v>
      </c>
      <c r="F33" t="s">
        <v>4</v>
      </c>
      <c r="G33">
        <v>8.5900000000000004E-2</v>
      </c>
    </row>
    <row r="34" spans="2:7" ht="15.75" customHeight="1" x14ac:dyDescent="0.2">
      <c r="F34" t="s">
        <v>22</v>
      </c>
      <c r="G34">
        <f>10^-((G33-C11)/C10)</f>
        <v>3.2770923058168981</v>
      </c>
    </row>
    <row r="35" spans="2:7" ht="15.75" customHeight="1" x14ac:dyDescent="0.2">
      <c r="B35" t="s">
        <v>58</v>
      </c>
      <c r="C35">
        <v>1837.3693987625647</v>
      </c>
    </row>
    <row r="36" spans="2:7" ht="15.75" customHeight="1" x14ac:dyDescent="0.2">
      <c r="B36" t="s">
        <v>59</v>
      </c>
      <c r="C36">
        <v>3.6200413308751145</v>
      </c>
    </row>
    <row r="37" spans="2:7" ht="15.75" customHeight="1" x14ac:dyDescent="0.2">
      <c r="B37" t="s">
        <v>59</v>
      </c>
      <c r="C37">
        <v>3.5230996906147438</v>
      </c>
    </row>
    <row r="39" spans="2:7" ht="27" customHeight="1" x14ac:dyDescent="0.2">
      <c r="B39" s="42" t="s">
        <v>60</v>
      </c>
      <c r="C39" s="43">
        <v>2.2008439775054094</v>
      </c>
      <c r="D39" s="43"/>
      <c r="E39" s="43"/>
      <c r="F39" s="43"/>
    </row>
    <row r="40" spans="2:7" ht="27.75" customHeight="1" x14ac:dyDescent="0.2">
      <c r="B40" s="42" t="s">
        <v>61</v>
      </c>
      <c r="C40" s="43">
        <v>3.4132772759729142</v>
      </c>
      <c r="D40" s="43"/>
      <c r="E40" s="43"/>
      <c r="F40" s="43"/>
    </row>
    <row r="41" spans="2:7" ht="29.25" customHeight="1" x14ac:dyDescent="0.2">
      <c r="B41" s="42" t="s">
        <v>62</v>
      </c>
      <c r="C41" s="43">
        <v>2.1810203779427781</v>
      </c>
      <c r="D41" s="43"/>
      <c r="E41" s="43"/>
      <c r="F41" s="43"/>
    </row>
    <row r="42" spans="2:7" ht="15.75" customHeight="1" x14ac:dyDescent="0.2">
      <c r="C42" s="43"/>
      <c r="D42" s="43"/>
      <c r="E42" s="43"/>
      <c r="F42" s="43"/>
    </row>
    <row r="43" spans="2:7" ht="29.25" customHeight="1" x14ac:dyDescent="0.2">
      <c r="B43" s="42" t="s">
        <v>63</v>
      </c>
      <c r="C43" s="43">
        <v>1.2389790362528146</v>
      </c>
      <c r="D43" s="43"/>
      <c r="E43" s="43"/>
      <c r="F43" s="43"/>
    </row>
    <row r="44" spans="2:7" ht="27.75" customHeight="1" x14ac:dyDescent="0.2">
      <c r="B44" s="42" t="s">
        <v>64</v>
      </c>
      <c r="C44" s="43">
        <v>2.1516192689597364</v>
      </c>
      <c r="D44" s="43"/>
      <c r="E44" s="43"/>
      <c r="F44" s="43"/>
    </row>
    <row r="45" spans="2:7" ht="15.75" customHeight="1" x14ac:dyDescent="0.2">
      <c r="C45" s="43"/>
      <c r="D45" s="43"/>
      <c r="E45" s="43"/>
      <c r="F45" s="43"/>
    </row>
    <row r="46" spans="2:7" ht="28.5" customHeight="1" x14ac:dyDescent="0.2">
      <c r="B46" s="42" t="s">
        <v>68</v>
      </c>
      <c r="C46" s="43">
        <v>2.0940007275995058</v>
      </c>
      <c r="D46" s="43" t="s">
        <v>70</v>
      </c>
      <c r="E46" s="43" t="s">
        <v>71</v>
      </c>
      <c r="F46" s="43" t="s">
        <v>72</v>
      </c>
    </row>
    <row r="47" spans="2:7" ht="28.5" customHeight="1" x14ac:dyDescent="0.2">
      <c r="B47" s="42" t="s">
        <v>69</v>
      </c>
      <c r="C47" s="43">
        <v>1.7394879205653306</v>
      </c>
      <c r="D47" s="43"/>
      <c r="E47" s="43"/>
      <c r="F47" s="43"/>
    </row>
    <row r="48" spans="2:7" ht="28.5" customHeight="1" x14ac:dyDescent="0.2">
      <c r="B48" s="42" t="s">
        <v>65</v>
      </c>
      <c r="C48" s="43">
        <v>3.1321388983074749</v>
      </c>
      <c r="D48" s="43"/>
      <c r="E48" s="43"/>
      <c r="F48" s="43"/>
    </row>
    <row r="49" spans="2:6" ht="15.75" customHeight="1" x14ac:dyDescent="0.2">
      <c r="C49" s="43"/>
      <c r="D49" s="43"/>
      <c r="E49" s="43"/>
      <c r="F49" s="43"/>
    </row>
    <row r="50" spans="2:6" ht="28.5" customHeight="1" x14ac:dyDescent="0.2">
      <c r="B50" s="42" t="s">
        <v>66</v>
      </c>
      <c r="C50" s="43">
        <v>2.0379251619675434</v>
      </c>
      <c r="D50" s="43" t="s">
        <v>70</v>
      </c>
      <c r="E50" s="43" t="s">
        <v>71</v>
      </c>
      <c r="F50" s="43" t="s">
        <v>72</v>
      </c>
    </row>
    <row r="51" spans="2:6" ht="27" customHeight="1" x14ac:dyDescent="0.2">
      <c r="B51" s="42" t="s">
        <v>67</v>
      </c>
      <c r="C51" s="43">
        <v>3.2770923058168981</v>
      </c>
      <c r="D51" s="43"/>
      <c r="E51" s="43"/>
      <c r="F51" s="4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4"/>
  <sheetViews>
    <sheetView topLeftCell="C16" workbookViewId="0">
      <selection activeCell="E52" sqref="E52"/>
    </sheetView>
  </sheetViews>
  <sheetFormatPr defaultColWidth="14.42578125" defaultRowHeight="15.75" customHeight="1" x14ac:dyDescent="0.2"/>
  <cols>
    <col min="3" max="3" width="16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0.1172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7.9000000000000001E-2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6.4699999999999994E-2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4.3099999999999999E-2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1.24E-2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0.99589332949641896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5.3000621970450738E-2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0.11628062197045072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-1.4165988846755453</v>
      </c>
      <c r="E13" s="18">
        <f>10^-D13</f>
        <v>26.097498703100058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0.76156215547740513</v>
      </c>
    </row>
    <row r="26" spans="2:4" ht="15.75" customHeight="1" x14ac:dyDescent="0.2">
      <c r="D26" t="s">
        <v>23</v>
      </c>
    </row>
    <row r="27" spans="2:4" ht="15.75" customHeight="1" x14ac:dyDescent="0.2">
      <c r="B27">
        <v>1.8197372451312199</v>
      </c>
      <c r="C27" t="s">
        <v>38</v>
      </c>
    </row>
    <row r="28" spans="2:4" ht="15.75" customHeight="1" x14ac:dyDescent="0.2">
      <c r="B28">
        <v>3.77560103323255</v>
      </c>
      <c r="C28" t="s">
        <v>39</v>
      </c>
    </row>
    <row r="29" spans="2:4" ht="15.75" customHeight="1" x14ac:dyDescent="0.2">
      <c r="B29">
        <v>4.1542730966794874</v>
      </c>
      <c r="C29" t="s">
        <v>40</v>
      </c>
    </row>
    <row r="30" spans="2:4" ht="15.75" customHeight="1" x14ac:dyDescent="0.2">
      <c r="B30">
        <v>2.424016236805342</v>
      </c>
      <c r="C30" t="s">
        <v>41</v>
      </c>
    </row>
    <row r="31" spans="2:4" ht="15.75" customHeight="1" x14ac:dyDescent="0.2">
      <c r="C31" t="s">
        <v>44</v>
      </c>
    </row>
    <row r="32" spans="2:4" ht="15.75" customHeight="1" x14ac:dyDescent="0.2">
      <c r="B32">
        <v>1.9849249476988939</v>
      </c>
      <c r="C32" t="s">
        <v>42</v>
      </c>
    </row>
    <row r="33" spans="3:7" ht="15.75" customHeight="1" x14ac:dyDescent="0.2">
      <c r="C33" t="s">
        <v>43</v>
      </c>
      <c r="F33" t="s">
        <v>4</v>
      </c>
      <c r="G33">
        <v>0.11749999999999999</v>
      </c>
    </row>
    <row r="34" spans="3:7" ht="15.75" customHeight="1" x14ac:dyDescent="0.2">
      <c r="F34" t="s">
        <v>22</v>
      </c>
      <c r="G34">
        <f>10^-((G33-C11)/C10)</f>
        <v>0.94840347668684677</v>
      </c>
    </row>
    <row r="36" spans="3:7" ht="15.75" customHeight="1" x14ac:dyDescent="0.2">
      <c r="C36" t="s">
        <v>46</v>
      </c>
      <c r="D36">
        <v>2.2126531890746204</v>
      </c>
    </row>
    <row r="37" spans="3:7" ht="15.75" customHeight="1" x14ac:dyDescent="0.2">
      <c r="C37" t="s">
        <v>45</v>
      </c>
      <c r="D37">
        <v>2.3616465616705171</v>
      </c>
      <c r="E37" t="s">
        <v>53</v>
      </c>
    </row>
    <row r="38" spans="3:7" ht="15.75" customHeight="1" x14ac:dyDescent="0.2">
      <c r="C38" t="s">
        <v>48</v>
      </c>
      <c r="D38">
        <v>2.5097455162950606</v>
      </c>
    </row>
    <row r="39" spans="3:7" ht="15.75" customHeight="1" x14ac:dyDescent="0.2">
      <c r="C39" t="s">
        <v>47</v>
      </c>
      <c r="D39">
        <v>2.6211832867865619</v>
      </c>
      <c r="E39" t="s">
        <v>55</v>
      </c>
    </row>
    <row r="41" spans="3:7" ht="15.75" customHeight="1" x14ac:dyDescent="0.2">
      <c r="C41" t="s">
        <v>49</v>
      </c>
      <c r="D41">
        <v>2.3310661168489504</v>
      </c>
    </row>
    <row r="42" spans="3:7" ht="15.75" customHeight="1" x14ac:dyDescent="0.2">
      <c r="C42" t="s">
        <v>50</v>
      </c>
      <c r="D42">
        <v>0.82173108693953756</v>
      </c>
      <c r="E42" t="s">
        <v>54</v>
      </c>
    </row>
    <row r="43" spans="3:7" ht="15.75" customHeight="1" x14ac:dyDescent="0.2">
      <c r="C43" t="s">
        <v>51</v>
      </c>
      <c r="D43">
        <v>2.6098203898104386</v>
      </c>
    </row>
    <row r="44" spans="3:7" ht="15.75" customHeight="1" x14ac:dyDescent="0.2">
      <c r="C44" t="s">
        <v>52</v>
      </c>
      <c r="D44">
        <v>0.94840347668684677</v>
      </c>
      <c r="E44" t="s">
        <v>56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I6" sqref="I6"/>
    </sheetView>
  </sheetViews>
  <sheetFormatPr defaultColWidth="14.42578125" defaultRowHeight="15.75" customHeight="1" x14ac:dyDescent="0.2"/>
  <cols>
    <col min="3" max="3" width="16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0.1164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7.9299999999999995E-2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6.5500000000000003E-2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4.3099999999999999E-2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1.23E-2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0.99561475295118462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5.2721105948487459E-2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0.11604110594848746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-1.4195663122395976</v>
      </c>
      <c r="E13" s="18">
        <f>10^-D13</f>
        <v>26.276427094867842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0.76200091358027089</v>
      </c>
    </row>
    <row r="25" spans="2:4" ht="6" customHeight="1" x14ac:dyDescent="0.2"/>
    <row r="26" spans="2:4" ht="15.75" hidden="1" customHeight="1" x14ac:dyDescent="0.2"/>
    <row r="27" spans="2:4" ht="15.75" hidden="1" customHeight="1" x14ac:dyDescent="0.2">
      <c r="B27">
        <v>1.8197372451312199</v>
      </c>
    </row>
    <row r="28" spans="2:4" ht="15.75" hidden="1" customHeight="1" x14ac:dyDescent="0.2">
      <c r="B28">
        <v>3.77560103323255</v>
      </c>
    </row>
    <row r="29" spans="2:4" ht="15.75" hidden="1" customHeight="1" x14ac:dyDescent="0.2">
      <c r="B29">
        <v>4.1542730966794874</v>
      </c>
    </row>
    <row r="33" spans="6:7" ht="15.75" customHeight="1" x14ac:dyDescent="0.2">
      <c r="F33" t="s">
        <v>4</v>
      </c>
      <c r="G33">
        <v>0.11749999999999999</v>
      </c>
    </row>
    <row r="34" spans="6:7" ht="15.75" customHeight="1" x14ac:dyDescent="0.2">
      <c r="F34" t="s">
        <v>22</v>
      </c>
      <c r="G34">
        <f>10^-((G33-C11)/C10)</f>
        <v>0.93827054612324201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4"/>
  <sheetViews>
    <sheetView workbookViewId="0">
      <selection activeCell="E8" sqref="E8"/>
    </sheetView>
  </sheetViews>
  <sheetFormatPr defaultColWidth="14.42578125" defaultRowHeight="15.75" customHeight="1" x14ac:dyDescent="0.2"/>
  <cols>
    <col min="3" max="3" width="16.5703125" customWidth="1"/>
    <col min="5" max="5" width="20.7109375" customWidth="1"/>
  </cols>
  <sheetData>
    <row r="1" spans="1:14" ht="15.75" customHeight="1" x14ac:dyDescent="0.2">
      <c r="A1" s="6"/>
      <c r="B1" s="6"/>
      <c r="C1" s="1"/>
      <c r="D1" s="2"/>
      <c r="E1" s="3"/>
      <c r="F1" s="2"/>
      <c r="G1" s="4"/>
    </row>
    <row r="2" spans="1:14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4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4" ht="15.75" customHeight="1" x14ac:dyDescent="0.2">
      <c r="A4" s="20"/>
      <c r="B4">
        <v>1</v>
      </c>
      <c r="C4">
        <f>-LOG(B4)</f>
        <v>0</v>
      </c>
      <c r="D4">
        <v>0.1159</v>
      </c>
      <c r="E4" s="13" t="s">
        <v>6</v>
      </c>
      <c r="F4" s="9">
        <v>1</v>
      </c>
      <c r="G4" s="8"/>
    </row>
    <row r="5" spans="1:14" ht="15.75" customHeight="1" x14ac:dyDescent="0.2">
      <c r="A5" s="20"/>
      <c r="B5" s="20">
        <v>5</v>
      </c>
      <c r="C5" s="10">
        <f>-LOG(B5)</f>
        <v>-0.69897000433601886</v>
      </c>
      <c r="D5" s="9">
        <v>7.9799999999999996E-2</v>
      </c>
      <c r="E5" s="13" t="s">
        <v>8</v>
      </c>
      <c r="F5" s="9">
        <v>11.3</v>
      </c>
      <c r="G5" s="8"/>
      <c r="I5" s="30"/>
      <c r="J5" s="30"/>
      <c r="K5" s="30"/>
      <c r="L5" s="30"/>
      <c r="M5" s="30"/>
    </row>
    <row r="6" spans="1:14" ht="15.75" customHeight="1" x14ac:dyDescent="0.2">
      <c r="A6" s="20"/>
      <c r="B6" s="20">
        <v>10</v>
      </c>
      <c r="C6" s="10">
        <f>-LOG(B6)</f>
        <v>-1</v>
      </c>
      <c r="D6" s="9">
        <v>6.4899999999999999E-2</v>
      </c>
      <c r="E6" s="7"/>
      <c r="F6" s="7"/>
      <c r="G6" s="8"/>
      <c r="I6" s="30"/>
      <c r="J6" s="31"/>
      <c r="K6" s="32"/>
      <c r="L6" s="33"/>
      <c r="M6" s="30"/>
    </row>
    <row r="7" spans="1:14" ht="15.75" customHeight="1" x14ac:dyDescent="0.2">
      <c r="A7" s="5"/>
      <c r="B7" s="20">
        <v>20</v>
      </c>
      <c r="C7" s="10">
        <f>-LOG(B7)</f>
        <v>-1.3010299956639813</v>
      </c>
      <c r="D7" s="22">
        <v>4.2999999999999997E-2</v>
      </c>
      <c r="E7" s="7"/>
      <c r="F7" s="7"/>
      <c r="G7" s="8"/>
      <c r="I7" s="29"/>
      <c r="J7" s="37"/>
      <c r="K7" s="36"/>
      <c r="L7" s="34"/>
      <c r="M7" s="38"/>
    </row>
    <row r="8" spans="1:14" ht="15.75" customHeight="1" x14ac:dyDescent="0.2">
      <c r="A8" s="5"/>
      <c r="B8" s="24">
        <v>100</v>
      </c>
      <c r="C8" s="10">
        <f>-LOG(B8)</f>
        <v>-2</v>
      </c>
      <c r="D8">
        <v>1.2800000000000001E-2</v>
      </c>
      <c r="E8" s="7"/>
      <c r="F8" s="7"/>
      <c r="G8" s="8"/>
      <c r="I8" s="41"/>
      <c r="J8" s="38"/>
      <c r="K8" s="33"/>
      <c r="L8" s="33"/>
      <c r="M8" s="39"/>
    </row>
    <row r="9" spans="1:14" ht="15.75" customHeight="1" x14ac:dyDescent="0.2">
      <c r="A9" s="5"/>
      <c r="B9" s="5" t="s">
        <v>9</v>
      </c>
      <c r="C9" s="23">
        <f>RSQ(D4:D8,C4:C8)</f>
        <v>0.99546735905839567</v>
      </c>
      <c r="D9" s="7"/>
      <c r="E9" s="7"/>
      <c r="F9" s="7"/>
      <c r="G9" s="8"/>
      <c r="J9" s="35"/>
      <c r="K9" s="39"/>
      <c r="L9" s="40"/>
      <c r="M9" s="39"/>
      <c r="N9" s="41"/>
    </row>
    <row r="10" spans="1:14" ht="15.75" customHeight="1" x14ac:dyDescent="0.2">
      <c r="A10" s="5"/>
      <c r="B10" s="5" t="s">
        <v>10</v>
      </c>
      <c r="C10" s="11">
        <f>SLOPE(D4:D8,C4:C8)</f>
        <v>5.2345455992449316E-2</v>
      </c>
      <c r="D10" s="7"/>
      <c r="E10" s="7"/>
      <c r="F10" s="7"/>
      <c r="G10" s="8"/>
      <c r="J10" s="35"/>
      <c r="K10" s="39"/>
      <c r="L10" s="40"/>
    </row>
    <row r="11" spans="1:14" ht="15.75" customHeight="1" x14ac:dyDescent="0.2">
      <c r="A11" s="12"/>
      <c r="B11" s="5" t="s">
        <v>11</v>
      </c>
      <c r="C11" s="11">
        <f>INTERCEPT(D4:D8,C4:C8)</f>
        <v>0.11562545599244931</v>
      </c>
      <c r="D11" s="7"/>
      <c r="E11" s="7"/>
      <c r="F11" s="7"/>
      <c r="G11" s="8"/>
    </row>
    <row r="12" spans="1:14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4" ht="15.75" customHeight="1" x14ac:dyDescent="0.2">
      <c r="B13" s="19" t="s">
        <v>18</v>
      </c>
      <c r="C13" s="18">
        <v>4.1200000000000001E-2</v>
      </c>
      <c r="D13" s="18">
        <f>(C13-$C$11)/$C$10</f>
        <v>-1.4218131178986189</v>
      </c>
      <c r="E13" s="18">
        <f>10^-D13</f>
        <v>26.412719418913991</v>
      </c>
      <c r="F13" s="16"/>
      <c r="G13" s="17"/>
    </row>
    <row r="16" spans="1:14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0.76275562081214365</v>
      </c>
    </row>
    <row r="24" spans="2:4" ht="15.75" customHeight="1" x14ac:dyDescent="0.2">
      <c r="C24">
        <v>1.7970806947865874</v>
      </c>
      <c r="D24" t="s">
        <v>57</v>
      </c>
    </row>
    <row r="25" spans="2:4" ht="12.75" customHeight="1" x14ac:dyDescent="0.2">
      <c r="C25">
        <v>2.7054121124035215</v>
      </c>
      <c r="D25" t="s">
        <v>25</v>
      </c>
    </row>
    <row r="26" spans="2:4" ht="15.75" hidden="1" customHeight="1" x14ac:dyDescent="0.2"/>
    <row r="27" spans="2:4" ht="15.75" hidden="1" customHeight="1" x14ac:dyDescent="0.2">
      <c r="B27">
        <v>1.8197372451312199</v>
      </c>
    </row>
    <row r="28" spans="2:4" ht="15.75" hidden="1" customHeight="1" x14ac:dyDescent="0.2">
      <c r="B28">
        <v>3.77560103323255</v>
      </c>
    </row>
    <row r="29" spans="2:4" ht="15.75" hidden="1" customHeight="1" x14ac:dyDescent="0.2">
      <c r="B29">
        <v>4.1542730966794874</v>
      </c>
    </row>
    <row r="30" spans="2:4" ht="15.75" customHeight="1" x14ac:dyDescent="0.2">
      <c r="C30">
        <v>2.729318387520423</v>
      </c>
      <c r="D30" t="s">
        <v>26</v>
      </c>
    </row>
    <row r="33" spans="6:7" ht="15.75" customHeight="1" x14ac:dyDescent="0.2">
      <c r="F33" t="s">
        <v>4</v>
      </c>
      <c r="G33">
        <v>9.2799999999999994E-2</v>
      </c>
    </row>
    <row r="34" spans="6:7" ht="15.75" customHeight="1" x14ac:dyDescent="0.2">
      <c r="F34" t="s">
        <v>22</v>
      </c>
      <c r="G34">
        <f>10^-((G33-C11)/C10)</f>
        <v>2.729318387520423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3"/>
  <sheetViews>
    <sheetView workbookViewId="0">
      <selection activeCell="H45" sqref="H45"/>
    </sheetView>
  </sheetViews>
  <sheetFormatPr defaultColWidth="14.42578125" defaultRowHeight="15.75" customHeight="1" x14ac:dyDescent="0.2"/>
  <cols>
    <col min="1" max="1" width="20.140625" customWidth="1"/>
    <col min="4" max="4" width="20.7109375" customWidth="1"/>
  </cols>
  <sheetData>
    <row r="1" spans="1:14" ht="15.75" customHeight="1" x14ac:dyDescent="0.2">
      <c r="A1" s="6"/>
      <c r="B1" s="6"/>
      <c r="C1" s="1"/>
      <c r="D1" s="2"/>
      <c r="E1" s="3"/>
      <c r="F1" s="2"/>
      <c r="G1" s="4"/>
    </row>
    <row r="2" spans="1:14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4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4" ht="15.75" customHeight="1" x14ac:dyDescent="0.2">
      <c r="A4" s="20"/>
      <c r="B4">
        <v>1</v>
      </c>
      <c r="C4">
        <f>-LOG(B4)</f>
        <v>0</v>
      </c>
      <c r="D4">
        <v>0.1166</v>
      </c>
      <c r="E4" s="13" t="s">
        <v>6</v>
      </c>
      <c r="F4" s="9">
        <v>1</v>
      </c>
      <c r="G4" s="8"/>
    </row>
    <row r="5" spans="1:14" ht="15.75" customHeight="1" x14ac:dyDescent="0.2">
      <c r="A5" s="20"/>
      <c r="B5" s="20">
        <v>5</v>
      </c>
      <c r="C5" s="10">
        <f>-LOG(B5)</f>
        <v>-0.69897000433601886</v>
      </c>
      <c r="D5" s="9">
        <v>8.0699999999999994E-2</v>
      </c>
      <c r="E5" s="13" t="s">
        <v>8</v>
      </c>
      <c r="F5" s="9">
        <v>11.3</v>
      </c>
      <c r="G5" s="8"/>
      <c r="I5" s="30"/>
      <c r="J5" s="30"/>
      <c r="K5" s="30"/>
      <c r="L5" s="30"/>
      <c r="M5" s="30"/>
    </row>
    <row r="6" spans="1:14" ht="15.75" customHeight="1" x14ac:dyDescent="0.2">
      <c r="A6" s="20"/>
      <c r="B6" s="20">
        <v>10</v>
      </c>
      <c r="C6" s="10">
        <f>-LOG(B6)</f>
        <v>-1</v>
      </c>
      <c r="D6" s="9">
        <v>6.5799999999999997E-2</v>
      </c>
      <c r="E6" s="7"/>
      <c r="F6" s="7"/>
      <c r="G6" s="8"/>
      <c r="I6" s="30"/>
      <c r="J6" s="31"/>
      <c r="K6" s="32"/>
      <c r="L6" s="33"/>
      <c r="M6" s="30"/>
    </row>
    <row r="7" spans="1:14" ht="15.75" customHeight="1" x14ac:dyDescent="0.2">
      <c r="A7" s="5"/>
      <c r="B7" s="20">
        <v>20</v>
      </c>
      <c r="C7" s="10">
        <f>-LOG(B7)</f>
        <v>-1.3010299956639813</v>
      </c>
      <c r="D7" s="22">
        <v>4.4200000000000003E-2</v>
      </c>
      <c r="E7" s="7"/>
      <c r="F7" s="7"/>
      <c r="G7" s="8"/>
      <c r="I7" s="29"/>
      <c r="J7" s="37"/>
      <c r="K7" s="36"/>
      <c r="L7" s="34"/>
      <c r="M7" s="38"/>
    </row>
    <row r="8" spans="1:14" ht="15.75" customHeight="1" x14ac:dyDescent="0.2">
      <c r="A8" s="5"/>
      <c r="B8" s="24">
        <v>100</v>
      </c>
      <c r="C8" s="10">
        <f>-LOG(B8)</f>
        <v>-2</v>
      </c>
      <c r="D8">
        <v>1.4200000000000001E-2</v>
      </c>
      <c r="E8" s="7"/>
      <c r="F8" s="7"/>
      <c r="G8" s="8"/>
      <c r="I8" s="41"/>
      <c r="J8" s="38"/>
      <c r="K8" s="33"/>
      <c r="L8" s="33"/>
      <c r="M8" s="39"/>
    </row>
    <row r="9" spans="1:14" ht="15.75" customHeight="1" x14ac:dyDescent="0.2">
      <c r="A9" s="5"/>
      <c r="B9" s="5" t="s">
        <v>9</v>
      </c>
      <c r="C9" s="23">
        <f>RSQ(D4:D8,C4:C8)</f>
        <v>0.99556164268313396</v>
      </c>
      <c r="D9" s="7"/>
      <c r="E9" s="7"/>
      <c r="F9" s="7"/>
      <c r="G9" s="8"/>
      <c r="J9" s="35"/>
      <c r="K9" s="39"/>
      <c r="L9" s="40"/>
      <c r="M9" s="39"/>
      <c r="N9" s="41"/>
    </row>
    <row r="10" spans="1:14" ht="15.75" customHeight="1" x14ac:dyDescent="0.2">
      <c r="A10" s="5"/>
      <c r="B10" s="5" t="s">
        <v>10</v>
      </c>
      <c r="C10" s="11">
        <f>SLOPE(D4:D8,C4:C8)</f>
        <v>5.1983134706803179E-2</v>
      </c>
      <c r="D10" s="7"/>
      <c r="E10" s="7"/>
      <c r="F10" s="7"/>
      <c r="G10" s="8"/>
      <c r="J10" s="35"/>
      <c r="K10" s="39"/>
      <c r="L10" s="40"/>
    </row>
    <row r="11" spans="1:14" ht="15.75" customHeight="1" x14ac:dyDescent="0.2">
      <c r="A11" s="12"/>
      <c r="B11" s="5" t="s">
        <v>11</v>
      </c>
      <c r="C11" s="11">
        <f>INTERCEPT(D4:D8,C4:C8)</f>
        <v>0.11628313470680318</v>
      </c>
      <c r="D11" s="7"/>
      <c r="E11" s="7"/>
      <c r="F11" s="7"/>
      <c r="G11" s="8"/>
    </row>
    <row r="12" spans="1:14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4" ht="15.75" customHeight="1" x14ac:dyDescent="0.2">
      <c r="B13" s="19" t="s">
        <v>18</v>
      </c>
      <c r="C13" s="18">
        <v>4.1200000000000001E-2</v>
      </c>
      <c r="D13" s="18">
        <f>(C13-$C$11)/$C$10</f>
        <v>-1.4443748944785517</v>
      </c>
      <c r="E13" s="18">
        <f>10^-D13</f>
        <v>27.82113825704884</v>
      </c>
      <c r="F13" s="16"/>
      <c r="G13" s="17"/>
    </row>
    <row r="16" spans="1:14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0.76162555249103459</v>
      </c>
    </row>
    <row r="25" spans="2:4" ht="12.75" customHeight="1" x14ac:dyDescent="0.2"/>
    <row r="26" spans="2:4" ht="15.75" hidden="1" customHeight="1" x14ac:dyDescent="0.2"/>
    <row r="27" spans="2:4" ht="15.75" hidden="1" customHeight="1" x14ac:dyDescent="0.2">
      <c r="B27">
        <v>1.8197372451312199</v>
      </c>
    </row>
    <row r="28" spans="2:4" ht="15.75" hidden="1" customHeight="1" x14ac:dyDescent="0.2">
      <c r="B28">
        <v>3.77560103323255</v>
      </c>
    </row>
    <row r="29" spans="2:4" ht="15.75" hidden="1" customHeight="1" x14ac:dyDescent="0.2">
      <c r="B29">
        <v>4.1542730966794874</v>
      </c>
    </row>
    <row r="33" spans="1:7" ht="15.75" customHeight="1" x14ac:dyDescent="0.2">
      <c r="F33" t="s">
        <v>4</v>
      </c>
      <c r="G33">
        <v>9.2799999999999994E-2</v>
      </c>
    </row>
    <row r="34" spans="1:7" ht="15.75" customHeight="1" x14ac:dyDescent="0.2">
      <c r="F34" t="s">
        <v>22</v>
      </c>
      <c r="G34">
        <f>10^-((G33-C11)/C10)</f>
        <v>2.8297317003829048</v>
      </c>
    </row>
    <row r="37" spans="1:7" ht="15.75" customHeight="1" x14ac:dyDescent="0.2">
      <c r="A37" t="s">
        <v>58</v>
      </c>
      <c r="B37">
        <v>1837.3693987625647</v>
      </c>
    </row>
    <row r="38" spans="1:7" ht="15.75" customHeight="1" x14ac:dyDescent="0.2">
      <c r="A38" t="s">
        <v>59</v>
      </c>
      <c r="B38">
        <v>3.6200413308751145</v>
      </c>
    </row>
    <row r="39" spans="1:7" ht="15.75" customHeight="1" x14ac:dyDescent="0.2">
      <c r="A39" t="s">
        <v>59</v>
      </c>
      <c r="B39">
        <v>3.5230996906147438</v>
      </c>
    </row>
    <row r="41" spans="1:7" ht="26.25" customHeight="1" x14ac:dyDescent="0.2">
      <c r="A41" s="42" t="s">
        <v>60</v>
      </c>
      <c r="B41" s="43">
        <v>2.2008439775054094</v>
      </c>
      <c r="C41" s="43" t="s">
        <v>73</v>
      </c>
      <c r="D41" s="43"/>
      <c r="E41" s="43"/>
    </row>
    <row r="42" spans="1:7" ht="25.5" customHeight="1" x14ac:dyDescent="0.2">
      <c r="A42" s="42" t="s">
        <v>61</v>
      </c>
      <c r="B42" s="43">
        <v>3.4132772759729142</v>
      </c>
      <c r="C42" s="43"/>
      <c r="D42" s="43"/>
      <c r="E42" s="43"/>
    </row>
    <row r="43" spans="1:7" ht="26.25" customHeight="1" x14ac:dyDescent="0.2">
      <c r="A43" s="42" t="s">
        <v>62</v>
      </c>
      <c r="B43" s="43">
        <v>2.1810203779427781</v>
      </c>
      <c r="C43" s="43"/>
      <c r="D43" s="43"/>
      <c r="E43" s="43"/>
    </row>
    <row r="44" spans="1:7" ht="15.75" customHeight="1" x14ac:dyDescent="0.2">
      <c r="B44" s="43"/>
      <c r="C44" s="43"/>
      <c r="D44" s="43"/>
      <c r="E44" s="43"/>
    </row>
    <row r="45" spans="1:7" ht="30" customHeight="1" x14ac:dyDescent="0.2">
      <c r="A45" s="42" t="s">
        <v>63</v>
      </c>
      <c r="B45" s="43">
        <v>1.2389790362528146</v>
      </c>
      <c r="C45" s="43"/>
      <c r="D45" s="43"/>
      <c r="E45" s="43"/>
    </row>
    <row r="46" spans="1:7" ht="30" customHeight="1" x14ac:dyDescent="0.2">
      <c r="A46" s="42" t="s">
        <v>64</v>
      </c>
      <c r="B46" s="43">
        <v>2.1516192689597364</v>
      </c>
      <c r="C46" s="43"/>
      <c r="D46" s="43"/>
      <c r="E46" s="43"/>
    </row>
    <row r="47" spans="1:7" ht="15.75" customHeight="1" x14ac:dyDescent="0.2">
      <c r="B47" s="43"/>
      <c r="C47" s="43"/>
      <c r="D47" s="43"/>
      <c r="E47" s="43"/>
    </row>
    <row r="48" spans="1:7" ht="30" customHeight="1" x14ac:dyDescent="0.2">
      <c r="A48" s="42" t="s">
        <v>68</v>
      </c>
      <c r="B48" s="43">
        <v>2.0940007275995058</v>
      </c>
      <c r="C48" s="43" t="s">
        <v>70</v>
      </c>
      <c r="D48" s="43" t="s">
        <v>71</v>
      </c>
      <c r="E48" s="43" t="s">
        <v>72</v>
      </c>
    </row>
    <row r="49" spans="1:5" ht="29.25" customHeight="1" x14ac:dyDescent="0.2">
      <c r="A49" s="42" t="s">
        <v>69</v>
      </c>
      <c r="B49" s="43">
        <v>1.7394879205653306</v>
      </c>
      <c r="C49" s="43"/>
      <c r="D49" s="43"/>
      <c r="E49" s="43"/>
    </row>
    <row r="50" spans="1:5" ht="30" customHeight="1" x14ac:dyDescent="0.2">
      <c r="A50" s="42" t="s">
        <v>65</v>
      </c>
      <c r="B50" s="43">
        <v>3.1321388983074749</v>
      </c>
      <c r="C50" s="43"/>
      <c r="D50" s="43"/>
      <c r="E50" s="43"/>
    </row>
    <row r="51" spans="1:5" ht="15.75" customHeight="1" x14ac:dyDescent="0.2">
      <c r="B51" s="43"/>
      <c r="C51" s="43"/>
      <c r="D51" s="43"/>
      <c r="E51" s="43"/>
    </row>
    <row r="52" spans="1:5" ht="28.5" customHeight="1" x14ac:dyDescent="0.2">
      <c r="A52" s="42" t="s">
        <v>66</v>
      </c>
      <c r="B52" s="43">
        <v>2.0379251619675434</v>
      </c>
      <c r="C52" s="43" t="s">
        <v>70</v>
      </c>
      <c r="D52" s="43" t="s">
        <v>71</v>
      </c>
      <c r="E52" s="43" t="s">
        <v>72</v>
      </c>
    </row>
    <row r="53" spans="1:5" ht="28.5" customHeight="1" x14ac:dyDescent="0.2">
      <c r="A53" s="42" t="s">
        <v>67</v>
      </c>
      <c r="B53" s="43">
        <v>3.2770923058168981</v>
      </c>
      <c r="C53" s="43"/>
      <c r="D53" s="43"/>
      <c r="E53" s="43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5"/>
  <sheetViews>
    <sheetView topLeftCell="A36" workbookViewId="0">
      <selection activeCell="D52" sqref="D52"/>
    </sheetView>
  </sheetViews>
  <sheetFormatPr defaultColWidth="14.42578125" defaultRowHeight="15.75" customHeight="1" x14ac:dyDescent="0.2"/>
  <cols>
    <col min="1" max="1" width="20.140625" customWidth="1"/>
    <col min="3" max="3" width="18.140625" customWidth="1"/>
    <col min="4" max="4" width="20.7109375" customWidth="1"/>
  </cols>
  <sheetData>
    <row r="1" spans="1:14" ht="15.75" customHeight="1" x14ac:dyDescent="0.2">
      <c r="A1" s="6"/>
      <c r="B1" s="6"/>
      <c r="C1" s="1"/>
      <c r="D1" s="2"/>
      <c r="E1" s="3"/>
      <c r="F1" s="2"/>
      <c r="G1" s="4"/>
    </row>
    <row r="2" spans="1:14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4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4" ht="15.75" customHeight="1" x14ac:dyDescent="0.2">
      <c r="A4" s="20"/>
      <c r="B4">
        <v>1</v>
      </c>
      <c r="C4">
        <f>-LOG(B4)</f>
        <v>0</v>
      </c>
      <c r="D4">
        <v>0.1168</v>
      </c>
      <c r="E4" s="13" t="s">
        <v>6</v>
      </c>
      <c r="F4" s="9">
        <v>1</v>
      </c>
      <c r="G4" s="8"/>
    </row>
    <row r="5" spans="1:14" ht="15.75" customHeight="1" x14ac:dyDescent="0.2">
      <c r="A5" s="20"/>
      <c r="B5" s="20">
        <v>5</v>
      </c>
      <c r="C5" s="10">
        <f>-LOG(B5)</f>
        <v>-0.69897000433601886</v>
      </c>
      <c r="D5" s="9">
        <v>8.1000000000000003E-2</v>
      </c>
      <c r="E5" s="13" t="s">
        <v>8</v>
      </c>
      <c r="F5" s="9">
        <v>11.3</v>
      </c>
      <c r="G5" s="8"/>
      <c r="I5" s="30"/>
      <c r="J5" s="30"/>
      <c r="K5" s="30"/>
      <c r="L5" s="30"/>
      <c r="M5" s="30"/>
    </row>
    <row r="6" spans="1:14" ht="15.75" customHeight="1" x14ac:dyDescent="0.2">
      <c r="A6" s="20"/>
      <c r="B6" s="20">
        <v>10</v>
      </c>
      <c r="C6" s="10">
        <f>-LOG(B6)</f>
        <v>-1</v>
      </c>
      <c r="D6" s="9">
        <v>6.5600000000000006E-2</v>
      </c>
      <c r="E6" s="7"/>
      <c r="F6" s="7"/>
      <c r="G6" s="8"/>
      <c r="I6" s="30"/>
      <c r="J6" s="31"/>
      <c r="K6" s="32"/>
      <c r="L6" s="33"/>
      <c r="M6" s="30"/>
    </row>
    <row r="7" spans="1:14" ht="15.75" customHeight="1" x14ac:dyDescent="0.2">
      <c r="A7" s="5"/>
      <c r="B7" s="20">
        <v>20</v>
      </c>
      <c r="C7" s="10">
        <f>-LOG(B7)</f>
        <v>-1.3010299956639813</v>
      </c>
      <c r="D7" s="22">
        <v>4.4699999999999997E-2</v>
      </c>
      <c r="E7" s="7"/>
      <c r="F7" s="7"/>
      <c r="G7" s="8"/>
      <c r="I7" s="29"/>
      <c r="J7" s="37"/>
      <c r="K7" s="36"/>
      <c r="L7" s="34"/>
      <c r="M7" s="38"/>
    </row>
    <row r="8" spans="1:14" ht="15.75" customHeight="1" x14ac:dyDescent="0.2">
      <c r="A8" s="5"/>
      <c r="B8" s="24">
        <v>100</v>
      </c>
      <c r="C8" s="10">
        <f>-LOG(B8)</f>
        <v>-2</v>
      </c>
      <c r="D8">
        <v>1.4200000000000001E-2</v>
      </c>
      <c r="E8" s="7"/>
      <c r="F8" s="7"/>
      <c r="G8" s="8"/>
      <c r="I8" s="41"/>
      <c r="J8" s="38"/>
      <c r="K8" s="33"/>
      <c r="L8" s="33"/>
      <c r="M8" s="39"/>
    </row>
    <row r="9" spans="1:14" ht="15.75" customHeight="1" x14ac:dyDescent="0.2">
      <c r="A9" s="5"/>
      <c r="B9" s="5" t="s">
        <v>9</v>
      </c>
      <c r="C9" s="23">
        <f>RSQ(D4:D8,C4:C8)</f>
        <v>0.99627600069485356</v>
      </c>
      <c r="D9" s="7"/>
      <c r="E9" s="7"/>
      <c r="F9" s="7"/>
      <c r="G9" s="8"/>
      <c r="J9" s="35"/>
      <c r="K9" s="39"/>
      <c r="L9" s="40"/>
      <c r="M9" s="39"/>
      <c r="N9" s="41"/>
    </row>
    <row r="10" spans="1:14" ht="15.75" customHeight="1" x14ac:dyDescent="0.2">
      <c r="A10" s="5"/>
      <c r="B10" s="5" t="s">
        <v>10</v>
      </c>
      <c r="C10" s="11">
        <f>SLOPE(D4:D8,C4:C8)</f>
        <v>5.2047223996186429E-2</v>
      </c>
      <c r="D10" s="7"/>
      <c r="E10" s="7"/>
      <c r="F10" s="7"/>
      <c r="G10" s="8"/>
      <c r="J10" s="35"/>
      <c r="K10" s="39"/>
      <c r="L10" s="40"/>
    </row>
    <row r="11" spans="1:14" ht="15.75" customHeight="1" x14ac:dyDescent="0.2">
      <c r="A11" s="12"/>
      <c r="B11" s="5" t="s">
        <v>11</v>
      </c>
      <c r="C11" s="11">
        <f>INTERCEPT(D4:D8,C4:C8)</f>
        <v>0.11650722399618643</v>
      </c>
      <c r="D11" s="7"/>
      <c r="E11" s="7"/>
      <c r="F11" s="7"/>
      <c r="G11" s="8"/>
    </row>
    <row r="12" spans="1:14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4" ht="15.75" customHeight="1" x14ac:dyDescent="0.2">
      <c r="B13" s="19" t="s">
        <v>18</v>
      </c>
      <c r="C13" s="18">
        <v>4.1200000000000001E-2</v>
      </c>
      <c r="D13" s="18">
        <f>(C13-$C$11)/$C$10</f>
        <v>-1.446901836718598</v>
      </c>
      <c r="E13" s="18">
        <f>10^-D13</f>
        <v>27.983487393159017</v>
      </c>
      <c r="F13" s="16"/>
      <c r="G13" s="17"/>
    </row>
    <row r="16" spans="1:14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0.76122839800945408</v>
      </c>
    </row>
    <row r="23" spans="2:4" ht="27.75" customHeight="1" x14ac:dyDescent="0.2"/>
    <row r="25" spans="2:4" ht="12.75" customHeight="1" x14ac:dyDescent="0.2"/>
    <row r="26" spans="2:4" ht="15.75" hidden="1" customHeight="1" x14ac:dyDescent="0.2"/>
    <row r="27" spans="2:4" ht="15.75" hidden="1" customHeight="1" x14ac:dyDescent="0.2">
      <c r="B27">
        <v>1.8197372451312199</v>
      </c>
    </row>
    <row r="28" spans="2:4" ht="15.75" hidden="1" customHeight="1" x14ac:dyDescent="0.2">
      <c r="B28">
        <v>3.77560103323255</v>
      </c>
    </row>
    <row r="29" spans="2:4" ht="15.75" hidden="1" customHeight="1" x14ac:dyDescent="0.2">
      <c r="B29">
        <v>4.1542730966794874</v>
      </c>
    </row>
    <row r="31" spans="2:4" ht="28.5" customHeight="1" x14ac:dyDescent="0.2"/>
    <row r="33" spans="1:7" ht="15.75" customHeight="1" x14ac:dyDescent="0.2">
      <c r="F33" t="s">
        <v>4</v>
      </c>
      <c r="G33">
        <v>8.4000000000000005E-2</v>
      </c>
    </row>
    <row r="34" spans="1:7" ht="15.75" customHeight="1" x14ac:dyDescent="0.2">
      <c r="F34" t="s">
        <v>22</v>
      </c>
      <c r="G34">
        <f>10^-((G33-C11)/C10)</f>
        <v>4.2128084788875109</v>
      </c>
    </row>
    <row r="37" spans="1:7" ht="26.25" customHeight="1" x14ac:dyDescent="0.2">
      <c r="C37" s="45" t="s">
        <v>74</v>
      </c>
      <c r="D37" s="44">
        <v>2.4340334407914841</v>
      </c>
    </row>
    <row r="38" spans="1:7" ht="28.5" customHeight="1" x14ac:dyDescent="0.2">
      <c r="C38" s="43" t="s">
        <v>24</v>
      </c>
      <c r="D38" s="44">
        <v>3.4830077222623101</v>
      </c>
    </row>
    <row r="41" spans="1:7" ht="26.25" customHeight="1" x14ac:dyDescent="0.2">
      <c r="A41" s="42"/>
      <c r="B41" s="43"/>
      <c r="E41" s="43"/>
    </row>
    <row r="42" spans="1:7" ht="25.5" customHeight="1" x14ac:dyDescent="0.2">
      <c r="A42" s="42"/>
      <c r="B42" s="43"/>
      <c r="E42" s="43"/>
    </row>
    <row r="43" spans="1:7" ht="26.25" customHeight="1" x14ac:dyDescent="0.2">
      <c r="A43" s="42"/>
      <c r="B43" s="43"/>
      <c r="E43" s="43"/>
    </row>
    <row r="44" spans="1:7" ht="15.75" customHeight="1" x14ac:dyDescent="0.2">
      <c r="B44" s="43"/>
      <c r="E44" s="43"/>
    </row>
    <row r="45" spans="1:7" ht="30" customHeight="1" x14ac:dyDescent="0.2">
      <c r="A45" s="42"/>
      <c r="B45" s="43"/>
      <c r="C45" s="45" t="s">
        <v>75</v>
      </c>
      <c r="D45" s="44">
        <v>2.4125919618026477</v>
      </c>
      <c r="E45" s="43"/>
    </row>
    <row r="46" spans="1:7" ht="30" customHeight="1" x14ac:dyDescent="0.2">
      <c r="A46" s="42"/>
      <c r="B46" s="43"/>
      <c r="C46" s="45" t="s">
        <v>76</v>
      </c>
      <c r="D46" s="44">
        <v>3.7884341817501488</v>
      </c>
      <c r="E46" s="43"/>
    </row>
    <row r="47" spans="1:7" ht="15.75" customHeight="1" x14ac:dyDescent="0.2">
      <c r="B47" s="43"/>
      <c r="C47" s="43"/>
      <c r="D47" s="43"/>
      <c r="E47" s="43"/>
    </row>
    <row r="48" spans="1:7" ht="30" customHeight="1" x14ac:dyDescent="0.2">
      <c r="A48" s="42"/>
      <c r="B48" s="43"/>
      <c r="C48" s="43"/>
      <c r="D48" s="43"/>
      <c r="E48" s="43"/>
    </row>
    <row r="49" spans="1:7" ht="29.25" customHeight="1" x14ac:dyDescent="0.2">
      <c r="A49" s="42"/>
      <c r="B49" s="43"/>
      <c r="C49" s="45" t="s">
        <v>77</v>
      </c>
      <c r="D49" s="44">
        <v>2.3702739760239657</v>
      </c>
      <c r="E49" s="44">
        <v>112.5</v>
      </c>
      <c r="F49" s="44">
        <f>D49*(E49/1000)</f>
        <v>0.26665582230269613</v>
      </c>
      <c r="G49">
        <f>F49+F51</f>
        <v>0.30205298689644411</v>
      </c>
    </row>
    <row r="50" spans="1:7" ht="30" customHeight="1" x14ac:dyDescent="0.2">
      <c r="A50" s="42"/>
      <c r="B50" s="43"/>
      <c r="C50" s="45" t="s">
        <v>78</v>
      </c>
      <c r="D50" s="44">
        <v>3.7550617430041284</v>
      </c>
      <c r="E50" s="44">
        <v>59.5</v>
      </c>
      <c r="F50" s="44">
        <f t="shared" ref="F50:F51" si="0">D50*(E50/1000)</f>
        <v>0.22342617370874562</v>
      </c>
    </row>
    <row r="51" spans="1:7" ht="36.75" customHeight="1" x14ac:dyDescent="0.2">
      <c r="B51" s="43"/>
      <c r="C51" s="45" t="s">
        <v>79</v>
      </c>
      <c r="D51" s="44">
        <v>2.3598109729165322</v>
      </c>
      <c r="E51" s="44">
        <v>15</v>
      </c>
      <c r="F51" s="44">
        <f t="shared" si="0"/>
        <v>3.5397164593747983E-2</v>
      </c>
    </row>
    <row r="52" spans="1:7" ht="28.5" customHeight="1" x14ac:dyDescent="0.2">
      <c r="A52" s="42"/>
      <c r="B52" s="43"/>
      <c r="C52" s="43"/>
      <c r="D52" s="43"/>
      <c r="E52" s="43"/>
    </row>
    <row r="53" spans="1:7" ht="28.5" customHeight="1" x14ac:dyDescent="0.2">
      <c r="A53" s="42"/>
      <c r="B53" s="43"/>
      <c r="C53" s="43" t="s">
        <v>82</v>
      </c>
      <c r="D53" s="43"/>
      <c r="E53" s="43"/>
    </row>
    <row r="54" spans="1:7" ht="15.75" customHeight="1" x14ac:dyDescent="0.2">
      <c r="C54" t="s">
        <v>80</v>
      </c>
      <c r="D54">
        <v>2.2676980557253668</v>
      </c>
    </row>
    <row r="55" spans="1:7" ht="15.75" customHeight="1" x14ac:dyDescent="0.2">
      <c r="C55" t="s">
        <v>81</v>
      </c>
      <c r="D55">
        <v>4.2128084788875109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3"/>
  <sheetViews>
    <sheetView topLeftCell="B16" workbookViewId="0">
      <selection activeCell="E40" sqref="E40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0.11700000000000001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8.1699999999999995E-2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6.6199999999999995E-2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4.5100000000000001E-2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1.49E-2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0.99590309916639119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5.1859399018167357E-2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0.11683939901816735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-1.4585475429761421</v>
      </c>
      <c r="E13" s="18">
        <f>10^-D13</f>
        <v>28.744022422304599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0.76065888734440767</v>
      </c>
    </row>
    <row r="26" spans="2:4" ht="15.75" customHeight="1" x14ac:dyDescent="0.2">
      <c r="D26" t="s">
        <v>23</v>
      </c>
    </row>
    <row r="28" spans="2:4" ht="15.75" customHeight="1" x14ac:dyDescent="0.2">
      <c r="B28" t="s">
        <v>83</v>
      </c>
      <c r="C28">
        <v>5.2715760019478823</v>
      </c>
    </row>
    <row r="29" spans="2:4" ht="15.75" customHeight="1" x14ac:dyDescent="0.2">
      <c r="B29" t="s">
        <v>84</v>
      </c>
      <c r="C29">
        <v>3.1777177913288548</v>
      </c>
    </row>
    <row r="30" spans="2:4" ht="15.75" customHeight="1" x14ac:dyDescent="0.2">
      <c r="D30" t="s">
        <v>87</v>
      </c>
    </row>
    <row r="31" spans="2:4" ht="15.75" customHeight="1" x14ac:dyDescent="0.2">
      <c r="B31" t="s">
        <v>85</v>
      </c>
      <c r="C31">
        <v>3.3965630981399593</v>
      </c>
    </row>
    <row r="32" spans="2:4" ht="15.75" customHeight="1" x14ac:dyDescent="0.2">
      <c r="B32" t="s">
        <v>86</v>
      </c>
      <c r="C32">
        <v>2.3184977643933982</v>
      </c>
    </row>
    <row r="33" spans="2:7" ht="15.75" customHeight="1" x14ac:dyDescent="0.2">
      <c r="F33" t="s">
        <v>4</v>
      </c>
      <c r="G33">
        <v>8.6199999999999999E-2</v>
      </c>
    </row>
    <row r="34" spans="2:7" ht="15.75" customHeight="1" x14ac:dyDescent="0.2">
      <c r="F34" t="s">
        <v>22</v>
      </c>
      <c r="G34">
        <f>10^-((G33-C11)/C10)</f>
        <v>3.8977744144280839</v>
      </c>
    </row>
    <row r="35" spans="2:7" ht="30.75" customHeight="1" x14ac:dyDescent="0.2">
      <c r="B35" s="42" t="s">
        <v>88</v>
      </c>
      <c r="C35" s="44">
        <v>2.257547708082106</v>
      </c>
    </row>
    <row r="36" spans="2:7" ht="30" customHeight="1" x14ac:dyDescent="0.2">
      <c r="B36" s="42" t="s">
        <v>89</v>
      </c>
      <c r="C36" s="44">
        <v>2.2375891906406378</v>
      </c>
    </row>
    <row r="37" spans="2:7" ht="29.25" customHeight="1" x14ac:dyDescent="0.2">
      <c r="B37" s="42" t="s">
        <v>90</v>
      </c>
      <c r="C37" s="44">
        <v>3.6143962048965568</v>
      </c>
    </row>
    <row r="40" spans="2:7" ht="29.25" customHeight="1" x14ac:dyDescent="0.2">
      <c r="B40" s="45" t="s">
        <v>91</v>
      </c>
      <c r="C40" s="44">
        <v>4.759811837564226</v>
      </c>
    </row>
    <row r="41" spans="2:7" ht="30.75" customHeight="1" x14ac:dyDescent="0.2">
      <c r="B41" s="45" t="s">
        <v>92</v>
      </c>
      <c r="C41" s="44">
        <v>3.8977744144280839</v>
      </c>
    </row>
    <row r="42" spans="2:7" ht="15.75" customHeight="1" x14ac:dyDescent="0.2">
      <c r="B42" s="43"/>
      <c r="C42" s="44"/>
    </row>
    <row r="43" spans="2:7" ht="15.75" customHeight="1" x14ac:dyDescent="0.2">
      <c r="B43" s="43"/>
      <c r="C43" s="44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E29" sqref="E29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0.115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8.1100000000000005E-2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6.5699999999999995E-2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4.3900000000000002E-2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1.4200000000000001E-2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0.99486905014574611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5.1346212496212906E-2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0.1153262124962129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-1.4436549239475094</v>
      </c>
      <c r="E13" s="18">
        <f>10^-D13</f>
        <v>27.775054766334996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0.76334810434619516</v>
      </c>
    </row>
    <row r="25" spans="1:4" ht="30" customHeight="1" x14ac:dyDescent="0.2">
      <c r="A25" s="42" t="s">
        <v>93</v>
      </c>
      <c r="B25" s="44">
        <v>2.5674311248986199</v>
      </c>
    </row>
    <row r="26" spans="1:4" ht="29.25" customHeight="1" x14ac:dyDescent="0.2">
      <c r="A26" s="42" t="s">
        <v>94</v>
      </c>
      <c r="B26" s="44">
        <v>3.2416945763926672</v>
      </c>
      <c r="D26" t="s">
        <v>23</v>
      </c>
    </row>
    <row r="33" spans="6:7" ht="15.75" customHeight="1" x14ac:dyDescent="0.2">
      <c r="F33" t="s">
        <v>4</v>
      </c>
      <c r="G33">
        <v>8.9099999999999999E-2</v>
      </c>
    </row>
    <row r="34" spans="6:7" ht="15.75" customHeight="1" x14ac:dyDescent="0.2">
      <c r="F34" t="s">
        <v>22</v>
      </c>
      <c r="G34">
        <f>10^-((G33-C11)/C10)</f>
        <v>3.2416945763926672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opLeftCell="A7" workbookViewId="0">
      <selection activeCell="D26" sqref="D26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0.11609999999999999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8.1100000000000005E-2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6.5500000000000003E-2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4.4699999999999997E-2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1.35E-2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0.99667401156705049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5.2061024873466907E-2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0.11624102487346691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-1.4414050636892444</v>
      </c>
      <c r="E13" s="18">
        <f>10^-D13</f>
        <v>27.63153830664552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0.76169421325227082</v>
      </c>
    </row>
    <row r="25" spans="1:4" ht="30" customHeight="1" x14ac:dyDescent="0.2">
      <c r="A25" s="42"/>
      <c r="B25" s="44"/>
    </row>
    <row r="26" spans="1:4" ht="29.25" customHeight="1" x14ac:dyDescent="0.2">
      <c r="A26" s="42"/>
      <c r="B26" s="44"/>
      <c r="D26" t="s">
        <v>23</v>
      </c>
    </row>
    <row r="28" spans="1:4" ht="15.75" customHeight="1" x14ac:dyDescent="0.2">
      <c r="A28" t="s">
        <v>81</v>
      </c>
      <c r="B28">
        <v>3.5493049624908166</v>
      </c>
    </row>
    <row r="29" spans="1:4" ht="15.75" customHeight="1" x14ac:dyDescent="0.2">
      <c r="A29" t="s">
        <v>80</v>
      </c>
      <c r="B29">
        <v>1.3237313279830305</v>
      </c>
    </row>
    <row r="30" spans="1:4" ht="15.75" customHeight="1" x14ac:dyDescent="0.2">
      <c r="A30" t="s">
        <v>95</v>
      </c>
      <c r="B30">
        <v>1.4461598561202547</v>
      </c>
    </row>
    <row r="33" spans="6:7" ht="15.75" customHeight="1" x14ac:dyDescent="0.2">
      <c r="F33" t="s">
        <v>4</v>
      </c>
      <c r="G33">
        <v>0.1079</v>
      </c>
    </row>
    <row r="34" spans="6:7" ht="15.75" customHeight="1" x14ac:dyDescent="0.2">
      <c r="F34" t="s">
        <v>22</v>
      </c>
      <c r="G34">
        <f>10^-((G33-C11)/C10)</f>
        <v>1.4461598561202547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opLeftCell="C4" workbookViewId="0">
      <selection activeCell="D30" sqref="D30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0.1182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8.2900000000000001E-2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6.6299999999999998E-2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4.5600000000000002E-2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1.5900000000000001E-2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0.99535492385531876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5.2047696203074881E-2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0.11782769620307487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-1.4722591352381098</v>
      </c>
      <c r="E13" s="18">
        <f>10^-D13</f>
        <v>29.66600975780629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0.75891736707574708</v>
      </c>
    </row>
    <row r="25" spans="1:4" ht="30" customHeight="1" x14ac:dyDescent="0.2">
      <c r="A25" s="42"/>
      <c r="B25" s="44"/>
    </row>
    <row r="26" spans="1:4" ht="29.25" customHeight="1" x14ac:dyDescent="0.2">
      <c r="A26" s="42"/>
      <c r="B26" s="44"/>
      <c r="C26" s="42" t="s">
        <v>96</v>
      </c>
      <c r="D26">
        <v>4.6888996248972346</v>
      </c>
    </row>
    <row r="27" spans="1:4" ht="15.75" customHeight="1" x14ac:dyDescent="0.2">
      <c r="C27" t="s">
        <v>97</v>
      </c>
      <c r="D27">
        <v>3.3798206380307598</v>
      </c>
    </row>
    <row r="29" spans="1:4" ht="28.5" customHeight="1" x14ac:dyDescent="0.2">
      <c r="C29" s="46" t="s">
        <v>98</v>
      </c>
      <c r="D29" s="44">
        <v>4.4464678896959082</v>
      </c>
    </row>
    <row r="30" spans="1:4" ht="27.75" customHeight="1" x14ac:dyDescent="0.2">
      <c r="C30" s="42" t="s">
        <v>99</v>
      </c>
      <c r="D30" s="44">
        <v>2.2597168421397518</v>
      </c>
    </row>
    <row r="31" spans="1:4" ht="28.5" customHeight="1" x14ac:dyDescent="0.2">
      <c r="C31" s="42" t="s">
        <v>100</v>
      </c>
      <c r="D31" s="44"/>
    </row>
    <row r="33" spans="6:7" ht="15.75" customHeight="1" x14ac:dyDescent="0.2">
      <c r="F33" t="s">
        <v>4</v>
      </c>
      <c r="G33">
        <v>9.9400000000000002E-2</v>
      </c>
    </row>
    <row r="34" spans="6:7" ht="15.75" customHeight="1" x14ac:dyDescent="0.2">
      <c r="F34" t="s">
        <v>22</v>
      </c>
      <c r="G34">
        <f>10^-((G33-C11)/C10)</f>
        <v>2.2597168421397518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C35" sqref="C35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0.16919999999999999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0.16880000000000001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0.16550000000000001</v>
      </c>
      <c r="E6" s="7"/>
      <c r="F6" s="7"/>
      <c r="G6" s="8"/>
    </row>
    <row r="7" spans="1:11" ht="15.75" customHeight="1" x14ac:dyDescent="0.2">
      <c r="A7" s="5"/>
      <c r="B7">
        <v>100</v>
      </c>
      <c r="C7" s="10">
        <f>-LOG(B7)</f>
        <v>-2</v>
      </c>
      <c r="D7">
        <v>0.17080000000000001</v>
      </c>
      <c r="E7" s="7"/>
      <c r="F7" s="7"/>
      <c r="G7" s="8"/>
      <c r="I7" s="20">
        <v>3</v>
      </c>
      <c r="J7" s="10">
        <f>-LOG(I7)</f>
        <v>-0.47712125471966244</v>
      </c>
      <c r="K7" s="9">
        <v>0.1222</v>
      </c>
    </row>
    <row r="8" spans="1:11" ht="15.75" customHeight="1" x14ac:dyDescent="0.2">
      <c r="A8" s="5"/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RSQ(D4:D7,C4:C7)</f>
        <v>8.9302126754830638E-2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SLOPE(D4:D6,C4:C6)</f>
        <v>6.1455669755415892E-3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INTERCEPT(D4:D6,C4:C6)</f>
        <v>0.17397890030887489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-21.60563880229676</v>
      </c>
      <c r="E13" s="18">
        <f>10^-D13</f>
        <v>4.0330982532075776E+21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0.66955702056277444</v>
      </c>
    </row>
    <row r="33" spans="6:7" ht="15.75" customHeight="1" x14ac:dyDescent="0.2">
      <c r="F33" t="s">
        <v>4</v>
      </c>
      <c r="G33">
        <v>0.1057</v>
      </c>
    </row>
    <row r="34" spans="6:7" ht="15.75" customHeight="1" x14ac:dyDescent="0.2">
      <c r="F34" t="s">
        <v>22</v>
      </c>
      <c r="G34">
        <f>10^-((G33-C11)/C10)</f>
        <v>128904679439.28838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opLeftCell="A10" workbookViewId="0">
      <selection activeCell="D28" sqref="D28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0.1183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8.3000000000000004E-2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6.6600000000000006E-2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4.6300000000000001E-2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1.66E-2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0.99571863382696324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5.1689817807559435E-2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0.11784981780755945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-1.4828804019570312</v>
      </c>
      <c r="E13" s="18">
        <f>10^-D13</f>
        <v>30.400477278490509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0.75890247487306917</v>
      </c>
    </row>
    <row r="25" spans="1:4" ht="15" customHeight="1" x14ac:dyDescent="0.2">
      <c r="A25" s="42"/>
      <c r="B25" s="44"/>
    </row>
    <row r="26" spans="1:4" ht="15.75" customHeight="1" x14ac:dyDescent="0.2">
      <c r="A26" s="42"/>
      <c r="B26" s="44"/>
      <c r="C26" s="42"/>
    </row>
    <row r="28" spans="1:4" ht="27" customHeight="1" x14ac:dyDescent="0.2">
      <c r="B28" s="42" t="s">
        <v>101</v>
      </c>
      <c r="C28">
        <v>2.3677991690290283</v>
      </c>
    </row>
    <row r="29" spans="1:4" ht="35.25" customHeight="1" x14ac:dyDescent="0.2">
      <c r="B29" s="42" t="s">
        <v>102</v>
      </c>
      <c r="C29" s="46">
        <v>2.3363667278091933</v>
      </c>
      <c r="D29" s="44"/>
    </row>
    <row r="30" spans="1:4" ht="30" customHeight="1" x14ac:dyDescent="0.2">
      <c r="B30" s="42" t="s">
        <v>103</v>
      </c>
      <c r="C30" s="46">
        <v>2.3363667278091933</v>
      </c>
      <c r="D30" s="44"/>
    </row>
    <row r="31" spans="1:4" ht="14.25" customHeight="1" x14ac:dyDescent="0.2">
      <c r="B31" s="42" t="s">
        <v>28</v>
      </c>
      <c r="C31" s="42">
        <v>2.2646374966904186</v>
      </c>
      <c r="D31" s="44"/>
    </row>
    <row r="32" spans="1:4" ht="15.75" customHeight="1" x14ac:dyDescent="0.2">
      <c r="B32" s="42" t="s">
        <v>104</v>
      </c>
      <c r="C32">
        <v>2.3363667278091933</v>
      </c>
    </row>
    <row r="33" spans="2:7" ht="15.75" customHeight="1" x14ac:dyDescent="0.2">
      <c r="B33" s="42" t="s">
        <v>24</v>
      </c>
      <c r="C33">
        <v>3.0932988741695784</v>
      </c>
      <c r="F33" t="s">
        <v>4</v>
      </c>
      <c r="G33">
        <v>9.2499999999999999E-2</v>
      </c>
    </row>
    <row r="34" spans="2:7" ht="15.75" customHeight="1" x14ac:dyDescent="0.2">
      <c r="F34" t="s">
        <v>22</v>
      </c>
      <c r="G34">
        <f>10^-((G33-C11)/C10)</f>
        <v>3.0932988741695784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6"/>
  <sheetViews>
    <sheetView topLeftCell="A7" workbookViewId="0">
      <selection activeCell="A32" sqref="A32:B36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0.1195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8.5199999999999998E-2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6.6699999999999995E-2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4.7300000000000002E-2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1.8100000000000002E-2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0.99454736151469059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5.1717891769008817E-2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0.11907789176900882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-1.5058210825151228</v>
      </c>
      <c r="E13" s="18">
        <f>10^-D13</f>
        <v>32.049487010164519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0.75675766471758721</v>
      </c>
    </row>
    <row r="25" spans="1:4" ht="15" customHeight="1" x14ac:dyDescent="0.2">
      <c r="A25" s="42"/>
      <c r="B25" s="44"/>
    </row>
    <row r="26" spans="1:4" ht="15.75" customHeight="1" x14ac:dyDescent="0.2">
      <c r="A26" s="42"/>
      <c r="B26" s="44"/>
      <c r="C26" s="42"/>
    </row>
    <row r="28" spans="1:4" ht="27" customHeight="1" x14ac:dyDescent="0.2">
      <c r="B28" s="42"/>
    </row>
    <row r="29" spans="1:4" ht="35.25" customHeight="1" x14ac:dyDescent="0.2">
      <c r="B29" s="42"/>
      <c r="C29" s="46"/>
      <c r="D29" s="44"/>
    </row>
    <row r="30" spans="1:4" ht="30" customHeight="1" x14ac:dyDescent="0.2">
      <c r="B30" s="42"/>
      <c r="C30" s="46"/>
      <c r="D30" s="44"/>
    </row>
    <row r="31" spans="1:4" ht="14.25" customHeight="1" x14ac:dyDescent="0.2">
      <c r="B31" s="42"/>
      <c r="C31" s="42"/>
      <c r="D31" s="44"/>
    </row>
    <row r="32" spans="1:4" ht="15.75" customHeight="1" x14ac:dyDescent="0.2">
      <c r="A32" t="s">
        <v>105</v>
      </c>
      <c r="B32" s="42">
        <v>5.2576654713798758</v>
      </c>
    </row>
    <row r="33" spans="1:7" ht="15.75" customHeight="1" x14ac:dyDescent="0.2">
      <c r="A33" t="s">
        <v>106</v>
      </c>
      <c r="B33" s="42">
        <v>2.3802252296566069</v>
      </c>
      <c r="F33" t="s">
        <v>4</v>
      </c>
      <c r="G33">
        <v>9.8900000000000002E-2</v>
      </c>
    </row>
    <row r="34" spans="1:7" ht="15.75" customHeight="1" x14ac:dyDescent="0.2">
      <c r="A34" t="s">
        <v>107</v>
      </c>
      <c r="B34">
        <v>2.4555739757983219</v>
      </c>
      <c r="F34" t="s">
        <v>22</v>
      </c>
      <c r="G34">
        <f>10^-((G33-C11)/C10)</f>
        <v>2.4555739757983219</v>
      </c>
    </row>
    <row r="35" spans="1:7" ht="15.75" customHeight="1" x14ac:dyDescent="0.2">
      <c r="A35" t="s">
        <v>108</v>
      </c>
      <c r="B35">
        <v>2.6135027275690184</v>
      </c>
    </row>
    <row r="36" spans="1:7" ht="15.75" customHeight="1" x14ac:dyDescent="0.2">
      <c r="A36" t="s">
        <v>109</v>
      </c>
      <c r="B36">
        <v>2.7692319042425848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G34" sqref="G34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0.1187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8.43E-2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6.6199999999999995E-2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4.7399999999999998E-2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1.77E-2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0.99560893534778294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5.1396500908315684E-2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0.11825650090831569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-1.4992557770766133</v>
      </c>
      <c r="E13" s="18">
        <f>10^-D13</f>
        <v>31.568633058441407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0.75821161322565034</v>
      </c>
    </row>
    <row r="25" spans="1:4" ht="15" customHeight="1" x14ac:dyDescent="0.2">
      <c r="A25" s="42"/>
      <c r="B25" s="44"/>
    </row>
    <row r="26" spans="1:4" ht="15.75" customHeight="1" x14ac:dyDescent="0.2">
      <c r="A26" s="42"/>
      <c r="B26" s="44"/>
      <c r="C26" s="42"/>
    </row>
    <row r="28" spans="1:4" ht="27" customHeight="1" x14ac:dyDescent="0.2">
      <c r="B28" s="42"/>
    </row>
    <row r="29" spans="1:4" ht="35.25" customHeight="1" x14ac:dyDescent="0.2">
      <c r="B29" s="42"/>
      <c r="C29" s="46"/>
      <c r="D29" s="44"/>
    </row>
    <row r="30" spans="1:4" ht="30" customHeight="1" x14ac:dyDescent="0.2">
      <c r="B30" s="42"/>
      <c r="C30" s="46"/>
      <c r="D30" s="44"/>
    </row>
    <row r="31" spans="1:4" ht="14.25" customHeight="1" x14ac:dyDescent="0.2">
      <c r="B31" s="42"/>
      <c r="C31" s="42"/>
      <c r="D31" s="44"/>
    </row>
    <row r="32" spans="1:4" ht="15.75" customHeight="1" x14ac:dyDescent="0.2">
      <c r="B32" s="42"/>
    </row>
    <row r="33" spans="2:7" ht="15.75" customHeight="1" x14ac:dyDescent="0.2">
      <c r="B33" s="42"/>
      <c r="F33" t="s">
        <v>4</v>
      </c>
      <c r="G33" s="47">
        <v>9.1600000000000001E-2</v>
      </c>
    </row>
    <row r="34" spans="2:7" ht="15.75" customHeight="1" x14ac:dyDescent="0.2">
      <c r="F34" t="s">
        <v>22</v>
      </c>
      <c r="G34">
        <f>10^-((G33-C11)/C10)</f>
        <v>3.3009904977304472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abSelected="1" workbookViewId="0">
      <selection activeCell="G34" sqref="G34"/>
    </sheetView>
  </sheetViews>
  <sheetFormatPr defaultColWidth="14.42578125" defaultRowHeight="15.75" customHeight="1" x14ac:dyDescent="0.2"/>
  <cols>
    <col min="1" max="1" width="18.5703125" customWidth="1"/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/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/>
      <c r="F3" s="48"/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0.11749999999999999</v>
      </c>
      <c r="E4" s="13"/>
      <c r="F4" s="48"/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8.3400000000000002E-2</v>
      </c>
      <c r="E5" s="13"/>
      <c r="F5" s="48"/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6.5199999999999994E-2</v>
      </c>
      <c r="E6" s="7"/>
      <c r="F6" s="49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4.7100000000000003E-2</v>
      </c>
      <c r="E7" s="7"/>
      <c r="F7" s="49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1.7299999999999999E-2</v>
      </c>
      <c r="E8" s="7"/>
      <c r="F8" s="49"/>
      <c r="G8" s="8"/>
    </row>
    <row r="9" spans="1:11" ht="15.75" customHeight="1" x14ac:dyDescent="0.2">
      <c r="A9" s="5"/>
      <c r="B9" s="5" t="s">
        <v>9</v>
      </c>
      <c r="C9" s="23">
        <f>RSQ(D4:D8,C4:C8)</f>
        <v>0.99597140710299725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5.0946931468856038E-2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0.11704693146885604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-1.4887438611532753</v>
      </c>
      <c r="E13" s="18">
        <f>10^-D13</f>
        <v>30.813700791915206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1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1:4" ht="15.75" customHeight="1" x14ac:dyDescent="0.2">
      <c r="C20" s="21" t="s">
        <v>21</v>
      </c>
    </row>
    <row r="21" spans="1:4" ht="15.75" customHeight="1" x14ac:dyDescent="0.2">
      <c r="C21">
        <f>10^-(C10*0.038+C11)</f>
        <v>0.76035618874748723</v>
      </c>
    </row>
    <row r="25" spans="1:4" ht="15" customHeight="1" x14ac:dyDescent="0.2">
      <c r="A25" s="42"/>
      <c r="B25" s="44"/>
    </row>
    <row r="26" spans="1:4" ht="15.75" customHeight="1" x14ac:dyDescent="0.2">
      <c r="A26" s="42"/>
      <c r="B26" s="44"/>
      <c r="C26" s="42"/>
    </row>
    <row r="28" spans="1:4" ht="13.5" customHeight="1" x14ac:dyDescent="0.2">
      <c r="B28" s="42"/>
    </row>
    <row r="29" spans="1:4" ht="14.25" customHeight="1" x14ac:dyDescent="0.2">
      <c r="B29" s="42"/>
      <c r="C29" s="46"/>
      <c r="D29" s="44"/>
    </row>
    <row r="30" spans="1:4" ht="15.75" customHeight="1" x14ac:dyDescent="0.2">
      <c r="B30" s="42"/>
      <c r="C30" s="46"/>
      <c r="D30" s="44"/>
    </row>
    <row r="31" spans="1:4" ht="14.25" customHeight="1" x14ac:dyDescent="0.2">
      <c r="B31" s="42"/>
      <c r="C31" s="42"/>
      <c r="D31" s="44"/>
    </row>
    <row r="32" spans="1:4" ht="15.75" customHeight="1" x14ac:dyDescent="0.2">
      <c r="B32" s="42"/>
    </row>
    <row r="33" spans="2:7" ht="15.75" customHeight="1" x14ac:dyDescent="0.2">
      <c r="B33" s="42"/>
      <c r="F33" t="s">
        <v>4</v>
      </c>
      <c r="G33" s="47">
        <v>0.1115</v>
      </c>
    </row>
    <row r="34" spans="2:7" ht="15.75" customHeight="1" x14ac:dyDescent="0.2">
      <c r="F34" t="s">
        <v>22</v>
      </c>
      <c r="G34">
        <f>10^-((G33-C11)/C10)</f>
        <v>1.2849216737847486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G16" sqref="G16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0.16919999999999999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0.16880000000000001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0.16550000000000001</v>
      </c>
      <c r="E6" s="7"/>
      <c r="F6" s="7"/>
      <c r="G6" s="8"/>
    </row>
    <row r="7" spans="1:11" ht="15.75" customHeight="1" x14ac:dyDescent="0.2">
      <c r="A7" s="5"/>
      <c r="B7">
        <v>11</v>
      </c>
      <c r="C7" s="10">
        <f>-LOG(B7)</f>
        <v>-1.0413926851582251</v>
      </c>
      <c r="D7">
        <v>0.19489999999999999</v>
      </c>
      <c r="E7" s="7"/>
      <c r="F7" s="7"/>
      <c r="G7" s="8"/>
      <c r="I7" s="20">
        <v>3</v>
      </c>
      <c r="J7" s="10">
        <f>-LOG(I7)</f>
        <v>-0.47712125471966244</v>
      </c>
      <c r="K7" s="9">
        <v>0.1222</v>
      </c>
    </row>
    <row r="8" spans="1:11" ht="15.75" customHeight="1" x14ac:dyDescent="0.2">
      <c r="A8" s="5"/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RSQ(D4:D7,C4:C7)</f>
        <v>7.3505775034941889E-4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SLOPE(D4:D7,C4:C7)</f>
        <v>1.498656480945086E-3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INTERCEPT(D4:D7,C4:C7)</f>
        <v>0.1761141648349141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-90.023408666563952</v>
      </c>
      <c r="E13" s="18">
        <f>10^-D13</f>
        <v>1.0553795303858269E+90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0.66654409640194245</v>
      </c>
    </row>
    <row r="33" spans="6:7" ht="15.75" customHeight="1" x14ac:dyDescent="0.2">
      <c r="F33" t="s">
        <v>4</v>
      </c>
      <c r="G33">
        <v>0.1057</v>
      </c>
    </row>
    <row r="34" spans="6:7" ht="15.75" customHeight="1" x14ac:dyDescent="0.2">
      <c r="F34" t="s">
        <v>22</v>
      </c>
      <c r="G34">
        <f>10^-((G33-C11)/C10)</f>
        <v>9.6573934738340119E+46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E18" sqref="E18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0.16919999999999999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0.16880000000000001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0.57630000000000003</v>
      </c>
      <c r="E6" s="7"/>
      <c r="F6" s="7"/>
      <c r="G6" s="8"/>
    </row>
    <row r="7" spans="1:11" ht="15.75" customHeight="1" x14ac:dyDescent="0.2">
      <c r="A7" s="5"/>
      <c r="B7">
        <v>100</v>
      </c>
      <c r="C7" s="10">
        <f>-LOG(B7)</f>
        <v>-2</v>
      </c>
      <c r="D7">
        <v>0.19489999999999999</v>
      </c>
      <c r="E7" s="7"/>
      <c r="F7" s="7"/>
      <c r="G7" s="8"/>
      <c r="I7" s="20">
        <v>3</v>
      </c>
      <c r="J7" s="10">
        <f>-LOG(I7)</f>
        <v>-0.47712125471966244</v>
      </c>
      <c r="K7" s="9">
        <v>0.1222</v>
      </c>
    </row>
    <row r="8" spans="1:11" ht="15.75" customHeight="1" x14ac:dyDescent="0.2">
      <c r="A8" s="5"/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RSQ(D4:D7,C4:C7)</f>
        <v>1.4467309115169859E-2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SLOPE(D4:D7,C4:C7)</f>
        <v>-4.3113904510591959E-2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INTERCEPT(D4:D7,C4:C7)</f>
        <v>0.22340761936176004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4.226191560010446</v>
      </c>
      <c r="E13" s="18">
        <f>10^-D13</f>
        <v>5.9403008411655643E-5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0.60010978619158895</v>
      </c>
    </row>
    <row r="33" spans="6:7" ht="15.75" customHeight="1" x14ac:dyDescent="0.2">
      <c r="F33" t="s">
        <v>4</v>
      </c>
      <c r="G33">
        <v>0.1057</v>
      </c>
    </row>
    <row r="34" spans="6:7" ht="15.75" customHeight="1" x14ac:dyDescent="0.2">
      <c r="F34" t="s">
        <v>22</v>
      </c>
      <c r="G34">
        <f>10^-((G33-C11)/C10)</f>
        <v>1.8614249225276476E-3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topLeftCell="A4" workbookViewId="0">
      <selection activeCell="D6" sqref="D6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0.16919999999999999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0.16880000000000001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0.59660000000000002</v>
      </c>
      <c r="E6" s="7"/>
      <c r="F6" s="7"/>
      <c r="G6" s="8"/>
    </row>
    <row r="7" spans="1:11" ht="15.75" customHeight="1" x14ac:dyDescent="0.2">
      <c r="A7" s="5"/>
      <c r="B7">
        <v>100</v>
      </c>
      <c r="C7" s="10">
        <f>-LOG(B7)</f>
        <v>-2</v>
      </c>
      <c r="D7">
        <v>0.59219999999999995</v>
      </c>
      <c r="E7" s="7"/>
      <c r="F7" s="7"/>
      <c r="G7" s="8"/>
      <c r="I7" s="20">
        <v>3</v>
      </c>
      <c r="J7" s="10">
        <f>-LOG(I7)</f>
        <v>-0.47712125471966244</v>
      </c>
      <c r="K7" s="9">
        <v>0.1222</v>
      </c>
    </row>
    <row r="8" spans="1:11" ht="15.75" customHeight="1" x14ac:dyDescent="0.2">
      <c r="A8" s="5"/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RSQ(D4:D7,C4:C7)</f>
        <v>0.68254404175485162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SLOPE(D4:D7,C4:C7)</f>
        <v>-0.36420354161700075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INTERCEPT(D4:D7,C4:C7)</f>
        <v>-7.3554427021250979E-2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-0.31508322657094756</v>
      </c>
      <c r="E13" s="18">
        <f>10^-D13</f>
        <v>2.0657759954697865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1.2229090574520476</v>
      </c>
    </row>
    <row r="33" spans="6:7" ht="15.75" customHeight="1" x14ac:dyDescent="0.2">
      <c r="F33" t="s">
        <v>4</v>
      </c>
      <c r="G33">
        <v>0.1057</v>
      </c>
    </row>
    <row r="34" spans="6:7" ht="15.75" customHeight="1" x14ac:dyDescent="0.2">
      <c r="F34" t="s">
        <v>22</v>
      </c>
      <c r="G34">
        <f>10^-((G33-C11)/C10)</f>
        <v>3.1058608802800469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G34" sqref="G34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7.4300000000000005E-2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5.5500000000000001E-2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3.8199999999999998E-2</v>
      </c>
      <c r="E6" s="7"/>
      <c r="F6" s="7"/>
      <c r="G6" s="8"/>
    </row>
    <row r="7" spans="1:11" ht="15.75" customHeight="1" x14ac:dyDescent="0.2">
      <c r="A7" s="5"/>
      <c r="B7">
        <v>1</v>
      </c>
      <c r="C7" s="10">
        <f>-LOG(B7)</f>
        <v>0</v>
      </c>
      <c r="D7">
        <v>0.1246</v>
      </c>
      <c r="E7" s="7"/>
      <c r="F7" s="7"/>
      <c r="G7" s="8"/>
      <c r="I7" s="20"/>
      <c r="J7" s="10"/>
      <c r="K7" s="9"/>
    </row>
    <row r="8" spans="1:11" ht="15.75" customHeight="1" x14ac:dyDescent="0.2">
      <c r="A8" s="5"/>
      <c r="B8" s="24">
        <v>100</v>
      </c>
      <c r="C8" s="10">
        <f>-LOG(B8)</f>
        <v>-2</v>
      </c>
      <c r="D8">
        <v>7.7000000000000002E-3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0.98365213297202858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5.8575531883635748E-2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0.11863553188363574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-1.3219774433711784</v>
      </c>
      <c r="E13" s="18">
        <f>10^-D13</f>
        <v>20.988308705451825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0.757074464272946</v>
      </c>
    </row>
    <row r="33" spans="6:7" ht="15.75" customHeight="1" x14ac:dyDescent="0.2">
      <c r="F33" t="s">
        <v>4</v>
      </c>
      <c r="G33">
        <v>8.7599999999999997E-2</v>
      </c>
    </row>
    <row r="34" spans="6:7" ht="15.75" customHeight="1" x14ac:dyDescent="0.2">
      <c r="F34" t="s">
        <v>22</v>
      </c>
      <c r="G34">
        <f>10^-((G33-C11)/C10)</f>
        <v>3.3871764095990695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E19" sqref="E19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7.5800000000000006E-2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6.0499999999999998E-2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3.9600000000000003E-2</v>
      </c>
      <c r="E6" s="7"/>
      <c r="F6" s="7"/>
      <c r="G6" s="8"/>
    </row>
    <row r="7" spans="1:11" ht="15.75" customHeight="1" x14ac:dyDescent="0.2">
      <c r="A7" s="5"/>
      <c r="B7">
        <v>1</v>
      </c>
      <c r="C7" s="10">
        <f>-LOG(B7)</f>
        <v>0</v>
      </c>
      <c r="D7">
        <v>0.122</v>
      </c>
      <c r="E7" s="7"/>
      <c r="F7" s="7"/>
      <c r="G7" s="8"/>
      <c r="I7" s="20"/>
      <c r="J7" s="10"/>
      <c r="K7" s="9"/>
    </row>
    <row r="8" spans="1:11" ht="15.75" customHeight="1" x14ac:dyDescent="0.2">
      <c r="A8" s="5"/>
      <c r="B8" s="24">
        <v>100</v>
      </c>
      <c r="C8" s="10">
        <f>-LOG(B8)</f>
        <v>-2</v>
      </c>
      <c r="D8">
        <v>8.0999999999999996E-3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0.99217501474496672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5.7213967101753235E-2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0.11841396710175323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-1.3495649928352393</v>
      </c>
      <c r="E13" s="18">
        <f>10^-D13</f>
        <v>22.364798663219393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0.75755104592776945</v>
      </c>
    </row>
    <row r="26" spans="2:4" ht="15.75" customHeight="1" x14ac:dyDescent="0.2">
      <c r="D26" t="s">
        <v>23</v>
      </c>
    </row>
    <row r="29" spans="2:4" ht="15.75" customHeight="1" x14ac:dyDescent="0.2">
      <c r="C29">
        <v>4.1421548724403259</v>
      </c>
      <c r="D29" t="s">
        <v>24</v>
      </c>
    </row>
    <row r="30" spans="2:4" ht="15.75" customHeight="1" x14ac:dyDescent="0.2">
      <c r="C30">
        <v>3.0629468484885498</v>
      </c>
      <c r="D30" t="s">
        <v>25</v>
      </c>
    </row>
    <row r="31" spans="2:4" ht="15.75" customHeight="1" x14ac:dyDescent="0.2">
      <c r="C31">
        <v>3.3196779960766412</v>
      </c>
      <c r="D31" t="s">
        <v>26</v>
      </c>
    </row>
    <row r="33" spans="6:7" ht="15.75" customHeight="1" x14ac:dyDescent="0.2">
      <c r="F33" t="s">
        <v>4</v>
      </c>
      <c r="G33">
        <v>8.8599999999999998E-2</v>
      </c>
    </row>
    <row r="34" spans="6:7" ht="15.75" customHeight="1" x14ac:dyDescent="0.2">
      <c r="F34" t="s">
        <v>22</v>
      </c>
      <c r="G34">
        <f>10^-((G33-C11)/C10)</f>
        <v>3.3196779960766412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9"/>
  <sheetViews>
    <sheetView topLeftCell="A19" workbookViewId="0">
      <selection activeCell="E47" sqref="E47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 s="20">
        <v>5</v>
      </c>
      <c r="C4" s="10">
        <f>-LOG(B4)</f>
        <v>-0.69897000433601886</v>
      </c>
      <c r="D4" s="9">
        <v>8.1100000000000005E-2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10</v>
      </c>
      <c r="C5" s="10">
        <f>-LOG(B5)</f>
        <v>-1</v>
      </c>
      <c r="D5" s="9">
        <v>6.5100000000000005E-2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20</v>
      </c>
      <c r="C6" s="10">
        <f>-LOG(B6)</f>
        <v>-1.3010299956639813</v>
      </c>
      <c r="D6" s="22">
        <v>4.2999999999999997E-2</v>
      </c>
      <c r="E6" s="7"/>
      <c r="F6" s="7"/>
      <c r="G6" s="8"/>
    </row>
    <row r="7" spans="1:11" ht="15.75" customHeight="1" x14ac:dyDescent="0.2">
      <c r="A7" s="5"/>
      <c r="B7">
        <v>1</v>
      </c>
      <c r="C7" s="10">
        <f>-LOG(B7)</f>
        <v>0</v>
      </c>
      <c r="D7">
        <v>0.12379999999999999</v>
      </c>
      <c r="E7" s="7"/>
      <c r="F7" s="7"/>
      <c r="G7" s="8"/>
      <c r="I7" s="20"/>
      <c r="J7" s="10"/>
      <c r="K7" s="9"/>
    </row>
    <row r="8" spans="1:11" ht="15.75" customHeight="1" x14ac:dyDescent="0.2">
      <c r="A8" s="5"/>
      <c r="B8" s="24">
        <v>100</v>
      </c>
      <c r="C8" s="10">
        <f>-LOG(B8)</f>
        <v>-2</v>
      </c>
      <c r="D8">
        <v>1.2500000000000001E-2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0.99325969503048572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5.628420019880765E-2</v>
      </c>
      <c r="D10" s="7"/>
      <c r="E10" s="7"/>
      <c r="F10" s="7"/>
      <c r="G10" s="8"/>
      <c r="K10" t="s">
        <v>27</v>
      </c>
    </row>
    <row r="11" spans="1:11" ht="15.75" customHeight="1" x14ac:dyDescent="0.2">
      <c r="A11" s="12"/>
      <c r="B11" s="5" t="s">
        <v>11</v>
      </c>
      <c r="C11" s="11">
        <f>INTERCEPT(D4:D8,C4:C8)</f>
        <v>0.12138420019880763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-1.424630711915247</v>
      </c>
      <c r="E13" s="18">
        <f>10^-D13</f>
        <v>26.58463561044249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0.75244888016965894</v>
      </c>
    </row>
    <row r="26" spans="2:4" ht="15.75" customHeight="1" x14ac:dyDescent="0.2">
      <c r="D26" t="s">
        <v>23</v>
      </c>
    </row>
    <row r="28" spans="2:4" ht="15.75" customHeight="1" x14ac:dyDescent="0.2">
      <c r="C28" s="25">
        <v>43630</v>
      </c>
    </row>
    <row r="29" spans="2:4" ht="15.75" customHeight="1" x14ac:dyDescent="0.2">
      <c r="C29">
        <v>4.1421548724403259</v>
      </c>
      <c r="D29" t="s">
        <v>24</v>
      </c>
    </row>
    <row r="30" spans="2:4" ht="15.75" customHeight="1" x14ac:dyDescent="0.2">
      <c r="C30">
        <v>3.0629468484885498</v>
      </c>
      <c r="D30" t="s">
        <v>25</v>
      </c>
    </row>
    <row r="31" spans="2:4" ht="15.75" customHeight="1" x14ac:dyDescent="0.2">
      <c r="C31">
        <v>3.3196779960766412</v>
      </c>
      <c r="D31" t="s">
        <v>28</v>
      </c>
    </row>
    <row r="33" spans="3:7" ht="15.75" customHeight="1" x14ac:dyDescent="0.2">
      <c r="F33" t="s">
        <v>4</v>
      </c>
      <c r="G33">
        <v>9.2399999999999996E-2</v>
      </c>
    </row>
    <row r="34" spans="3:7" ht="15.75" customHeight="1" x14ac:dyDescent="0.2">
      <c r="C34" s="25" t="s">
        <v>29</v>
      </c>
      <c r="F34" t="s">
        <v>22</v>
      </c>
      <c r="G34">
        <f>10^-((G33-C11)/C10)</f>
        <v>3.273117316393904</v>
      </c>
    </row>
    <row r="35" spans="3:7" ht="15.75" customHeight="1" x14ac:dyDescent="0.2">
      <c r="C35">
        <v>4.2527535351936843</v>
      </c>
      <c r="D35" t="s">
        <v>26</v>
      </c>
    </row>
    <row r="36" spans="3:7" ht="15.75" customHeight="1" x14ac:dyDescent="0.2">
      <c r="C36">
        <v>4.867447019455744</v>
      </c>
      <c r="D36" t="s">
        <v>24</v>
      </c>
    </row>
    <row r="37" spans="3:7" ht="15.75" customHeight="1" x14ac:dyDescent="0.2">
      <c r="C37">
        <v>3.8080214032605264</v>
      </c>
      <c r="D37" t="s">
        <v>25</v>
      </c>
    </row>
    <row r="40" spans="3:7" ht="15.75" customHeight="1" x14ac:dyDescent="0.2">
      <c r="C40" t="s">
        <v>30</v>
      </c>
      <c r="G40" s="26"/>
    </row>
    <row r="41" spans="3:7" ht="15.75" customHeight="1" x14ac:dyDescent="0.2">
      <c r="C41">
        <v>4.2180994919200545</v>
      </c>
      <c r="D41" t="s">
        <v>26</v>
      </c>
    </row>
    <row r="42" spans="3:7" ht="15.75" customHeight="1" x14ac:dyDescent="0.2">
      <c r="C42">
        <v>3.8393064259936982</v>
      </c>
      <c r="D42" t="s">
        <v>25</v>
      </c>
    </row>
    <row r="46" spans="3:7" ht="15.75" customHeight="1" x14ac:dyDescent="0.2">
      <c r="C46" t="s">
        <v>31</v>
      </c>
      <c r="F46" t="s">
        <v>34</v>
      </c>
    </row>
    <row r="47" spans="3:7" ht="15.75" customHeight="1" x14ac:dyDescent="0.2">
      <c r="C47">
        <v>3.4802627631915755</v>
      </c>
      <c r="D47" t="s">
        <v>24</v>
      </c>
      <c r="E47" s="27" t="s">
        <v>35</v>
      </c>
    </row>
    <row r="48" spans="3:7" ht="15.75" customHeight="1" x14ac:dyDescent="0.2">
      <c r="C48">
        <v>2.8832609364869173</v>
      </c>
      <c r="D48" t="s">
        <v>25</v>
      </c>
      <c r="E48" t="s">
        <v>33</v>
      </c>
      <c r="F48">
        <v>2.8597663585774957</v>
      </c>
    </row>
    <row r="49" spans="3:6" ht="15.75" customHeight="1" x14ac:dyDescent="0.2">
      <c r="C49">
        <v>2.8248829691274389</v>
      </c>
      <c r="D49" t="s">
        <v>26</v>
      </c>
      <c r="E49" t="s">
        <v>32</v>
      </c>
      <c r="F49">
        <v>3.273117316393904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4"/>
  <sheetViews>
    <sheetView workbookViewId="0">
      <selection activeCell="D30" sqref="D30"/>
    </sheetView>
  </sheetViews>
  <sheetFormatPr defaultColWidth="14.42578125" defaultRowHeight="15.75" customHeight="1" x14ac:dyDescent="0.2"/>
  <cols>
    <col min="5" max="5" width="20.7109375" customWidth="1"/>
  </cols>
  <sheetData>
    <row r="1" spans="1:11" ht="15.75" customHeight="1" x14ac:dyDescent="0.2">
      <c r="A1" s="6"/>
      <c r="B1" s="6"/>
      <c r="C1" s="1"/>
      <c r="D1" s="2"/>
      <c r="E1" s="3"/>
      <c r="F1" s="2"/>
      <c r="G1" s="4"/>
    </row>
    <row r="2" spans="1:11" ht="15.75" customHeight="1" x14ac:dyDescent="0.2">
      <c r="A2" s="5"/>
      <c r="B2" s="6"/>
      <c r="C2" s="1" t="s">
        <v>0</v>
      </c>
      <c r="D2" s="2"/>
      <c r="E2" s="3" t="s">
        <v>1</v>
      </c>
      <c r="F2" s="2"/>
      <c r="G2" s="4"/>
    </row>
    <row r="3" spans="1:11" ht="15.75" customHeight="1" x14ac:dyDescent="0.2">
      <c r="A3" s="20"/>
      <c r="B3" s="5" t="s">
        <v>2</v>
      </c>
      <c r="C3" s="7" t="s">
        <v>3</v>
      </c>
      <c r="D3" s="7" t="s">
        <v>4</v>
      </c>
      <c r="E3" s="13" t="s">
        <v>5</v>
      </c>
      <c r="F3" s="9">
        <v>5</v>
      </c>
      <c r="G3" s="8"/>
    </row>
    <row r="4" spans="1:11" ht="15.75" customHeight="1" x14ac:dyDescent="0.2">
      <c r="A4" s="20"/>
      <c r="B4">
        <v>1</v>
      </c>
      <c r="C4">
        <f>-LOG(B4)</f>
        <v>0</v>
      </c>
      <c r="D4">
        <v>0.112</v>
      </c>
      <c r="E4" s="13" t="s">
        <v>6</v>
      </c>
      <c r="F4" s="9" t="s">
        <v>7</v>
      </c>
      <c r="G4" s="8"/>
    </row>
    <row r="5" spans="1:11" ht="15.75" customHeight="1" x14ac:dyDescent="0.2">
      <c r="A5" s="20"/>
      <c r="B5" s="20">
        <v>5</v>
      </c>
      <c r="C5" s="10">
        <f>-LOG(B5)</f>
        <v>-0.69897000433601886</v>
      </c>
      <c r="D5" s="9">
        <v>7.8299999999999995E-2</v>
      </c>
      <c r="E5" s="13" t="s">
        <v>8</v>
      </c>
      <c r="F5" s="9">
        <v>11.3</v>
      </c>
      <c r="G5" s="8"/>
    </row>
    <row r="6" spans="1:11" ht="15.75" customHeight="1" x14ac:dyDescent="0.2">
      <c r="A6" s="20"/>
      <c r="B6" s="20">
        <v>10</v>
      </c>
      <c r="C6" s="10">
        <f>-LOG(B6)</f>
        <v>-1</v>
      </c>
      <c r="D6" s="9">
        <v>5.91E-2</v>
      </c>
      <c r="E6" s="7"/>
      <c r="F6" s="7"/>
      <c r="G6" s="8"/>
    </row>
    <row r="7" spans="1:11" ht="15.75" customHeight="1" x14ac:dyDescent="0.2">
      <c r="A7" s="5"/>
      <c r="B7" s="20">
        <v>20</v>
      </c>
      <c r="C7" s="10">
        <f>-LOG(B7)</f>
        <v>-1.3010299956639813</v>
      </c>
      <c r="D7" s="22">
        <v>4.5199999999999997E-2</v>
      </c>
      <c r="E7" s="7"/>
      <c r="F7" s="7"/>
      <c r="G7" s="8"/>
      <c r="I7" s="20"/>
      <c r="J7" s="10"/>
      <c r="K7" s="28"/>
    </row>
    <row r="8" spans="1:11" ht="15.75" customHeight="1" x14ac:dyDescent="0.2">
      <c r="A8" s="5"/>
      <c r="B8" s="24">
        <v>100</v>
      </c>
      <c r="C8" s="10">
        <f>-LOG(B8)</f>
        <v>-2</v>
      </c>
      <c r="D8">
        <v>1.15E-2</v>
      </c>
      <c r="E8" s="7"/>
      <c r="F8" s="7"/>
      <c r="G8" s="8"/>
    </row>
    <row r="9" spans="1:11" ht="15.75" customHeight="1" x14ac:dyDescent="0.2">
      <c r="A9" s="5"/>
      <c r="B9" s="5" t="s">
        <v>9</v>
      </c>
      <c r="C9" s="23">
        <f>RSQ(D4:D8,C4:C8)</f>
        <v>0.99833451521352312</v>
      </c>
      <c r="D9" s="7"/>
      <c r="E9" s="7"/>
      <c r="F9" s="7"/>
      <c r="G9" s="8"/>
    </row>
    <row r="10" spans="1:11" ht="15.75" customHeight="1" x14ac:dyDescent="0.2">
      <c r="A10" s="5"/>
      <c r="B10" s="5" t="s">
        <v>10</v>
      </c>
      <c r="C10" s="11">
        <f>SLOPE(D4:D8,C4:C8)</f>
        <v>5.0642839961797179E-2</v>
      </c>
      <c r="D10" s="7"/>
      <c r="E10" s="7"/>
      <c r="F10" s="7"/>
      <c r="G10" s="8"/>
    </row>
    <row r="11" spans="1:11" ht="15.75" customHeight="1" x14ac:dyDescent="0.2">
      <c r="A11" s="12"/>
      <c r="B11" s="5" t="s">
        <v>11</v>
      </c>
      <c r="C11" s="11">
        <f>INTERCEPT(D4:D8,C4:C8)</f>
        <v>0.11186283996179719</v>
      </c>
      <c r="D11" s="7"/>
      <c r="E11" s="7"/>
      <c r="F11" s="7"/>
      <c r="G11" s="8"/>
    </row>
    <row r="12" spans="1:11" ht="15.75" customHeight="1" x14ac:dyDescent="0.2">
      <c r="A12" s="19"/>
      <c r="B12" s="12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  <c r="G12" s="14" t="s">
        <v>17</v>
      </c>
    </row>
    <row r="13" spans="1:11" ht="15.75" customHeight="1" x14ac:dyDescent="0.2">
      <c r="B13" s="19" t="s">
        <v>18</v>
      </c>
      <c r="C13" s="18">
        <v>4.1200000000000001E-2</v>
      </c>
      <c r="D13" s="18">
        <f>(C13-$C$11)/$C$10</f>
        <v>-1.3953174824931274</v>
      </c>
      <c r="E13" s="18">
        <f>10^-D13</f>
        <v>24.84949014883486</v>
      </c>
      <c r="F13" s="16"/>
      <c r="G13" s="17"/>
    </row>
    <row r="16" spans="1:11" ht="15.75" customHeight="1" x14ac:dyDescent="0.2">
      <c r="B16" s="15" t="s">
        <v>19</v>
      </c>
      <c r="C16" s="15" t="s">
        <v>20</v>
      </c>
      <c r="D16" s="15" t="s">
        <v>10</v>
      </c>
    </row>
    <row r="17" spans="2:4" ht="15.75" customHeight="1" x14ac:dyDescent="0.2">
      <c r="B17" s="15">
        <v>6.6570000000000004E-2</v>
      </c>
      <c r="C17" s="15">
        <v>8.9999999999999993E-3</v>
      </c>
      <c r="D17">
        <f>C17-B17</f>
        <v>-5.7570000000000003E-2</v>
      </c>
    </row>
    <row r="20" spans="2:4" ht="15.75" customHeight="1" x14ac:dyDescent="0.2">
      <c r="C20" s="21" t="s">
        <v>21</v>
      </c>
    </row>
    <row r="21" spans="2:4" ht="15.75" customHeight="1" x14ac:dyDescent="0.2">
      <c r="C21">
        <f>10^-(C10*0.038+C11)</f>
        <v>0.76950727866520685</v>
      </c>
    </row>
    <row r="26" spans="2:4" ht="15.75" customHeight="1" x14ac:dyDescent="0.2">
      <c r="D26" t="s">
        <v>23</v>
      </c>
    </row>
    <row r="32" spans="2:4" ht="15.75" customHeight="1" x14ac:dyDescent="0.2">
      <c r="B32" t="s">
        <v>36</v>
      </c>
      <c r="C32">
        <v>1449.7543243033199</v>
      </c>
    </row>
    <row r="33" spans="2:7" ht="15.75" customHeight="1" x14ac:dyDescent="0.2">
      <c r="B33" t="s">
        <v>37</v>
      </c>
      <c r="C33">
        <v>1492.07106267477</v>
      </c>
      <c r="F33" t="s">
        <v>4</v>
      </c>
      <c r="G33">
        <v>-5.4199999999999998E-2</v>
      </c>
    </row>
    <row r="34" spans="2:7" ht="15.75" customHeight="1" x14ac:dyDescent="0.2">
      <c r="F34" t="s">
        <v>22</v>
      </c>
      <c r="G34">
        <f>10^-((G33-C11)/C10)</f>
        <v>1901.5077218187821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392019</vt:lpstr>
      <vt:lpstr>632019</vt:lpstr>
      <vt:lpstr>632019 (2)</vt:lpstr>
      <vt:lpstr>642019</vt:lpstr>
      <vt:lpstr>652019</vt:lpstr>
      <vt:lpstr>6122019</vt:lpstr>
      <vt:lpstr>6132019</vt:lpstr>
      <vt:lpstr>6172019</vt:lpstr>
      <vt:lpstr>6182019</vt:lpstr>
      <vt:lpstr>6182019 (2)</vt:lpstr>
      <vt:lpstr>6192019</vt:lpstr>
      <vt:lpstr>6202019</vt:lpstr>
      <vt:lpstr>6212019</vt:lpstr>
      <vt:lpstr>6242019</vt:lpstr>
      <vt:lpstr>6252019</vt:lpstr>
      <vt:lpstr>6262019</vt:lpstr>
      <vt:lpstr>6272019</vt:lpstr>
      <vt:lpstr>6282019</vt:lpstr>
      <vt:lpstr>712019</vt:lpstr>
      <vt:lpstr>722019</vt:lpstr>
      <vt:lpstr>782019</vt:lpstr>
      <vt:lpstr>792019</vt:lpstr>
      <vt:lpstr>7102019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ceeadmin</dc:creator>
  <cp:lastModifiedBy>ceeadmin</cp:lastModifiedBy>
  <dcterms:created xsi:type="dcterms:W3CDTF">2019-03-11T19:04:22Z</dcterms:created>
  <dcterms:modified xsi:type="dcterms:W3CDTF">2019-07-10T16:10:09Z</dcterms:modified>
</cp:coreProperties>
</file>