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135" windowHeight="11760" activeTab="4"/>
  </bookViews>
  <sheets>
    <sheet name="9-Mar-11" sheetId="1" r:id="rId1"/>
    <sheet name="13-Mar-11" sheetId="4" r:id="rId2"/>
    <sheet name="17-Mar-11" sheetId="6" r:id="rId3"/>
    <sheet name="15-Mar-11" sheetId="5" r:id="rId4"/>
    <sheet name="10-Apr-11" sheetId="7" r:id="rId5"/>
    <sheet name="10-Apr-11 (2)" sheetId="8" r:id="rId6"/>
    <sheet name="MaxError" sheetId="9" r:id="rId7"/>
  </sheets>
  <definedNames>
    <definedName name="solver_adj" localSheetId="4" hidden="1">'10-Apr-11'!$N$7</definedName>
    <definedName name="solver_adj" localSheetId="5" hidden="1">'10-Apr-11 (2)'!$O$7</definedName>
    <definedName name="solver_adj" localSheetId="1" hidden="1">'13-Mar-11'!$H$6</definedName>
    <definedName name="solver_adj" localSheetId="3" hidden="1">'15-Mar-11'!$H$6</definedName>
    <definedName name="solver_adj" localSheetId="2" hidden="1">'17-Mar-11'!$H$6</definedName>
    <definedName name="solver_adj" localSheetId="0" hidden="1">'9-Mar-11'!$H$6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itr" localSheetId="4" hidden="1">100</definedName>
    <definedName name="solver_itr" localSheetId="5" hidden="1">100</definedName>
    <definedName name="solver_itr" localSheetId="1" hidden="1">100</definedName>
    <definedName name="solver_itr" localSheetId="3" hidden="1">100</definedName>
    <definedName name="solver_itr" localSheetId="2" hidden="1">100</definedName>
    <definedName name="solver_itr" localSheetId="0" hidden="1">100</definedName>
    <definedName name="solver_lin" localSheetId="4" hidden="1">2</definedName>
    <definedName name="solver_lin" localSheetId="5" hidden="1">2</definedName>
    <definedName name="solver_lin" localSheetId="1" hidden="1">2</definedName>
    <definedName name="solver_lin" localSheetId="3" hidden="1">2</definedName>
    <definedName name="solver_lin" localSheetId="2" hidden="1">2</definedName>
    <definedName name="solver_lin" localSheetId="0" hidden="1">2</definedName>
    <definedName name="solver_neg" localSheetId="4" hidden="1">2</definedName>
    <definedName name="solver_neg" localSheetId="5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eg" localSheetId="0" hidden="1">2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um" localSheetId="0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opt" localSheetId="4" hidden="1">'10-Apr-11'!$P$27</definedName>
    <definedName name="solver_opt" localSheetId="5" hidden="1">'10-Apr-11 (2)'!$P$27</definedName>
    <definedName name="solver_opt" localSheetId="1" hidden="1">'13-Mar-11'!$J$26</definedName>
    <definedName name="solver_opt" localSheetId="3" hidden="1">'15-Mar-11'!$J$26</definedName>
    <definedName name="solver_opt" localSheetId="2" hidden="1">'17-Mar-11'!$J$26</definedName>
    <definedName name="solver_opt" localSheetId="0" hidden="1">'9-Mar-11'!$J$26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cl" localSheetId="0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tim" localSheetId="4" hidden="1">100</definedName>
    <definedName name="solver_tim" localSheetId="5" hidden="1">100</definedName>
    <definedName name="solver_tim" localSheetId="1" hidden="1">100</definedName>
    <definedName name="solver_tim" localSheetId="3" hidden="1">100</definedName>
    <definedName name="solver_tim" localSheetId="2" hidden="1">100</definedName>
    <definedName name="solver_tim" localSheetId="0" hidden="1">100</definedName>
    <definedName name="solver_tol" localSheetId="4" hidden="1">0.05</definedName>
    <definedName name="solver_tol" localSheetId="5" hidden="1">0.05</definedName>
    <definedName name="solver_tol" localSheetId="1" hidden="1">0.05</definedName>
    <definedName name="solver_tol" localSheetId="3" hidden="1">0.05</definedName>
    <definedName name="solver_tol" localSheetId="2" hidden="1">0.05</definedName>
    <definedName name="solver_tol" localSheetId="0" hidden="1">0.05</definedName>
    <definedName name="solver_typ" localSheetId="4" hidden="1">3</definedName>
    <definedName name="solver_typ" localSheetId="5" hidden="1">3</definedName>
    <definedName name="solver_typ" localSheetId="1" hidden="1">3</definedName>
    <definedName name="solver_typ" localSheetId="3" hidden="1">3</definedName>
    <definedName name="solver_typ" localSheetId="2" hidden="1">3</definedName>
    <definedName name="solver_typ" localSheetId="0" hidden="1">3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S10" i="7"/>
  <c r="S14"/>
  <c r="S18"/>
  <c r="S22"/>
  <c r="S26"/>
  <c r="S6"/>
  <c r="R6"/>
  <c r="R26"/>
  <c r="R10"/>
  <c r="R14"/>
  <c r="R18"/>
  <c r="R22"/>
  <c r="P10"/>
  <c r="P14"/>
  <c r="P18"/>
  <c r="P22"/>
  <c r="P26"/>
  <c r="P6"/>
  <c r="O6"/>
  <c r="O10"/>
  <c r="O14"/>
  <c r="O18"/>
  <c r="O22"/>
  <c r="O26"/>
  <c r="P10" i="8"/>
  <c r="P14"/>
  <c r="P18"/>
  <c r="P22"/>
  <c r="P26"/>
  <c r="P6"/>
  <c r="O2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6"/>
  <c r="M14" l="1"/>
  <c r="M18"/>
  <c r="M22"/>
  <c r="M26"/>
  <c r="M10"/>
  <c r="M14" i="7"/>
  <c r="M18"/>
  <c r="M22"/>
  <c r="M26"/>
  <c r="M10"/>
  <c r="J10" i="8"/>
  <c r="J10" i="7"/>
  <c r="J14"/>
  <c r="J18"/>
  <c r="J22"/>
  <c r="J26"/>
  <c r="J22" i="8"/>
  <c r="J26"/>
  <c r="J18"/>
  <c r="J14"/>
  <c r="K26"/>
  <c r="L26" s="1"/>
  <c r="H26"/>
  <c r="F26"/>
  <c r="C26"/>
  <c r="K22"/>
  <c r="L22" s="1"/>
  <c r="H22"/>
  <c r="F22"/>
  <c r="K18"/>
  <c r="L18" s="1"/>
  <c r="H18"/>
  <c r="F18"/>
  <c r="K14"/>
  <c r="L14" s="1"/>
  <c r="H14"/>
  <c r="F14"/>
  <c r="K10"/>
  <c r="L10" s="1"/>
  <c r="H10"/>
  <c r="F10"/>
  <c r="K18" i="7"/>
  <c r="L18" s="1"/>
  <c r="K10"/>
  <c r="L10" s="1"/>
  <c r="K14"/>
  <c r="L14" s="1"/>
  <c r="K22"/>
  <c r="L22" s="1"/>
  <c r="K26"/>
  <c r="L26" s="1"/>
  <c r="H10"/>
  <c r="H14"/>
  <c r="H18"/>
  <c r="H22"/>
  <c r="H26"/>
  <c r="C26"/>
  <c r="F26"/>
  <c r="F10"/>
  <c r="F14"/>
  <c r="F18"/>
  <c r="F22"/>
  <c r="I6" i="1"/>
  <c r="H8" l="1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7"/>
  <c r="I7" s="1"/>
  <c r="I6" i="6"/>
  <c r="H15"/>
  <c r="I15" s="1"/>
  <c r="H20"/>
  <c r="I20" s="1"/>
  <c r="H25"/>
  <c r="I25" s="1"/>
  <c r="H10"/>
  <c r="I10" s="1"/>
  <c r="H10" i="5"/>
  <c r="H15"/>
  <c r="I15" s="1"/>
  <c r="H20"/>
  <c r="I20" s="1"/>
  <c r="H25"/>
  <c r="I25" s="1"/>
  <c r="I10"/>
  <c r="I6"/>
  <c r="H25" i="4"/>
  <c r="I25" s="1"/>
  <c r="H8"/>
  <c r="I8" s="1"/>
  <c r="H9"/>
  <c r="I9" s="1"/>
  <c r="H10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7"/>
  <c r="I7" s="1"/>
  <c r="I10"/>
  <c r="I6"/>
  <c r="F25" i="6"/>
  <c r="G25" s="1"/>
  <c r="C25"/>
  <c r="G24"/>
  <c r="C24"/>
  <c r="G23"/>
  <c r="C23"/>
  <c r="G22"/>
  <c r="C22"/>
  <c r="G21"/>
  <c r="C21"/>
  <c r="F20"/>
  <c r="G20" s="1"/>
  <c r="C20"/>
  <c r="G19"/>
  <c r="C19"/>
  <c r="G18"/>
  <c r="C18"/>
  <c r="G17"/>
  <c r="C17"/>
  <c r="G16"/>
  <c r="C16"/>
  <c r="F15"/>
  <c r="G15" s="1"/>
  <c r="C15"/>
  <c r="G14"/>
  <c r="C14"/>
  <c r="G13"/>
  <c r="C13"/>
  <c r="G12"/>
  <c r="C12"/>
  <c r="G11"/>
  <c r="C11"/>
  <c r="F10"/>
  <c r="G10" s="1"/>
  <c r="C10"/>
  <c r="G9"/>
  <c r="C9"/>
  <c r="G8"/>
  <c r="C8"/>
  <c r="G7"/>
  <c r="C7"/>
  <c r="F6"/>
  <c r="G6" s="1"/>
  <c r="C6"/>
  <c r="F25" i="5"/>
  <c r="G25" s="1"/>
  <c r="C25"/>
  <c r="C24"/>
  <c r="C23"/>
  <c r="C22"/>
  <c r="C21"/>
  <c r="F20"/>
  <c r="G20" s="1"/>
  <c r="C20"/>
  <c r="C19"/>
  <c r="C18"/>
  <c r="C17"/>
  <c r="C16"/>
  <c r="F15"/>
  <c r="G15" s="1"/>
  <c r="C15"/>
  <c r="C14"/>
  <c r="C13"/>
  <c r="C12"/>
  <c r="C11"/>
  <c r="F10"/>
  <c r="G10" s="1"/>
  <c r="C10"/>
  <c r="C9"/>
  <c r="C8"/>
  <c r="C7"/>
  <c r="F6"/>
  <c r="G6" s="1"/>
  <c r="C6"/>
  <c r="F7" i="4"/>
  <c r="F8"/>
  <c r="G8" s="1"/>
  <c r="F9"/>
  <c r="F10"/>
  <c r="F11"/>
  <c r="F12"/>
  <c r="G12" s="1"/>
  <c r="F13"/>
  <c r="F14"/>
  <c r="G14" s="1"/>
  <c r="F15"/>
  <c r="G15" s="1"/>
  <c r="F16"/>
  <c r="G16" s="1"/>
  <c r="F17"/>
  <c r="F18"/>
  <c r="G18" s="1"/>
  <c r="F19"/>
  <c r="G19" s="1"/>
  <c r="F20"/>
  <c r="G20" s="1"/>
  <c r="F21"/>
  <c r="G21" s="1"/>
  <c r="F22"/>
  <c r="G22" s="1"/>
  <c r="F23"/>
  <c r="G23" s="1"/>
  <c r="F24"/>
  <c r="G24" s="1"/>
  <c r="F25"/>
  <c r="F6"/>
  <c r="G6" s="1"/>
  <c r="G25"/>
  <c r="C25"/>
  <c r="C24"/>
  <c r="C23"/>
  <c r="C22"/>
  <c r="C21"/>
  <c r="C20"/>
  <c r="C19"/>
  <c r="C18"/>
  <c r="G17"/>
  <c r="C17"/>
  <c r="C16"/>
  <c r="C15"/>
  <c r="C14"/>
  <c r="G13"/>
  <c r="C13"/>
  <c r="C12"/>
  <c r="G11"/>
  <c r="C11"/>
  <c r="G10"/>
  <c r="C10"/>
  <c r="G9"/>
  <c r="C9"/>
  <c r="C8"/>
  <c r="G7"/>
  <c r="C7"/>
  <c r="C6"/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F25"/>
  <c r="G25" s="1"/>
  <c r="F24"/>
  <c r="G24"/>
  <c r="F23"/>
  <c r="G23"/>
  <c r="F22"/>
  <c r="G22" s="1"/>
  <c r="F21"/>
  <c r="G21" s="1"/>
  <c r="F20"/>
  <c r="G20"/>
  <c r="F19"/>
  <c r="G19"/>
  <c r="F18"/>
  <c r="G18"/>
  <c r="F17"/>
  <c r="G17" s="1"/>
  <c r="F16"/>
  <c r="G16" s="1"/>
  <c r="F15"/>
  <c r="G15" s="1"/>
  <c r="F14"/>
  <c r="F7"/>
  <c r="F8"/>
  <c r="F9"/>
  <c r="F10"/>
  <c r="F11"/>
  <c r="F12"/>
  <c r="G12" s="1"/>
  <c r="F13"/>
  <c r="G13"/>
  <c r="F6"/>
  <c r="G6" s="1"/>
  <c r="G9"/>
  <c r="J6" i="4" l="1"/>
  <c r="J7"/>
  <c r="J23"/>
  <c r="J21"/>
  <c r="J19"/>
  <c r="J17"/>
  <c r="J15"/>
  <c r="J13"/>
  <c r="J11"/>
  <c r="J9"/>
  <c r="J25"/>
  <c r="J10" i="5"/>
  <c r="J20"/>
  <c r="J25" i="6"/>
  <c r="J15"/>
  <c r="J7" i="1"/>
  <c r="J24"/>
  <c r="J22"/>
  <c r="J20"/>
  <c r="J18"/>
  <c r="J16"/>
  <c r="J14"/>
  <c r="J12"/>
  <c r="J10"/>
  <c r="J8"/>
  <c r="J10" i="4"/>
  <c r="J24"/>
  <c r="J22"/>
  <c r="J20"/>
  <c r="J18"/>
  <c r="J16"/>
  <c r="J14"/>
  <c r="J12"/>
  <c r="J8"/>
  <c r="J6" i="5"/>
  <c r="J25"/>
  <c r="J15"/>
  <c r="J10" i="6"/>
  <c r="J20"/>
  <c r="J6"/>
  <c r="J25" i="1"/>
  <c r="J23"/>
  <c r="J21"/>
  <c r="J19"/>
  <c r="J17"/>
  <c r="J15"/>
  <c r="J13"/>
  <c r="J11"/>
  <c r="J9"/>
  <c r="J6"/>
  <c r="J26"/>
  <c r="J26" i="6"/>
  <c r="J26" i="5"/>
  <c r="J26" i="4"/>
  <c r="G11" i="1"/>
  <c r="G7"/>
  <c r="G8"/>
  <c r="G14"/>
  <c r="G10"/>
</calcChain>
</file>

<file path=xl/sharedStrings.xml><?xml version="1.0" encoding="utf-8"?>
<sst xmlns="http://schemas.openxmlformats.org/spreadsheetml/2006/main" count="123" uniqueCount="36">
  <si>
    <t>AguaClara Lab</t>
  </si>
  <si>
    <t>Elevation Setting (cm)</t>
  </si>
  <si>
    <t>1:30 PM - 2:40 PM</t>
  </si>
  <si>
    <t>Actual Volume dosed (mL)</t>
  </si>
  <si>
    <t>Expected Volume dosed (mL)</t>
  </si>
  <si>
    <t>Percent Error</t>
  </si>
  <si>
    <t>Dosing Time (s)</t>
  </si>
  <si>
    <t>Dosing with room temperature water</t>
  </si>
  <si>
    <t>Expected Flow Rate (mL/s)</t>
  </si>
  <si>
    <t>Actual Flow Rate (mL/s)</t>
  </si>
  <si>
    <t>Notes:</t>
  </si>
  <si>
    <t>graduated cylinder mass</t>
  </si>
  <si>
    <t>g</t>
  </si>
  <si>
    <t>1 small diameter tube</t>
  </si>
  <si>
    <t>3 small diameter tubes</t>
  </si>
  <si>
    <t>2 small diameter tubes</t>
  </si>
  <si>
    <t>Multiplier</t>
  </si>
  <si>
    <t>Mult*Q.Exp</t>
  </si>
  <si>
    <t>sum</t>
  </si>
  <si>
    <t>Min SE</t>
  </si>
  <si>
    <t>Mult</t>
  </si>
  <si>
    <t>Sum</t>
  </si>
  <si>
    <t>1 small diameter tubes</t>
  </si>
  <si>
    <t>Notes: L = 10.013 ft. D = 0.125in</t>
  </si>
  <si>
    <t>Avg. Actual Vol dosed (mL)</t>
  </si>
  <si>
    <t>Avg. Actual Flow Rate (mL/s)</t>
  </si>
  <si>
    <t>#1</t>
  </si>
  <si>
    <t>#2</t>
  </si>
  <si>
    <t>#3</t>
  </si>
  <si>
    <t>Notes: L = 9.675ft. D = 0.124in</t>
  </si>
  <si>
    <t>Qexpected</t>
  </si>
  <si>
    <t>Qlinear</t>
  </si>
  <si>
    <t>Error</t>
  </si>
  <si>
    <t>Q.linear</t>
  </si>
  <si>
    <t>expected</t>
  </si>
  <si>
    <t>actual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</si>
</sst>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15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165" fontId="2" fillId="0" borderId="0" xfId="0" applyNumberFormat="1" applyFont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1" xfId="0" applyFont="1" applyFill="1" applyBorder="1"/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/>
    <xf numFmtId="0" fontId="0" fillId="3" borderId="0" xfId="0" applyFont="1" applyFill="1" applyBorder="1"/>
    <xf numFmtId="165" fontId="0" fillId="0" borderId="0" xfId="0" applyNumberFormat="1" applyFon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165" fontId="0" fillId="4" borderId="0" xfId="0" applyNumberFormat="1" applyFont="1" applyFill="1"/>
    <xf numFmtId="165" fontId="0" fillId="4" borderId="0" xfId="0" applyNumberFormat="1" applyFill="1"/>
    <xf numFmtId="165" fontId="0" fillId="0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9,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Measured Flow Rate</c:v>
          </c:tx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'9-Mar-11'!$F$6:$F$25</c:f>
              <c:numCache>
                <c:formatCode>0.00</c:formatCode>
                <c:ptCount val="20"/>
                <c:pt idx="0">
                  <c:v>0.125</c:v>
                </c:pt>
                <c:pt idx="1">
                  <c:v>0.28000000000000003</c:v>
                </c:pt>
                <c:pt idx="2">
                  <c:v>0.42499999999999999</c:v>
                </c:pt>
                <c:pt idx="3">
                  <c:v>0.56999999999999995</c:v>
                </c:pt>
                <c:pt idx="4">
                  <c:v>0.67500000000000004</c:v>
                </c:pt>
                <c:pt idx="5">
                  <c:v>0.77500000000000002</c:v>
                </c:pt>
                <c:pt idx="6">
                  <c:v>0.88</c:v>
                </c:pt>
                <c:pt idx="7">
                  <c:v>0.98499999999999999</c:v>
                </c:pt>
                <c:pt idx="8">
                  <c:v>1.0583333333333333</c:v>
                </c:pt>
                <c:pt idx="9">
                  <c:v>1.1541666666666666</c:v>
                </c:pt>
                <c:pt idx="10">
                  <c:v>1.2416666666666667</c:v>
                </c:pt>
                <c:pt idx="11">
                  <c:v>1.3374999999999999</c:v>
                </c:pt>
                <c:pt idx="12">
                  <c:v>1.4166666666666667</c:v>
                </c:pt>
                <c:pt idx="13">
                  <c:v>1.5166666666666666</c:v>
                </c:pt>
                <c:pt idx="14">
                  <c:v>1.6083333333333334</c:v>
                </c:pt>
                <c:pt idx="15">
                  <c:v>1.6888888888888889</c:v>
                </c:pt>
                <c:pt idx="16">
                  <c:v>1.7666666666666666</c:v>
                </c:pt>
                <c:pt idx="17">
                  <c:v>1.8222222222222222</c:v>
                </c:pt>
                <c:pt idx="18">
                  <c:v>1.9</c:v>
                </c:pt>
                <c:pt idx="19">
                  <c:v>1.9777777777777779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954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'9-Mar-11'!$D$6:$D$25</c:f>
              <c:numCache>
                <c:formatCode>General</c:formatCode>
                <c:ptCount val="20"/>
                <c:pt idx="0">
                  <c:v>0.156</c:v>
                </c:pt>
                <c:pt idx="1">
                  <c:v>0.312</c:v>
                </c:pt>
                <c:pt idx="2">
                  <c:v>0.46800000000000003</c:v>
                </c:pt>
                <c:pt idx="3">
                  <c:v>0.624</c:v>
                </c:pt>
                <c:pt idx="4">
                  <c:v>0.78</c:v>
                </c:pt>
                <c:pt idx="5">
                  <c:v>0.93600000000000005</c:v>
                </c:pt>
                <c:pt idx="6">
                  <c:v>1.0920000000000001</c:v>
                </c:pt>
                <c:pt idx="7">
                  <c:v>1.248</c:v>
                </c:pt>
                <c:pt idx="8">
                  <c:v>1.4039999999999999</c:v>
                </c:pt>
                <c:pt idx="9">
                  <c:v>1.56</c:v>
                </c:pt>
                <c:pt idx="10">
                  <c:v>1.716</c:v>
                </c:pt>
                <c:pt idx="11">
                  <c:v>1.8720000000000001</c:v>
                </c:pt>
                <c:pt idx="12">
                  <c:v>2.028</c:v>
                </c:pt>
                <c:pt idx="13">
                  <c:v>2.1840000000000002</c:v>
                </c:pt>
                <c:pt idx="14">
                  <c:v>2.34</c:v>
                </c:pt>
                <c:pt idx="15">
                  <c:v>2.496</c:v>
                </c:pt>
                <c:pt idx="16">
                  <c:v>2.6520000000000001</c:v>
                </c:pt>
                <c:pt idx="17">
                  <c:v>2.8079999999999998</c:v>
                </c:pt>
                <c:pt idx="18">
                  <c:v>2.964</c:v>
                </c:pt>
                <c:pt idx="19">
                  <c:v>3.12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'9-Mar-11'!$A$6:$A$25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'9-Mar-11'!$I$6:$I$25</c:f>
              <c:numCache>
                <c:formatCode>0.000</c:formatCode>
                <c:ptCount val="20"/>
                <c:pt idx="0">
                  <c:v>0.11759248517094519</c:v>
                </c:pt>
                <c:pt idx="1">
                  <c:v>0.23518497034189037</c:v>
                </c:pt>
                <c:pt idx="2">
                  <c:v>0.35277745551283557</c:v>
                </c:pt>
                <c:pt idx="3">
                  <c:v>0.47036994068378074</c:v>
                </c:pt>
                <c:pt idx="4">
                  <c:v>0.58796242585472591</c:v>
                </c:pt>
                <c:pt idx="5">
                  <c:v>0.70555491102567114</c:v>
                </c:pt>
                <c:pt idx="6">
                  <c:v>0.82314739619661637</c:v>
                </c:pt>
                <c:pt idx="7">
                  <c:v>0.94073988136756148</c:v>
                </c:pt>
                <c:pt idx="8">
                  <c:v>1.0583323665385065</c:v>
                </c:pt>
                <c:pt idx="9">
                  <c:v>1.1759248517094518</c:v>
                </c:pt>
                <c:pt idx="10">
                  <c:v>1.2935173368803969</c:v>
                </c:pt>
                <c:pt idx="11">
                  <c:v>1.4111098220513423</c:v>
                </c:pt>
                <c:pt idx="12">
                  <c:v>1.5287023072222874</c:v>
                </c:pt>
                <c:pt idx="13">
                  <c:v>1.6462947923932327</c:v>
                </c:pt>
                <c:pt idx="14">
                  <c:v>1.7638872775641776</c:v>
                </c:pt>
                <c:pt idx="15">
                  <c:v>1.881479762735123</c:v>
                </c:pt>
                <c:pt idx="16">
                  <c:v>1.9990722479060683</c:v>
                </c:pt>
                <c:pt idx="17">
                  <c:v>2.116664733077013</c:v>
                </c:pt>
                <c:pt idx="18">
                  <c:v>2.2342572182479583</c:v>
                </c:pt>
                <c:pt idx="19">
                  <c:v>2.3518497034189036</c:v>
                </c:pt>
              </c:numCache>
            </c:numRef>
          </c:yVal>
        </c:ser>
        <c:dLbls/>
        <c:axId val="66190720"/>
        <c:axId val="66725376"/>
      </c:scatterChart>
      <c:valAx>
        <c:axId val="6619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66725376"/>
        <c:crosses val="autoZero"/>
        <c:crossBetween val="midCat"/>
      </c:valAx>
      <c:valAx>
        <c:axId val="6672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661907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13,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'13-Mar-11'!$F$6:$F$25</c:f>
              <c:numCache>
                <c:formatCode>0.00</c:formatCode>
                <c:ptCount val="20"/>
                <c:pt idx="0">
                  <c:v>0.12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0.68</c:v>
                </c:pt>
                <c:pt idx="5">
                  <c:v>0.8</c:v>
                </c:pt>
                <c:pt idx="6">
                  <c:v>0.93</c:v>
                </c:pt>
                <c:pt idx="7">
                  <c:v>1.05</c:v>
                </c:pt>
                <c:pt idx="8">
                  <c:v>1.1499999999999999</c:v>
                </c:pt>
                <c:pt idx="9">
                  <c:v>1.2666666666666666</c:v>
                </c:pt>
                <c:pt idx="10">
                  <c:v>1.3833333333333333</c:v>
                </c:pt>
                <c:pt idx="11">
                  <c:v>1.4666666666666666</c:v>
                </c:pt>
                <c:pt idx="12">
                  <c:v>1.5666666666666667</c:v>
                </c:pt>
                <c:pt idx="13">
                  <c:v>1.6666666666666667</c:v>
                </c:pt>
                <c:pt idx="14">
                  <c:v>1.7666666666666666</c:v>
                </c:pt>
                <c:pt idx="15">
                  <c:v>1.8444444444444446</c:v>
                </c:pt>
                <c:pt idx="16">
                  <c:v>1.9111111111111112</c:v>
                </c:pt>
                <c:pt idx="17">
                  <c:v>1.9777777777777779</c:v>
                </c:pt>
                <c:pt idx="18">
                  <c:v>2.088888888888889</c:v>
                </c:pt>
                <c:pt idx="19">
                  <c:v>2.1555555555555554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15596279017401682"/>
                  <c:y val="0.17659654314269083"/>
                </c:manualLayout>
              </c:layout>
              <c:numFmt formatCode="General" sourceLinked="0"/>
            </c:trendlineLbl>
          </c:trendline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'13-Mar-11'!$D$6:$D$25</c:f>
              <c:numCache>
                <c:formatCode>General</c:formatCode>
                <c:ptCount val="20"/>
                <c:pt idx="0">
                  <c:v>0.156</c:v>
                </c:pt>
                <c:pt idx="1">
                  <c:v>0.312</c:v>
                </c:pt>
                <c:pt idx="2">
                  <c:v>0.46800000000000003</c:v>
                </c:pt>
                <c:pt idx="3">
                  <c:v>0.624</c:v>
                </c:pt>
                <c:pt idx="4">
                  <c:v>0.78</c:v>
                </c:pt>
                <c:pt idx="5">
                  <c:v>0.93600000000000005</c:v>
                </c:pt>
                <c:pt idx="6">
                  <c:v>1.0920000000000001</c:v>
                </c:pt>
                <c:pt idx="7">
                  <c:v>1.248</c:v>
                </c:pt>
                <c:pt idx="8">
                  <c:v>1.4039999999999999</c:v>
                </c:pt>
                <c:pt idx="9">
                  <c:v>1.56</c:v>
                </c:pt>
                <c:pt idx="10">
                  <c:v>1.716</c:v>
                </c:pt>
                <c:pt idx="11">
                  <c:v>1.8720000000000001</c:v>
                </c:pt>
                <c:pt idx="12">
                  <c:v>2.028</c:v>
                </c:pt>
                <c:pt idx="13">
                  <c:v>2.1840000000000002</c:v>
                </c:pt>
                <c:pt idx="14">
                  <c:v>2.34</c:v>
                </c:pt>
                <c:pt idx="15">
                  <c:v>2.496</c:v>
                </c:pt>
                <c:pt idx="16">
                  <c:v>2.6520000000000001</c:v>
                </c:pt>
                <c:pt idx="17">
                  <c:v>2.8079999999999998</c:v>
                </c:pt>
                <c:pt idx="18">
                  <c:v>2.964</c:v>
                </c:pt>
                <c:pt idx="19">
                  <c:v>3.12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'13-Mar-11'!$A$6:$A$25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'13-Mar-11'!$I$6:$I$25</c:f>
              <c:numCache>
                <c:formatCode>0.000</c:formatCode>
                <c:ptCount val="20"/>
                <c:pt idx="0">
                  <c:v>0.12575757698437015</c:v>
                </c:pt>
                <c:pt idx="1">
                  <c:v>0.2515151539687403</c:v>
                </c:pt>
                <c:pt idx="2">
                  <c:v>0.37727273095311042</c:v>
                </c:pt>
                <c:pt idx="3">
                  <c:v>0.5030303079374806</c:v>
                </c:pt>
                <c:pt idx="4">
                  <c:v>0.62878788492185067</c:v>
                </c:pt>
                <c:pt idx="5">
                  <c:v>0.75454546190622085</c:v>
                </c:pt>
                <c:pt idx="6">
                  <c:v>0.88030303889059103</c:v>
                </c:pt>
                <c:pt idx="7">
                  <c:v>1.0060606158749612</c:v>
                </c:pt>
                <c:pt idx="8">
                  <c:v>1.1318181928593312</c:v>
                </c:pt>
                <c:pt idx="9">
                  <c:v>1.2575757698437013</c:v>
                </c:pt>
                <c:pt idx="10">
                  <c:v>1.3833333468280715</c:v>
                </c:pt>
                <c:pt idx="11">
                  <c:v>1.5090909238124417</c:v>
                </c:pt>
                <c:pt idx="12">
                  <c:v>1.6348485007968119</c:v>
                </c:pt>
                <c:pt idx="13">
                  <c:v>1.7606060777811821</c:v>
                </c:pt>
                <c:pt idx="14">
                  <c:v>1.886363654765552</c:v>
                </c:pt>
                <c:pt idx="15">
                  <c:v>2.0121212317499224</c:v>
                </c:pt>
                <c:pt idx="16">
                  <c:v>2.1378788087342926</c:v>
                </c:pt>
                <c:pt idx="17">
                  <c:v>2.2636363857186623</c:v>
                </c:pt>
                <c:pt idx="18">
                  <c:v>2.3893939627030325</c:v>
                </c:pt>
                <c:pt idx="19">
                  <c:v>2.5151515396874027</c:v>
                </c:pt>
              </c:numCache>
            </c:numRef>
          </c:yVal>
        </c:ser>
        <c:dLbls/>
        <c:axId val="67168512"/>
        <c:axId val="68252032"/>
      </c:scatterChart>
      <c:valAx>
        <c:axId val="671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68252032"/>
        <c:crosses val="autoZero"/>
        <c:crossBetween val="midCat"/>
      </c:valAx>
      <c:valAx>
        <c:axId val="68252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671685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17,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'17-Mar-11'!$F$6:$F$25</c:f>
              <c:numCache>
                <c:formatCode>0.00</c:formatCode>
                <c:ptCount val="20"/>
                <c:pt idx="0">
                  <c:v>0.38333333333333336</c:v>
                </c:pt>
                <c:pt idx="4">
                  <c:v>1.55</c:v>
                </c:pt>
                <c:pt idx="9">
                  <c:v>2.6333333333333333</c:v>
                </c:pt>
                <c:pt idx="14">
                  <c:v>3.6166666666666667</c:v>
                </c:pt>
                <c:pt idx="19">
                  <c:v>4.3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904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'17-Mar-11'!$D$6:$D$25</c:f>
              <c:numCache>
                <c:formatCode>General</c:formatCode>
                <c:ptCount val="20"/>
                <c:pt idx="0">
                  <c:v>0.312</c:v>
                </c:pt>
                <c:pt idx="1">
                  <c:v>0.624</c:v>
                </c:pt>
                <c:pt idx="2">
                  <c:v>0.93600000000000005</c:v>
                </c:pt>
                <c:pt idx="3">
                  <c:v>1.248</c:v>
                </c:pt>
                <c:pt idx="4">
                  <c:v>1.56</c:v>
                </c:pt>
                <c:pt idx="5">
                  <c:v>1.8720000000000001</c:v>
                </c:pt>
                <c:pt idx="6">
                  <c:v>2.1840000000000002</c:v>
                </c:pt>
                <c:pt idx="7">
                  <c:v>2.496</c:v>
                </c:pt>
                <c:pt idx="8">
                  <c:v>2.8079999999999998</c:v>
                </c:pt>
                <c:pt idx="9">
                  <c:v>3.12</c:v>
                </c:pt>
                <c:pt idx="10">
                  <c:v>3.4319999999999999</c:v>
                </c:pt>
                <c:pt idx="11">
                  <c:v>3.7440000000000002</c:v>
                </c:pt>
                <c:pt idx="12">
                  <c:v>4.056</c:v>
                </c:pt>
                <c:pt idx="13">
                  <c:v>4.3680000000000003</c:v>
                </c:pt>
                <c:pt idx="14">
                  <c:v>4.68</c:v>
                </c:pt>
                <c:pt idx="15">
                  <c:v>4.992</c:v>
                </c:pt>
                <c:pt idx="16">
                  <c:v>5.3040000000000003</c:v>
                </c:pt>
                <c:pt idx="17">
                  <c:v>5.6159999999999997</c:v>
                </c:pt>
                <c:pt idx="18">
                  <c:v>5.9279999999999999</c:v>
                </c:pt>
                <c:pt idx="19">
                  <c:v>6.24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'17-Mar-11'!$A$6:$A$25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'17-Mar-11'!$I$6:$I$25</c:f>
              <c:numCache>
                <c:formatCode>0.000</c:formatCode>
                <c:ptCount val="20"/>
                <c:pt idx="0">
                  <c:v>0.26333546523143453</c:v>
                </c:pt>
                <c:pt idx="4">
                  <c:v>1.3166773261571727</c:v>
                </c:pt>
                <c:pt idx="9">
                  <c:v>2.6333546523143454</c:v>
                </c:pt>
                <c:pt idx="14">
                  <c:v>3.9500319784715181</c:v>
                </c:pt>
                <c:pt idx="19">
                  <c:v>5.2667093046286908</c:v>
                </c:pt>
              </c:numCache>
            </c:numRef>
          </c:yVal>
        </c:ser>
        <c:dLbls/>
        <c:axId val="68600960"/>
        <c:axId val="68602880"/>
      </c:scatterChart>
      <c:valAx>
        <c:axId val="6860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68602880"/>
        <c:crosses val="autoZero"/>
        <c:crossBetween val="midCat"/>
      </c:valAx>
      <c:valAx>
        <c:axId val="6860288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68600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Actual Flow Rate</c:v>
          </c:tx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'15-Mar-11'!$F$6:$F$25</c:f>
              <c:numCache>
                <c:formatCode>0.00</c:formatCode>
                <c:ptCount val="20"/>
                <c:pt idx="0">
                  <c:v>0.43333333333333335</c:v>
                </c:pt>
                <c:pt idx="4">
                  <c:v>2.0833333333333335</c:v>
                </c:pt>
                <c:pt idx="9">
                  <c:v>3.8</c:v>
                </c:pt>
                <c:pt idx="14">
                  <c:v>5.1833333333333336</c:v>
                </c:pt>
                <c:pt idx="19">
                  <c:v>6.166666666666667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25306903661170915"/>
                  <c:y val="0.19848075146114294"/>
                </c:manualLayout>
              </c:layout>
              <c:numFmt formatCode="General" sourceLinked="0"/>
            </c:trendlineLbl>
          </c:trendline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'15-Mar-11'!$D$6:$D$25</c:f>
              <c:numCache>
                <c:formatCode>General</c:formatCode>
                <c:ptCount val="20"/>
                <c:pt idx="0">
                  <c:v>0.499</c:v>
                </c:pt>
                <c:pt idx="1">
                  <c:v>0.998</c:v>
                </c:pt>
                <c:pt idx="2">
                  <c:v>1.4970000000000001</c:v>
                </c:pt>
                <c:pt idx="3">
                  <c:v>1.9970000000000001</c:v>
                </c:pt>
                <c:pt idx="4">
                  <c:v>2.496</c:v>
                </c:pt>
                <c:pt idx="5">
                  <c:v>2.9950000000000001</c:v>
                </c:pt>
                <c:pt idx="6">
                  <c:v>3.4940000000000002</c:v>
                </c:pt>
                <c:pt idx="7">
                  <c:v>3.9929999999999999</c:v>
                </c:pt>
                <c:pt idx="8">
                  <c:v>4.492</c:v>
                </c:pt>
                <c:pt idx="9">
                  <c:v>4.992</c:v>
                </c:pt>
                <c:pt idx="10">
                  <c:v>5.4909999999999997</c:v>
                </c:pt>
                <c:pt idx="11">
                  <c:v>5.99</c:v>
                </c:pt>
                <c:pt idx="12">
                  <c:v>6.4889999999999999</c:v>
                </c:pt>
                <c:pt idx="13">
                  <c:v>6.9880000000000004</c:v>
                </c:pt>
                <c:pt idx="14">
                  <c:v>7.4870000000000001</c:v>
                </c:pt>
                <c:pt idx="15">
                  <c:v>7.9870000000000001</c:v>
                </c:pt>
                <c:pt idx="16">
                  <c:v>8.4860000000000007</c:v>
                </c:pt>
                <c:pt idx="17">
                  <c:v>8.9849999999999994</c:v>
                </c:pt>
                <c:pt idx="18">
                  <c:v>9.484</c:v>
                </c:pt>
                <c:pt idx="19">
                  <c:v>9.9830000000000005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'15-Mar-11'!$A$6:$A$25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'15-Mar-11'!$I$6:$I$25</c:f>
              <c:numCache>
                <c:formatCode>0.000</c:formatCode>
                <c:ptCount val="20"/>
                <c:pt idx="0">
                  <c:v>0.37984776572909412</c:v>
                </c:pt>
                <c:pt idx="4">
                  <c:v>1.9000000466128637</c:v>
                </c:pt>
                <c:pt idx="9">
                  <c:v>3.8000000932257274</c:v>
                </c:pt>
                <c:pt idx="14">
                  <c:v>5.6992389218711983</c:v>
                </c:pt>
                <c:pt idx="19">
                  <c:v>7.5992389684840616</c:v>
                </c:pt>
              </c:numCache>
            </c:numRef>
          </c:yVal>
        </c:ser>
        <c:dLbls/>
        <c:axId val="73572352"/>
        <c:axId val="73574272"/>
      </c:scatterChart>
      <c:valAx>
        <c:axId val="735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</c:title>
        <c:numFmt formatCode="General" sourceLinked="1"/>
        <c:majorTickMark val="none"/>
        <c:tickLblPos val="nextTo"/>
        <c:crossAx val="73574272"/>
        <c:crosses val="autoZero"/>
        <c:crossBetween val="midCat"/>
      </c:valAx>
      <c:valAx>
        <c:axId val="7357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</c:title>
        <c:numFmt formatCode="0.00" sourceLinked="1"/>
        <c:majorTickMark val="none"/>
        <c:tickLblPos val="nextTo"/>
        <c:crossAx val="735723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012079498646364"/>
          <c:y val="0.15973703047884572"/>
          <c:w val="0.55139092591966765"/>
          <c:h val="0.69453440329528182"/>
        </c:manualLayout>
      </c:layout>
      <c:scatterChart>
        <c:scatterStyle val="lineMarker"/>
        <c:ser>
          <c:idx val="0"/>
          <c:order val="0"/>
          <c:tx>
            <c:v>Actual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11048960081706521"/>
                  <c:y val="5.9498423941026536E-2"/>
                </c:manualLayout>
              </c:layout>
              <c:numFmt formatCode="General" sourceLinked="0"/>
            </c:trendlineLbl>
          </c:trendline>
          <c:xVal>
            <c:numRef>
              <c:f>'10-Apr-11'!$A$7:$A$26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'10-Apr-11'!$L$7:$L$26</c:f>
              <c:numCache>
                <c:formatCode>0.00</c:formatCode>
                <c:ptCount val="20"/>
                <c:pt idx="3">
                  <c:v>0.31111111111111112</c:v>
                </c:pt>
                <c:pt idx="7">
                  <c:v>0.6166666666666667</c:v>
                </c:pt>
                <c:pt idx="11">
                  <c:v>0.90555555555555556</c:v>
                </c:pt>
                <c:pt idx="15">
                  <c:v>1.1555555555555554</c:v>
                </c:pt>
                <c:pt idx="19">
                  <c:v>1.3888888888888888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xVal>
            <c:numRef>
              <c:f>'10-Apr-11'!$A$7:$A$26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'10-Apr-11'!$D$7:$D$26</c:f>
              <c:numCache>
                <c:formatCode>General</c:formatCode>
                <c:ptCount val="20"/>
                <c:pt idx="3">
                  <c:v>0.316</c:v>
                </c:pt>
                <c:pt idx="7">
                  <c:v>0.623</c:v>
                </c:pt>
                <c:pt idx="11">
                  <c:v>0.92300000000000004</c:v>
                </c:pt>
                <c:pt idx="15">
                  <c:v>1.2150000000000001</c:v>
                </c:pt>
                <c:pt idx="19">
                  <c:v>1.5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'10-Apr-11'!$A$7:$A$26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'10-Apr-11'!$O$7:$O$26</c:f>
              <c:numCache>
                <c:formatCode>0.000</c:formatCode>
                <c:ptCount val="20"/>
                <c:pt idx="3">
                  <c:v>6.3200000000000006E-2</c:v>
                </c:pt>
                <c:pt idx="7">
                  <c:v>0.2492</c:v>
                </c:pt>
                <c:pt idx="11">
                  <c:v>0.55380000000000007</c:v>
                </c:pt>
                <c:pt idx="15">
                  <c:v>0.97200000000000009</c:v>
                </c:pt>
                <c:pt idx="19">
                  <c:v>1.5</c:v>
                </c:pt>
              </c:numCache>
            </c:numRef>
          </c:yVal>
        </c:ser>
        <c:dLbls/>
        <c:axId val="81054336"/>
        <c:axId val="73597696"/>
      </c:scatterChart>
      <c:valAx>
        <c:axId val="8105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597696"/>
        <c:crosses val="autoZero"/>
        <c:crossBetween val="midCat"/>
      </c:valAx>
      <c:valAx>
        <c:axId val="7359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10543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CDC Experimental Results March 15, 2011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Actual Flow Rate</c:v>
          </c:tx>
          <c:trendline>
            <c:trendlineType val="linear"/>
            <c:dispRSqr val="1"/>
            <c:dispEq val="1"/>
            <c:trendlineLbl>
              <c:layout>
                <c:manualLayout>
                  <c:x val="-0.10491973910986446"/>
                  <c:y val="-9.8167752954325706E-3"/>
                </c:manualLayout>
              </c:layout>
              <c:numFmt formatCode="General" sourceLinked="0"/>
            </c:trendlineLbl>
          </c:trendline>
          <c:xVal>
            <c:numRef>
              <c:f>'10-Apr-11 (2)'!$A$7:$A$26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 (2)'!$L$7:$L$26</c:f>
              <c:numCache>
                <c:formatCode>0.00</c:formatCode>
                <c:ptCount val="20"/>
                <c:pt idx="3">
                  <c:v>0.31666666666666665</c:v>
                </c:pt>
                <c:pt idx="7">
                  <c:v>0.67222222222222228</c:v>
                </c:pt>
                <c:pt idx="11">
                  <c:v>0.9277777777777777</c:v>
                </c:pt>
                <c:pt idx="15">
                  <c:v>1.1944444444444444</c:v>
                </c:pt>
                <c:pt idx="19">
                  <c:v>1.4444444444444444</c:v>
                </c:pt>
              </c:numCache>
            </c:numRef>
          </c:yVal>
        </c:ser>
        <c:ser>
          <c:idx val="1"/>
          <c:order val="1"/>
          <c:tx>
            <c:v>Expected Flow Rate</c:v>
          </c:tx>
          <c:xVal>
            <c:numRef>
              <c:f>'10-Apr-11 (2)'!$A$7:$A$26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 (2)'!$D$7:$D$26</c:f>
              <c:numCache>
                <c:formatCode>General</c:formatCode>
                <c:ptCount val="20"/>
                <c:pt idx="3">
                  <c:v>0.317</c:v>
                </c:pt>
                <c:pt idx="7">
                  <c:v>0.624</c:v>
                </c:pt>
                <c:pt idx="11">
                  <c:v>0.92400000000000004</c:v>
                </c:pt>
                <c:pt idx="15">
                  <c:v>1.216</c:v>
                </c:pt>
                <c:pt idx="19">
                  <c:v>1.5</c:v>
                </c:pt>
              </c:numCache>
            </c:numRef>
          </c:yVal>
        </c:ser>
        <c:ser>
          <c:idx val="2"/>
          <c:order val="2"/>
          <c:tx>
            <c:v>Expected w/Multiplier</c:v>
          </c:tx>
          <c:trendline>
            <c:trendlineType val="linear"/>
          </c:trendline>
          <c:xVal>
            <c:numRef>
              <c:f>'10-Apr-11 (2)'!$A$7:$A$26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'10-Apr-11 (2)'!$P$7:$P$26</c:f>
              <c:numCache>
                <c:formatCode>0.000</c:formatCode>
                <c:ptCount val="20"/>
                <c:pt idx="3">
                  <c:v>-0.2533333333333333</c:v>
                </c:pt>
                <c:pt idx="7">
                  <c:v>-0.40333333333333338</c:v>
                </c:pt>
                <c:pt idx="11">
                  <c:v>-0.37111111111111106</c:v>
                </c:pt>
                <c:pt idx="15">
                  <c:v>-0.23888888888888893</c:v>
                </c:pt>
                <c:pt idx="19">
                  <c:v>0</c:v>
                </c:pt>
              </c:numCache>
            </c:numRef>
          </c:yVal>
        </c:ser>
        <c:dLbls/>
        <c:axId val="81151488"/>
        <c:axId val="81153408"/>
      </c:scatterChart>
      <c:valAx>
        <c:axId val="8115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setting (cm)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153408"/>
        <c:crosses val="autoZero"/>
        <c:crossBetween val="midCat"/>
      </c:valAx>
      <c:valAx>
        <c:axId val="8115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(mL/s)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11514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26</xdr:row>
      <xdr:rowOff>9524</xdr:rowOff>
    </xdr:from>
    <xdr:to>
      <xdr:col>5</xdr:col>
      <xdr:colOff>1047750</xdr:colOff>
      <xdr:row>49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676276</xdr:colOff>
      <xdr:row>25</xdr:row>
      <xdr:rowOff>104775</xdr:rowOff>
    </xdr:from>
    <xdr:to>
      <xdr:col>5</xdr:col>
      <xdr:colOff>1114426</xdr:colOff>
      <xdr:row>49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25</xdr:row>
      <xdr:rowOff>133350</xdr:rowOff>
    </xdr:from>
    <xdr:to>
      <xdr:col>5</xdr:col>
      <xdr:colOff>1438275</xdr:colOff>
      <xdr:row>50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26</xdr:row>
      <xdr:rowOff>57150</xdr:rowOff>
    </xdr:from>
    <xdr:to>
      <xdr:col>5</xdr:col>
      <xdr:colOff>1419225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114299</xdr:rowOff>
    </xdr:from>
    <xdr:to>
      <xdr:col>7</xdr:col>
      <xdr:colOff>243417</xdr:colOff>
      <xdr:row>59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114300</xdr:rowOff>
    </xdr:from>
    <xdr:to>
      <xdr:col>4</xdr:col>
      <xdr:colOff>1076325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zoomScale="85" zoomScaleNormal="85" workbookViewId="0"/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10" width="13" customWidth="1"/>
  </cols>
  <sheetData>
    <row r="1" spans="1:10">
      <c r="A1" s="4" t="s">
        <v>0</v>
      </c>
      <c r="C1" t="s">
        <v>10</v>
      </c>
    </row>
    <row r="2" spans="1:10">
      <c r="A2" s="2">
        <v>40611</v>
      </c>
      <c r="C2" t="s">
        <v>7</v>
      </c>
    </row>
    <row r="3" spans="1:10">
      <c r="A3" s="3" t="s">
        <v>2</v>
      </c>
      <c r="C3" t="s">
        <v>13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</row>
    <row r="6" spans="1:10">
      <c r="A6" s="6">
        <v>1</v>
      </c>
      <c r="B6" s="6">
        <v>100</v>
      </c>
      <c r="C6" s="6">
        <f>D6*B6</f>
        <v>15.6</v>
      </c>
      <c r="D6" s="6">
        <v>0.156</v>
      </c>
      <c r="E6" s="11">
        <v>12.5</v>
      </c>
      <c r="F6" s="8">
        <f t="shared" ref="F6:F25" si="0">E6/B6</f>
        <v>0.125</v>
      </c>
      <c r="G6" s="12">
        <f>((D6-F6)/F6)*100</f>
        <v>24.8</v>
      </c>
      <c r="H6" s="16">
        <v>0.75379798186503322</v>
      </c>
      <c r="I6" s="14">
        <f>H6*D6</f>
        <v>0.11759248517094519</v>
      </c>
      <c r="J6" s="14">
        <f>ABS((I6-F6)/I6)</f>
        <v>6.2993097035805037E-2</v>
      </c>
    </row>
    <row r="7" spans="1:10">
      <c r="A7" s="6">
        <v>2</v>
      </c>
      <c r="B7" s="6">
        <v>100</v>
      </c>
      <c r="C7" s="6">
        <f t="shared" ref="C7:C25" si="1">D7*B7</f>
        <v>31.2</v>
      </c>
      <c r="D7" s="6">
        <v>0.312</v>
      </c>
      <c r="E7" s="11">
        <v>28</v>
      </c>
      <c r="F7" s="8">
        <f t="shared" si="0"/>
        <v>0.28000000000000003</v>
      </c>
      <c r="G7" s="12">
        <f t="shared" ref="G7:G24" si="2">((D7-F7)/F7)*100</f>
        <v>11.428571428571418</v>
      </c>
      <c r="H7" s="14">
        <f>$H$6</f>
        <v>0.75379798186503322</v>
      </c>
      <c r="I7" s="14">
        <f t="shared" ref="I7:I25" si="3">H7*D7</f>
        <v>0.23518497034189037</v>
      </c>
      <c r="J7" s="14">
        <f t="shared" ref="J7:J25" si="4">ABS((I7-F7)/I7)</f>
        <v>0.19055226868010175</v>
      </c>
    </row>
    <row r="8" spans="1:10">
      <c r="A8" s="6">
        <v>3</v>
      </c>
      <c r="B8" s="6">
        <v>100</v>
      </c>
      <c r="C8" s="6">
        <f t="shared" si="1"/>
        <v>46.800000000000004</v>
      </c>
      <c r="D8" s="6">
        <v>0.46800000000000003</v>
      </c>
      <c r="E8" s="11">
        <v>42.5</v>
      </c>
      <c r="F8" s="8">
        <f t="shared" si="0"/>
        <v>0.42499999999999999</v>
      </c>
      <c r="G8" s="12">
        <f t="shared" si="2"/>
        <v>10.117647058823538</v>
      </c>
      <c r="H8" s="14">
        <f t="shared" ref="H8:H25" si="5">$H$6</f>
        <v>0.75379798186503322</v>
      </c>
      <c r="I8" s="14">
        <f t="shared" si="3"/>
        <v>0.35277745551283557</v>
      </c>
      <c r="J8" s="14">
        <f t="shared" si="4"/>
        <v>0.20472550997391228</v>
      </c>
    </row>
    <row r="9" spans="1:10">
      <c r="A9" s="6">
        <v>4</v>
      </c>
      <c r="B9" s="6">
        <v>100</v>
      </c>
      <c r="C9" s="6">
        <f t="shared" si="1"/>
        <v>62.4</v>
      </c>
      <c r="D9" s="6">
        <v>0.624</v>
      </c>
      <c r="E9" s="11">
        <v>57</v>
      </c>
      <c r="F9" s="8">
        <f t="shared" si="0"/>
        <v>0.56999999999999995</v>
      </c>
      <c r="G9" s="12">
        <f t="shared" si="2"/>
        <v>9.4736842105263239</v>
      </c>
      <c r="H9" s="14">
        <f t="shared" si="5"/>
        <v>0.75379798186503322</v>
      </c>
      <c r="I9" s="14">
        <f t="shared" si="3"/>
        <v>0.47036994068378074</v>
      </c>
      <c r="J9" s="14">
        <f t="shared" si="4"/>
        <v>0.21181213062081763</v>
      </c>
    </row>
    <row r="10" spans="1:10">
      <c r="A10" s="6">
        <v>5</v>
      </c>
      <c r="B10" s="6">
        <v>100</v>
      </c>
      <c r="C10" s="6">
        <f t="shared" si="1"/>
        <v>78</v>
      </c>
      <c r="D10" s="6">
        <v>0.78</v>
      </c>
      <c r="E10" s="11">
        <v>67.5</v>
      </c>
      <c r="F10" s="8">
        <f t="shared" si="0"/>
        <v>0.67500000000000004</v>
      </c>
      <c r="G10" s="12">
        <f t="shared" si="2"/>
        <v>15.555555555555554</v>
      </c>
      <c r="H10" s="14">
        <f t="shared" si="5"/>
        <v>0.75379798186503322</v>
      </c>
      <c r="I10" s="14">
        <f t="shared" si="3"/>
        <v>0.58796242585472591</v>
      </c>
      <c r="J10" s="14">
        <f t="shared" si="4"/>
        <v>0.14803254479866954</v>
      </c>
    </row>
    <row r="11" spans="1:10">
      <c r="A11" s="6">
        <v>6</v>
      </c>
      <c r="B11" s="6">
        <v>100</v>
      </c>
      <c r="C11" s="6">
        <f t="shared" si="1"/>
        <v>93.600000000000009</v>
      </c>
      <c r="D11" s="6">
        <v>0.93600000000000005</v>
      </c>
      <c r="E11" s="11">
        <v>77.5</v>
      </c>
      <c r="F11" s="8">
        <f t="shared" si="0"/>
        <v>0.77500000000000002</v>
      </c>
      <c r="G11" s="12">
        <f t="shared" si="2"/>
        <v>20.774193548387103</v>
      </c>
      <c r="H11" s="14">
        <f t="shared" si="5"/>
        <v>0.75379798186503322</v>
      </c>
      <c r="I11" s="14">
        <f t="shared" si="3"/>
        <v>0.70555491102567114</v>
      </c>
      <c r="J11" s="14">
        <f t="shared" si="4"/>
        <v>9.8426200270331859E-2</v>
      </c>
    </row>
    <row r="12" spans="1:10">
      <c r="A12" s="6">
        <v>7</v>
      </c>
      <c r="B12" s="6">
        <v>100</v>
      </c>
      <c r="C12" s="6">
        <f t="shared" si="1"/>
        <v>109.2</v>
      </c>
      <c r="D12" s="6">
        <v>1.0920000000000001</v>
      </c>
      <c r="E12" s="11">
        <v>88</v>
      </c>
      <c r="F12" s="8">
        <f t="shared" si="0"/>
        <v>0.88</v>
      </c>
      <c r="G12" s="12">
        <f t="shared" si="2"/>
        <v>24.090909090909101</v>
      </c>
      <c r="H12" s="14">
        <f t="shared" si="5"/>
        <v>0.75379798186503322</v>
      </c>
      <c r="I12" s="14">
        <f t="shared" si="3"/>
        <v>0.82314739619661637</v>
      </c>
      <c r="J12" s="14">
        <f t="shared" si="4"/>
        <v>6.9067343304580975E-2</v>
      </c>
    </row>
    <row r="13" spans="1:10">
      <c r="A13" s="6">
        <v>8</v>
      </c>
      <c r="B13" s="6">
        <v>100</v>
      </c>
      <c r="C13" s="6">
        <f t="shared" si="1"/>
        <v>124.8</v>
      </c>
      <c r="D13" s="6">
        <v>1.248</v>
      </c>
      <c r="E13" s="11">
        <v>98.5</v>
      </c>
      <c r="F13" s="8">
        <f t="shared" si="0"/>
        <v>0.98499999999999999</v>
      </c>
      <c r="G13" s="12">
        <f t="shared" si="2"/>
        <v>26.700507614213198</v>
      </c>
      <c r="H13" s="14">
        <f t="shared" si="5"/>
        <v>0.75379798186503322</v>
      </c>
      <c r="I13" s="14">
        <f t="shared" si="3"/>
        <v>0.94073988136756148</v>
      </c>
      <c r="J13" s="14">
        <f t="shared" si="4"/>
        <v>4.704820058026795E-2</v>
      </c>
    </row>
    <row r="14" spans="1:10">
      <c r="A14" s="6">
        <v>9</v>
      </c>
      <c r="B14" s="6">
        <v>60</v>
      </c>
      <c r="C14" s="6">
        <f t="shared" si="1"/>
        <v>84.24</v>
      </c>
      <c r="D14" s="6">
        <v>1.4039999999999999</v>
      </c>
      <c r="E14" s="11">
        <v>63.5</v>
      </c>
      <c r="F14" s="8">
        <f t="shared" si="0"/>
        <v>1.0583333333333333</v>
      </c>
      <c r="G14" s="12">
        <f t="shared" si="2"/>
        <v>32.661417322834637</v>
      </c>
      <c r="H14" s="14">
        <f t="shared" si="5"/>
        <v>0.75379798186503322</v>
      </c>
      <c r="I14" s="14">
        <f t="shared" si="3"/>
        <v>1.0583323665385065</v>
      </c>
      <c r="J14" s="14">
        <f t="shared" si="4"/>
        <v>9.135077575149937E-7</v>
      </c>
    </row>
    <row r="15" spans="1:10">
      <c r="A15" s="6">
        <v>10</v>
      </c>
      <c r="B15" s="6">
        <v>60</v>
      </c>
      <c r="C15" s="6">
        <f t="shared" si="1"/>
        <v>93.600000000000009</v>
      </c>
      <c r="D15" s="6">
        <v>1.56</v>
      </c>
      <c r="E15" s="10">
        <v>69.25</v>
      </c>
      <c r="F15" s="8">
        <f t="shared" si="0"/>
        <v>1.1541666666666666</v>
      </c>
      <c r="G15" s="12">
        <f t="shared" si="2"/>
        <v>35.162454873646226</v>
      </c>
      <c r="H15" s="14">
        <f t="shared" si="5"/>
        <v>0.75379798186503322</v>
      </c>
      <c r="I15" s="14">
        <f t="shared" si="3"/>
        <v>1.1759248517094518</v>
      </c>
      <c r="J15" s="14">
        <f t="shared" si="4"/>
        <v>1.8503040403606747E-2</v>
      </c>
    </row>
    <row r="16" spans="1:10">
      <c r="A16" s="6">
        <v>11</v>
      </c>
      <c r="B16" s="6">
        <v>60</v>
      </c>
      <c r="C16" s="6">
        <f t="shared" si="1"/>
        <v>102.96</v>
      </c>
      <c r="D16" s="6">
        <v>1.716</v>
      </c>
      <c r="E16" s="10">
        <v>74.5</v>
      </c>
      <c r="F16" s="8">
        <f t="shared" si="0"/>
        <v>1.2416666666666667</v>
      </c>
      <c r="G16" s="12">
        <f t="shared" si="2"/>
        <v>38.201342281879192</v>
      </c>
      <c r="H16" s="14">
        <f t="shared" si="5"/>
        <v>0.75379798186503322</v>
      </c>
      <c r="I16" s="14">
        <f t="shared" si="3"/>
        <v>1.2935173368803969</v>
      </c>
      <c r="J16" s="14">
        <f t="shared" si="4"/>
        <v>4.0085021464636571E-2</v>
      </c>
    </row>
    <row r="17" spans="1:10">
      <c r="A17" s="6">
        <v>12</v>
      </c>
      <c r="B17" s="6">
        <v>60</v>
      </c>
      <c r="C17" s="6">
        <f t="shared" si="1"/>
        <v>112.32000000000001</v>
      </c>
      <c r="D17" s="6">
        <v>1.8720000000000001</v>
      </c>
      <c r="E17" s="10">
        <v>80.25</v>
      </c>
      <c r="F17" s="8">
        <f t="shared" si="0"/>
        <v>1.3374999999999999</v>
      </c>
      <c r="G17" s="12">
        <f t="shared" si="2"/>
        <v>39.962616822429922</v>
      </c>
      <c r="H17" s="14">
        <f t="shared" si="5"/>
        <v>0.75379798186503322</v>
      </c>
      <c r="I17" s="14">
        <f t="shared" si="3"/>
        <v>1.4111098220513423</v>
      </c>
      <c r="J17" s="14">
        <f t="shared" si="4"/>
        <v>5.2164488476407277E-2</v>
      </c>
    </row>
    <row r="18" spans="1:10">
      <c r="A18" s="6">
        <v>13</v>
      </c>
      <c r="B18" s="6">
        <v>60</v>
      </c>
      <c r="C18" s="6">
        <f t="shared" si="1"/>
        <v>121.68</v>
      </c>
      <c r="D18" s="6">
        <v>2.028</v>
      </c>
      <c r="E18" s="10">
        <v>85</v>
      </c>
      <c r="F18" s="8">
        <f t="shared" si="0"/>
        <v>1.4166666666666667</v>
      </c>
      <c r="G18" s="12">
        <f t="shared" si="2"/>
        <v>43.152941176470584</v>
      </c>
      <c r="H18" s="14">
        <f t="shared" si="5"/>
        <v>0.75379798186503322</v>
      </c>
      <c r="I18" s="14">
        <f t="shared" si="3"/>
        <v>1.5287023072222874</v>
      </c>
      <c r="J18" s="14">
        <f t="shared" si="4"/>
        <v>7.3288069250836585E-2</v>
      </c>
    </row>
    <row r="19" spans="1:10">
      <c r="A19" s="6">
        <v>14</v>
      </c>
      <c r="B19" s="6">
        <v>60</v>
      </c>
      <c r="C19" s="6">
        <f t="shared" si="1"/>
        <v>131.04000000000002</v>
      </c>
      <c r="D19" s="6">
        <v>2.1840000000000002</v>
      </c>
      <c r="E19" s="10">
        <v>91</v>
      </c>
      <c r="F19" s="8">
        <f t="shared" si="0"/>
        <v>1.5166666666666666</v>
      </c>
      <c r="G19" s="12">
        <f t="shared" si="2"/>
        <v>44.000000000000014</v>
      </c>
      <c r="H19" s="14">
        <f t="shared" si="5"/>
        <v>0.75379798186503322</v>
      </c>
      <c r="I19" s="14">
        <f t="shared" si="3"/>
        <v>1.6462947923932327</v>
      </c>
      <c r="J19" s="14">
        <f t="shared" si="4"/>
        <v>7.8739315902302418E-2</v>
      </c>
    </row>
    <row r="20" spans="1:10">
      <c r="A20" s="6">
        <v>15</v>
      </c>
      <c r="B20" s="6">
        <v>60</v>
      </c>
      <c r="C20" s="6">
        <f t="shared" si="1"/>
        <v>140.39999999999998</v>
      </c>
      <c r="D20" s="6">
        <v>2.34</v>
      </c>
      <c r="E20" s="10">
        <v>96.5</v>
      </c>
      <c r="F20" s="8">
        <f t="shared" si="0"/>
        <v>1.6083333333333334</v>
      </c>
      <c r="G20" s="12">
        <f t="shared" si="2"/>
        <v>45.492227979274595</v>
      </c>
      <c r="H20" s="14">
        <f t="shared" si="5"/>
        <v>0.75379798186503322</v>
      </c>
      <c r="I20" s="14">
        <f t="shared" si="3"/>
        <v>1.7638872775641776</v>
      </c>
      <c r="J20" s="14">
        <f t="shared" si="4"/>
        <v>8.8188143431509339E-2</v>
      </c>
    </row>
    <row r="21" spans="1:10">
      <c r="A21" s="6">
        <v>16</v>
      </c>
      <c r="B21" s="6">
        <v>45</v>
      </c>
      <c r="C21" s="6">
        <f t="shared" si="1"/>
        <v>112.32</v>
      </c>
      <c r="D21" s="6">
        <v>2.496</v>
      </c>
      <c r="E21" s="10">
        <v>76</v>
      </c>
      <c r="F21" s="8">
        <f t="shared" si="0"/>
        <v>1.6888888888888889</v>
      </c>
      <c r="G21" s="12">
        <f t="shared" si="2"/>
        <v>47.789473684210527</v>
      </c>
      <c r="H21" s="14">
        <f t="shared" si="5"/>
        <v>0.75379798186503322</v>
      </c>
      <c r="I21" s="14">
        <f t="shared" si="3"/>
        <v>1.881479762735123</v>
      </c>
      <c r="J21" s="14">
        <f t="shared" si="4"/>
        <v>0.10236138472532019</v>
      </c>
    </row>
    <row r="22" spans="1:10">
      <c r="A22" s="6">
        <v>17</v>
      </c>
      <c r="B22" s="6">
        <v>45</v>
      </c>
      <c r="C22" s="6">
        <f t="shared" si="1"/>
        <v>119.34</v>
      </c>
      <c r="D22" s="6">
        <v>2.6520000000000001</v>
      </c>
      <c r="E22" s="9">
        <v>79.5</v>
      </c>
      <c r="F22" s="8">
        <f t="shared" si="0"/>
        <v>1.7666666666666666</v>
      </c>
      <c r="G22" s="12">
        <f t="shared" si="2"/>
        <v>50.113207547169822</v>
      </c>
      <c r="H22" s="14">
        <f t="shared" si="5"/>
        <v>0.75379798186503322</v>
      </c>
      <c r="I22" s="14">
        <f t="shared" si="3"/>
        <v>1.9990722479060683</v>
      </c>
      <c r="J22" s="14">
        <f t="shared" si="4"/>
        <v>0.11625671932709551</v>
      </c>
    </row>
    <row r="23" spans="1:10">
      <c r="A23" s="6">
        <v>18</v>
      </c>
      <c r="B23" s="6">
        <v>45</v>
      </c>
      <c r="C23" s="6">
        <f t="shared" si="1"/>
        <v>126.35999999999999</v>
      </c>
      <c r="D23" s="6">
        <v>2.8079999999999998</v>
      </c>
      <c r="E23" s="9">
        <v>82</v>
      </c>
      <c r="F23" s="8">
        <f t="shared" si="0"/>
        <v>1.8222222222222222</v>
      </c>
      <c r="G23" s="12">
        <f t="shared" si="2"/>
        <v>54.097560975609746</v>
      </c>
      <c r="H23" s="14">
        <f t="shared" si="5"/>
        <v>0.75379798186503322</v>
      </c>
      <c r="I23" s="14">
        <f t="shared" si="3"/>
        <v>2.116664733077013</v>
      </c>
      <c r="J23" s="14">
        <f t="shared" si="4"/>
        <v>0.13910682511668121</v>
      </c>
    </row>
    <row r="24" spans="1:10">
      <c r="A24" s="6">
        <v>19</v>
      </c>
      <c r="B24" s="6">
        <v>45</v>
      </c>
      <c r="C24" s="6">
        <f t="shared" si="1"/>
        <v>133.38</v>
      </c>
      <c r="D24" s="6">
        <v>2.964</v>
      </c>
      <c r="E24" s="9">
        <v>85.5</v>
      </c>
      <c r="F24" s="8">
        <f t="shared" si="0"/>
        <v>1.9</v>
      </c>
      <c r="G24" s="12">
        <f t="shared" si="2"/>
        <v>56.000000000000007</v>
      </c>
      <c r="H24" s="14">
        <f t="shared" si="5"/>
        <v>0.75379798186503322</v>
      </c>
      <c r="I24" s="14">
        <f t="shared" si="3"/>
        <v>2.2342572182479583</v>
      </c>
      <c r="J24" s="14">
        <f t="shared" si="4"/>
        <v>0.14960552237135594</v>
      </c>
    </row>
    <row r="25" spans="1:10">
      <c r="A25" s="6">
        <v>20</v>
      </c>
      <c r="B25" s="6">
        <v>45</v>
      </c>
      <c r="C25" s="6">
        <f t="shared" si="1"/>
        <v>140.4</v>
      </c>
      <c r="D25" s="6">
        <v>3.12</v>
      </c>
      <c r="E25" s="9">
        <v>89</v>
      </c>
      <c r="F25" s="8">
        <f t="shared" si="0"/>
        <v>1.9777777777777779</v>
      </c>
      <c r="G25" s="8">
        <f>((D25-F25)/F25)*100</f>
        <v>57.752808988764045</v>
      </c>
      <c r="H25" s="14">
        <f t="shared" si="5"/>
        <v>0.75379798186503322</v>
      </c>
      <c r="I25" s="14">
        <f t="shared" si="3"/>
        <v>2.3518497034189036</v>
      </c>
      <c r="J25" s="14">
        <f t="shared" si="4"/>
        <v>0.15905434990056308</v>
      </c>
    </row>
    <row r="26" spans="1:10">
      <c r="I26" t="s">
        <v>21</v>
      </c>
      <c r="J26">
        <f>SUM(J6:J25)</f>
        <v>2.0500110891425596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zoomScale="85" zoomScaleNormal="85" workbookViewId="0">
      <selection activeCell="B7" sqref="B7:B25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8" max="8" width="11" customWidth="1"/>
    <col min="9" max="9" width="11.7109375" customWidth="1"/>
    <col min="10" max="10" width="12.85546875" customWidth="1"/>
  </cols>
  <sheetData>
    <row r="1" spans="1:10">
      <c r="A1" s="4" t="s">
        <v>0</v>
      </c>
      <c r="C1" t="s">
        <v>10</v>
      </c>
      <c r="E1" t="s">
        <v>11</v>
      </c>
      <c r="F1">
        <v>42</v>
      </c>
      <c r="G1" t="s">
        <v>12</v>
      </c>
    </row>
    <row r="2" spans="1:10">
      <c r="A2" s="2">
        <v>40615</v>
      </c>
      <c r="C2" t="s">
        <v>7</v>
      </c>
    </row>
    <row r="3" spans="1:10">
      <c r="A3" s="3">
        <v>0.875</v>
      </c>
      <c r="C3" s="15" t="s">
        <v>13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16</v>
      </c>
      <c r="I5" s="7" t="s">
        <v>17</v>
      </c>
      <c r="J5" s="7" t="s">
        <v>5</v>
      </c>
    </row>
    <row r="6" spans="1:10">
      <c r="A6" s="6">
        <v>1</v>
      </c>
      <c r="B6" s="6">
        <v>100</v>
      </c>
      <c r="C6" s="6">
        <f>D6*B6</f>
        <v>15.6</v>
      </c>
      <c r="D6" s="6">
        <v>0.156</v>
      </c>
      <c r="E6" s="11">
        <v>12</v>
      </c>
      <c r="F6" s="8">
        <f>E6/B6</f>
        <v>0.12</v>
      </c>
      <c r="G6" s="12">
        <f>((D6-F6)/F6)*100</f>
        <v>30.000000000000004</v>
      </c>
      <c r="H6" s="16">
        <v>0.80613831400237268</v>
      </c>
      <c r="I6" s="14">
        <f>H6*D6</f>
        <v>0.12575757698437015</v>
      </c>
      <c r="J6" s="13">
        <f>ABS((I6-F6)/I6)</f>
        <v>4.5783141838727844E-2</v>
      </c>
    </row>
    <row r="7" spans="1:10">
      <c r="A7" s="6">
        <v>2</v>
      </c>
      <c r="B7" s="6">
        <v>100</v>
      </c>
      <c r="C7" s="6">
        <f t="shared" ref="C7:C25" si="0">D7*B7</f>
        <v>31.2</v>
      </c>
      <c r="D7" s="6">
        <v>0.312</v>
      </c>
      <c r="E7" s="11">
        <v>28</v>
      </c>
      <c r="F7" s="8">
        <f t="shared" ref="F7:F25" si="1">E7/B7</f>
        <v>0.28000000000000003</v>
      </c>
      <c r="G7" s="12">
        <f t="shared" ref="G7:G25" si="2">((D7-F7)/F7)*100</f>
        <v>11.428571428571418</v>
      </c>
      <c r="H7" s="14">
        <f>$H$6</f>
        <v>0.80613831400237268</v>
      </c>
      <c r="I7" s="14">
        <f t="shared" ref="I7:I25" si="3">H7*D7</f>
        <v>0.2515151539687403</v>
      </c>
      <c r="J7" s="13">
        <f t="shared" ref="J7:J25" si="4">ABS((I7-F7)/I7)</f>
        <v>0.11325300118815099</v>
      </c>
    </row>
    <row r="8" spans="1:10">
      <c r="A8" s="6">
        <v>3</v>
      </c>
      <c r="B8" s="6">
        <v>100</v>
      </c>
      <c r="C8" s="6">
        <f t="shared" si="0"/>
        <v>46.800000000000004</v>
      </c>
      <c r="D8" s="6">
        <v>0.46800000000000003</v>
      </c>
      <c r="E8" s="11">
        <v>43</v>
      </c>
      <c r="F8" s="8">
        <f t="shared" si="1"/>
        <v>0.43</v>
      </c>
      <c r="G8" s="12">
        <f t="shared" si="2"/>
        <v>8.83720930232559</v>
      </c>
      <c r="H8" s="14">
        <f t="shared" ref="H8:H24" si="5">$H$6</f>
        <v>0.80613831400237268</v>
      </c>
      <c r="I8" s="14">
        <f t="shared" si="3"/>
        <v>0.37727273095311042</v>
      </c>
      <c r="J8" s="13">
        <f t="shared" si="4"/>
        <v>0.13975902502596407</v>
      </c>
    </row>
    <row r="9" spans="1:10">
      <c r="A9" s="6">
        <v>4</v>
      </c>
      <c r="B9" s="6">
        <v>100</v>
      </c>
      <c r="C9" s="6">
        <f t="shared" si="0"/>
        <v>62.4</v>
      </c>
      <c r="D9" s="6">
        <v>0.624</v>
      </c>
      <c r="E9" s="11">
        <v>55</v>
      </c>
      <c r="F9" s="8">
        <f t="shared" si="1"/>
        <v>0.55000000000000004</v>
      </c>
      <c r="G9" s="12">
        <f t="shared" si="2"/>
        <v>13.454545454545444</v>
      </c>
      <c r="H9" s="14">
        <f t="shared" si="5"/>
        <v>0.80613831400237268</v>
      </c>
      <c r="I9" s="14">
        <f t="shared" si="3"/>
        <v>0.5030303079374806</v>
      </c>
      <c r="J9" s="13">
        <f t="shared" si="4"/>
        <v>9.3373483309791144E-2</v>
      </c>
    </row>
    <row r="10" spans="1:10">
      <c r="A10" s="6">
        <v>5</v>
      </c>
      <c r="B10" s="6">
        <v>100</v>
      </c>
      <c r="C10" s="6">
        <f t="shared" si="0"/>
        <v>78</v>
      </c>
      <c r="D10" s="6">
        <v>0.78</v>
      </c>
      <c r="E10" s="11">
        <v>68</v>
      </c>
      <c r="F10" s="8">
        <f t="shared" si="1"/>
        <v>0.68</v>
      </c>
      <c r="G10" s="12">
        <f t="shared" si="2"/>
        <v>14.705882352941172</v>
      </c>
      <c r="H10" s="14">
        <f t="shared" si="5"/>
        <v>0.80613831400237268</v>
      </c>
      <c r="I10" s="14">
        <f t="shared" si="3"/>
        <v>0.62878788492185067</v>
      </c>
      <c r="J10" s="13">
        <f t="shared" si="4"/>
        <v>8.1445772582775369E-2</v>
      </c>
    </row>
    <row r="11" spans="1:10">
      <c r="A11" s="6">
        <v>6</v>
      </c>
      <c r="B11" s="6">
        <v>100</v>
      </c>
      <c r="C11" s="6">
        <f t="shared" si="0"/>
        <v>93.600000000000009</v>
      </c>
      <c r="D11" s="6">
        <v>0.93600000000000005</v>
      </c>
      <c r="E11" s="11">
        <v>80</v>
      </c>
      <c r="F11" s="8">
        <f t="shared" si="1"/>
        <v>0.8</v>
      </c>
      <c r="G11" s="12">
        <f t="shared" si="2"/>
        <v>17</v>
      </c>
      <c r="H11" s="14">
        <f t="shared" si="5"/>
        <v>0.80613831400237268</v>
      </c>
      <c r="I11" s="14">
        <f t="shared" si="3"/>
        <v>0.75454546190622085</v>
      </c>
      <c r="J11" s="13">
        <f t="shared" si="4"/>
        <v>6.0240953512524793E-2</v>
      </c>
    </row>
    <row r="12" spans="1:10">
      <c r="A12" s="6">
        <v>7</v>
      </c>
      <c r="B12" s="6">
        <v>100</v>
      </c>
      <c r="C12" s="6">
        <f t="shared" si="0"/>
        <v>109.2</v>
      </c>
      <c r="D12" s="6">
        <v>1.0920000000000001</v>
      </c>
      <c r="E12" s="11">
        <v>93</v>
      </c>
      <c r="F12" s="8">
        <f t="shared" si="1"/>
        <v>0.93</v>
      </c>
      <c r="G12" s="12">
        <f t="shared" si="2"/>
        <v>17.41935483870968</v>
      </c>
      <c r="H12" s="14">
        <f t="shared" si="5"/>
        <v>0.80613831400237268</v>
      </c>
      <c r="I12" s="14">
        <f t="shared" si="3"/>
        <v>0.88030303889059103</v>
      </c>
      <c r="J12" s="13">
        <f t="shared" si="4"/>
        <v>5.6454378678551437E-2</v>
      </c>
    </row>
    <row r="13" spans="1:10">
      <c r="A13" s="6">
        <v>8</v>
      </c>
      <c r="B13" s="6">
        <v>100</v>
      </c>
      <c r="C13" s="6">
        <f t="shared" si="0"/>
        <v>124.8</v>
      </c>
      <c r="D13" s="6">
        <v>1.248</v>
      </c>
      <c r="E13" s="11">
        <v>105</v>
      </c>
      <c r="F13" s="8">
        <f t="shared" si="1"/>
        <v>1.05</v>
      </c>
      <c r="G13" s="12">
        <f t="shared" si="2"/>
        <v>18.857142857142854</v>
      </c>
      <c r="H13" s="14">
        <f t="shared" si="5"/>
        <v>0.80613831400237268</v>
      </c>
      <c r="I13" s="14">
        <f t="shared" si="3"/>
        <v>1.0060606158749612</v>
      </c>
      <c r="J13" s="13">
        <f t="shared" si="4"/>
        <v>4.3674688613891503E-2</v>
      </c>
    </row>
    <row r="14" spans="1:10">
      <c r="A14" s="6">
        <v>9</v>
      </c>
      <c r="B14" s="6">
        <v>60</v>
      </c>
      <c r="C14" s="6">
        <f t="shared" si="0"/>
        <v>84.24</v>
      </c>
      <c r="D14" s="6">
        <v>1.4039999999999999</v>
      </c>
      <c r="E14" s="11">
        <v>69</v>
      </c>
      <c r="F14" s="8">
        <f t="shared" si="1"/>
        <v>1.1499999999999999</v>
      </c>
      <c r="G14" s="12">
        <f t="shared" si="2"/>
        <v>22.086956521739133</v>
      </c>
      <c r="H14" s="14">
        <f t="shared" si="5"/>
        <v>0.80613831400237268</v>
      </c>
      <c r="I14" s="14">
        <f t="shared" si="3"/>
        <v>1.1318181928593312</v>
      </c>
      <c r="J14" s="13">
        <f t="shared" si="4"/>
        <v>1.6064247116169557E-2</v>
      </c>
    </row>
    <row r="15" spans="1:10">
      <c r="A15" s="6">
        <v>10</v>
      </c>
      <c r="B15" s="6">
        <v>60</v>
      </c>
      <c r="C15" s="6">
        <f t="shared" si="0"/>
        <v>93.600000000000009</v>
      </c>
      <c r="D15" s="6">
        <v>1.56</v>
      </c>
      <c r="E15" s="10">
        <v>76</v>
      </c>
      <c r="F15" s="8">
        <f t="shared" si="1"/>
        <v>1.2666666666666666</v>
      </c>
      <c r="G15" s="12">
        <f t="shared" si="2"/>
        <v>23.157894736842117</v>
      </c>
      <c r="H15" s="14">
        <f t="shared" si="5"/>
        <v>0.80613831400237268</v>
      </c>
      <c r="I15" s="14">
        <f t="shared" si="3"/>
        <v>1.2575757698437013</v>
      </c>
      <c r="J15" s="13">
        <f t="shared" si="4"/>
        <v>7.228905836898507E-3</v>
      </c>
    </row>
    <row r="16" spans="1:10">
      <c r="A16" s="6">
        <v>11</v>
      </c>
      <c r="B16" s="6">
        <v>60</v>
      </c>
      <c r="C16" s="6">
        <f t="shared" si="0"/>
        <v>102.96</v>
      </c>
      <c r="D16" s="6">
        <v>1.716</v>
      </c>
      <c r="E16" s="10">
        <v>83</v>
      </c>
      <c r="F16" s="8">
        <f t="shared" si="1"/>
        <v>1.3833333333333333</v>
      </c>
      <c r="G16" s="12">
        <f t="shared" si="2"/>
        <v>24.048192771084338</v>
      </c>
      <c r="H16" s="14">
        <f t="shared" si="5"/>
        <v>0.80613831400237268</v>
      </c>
      <c r="I16" s="14">
        <f t="shared" si="3"/>
        <v>1.3833333468280715</v>
      </c>
      <c r="J16" s="13">
        <f t="shared" si="4"/>
        <v>9.7552323499697127E-9</v>
      </c>
    </row>
    <row r="17" spans="1:11">
      <c r="A17" s="6">
        <v>12</v>
      </c>
      <c r="B17" s="6">
        <v>60</v>
      </c>
      <c r="C17" s="6">
        <f t="shared" si="0"/>
        <v>112.32000000000001</v>
      </c>
      <c r="D17" s="6">
        <v>1.8720000000000001</v>
      </c>
      <c r="E17" s="10">
        <v>88</v>
      </c>
      <c r="F17" s="8">
        <f t="shared" si="1"/>
        <v>1.4666666666666666</v>
      </c>
      <c r="G17" s="12">
        <f t="shared" si="2"/>
        <v>27.636363636363654</v>
      </c>
      <c r="H17" s="14">
        <f t="shared" si="5"/>
        <v>0.80613831400237268</v>
      </c>
      <c r="I17" s="14">
        <f t="shared" si="3"/>
        <v>1.5090909238124417</v>
      </c>
      <c r="J17" s="13">
        <f t="shared" si="4"/>
        <v>2.8112459280185732E-2</v>
      </c>
    </row>
    <row r="18" spans="1:11">
      <c r="A18" s="6">
        <v>13</v>
      </c>
      <c r="B18" s="6">
        <v>60</v>
      </c>
      <c r="C18" s="6">
        <f t="shared" si="0"/>
        <v>121.68</v>
      </c>
      <c r="D18" s="6">
        <v>2.028</v>
      </c>
      <c r="E18" s="10">
        <v>94</v>
      </c>
      <c r="F18" s="8">
        <f t="shared" si="1"/>
        <v>1.5666666666666667</v>
      </c>
      <c r="G18" s="12">
        <f t="shared" si="2"/>
        <v>29.446808510638299</v>
      </c>
      <c r="H18" s="14">
        <f t="shared" si="5"/>
        <v>0.80613831400237268</v>
      </c>
      <c r="I18" s="14">
        <f t="shared" si="3"/>
        <v>1.6348485007968119</v>
      </c>
      <c r="J18" s="13">
        <f t="shared" si="4"/>
        <v>4.1705292017525757E-2</v>
      </c>
    </row>
    <row r="19" spans="1:11">
      <c r="A19" s="6">
        <v>14</v>
      </c>
      <c r="B19" s="6">
        <v>60</v>
      </c>
      <c r="C19" s="6">
        <f t="shared" si="0"/>
        <v>131.04000000000002</v>
      </c>
      <c r="D19" s="6">
        <v>2.1840000000000002</v>
      </c>
      <c r="E19" s="10">
        <v>100</v>
      </c>
      <c r="F19" s="8">
        <f t="shared" si="1"/>
        <v>1.6666666666666667</v>
      </c>
      <c r="G19" s="12">
        <f t="shared" si="2"/>
        <v>31.040000000000006</v>
      </c>
      <c r="H19" s="14">
        <f t="shared" si="5"/>
        <v>0.80613831400237268</v>
      </c>
      <c r="I19" s="14">
        <f t="shared" si="3"/>
        <v>1.7606060777811821</v>
      </c>
      <c r="J19" s="13">
        <f t="shared" si="4"/>
        <v>5.3356291506674342E-2</v>
      </c>
    </row>
    <row r="20" spans="1:11">
      <c r="A20" s="6">
        <v>15</v>
      </c>
      <c r="B20" s="6">
        <v>60</v>
      </c>
      <c r="C20" s="6">
        <f t="shared" si="0"/>
        <v>140.39999999999998</v>
      </c>
      <c r="D20" s="6">
        <v>2.34</v>
      </c>
      <c r="E20" s="10">
        <v>106</v>
      </c>
      <c r="F20" s="8">
        <f t="shared" si="1"/>
        <v>1.7666666666666666</v>
      </c>
      <c r="G20" s="12">
        <f t="shared" si="2"/>
        <v>32.452830188679243</v>
      </c>
      <c r="H20" s="14">
        <f t="shared" si="5"/>
        <v>0.80613831400237268</v>
      </c>
      <c r="I20" s="14">
        <f t="shared" si="3"/>
        <v>1.886363654765552</v>
      </c>
      <c r="J20" s="13">
        <f t="shared" si="4"/>
        <v>6.3453824397269792E-2</v>
      </c>
    </row>
    <row r="21" spans="1:11">
      <c r="A21" s="6">
        <v>16</v>
      </c>
      <c r="B21" s="6">
        <v>45</v>
      </c>
      <c r="C21" s="6">
        <f t="shared" si="0"/>
        <v>112.32</v>
      </c>
      <c r="D21" s="6">
        <v>2.496</v>
      </c>
      <c r="E21" s="10">
        <v>83</v>
      </c>
      <c r="F21" s="8">
        <f t="shared" si="1"/>
        <v>1.8444444444444446</v>
      </c>
      <c r="G21" s="12">
        <f t="shared" si="2"/>
        <v>35.325301204819269</v>
      </c>
      <c r="H21" s="14">
        <f t="shared" si="5"/>
        <v>0.80613831400237268</v>
      </c>
      <c r="I21" s="14">
        <f t="shared" si="3"/>
        <v>2.0121212317499224</v>
      </c>
      <c r="J21" s="13">
        <f t="shared" si="4"/>
        <v>8.3333342275629677E-2</v>
      </c>
    </row>
    <row r="22" spans="1:11">
      <c r="A22" s="6">
        <v>17</v>
      </c>
      <c r="B22" s="6">
        <v>45</v>
      </c>
      <c r="C22" s="6">
        <f t="shared" si="0"/>
        <v>119.34</v>
      </c>
      <c r="D22" s="6">
        <v>2.6520000000000001</v>
      </c>
      <c r="E22" s="9">
        <v>86</v>
      </c>
      <c r="F22" s="8">
        <f t="shared" si="1"/>
        <v>1.9111111111111112</v>
      </c>
      <c r="G22" s="12">
        <f t="shared" si="2"/>
        <v>38.767441860465119</v>
      </c>
      <c r="H22" s="14">
        <f t="shared" si="5"/>
        <v>0.80613831400237268</v>
      </c>
      <c r="I22" s="14">
        <f t="shared" si="3"/>
        <v>2.1378788087342926</v>
      </c>
      <c r="J22" s="13">
        <f t="shared" si="4"/>
        <v>0.10607135292081252</v>
      </c>
    </row>
    <row r="23" spans="1:11">
      <c r="A23" s="6">
        <v>18</v>
      </c>
      <c r="B23" s="6">
        <v>45</v>
      </c>
      <c r="C23" s="6">
        <f t="shared" si="0"/>
        <v>126.35999999999999</v>
      </c>
      <c r="D23" s="6">
        <v>2.8079999999999998</v>
      </c>
      <c r="E23" s="9">
        <v>89</v>
      </c>
      <c r="F23" s="8">
        <f t="shared" si="1"/>
        <v>1.9777777777777779</v>
      </c>
      <c r="G23" s="12">
        <f t="shared" si="2"/>
        <v>41.977528089887628</v>
      </c>
      <c r="H23" s="14">
        <f t="shared" si="5"/>
        <v>0.80613831400237268</v>
      </c>
      <c r="I23" s="14">
        <f t="shared" si="3"/>
        <v>2.2636363857186623</v>
      </c>
      <c r="J23" s="13">
        <f t="shared" si="4"/>
        <v>0.12628291793875265</v>
      </c>
    </row>
    <row r="24" spans="1:11">
      <c r="A24" s="6">
        <v>19</v>
      </c>
      <c r="B24" s="6">
        <v>45</v>
      </c>
      <c r="C24" s="6">
        <f t="shared" si="0"/>
        <v>133.38</v>
      </c>
      <c r="D24" s="6">
        <v>2.964</v>
      </c>
      <c r="E24" s="9">
        <v>94</v>
      </c>
      <c r="F24" s="8">
        <f t="shared" si="1"/>
        <v>2.088888888888889</v>
      </c>
      <c r="G24" s="12">
        <f t="shared" si="2"/>
        <v>41.893617021276583</v>
      </c>
      <c r="H24" s="14">
        <f t="shared" si="5"/>
        <v>0.80613831400237268</v>
      </c>
      <c r="I24" s="14">
        <f t="shared" si="3"/>
        <v>2.3893939627030325</v>
      </c>
      <c r="J24" s="13">
        <f t="shared" si="4"/>
        <v>0.12576623131423387</v>
      </c>
    </row>
    <row r="25" spans="1:11">
      <c r="A25" s="6">
        <v>20</v>
      </c>
      <c r="B25" s="6">
        <v>45</v>
      </c>
      <c r="C25" s="6">
        <f t="shared" si="0"/>
        <v>140.4</v>
      </c>
      <c r="D25" s="6">
        <v>3.12</v>
      </c>
      <c r="E25" s="9">
        <v>97</v>
      </c>
      <c r="F25" s="8">
        <f t="shared" si="1"/>
        <v>2.1555555555555554</v>
      </c>
      <c r="G25" s="8">
        <f t="shared" si="2"/>
        <v>44.742268041237125</v>
      </c>
      <c r="H25" s="14">
        <f>$H$6</f>
        <v>0.80613831400237268</v>
      </c>
      <c r="I25" s="14">
        <f t="shared" si="3"/>
        <v>2.5151515396874027</v>
      </c>
      <c r="J25" s="13">
        <f t="shared" si="4"/>
        <v>0.14297189591070916</v>
      </c>
    </row>
    <row r="26" spans="1:11">
      <c r="I26" t="s">
        <v>18</v>
      </c>
      <c r="J26" s="13">
        <f>SUM(J6:J25)</f>
        <v>1.4283312150204708</v>
      </c>
      <c r="K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E20" sqref="E20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9" width="12.28515625" customWidth="1"/>
    <col min="10" max="10" width="12.5703125" customWidth="1"/>
  </cols>
  <sheetData>
    <row r="1" spans="1:10">
      <c r="A1" s="4" t="s">
        <v>0</v>
      </c>
      <c r="C1" t="s">
        <v>10</v>
      </c>
      <c r="E1" t="s">
        <v>11</v>
      </c>
      <c r="F1">
        <v>42</v>
      </c>
      <c r="G1" t="s">
        <v>12</v>
      </c>
    </row>
    <row r="2" spans="1:10">
      <c r="A2" s="2">
        <v>40619</v>
      </c>
      <c r="C2" t="s">
        <v>7</v>
      </c>
    </row>
    <row r="3" spans="1:10">
      <c r="A3" s="3">
        <v>0.875</v>
      </c>
      <c r="C3" s="15" t="s">
        <v>15</v>
      </c>
    </row>
    <row r="5" spans="1:10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</row>
    <row r="6" spans="1:10">
      <c r="A6" s="6">
        <v>1</v>
      </c>
      <c r="B6" s="6">
        <v>60</v>
      </c>
      <c r="C6" s="6">
        <f>D6*B6</f>
        <v>18.72</v>
      </c>
      <c r="D6" s="6">
        <v>0.312</v>
      </c>
      <c r="E6" s="11">
        <v>23</v>
      </c>
      <c r="F6" s="8">
        <f>E6/B6</f>
        <v>0.38333333333333336</v>
      </c>
      <c r="G6" s="12">
        <f>((D6-F6)/F6)*100</f>
        <v>-18.608695652173918</v>
      </c>
      <c r="H6" s="16">
        <v>0.84402392702382867</v>
      </c>
      <c r="I6" s="14">
        <f>H6*D6</f>
        <v>0.26333546523143453</v>
      </c>
      <c r="J6" s="14">
        <f>ABS((I6-F6)/I6)</f>
        <v>0.45568441757906675</v>
      </c>
    </row>
    <row r="7" spans="1:10">
      <c r="A7" s="6">
        <v>2</v>
      </c>
      <c r="B7" s="6"/>
      <c r="C7" s="6">
        <f t="shared" ref="C7:C25" si="0">D7*B7</f>
        <v>0</v>
      </c>
      <c r="D7" s="6">
        <v>0.624</v>
      </c>
      <c r="E7" s="11"/>
      <c r="F7" s="8"/>
      <c r="G7" s="12" t="e">
        <f t="shared" ref="G7:G25" si="1">((D7-F7)/F7)*100</f>
        <v>#DIV/0!</v>
      </c>
      <c r="H7" s="14"/>
      <c r="I7" s="14"/>
      <c r="J7" s="14"/>
    </row>
    <row r="8" spans="1:10">
      <c r="A8" s="6">
        <v>3</v>
      </c>
      <c r="B8" s="6"/>
      <c r="C8" s="6">
        <f t="shared" si="0"/>
        <v>0</v>
      </c>
      <c r="D8" s="6">
        <v>0.93600000000000005</v>
      </c>
      <c r="E8" s="11"/>
      <c r="F8" s="8"/>
      <c r="G8" s="12" t="e">
        <f t="shared" si="1"/>
        <v>#DIV/0!</v>
      </c>
      <c r="H8" s="14"/>
      <c r="I8" s="14"/>
      <c r="J8" s="14"/>
    </row>
    <row r="9" spans="1:10">
      <c r="A9" s="6">
        <v>4</v>
      </c>
      <c r="B9" s="6"/>
      <c r="C9" s="6">
        <f t="shared" si="0"/>
        <v>0</v>
      </c>
      <c r="D9" s="6">
        <v>1.248</v>
      </c>
      <c r="E9" s="11"/>
      <c r="F9" s="8"/>
      <c r="G9" s="12" t="e">
        <f t="shared" si="1"/>
        <v>#DIV/0!</v>
      </c>
      <c r="H9" s="14"/>
      <c r="I9" s="14"/>
      <c r="J9" s="14"/>
    </row>
    <row r="10" spans="1:10">
      <c r="A10" s="6">
        <v>5</v>
      </c>
      <c r="B10" s="6">
        <v>60</v>
      </c>
      <c r="C10" s="6">
        <f t="shared" si="0"/>
        <v>93.600000000000009</v>
      </c>
      <c r="D10" s="6">
        <v>1.56</v>
      </c>
      <c r="E10" s="11">
        <v>93</v>
      </c>
      <c r="F10" s="8">
        <f t="shared" ref="F10:F25" si="2">E10/B10</f>
        <v>1.55</v>
      </c>
      <c r="G10" s="12">
        <f t="shared" si="1"/>
        <v>0.64516129032258118</v>
      </c>
      <c r="H10" s="14">
        <f>$H$6</f>
        <v>0.84402392702382867</v>
      </c>
      <c r="I10" s="14">
        <f t="shared" ref="I10:I25" si="3">H10*D10</f>
        <v>1.3166773261571727</v>
      </c>
      <c r="J10" s="14">
        <f t="shared" ref="J10:J25" si="4">ABS((I10-F10)/I10)</f>
        <v>0.17720565943350608</v>
      </c>
    </row>
    <row r="11" spans="1:10">
      <c r="A11" s="6">
        <v>6</v>
      </c>
      <c r="B11" s="6"/>
      <c r="C11" s="6">
        <f t="shared" si="0"/>
        <v>0</v>
      </c>
      <c r="D11" s="6">
        <v>1.8720000000000001</v>
      </c>
      <c r="E11" s="11"/>
      <c r="F11" s="8"/>
      <c r="G11" s="12" t="e">
        <f t="shared" si="1"/>
        <v>#DIV/0!</v>
      </c>
      <c r="H11" s="14"/>
      <c r="I11" s="14"/>
      <c r="J11" s="14"/>
    </row>
    <row r="12" spans="1:10">
      <c r="A12" s="6">
        <v>7</v>
      </c>
      <c r="B12" s="6"/>
      <c r="C12" s="6">
        <f t="shared" si="0"/>
        <v>0</v>
      </c>
      <c r="D12" s="6">
        <v>2.1840000000000002</v>
      </c>
      <c r="E12" s="11"/>
      <c r="F12" s="8"/>
      <c r="G12" s="12" t="e">
        <f t="shared" si="1"/>
        <v>#DIV/0!</v>
      </c>
      <c r="H12" s="14"/>
      <c r="I12" s="14"/>
      <c r="J12" s="14"/>
    </row>
    <row r="13" spans="1:10">
      <c r="A13" s="6">
        <v>8</v>
      </c>
      <c r="B13" s="6"/>
      <c r="C13" s="6">
        <f t="shared" si="0"/>
        <v>0</v>
      </c>
      <c r="D13" s="6">
        <v>2.496</v>
      </c>
      <c r="E13" s="11"/>
      <c r="F13" s="8"/>
      <c r="G13" s="12" t="e">
        <f t="shared" si="1"/>
        <v>#DIV/0!</v>
      </c>
      <c r="H13" s="14"/>
      <c r="I13" s="14"/>
      <c r="J13" s="14"/>
    </row>
    <row r="14" spans="1:10">
      <c r="A14" s="6">
        <v>9</v>
      </c>
      <c r="B14" s="6"/>
      <c r="C14" s="6">
        <f t="shared" si="0"/>
        <v>0</v>
      </c>
      <c r="D14" s="6">
        <v>2.8079999999999998</v>
      </c>
      <c r="E14" s="11"/>
      <c r="F14" s="8"/>
      <c r="G14" s="12" t="e">
        <f t="shared" si="1"/>
        <v>#DIV/0!</v>
      </c>
      <c r="H14" s="14"/>
      <c r="I14" s="14"/>
      <c r="J14" s="14"/>
    </row>
    <row r="15" spans="1:10">
      <c r="A15" s="6">
        <v>10</v>
      </c>
      <c r="B15" s="6">
        <v>60</v>
      </c>
      <c r="C15" s="6">
        <f t="shared" si="0"/>
        <v>187.20000000000002</v>
      </c>
      <c r="D15" s="6">
        <v>3.12</v>
      </c>
      <c r="E15" s="10">
        <v>158</v>
      </c>
      <c r="F15" s="8">
        <f t="shared" si="2"/>
        <v>2.6333333333333333</v>
      </c>
      <c r="G15" s="12">
        <f t="shared" si="1"/>
        <v>18.481012658227851</v>
      </c>
      <c r="H15" s="14">
        <f t="shared" ref="H15:H25" si="5">$H$6</f>
        <v>0.84402392702382867</v>
      </c>
      <c r="I15" s="14">
        <f t="shared" si="3"/>
        <v>2.6333546523143454</v>
      </c>
      <c r="J15" s="14">
        <f t="shared" si="4"/>
        <v>8.0957500325149601E-6</v>
      </c>
    </row>
    <row r="16" spans="1:10">
      <c r="A16" s="6">
        <v>11</v>
      </c>
      <c r="B16" s="6"/>
      <c r="C16" s="6">
        <f t="shared" si="0"/>
        <v>0</v>
      </c>
      <c r="D16" s="6">
        <v>3.4319999999999999</v>
      </c>
      <c r="E16" s="10"/>
      <c r="F16" s="8"/>
      <c r="G16" s="12" t="e">
        <f t="shared" si="1"/>
        <v>#DIV/0!</v>
      </c>
      <c r="H16" s="14"/>
      <c r="I16" s="14"/>
      <c r="J16" s="14"/>
    </row>
    <row r="17" spans="1:10">
      <c r="A17" s="6">
        <v>12</v>
      </c>
      <c r="B17" s="6"/>
      <c r="C17" s="6">
        <f t="shared" si="0"/>
        <v>0</v>
      </c>
      <c r="D17" s="6">
        <v>3.7440000000000002</v>
      </c>
      <c r="E17" s="10"/>
      <c r="F17" s="8"/>
      <c r="G17" s="12" t="e">
        <f t="shared" si="1"/>
        <v>#DIV/0!</v>
      </c>
      <c r="H17" s="14"/>
      <c r="I17" s="14"/>
      <c r="J17" s="14"/>
    </row>
    <row r="18" spans="1:10">
      <c r="A18" s="6">
        <v>13</v>
      </c>
      <c r="B18" s="6"/>
      <c r="C18" s="6">
        <f t="shared" si="0"/>
        <v>0</v>
      </c>
      <c r="D18" s="6">
        <v>4.056</v>
      </c>
      <c r="E18" s="10"/>
      <c r="F18" s="8"/>
      <c r="G18" s="12" t="e">
        <f t="shared" si="1"/>
        <v>#DIV/0!</v>
      </c>
      <c r="H18" s="14"/>
      <c r="I18" s="14"/>
      <c r="J18" s="14"/>
    </row>
    <row r="19" spans="1:10">
      <c r="A19" s="6">
        <v>14</v>
      </c>
      <c r="B19" s="6"/>
      <c r="C19" s="6">
        <f t="shared" si="0"/>
        <v>0</v>
      </c>
      <c r="D19" s="6">
        <v>4.3680000000000003</v>
      </c>
      <c r="E19" s="10"/>
      <c r="F19" s="8"/>
      <c r="G19" s="12" t="e">
        <f t="shared" si="1"/>
        <v>#DIV/0!</v>
      </c>
      <c r="H19" s="14"/>
      <c r="I19" s="14"/>
      <c r="J19" s="14"/>
    </row>
    <row r="20" spans="1:10">
      <c r="A20" s="6">
        <v>15</v>
      </c>
      <c r="B20" s="6">
        <v>60</v>
      </c>
      <c r="C20" s="6">
        <f t="shared" si="0"/>
        <v>280.79999999999995</v>
      </c>
      <c r="D20" s="6">
        <v>4.68</v>
      </c>
      <c r="E20" s="10">
        <v>217</v>
      </c>
      <c r="F20" s="8">
        <f t="shared" si="2"/>
        <v>3.6166666666666667</v>
      </c>
      <c r="G20" s="12">
        <f t="shared" si="1"/>
        <v>29.400921658986167</v>
      </c>
      <c r="H20" s="14">
        <f t="shared" si="5"/>
        <v>0.84402392702382867</v>
      </c>
      <c r="I20" s="14">
        <f t="shared" si="3"/>
        <v>3.9500319784715181</v>
      </c>
      <c r="J20" s="14">
        <f t="shared" si="4"/>
        <v>8.4395598218384188E-2</v>
      </c>
    </row>
    <row r="21" spans="1:10">
      <c r="A21" s="6">
        <v>16</v>
      </c>
      <c r="B21" s="6"/>
      <c r="C21" s="6">
        <f t="shared" si="0"/>
        <v>0</v>
      </c>
      <c r="D21" s="6">
        <v>4.992</v>
      </c>
      <c r="E21" s="10"/>
      <c r="F21" s="8"/>
      <c r="G21" s="12" t="e">
        <f t="shared" si="1"/>
        <v>#DIV/0!</v>
      </c>
      <c r="H21" s="14"/>
      <c r="I21" s="14"/>
      <c r="J21" s="14"/>
    </row>
    <row r="22" spans="1:10">
      <c r="A22" s="6">
        <v>17</v>
      </c>
      <c r="B22" s="6"/>
      <c r="C22" s="6">
        <f t="shared" si="0"/>
        <v>0</v>
      </c>
      <c r="D22" s="6">
        <v>5.3040000000000003</v>
      </c>
      <c r="E22" s="9"/>
      <c r="F22" s="8"/>
      <c r="G22" s="12" t="e">
        <f t="shared" si="1"/>
        <v>#DIV/0!</v>
      </c>
      <c r="H22" s="14"/>
      <c r="I22" s="14"/>
      <c r="J22" s="14"/>
    </row>
    <row r="23" spans="1:10">
      <c r="A23" s="6">
        <v>18</v>
      </c>
      <c r="B23" s="6"/>
      <c r="C23" s="6">
        <f t="shared" si="0"/>
        <v>0</v>
      </c>
      <c r="D23" s="6">
        <v>5.6159999999999997</v>
      </c>
      <c r="E23" s="9"/>
      <c r="F23" s="8"/>
      <c r="G23" s="12" t="e">
        <f t="shared" si="1"/>
        <v>#DIV/0!</v>
      </c>
      <c r="H23" s="14"/>
      <c r="I23" s="14"/>
      <c r="J23" s="14"/>
    </row>
    <row r="24" spans="1:10">
      <c r="A24" s="6">
        <v>19</v>
      </c>
      <c r="B24" s="6"/>
      <c r="C24" s="6">
        <f t="shared" si="0"/>
        <v>0</v>
      </c>
      <c r="D24" s="6">
        <v>5.9279999999999999</v>
      </c>
      <c r="E24" s="9"/>
      <c r="F24" s="8"/>
      <c r="G24" s="12" t="e">
        <f t="shared" si="1"/>
        <v>#DIV/0!</v>
      </c>
      <c r="H24" s="14"/>
      <c r="I24" s="14"/>
      <c r="J24" s="14"/>
    </row>
    <row r="25" spans="1:10">
      <c r="A25" s="6">
        <v>20</v>
      </c>
      <c r="B25" s="6">
        <v>60</v>
      </c>
      <c r="C25" s="6">
        <f t="shared" si="0"/>
        <v>374.40000000000003</v>
      </c>
      <c r="D25" s="6">
        <v>6.24</v>
      </c>
      <c r="E25" s="9">
        <v>258</v>
      </c>
      <c r="F25" s="8">
        <f t="shared" si="2"/>
        <v>4.3</v>
      </c>
      <c r="G25" s="8">
        <f t="shared" si="1"/>
        <v>45.116279069767451</v>
      </c>
      <c r="H25" s="14">
        <f t="shared" si="5"/>
        <v>0.84402392702382867</v>
      </c>
      <c r="I25" s="14">
        <f t="shared" si="3"/>
        <v>5.2667093046286908</v>
      </c>
      <c r="J25" s="14">
        <f t="shared" si="4"/>
        <v>0.18355091361869746</v>
      </c>
    </row>
    <row r="26" spans="1:10">
      <c r="I26" t="s">
        <v>21</v>
      </c>
      <c r="J26">
        <f>SUM(J6:J25)</f>
        <v>0.90084468459968692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G25" sqref="G25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6" width="24.140625" customWidth="1"/>
    <col min="7" max="7" width="14.28515625" customWidth="1"/>
    <col min="9" max="9" width="13" customWidth="1"/>
    <col min="10" max="10" width="12.85546875" customWidth="1"/>
    <col min="11" max="11" width="12.7109375" customWidth="1"/>
  </cols>
  <sheetData>
    <row r="1" spans="1:11">
      <c r="A1" s="4" t="s">
        <v>0</v>
      </c>
      <c r="C1" t="s">
        <v>10</v>
      </c>
      <c r="E1" t="s">
        <v>11</v>
      </c>
      <c r="F1">
        <v>196</v>
      </c>
      <c r="G1" t="s">
        <v>12</v>
      </c>
    </row>
    <row r="2" spans="1:11">
      <c r="A2" s="2">
        <v>40617</v>
      </c>
      <c r="C2" t="s">
        <v>7</v>
      </c>
    </row>
    <row r="3" spans="1:11">
      <c r="A3" s="3">
        <v>0.875</v>
      </c>
      <c r="C3" s="15" t="s">
        <v>14</v>
      </c>
    </row>
    <row r="5" spans="1:11">
      <c r="A5" s="5" t="s">
        <v>1</v>
      </c>
      <c r="B5" s="5" t="s">
        <v>6</v>
      </c>
      <c r="C5" s="1" t="s">
        <v>4</v>
      </c>
      <c r="D5" s="1" t="s">
        <v>8</v>
      </c>
      <c r="E5" s="5" t="s">
        <v>3</v>
      </c>
      <c r="F5" s="7" t="s">
        <v>9</v>
      </c>
      <c r="G5" s="7" t="s">
        <v>5</v>
      </c>
      <c r="H5" s="7" t="s">
        <v>20</v>
      </c>
      <c r="I5" s="7" t="s">
        <v>17</v>
      </c>
      <c r="J5" s="7" t="s">
        <v>5</v>
      </c>
      <c r="K5" s="17"/>
    </row>
    <row r="6" spans="1:11">
      <c r="A6" s="6">
        <v>1</v>
      </c>
      <c r="B6" s="6">
        <v>60</v>
      </c>
      <c r="C6" s="6">
        <f>D6*B6</f>
        <v>29.94</v>
      </c>
      <c r="D6" s="6">
        <v>0.499</v>
      </c>
      <c r="E6" s="11">
        <v>26</v>
      </c>
      <c r="F6" s="8">
        <f>E6/B6</f>
        <v>0.43333333333333335</v>
      </c>
      <c r="G6" s="12">
        <f>((D6-F6)/F6)*100</f>
        <v>15.153846153846152</v>
      </c>
      <c r="H6" s="16">
        <v>0.7612179673929742</v>
      </c>
      <c r="I6" s="14">
        <f>H6*D6</f>
        <v>0.37984776572909412</v>
      </c>
      <c r="J6" s="14">
        <f>ABS((I6-F6)/I6)</f>
        <v>0.14080790366524076</v>
      </c>
    </row>
    <row r="7" spans="1:11">
      <c r="A7" s="6">
        <v>2</v>
      </c>
      <c r="B7" s="6"/>
      <c r="C7" s="6">
        <f t="shared" ref="C7:C25" si="0">D7*B7</f>
        <v>0</v>
      </c>
      <c r="D7" s="6">
        <v>0.998</v>
      </c>
      <c r="E7" s="11"/>
      <c r="F7" s="8"/>
      <c r="G7" s="12"/>
      <c r="H7" s="14"/>
      <c r="I7" s="14"/>
      <c r="J7" s="14"/>
    </row>
    <row r="8" spans="1:11">
      <c r="A8" s="6">
        <v>3</v>
      </c>
      <c r="B8" s="6"/>
      <c r="C8" s="6">
        <f t="shared" si="0"/>
        <v>0</v>
      </c>
      <c r="D8" s="6">
        <v>1.4970000000000001</v>
      </c>
      <c r="E8" s="11"/>
      <c r="F8" s="8"/>
      <c r="G8" s="12"/>
      <c r="H8" s="14"/>
      <c r="I8" s="14"/>
      <c r="J8" s="14"/>
    </row>
    <row r="9" spans="1:11">
      <c r="A9" s="6">
        <v>4</v>
      </c>
      <c r="B9" s="6"/>
      <c r="C9" s="6">
        <f t="shared" si="0"/>
        <v>0</v>
      </c>
      <c r="D9" s="6">
        <v>1.9970000000000001</v>
      </c>
      <c r="E9" s="11"/>
      <c r="F9" s="8"/>
      <c r="G9" s="12"/>
      <c r="H9" s="14"/>
      <c r="I9" s="14"/>
      <c r="J9" s="14"/>
    </row>
    <row r="10" spans="1:11">
      <c r="A10" s="6">
        <v>5</v>
      </c>
      <c r="B10" s="6">
        <v>60</v>
      </c>
      <c r="C10" s="6">
        <f t="shared" si="0"/>
        <v>149.76</v>
      </c>
      <c r="D10" s="6">
        <v>2.496</v>
      </c>
      <c r="E10" s="11">
        <v>125</v>
      </c>
      <c r="F10" s="8">
        <f t="shared" ref="F10:F25" si="1">E10/B10</f>
        <v>2.0833333333333335</v>
      </c>
      <c r="G10" s="12">
        <f t="shared" ref="G10:G25" si="2">((D10-F10)/F10)*100</f>
        <v>19.807999999999993</v>
      </c>
      <c r="H10" s="14">
        <f>H6</f>
        <v>0.7612179673929742</v>
      </c>
      <c r="I10" s="14">
        <f t="shared" ref="I10:I25" si="3">H10*D10</f>
        <v>1.9000000466128637</v>
      </c>
      <c r="J10" s="14">
        <f t="shared" ref="J10:J25" si="4">ABS((I10-F10)/I10)</f>
        <v>9.6491201169862401E-2</v>
      </c>
    </row>
    <row r="11" spans="1:11">
      <c r="A11" s="6">
        <v>6</v>
      </c>
      <c r="B11" s="6"/>
      <c r="C11" s="6">
        <f t="shared" si="0"/>
        <v>0</v>
      </c>
      <c r="D11" s="6">
        <v>2.9950000000000001</v>
      </c>
      <c r="E11" s="11"/>
      <c r="F11" s="8"/>
      <c r="G11" s="12"/>
      <c r="H11" s="14"/>
      <c r="I11" s="14"/>
      <c r="J11" s="14"/>
    </row>
    <row r="12" spans="1:11">
      <c r="A12" s="6">
        <v>7</v>
      </c>
      <c r="B12" s="6"/>
      <c r="C12" s="6">
        <f t="shared" si="0"/>
        <v>0</v>
      </c>
      <c r="D12" s="6">
        <v>3.4940000000000002</v>
      </c>
      <c r="E12" s="11"/>
      <c r="F12" s="8"/>
      <c r="G12" s="12"/>
      <c r="H12" s="14"/>
      <c r="I12" s="14"/>
      <c r="J12" s="14"/>
    </row>
    <row r="13" spans="1:11">
      <c r="A13" s="6">
        <v>8</v>
      </c>
      <c r="B13" s="6"/>
      <c r="C13" s="6">
        <f t="shared" si="0"/>
        <v>0</v>
      </c>
      <c r="D13" s="6">
        <v>3.9929999999999999</v>
      </c>
      <c r="E13" s="11"/>
      <c r="F13" s="8"/>
      <c r="G13" s="12"/>
      <c r="H13" s="14"/>
      <c r="I13" s="14"/>
      <c r="J13" s="14"/>
    </row>
    <row r="14" spans="1:11">
      <c r="A14" s="6">
        <v>9</v>
      </c>
      <c r="B14" s="6"/>
      <c r="C14" s="6">
        <f t="shared" si="0"/>
        <v>0</v>
      </c>
      <c r="D14" s="6">
        <v>4.492</v>
      </c>
      <c r="E14" s="11"/>
      <c r="F14" s="8"/>
      <c r="G14" s="12"/>
      <c r="H14" s="14"/>
      <c r="I14" s="14"/>
      <c r="J14" s="14"/>
    </row>
    <row r="15" spans="1:11">
      <c r="A15" s="6">
        <v>10</v>
      </c>
      <c r="B15" s="6">
        <v>60</v>
      </c>
      <c r="C15" s="6">
        <f t="shared" si="0"/>
        <v>299.52</v>
      </c>
      <c r="D15" s="6">
        <v>4.992</v>
      </c>
      <c r="E15" s="10">
        <v>228</v>
      </c>
      <c r="F15" s="8">
        <f t="shared" si="1"/>
        <v>3.8</v>
      </c>
      <c r="G15" s="12">
        <f t="shared" si="2"/>
        <v>31.368421052631586</v>
      </c>
      <c r="H15" s="14">
        <f>H6</f>
        <v>0.7612179673929742</v>
      </c>
      <c r="I15" s="14">
        <f t="shared" si="3"/>
        <v>3.8000000932257274</v>
      </c>
      <c r="J15" s="14">
        <f t="shared" si="4"/>
        <v>2.4533085603938289E-8</v>
      </c>
    </row>
    <row r="16" spans="1:11">
      <c r="A16" s="6">
        <v>11</v>
      </c>
      <c r="B16" s="6"/>
      <c r="C16" s="6">
        <f t="shared" si="0"/>
        <v>0</v>
      </c>
      <c r="D16" s="6">
        <v>5.4909999999999997</v>
      </c>
      <c r="E16" s="10"/>
      <c r="F16" s="8"/>
      <c r="G16" s="12"/>
      <c r="H16" s="14"/>
      <c r="I16" s="14"/>
      <c r="J16" s="14"/>
    </row>
    <row r="17" spans="1:10">
      <c r="A17" s="6">
        <v>12</v>
      </c>
      <c r="B17" s="6"/>
      <c r="C17" s="6">
        <f t="shared" si="0"/>
        <v>0</v>
      </c>
      <c r="D17" s="6">
        <v>5.99</v>
      </c>
      <c r="E17" s="10"/>
      <c r="F17" s="8"/>
      <c r="G17" s="12"/>
      <c r="H17" s="14"/>
      <c r="I17" s="14"/>
      <c r="J17" s="14"/>
    </row>
    <row r="18" spans="1:10">
      <c r="A18" s="6">
        <v>13</v>
      </c>
      <c r="B18" s="6"/>
      <c r="C18" s="6">
        <f t="shared" si="0"/>
        <v>0</v>
      </c>
      <c r="D18" s="6">
        <v>6.4889999999999999</v>
      </c>
      <c r="E18" s="10"/>
      <c r="F18" s="8"/>
      <c r="G18" s="12"/>
      <c r="H18" s="14"/>
      <c r="I18" s="14"/>
      <c r="J18" s="14"/>
    </row>
    <row r="19" spans="1:10">
      <c r="A19" s="6">
        <v>14</v>
      </c>
      <c r="B19" s="6"/>
      <c r="C19" s="6">
        <f t="shared" si="0"/>
        <v>0</v>
      </c>
      <c r="D19" s="6">
        <v>6.9880000000000004</v>
      </c>
      <c r="E19" s="10"/>
      <c r="F19" s="8"/>
      <c r="G19" s="12"/>
      <c r="H19" s="14"/>
      <c r="I19" s="14"/>
      <c r="J19" s="14"/>
    </row>
    <row r="20" spans="1:10">
      <c r="A20" s="6">
        <v>15</v>
      </c>
      <c r="B20" s="6">
        <v>60</v>
      </c>
      <c r="C20" s="6">
        <f t="shared" si="0"/>
        <v>449.22</v>
      </c>
      <c r="D20" s="6">
        <v>7.4870000000000001</v>
      </c>
      <c r="E20" s="10">
        <v>311</v>
      </c>
      <c r="F20" s="8">
        <f t="shared" si="1"/>
        <v>5.1833333333333336</v>
      </c>
      <c r="G20" s="12">
        <f t="shared" si="2"/>
        <v>44.443729903536969</v>
      </c>
      <c r="H20" s="14">
        <f>H6</f>
        <v>0.7612179673929742</v>
      </c>
      <c r="I20" s="14">
        <f t="shared" si="3"/>
        <v>5.6992389218711983</v>
      </c>
      <c r="J20" s="14">
        <f t="shared" si="4"/>
        <v>9.0521839075397181E-2</v>
      </c>
    </row>
    <row r="21" spans="1:10">
      <c r="A21" s="6">
        <v>16</v>
      </c>
      <c r="B21" s="6"/>
      <c r="C21" s="6">
        <f t="shared" si="0"/>
        <v>0</v>
      </c>
      <c r="D21" s="6">
        <v>7.9870000000000001</v>
      </c>
      <c r="E21" s="10"/>
      <c r="F21" s="8"/>
      <c r="G21" s="12"/>
      <c r="H21" s="14"/>
      <c r="I21" s="14"/>
      <c r="J21" s="14"/>
    </row>
    <row r="22" spans="1:10">
      <c r="A22" s="6">
        <v>17</v>
      </c>
      <c r="B22" s="6"/>
      <c r="C22" s="6">
        <f t="shared" si="0"/>
        <v>0</v>
      </c>
      <c r="D22" s="6">
        <v>8.4860000000000007</v>
      </c>
      <c r="E22" s="9"/>
      <c r="F22" s="8"/>
      <c r="G22" s="12"/>
      <c r="H22" s="14"/>
      <c r="I22" s="14"/>
      <c r="J22" s="14"/>
    </row>
    <row r="23" spans="1:10">
      <c r="A23" s="6">
        <v>18</v>
      </c>
      <c r="B23" s="6"/>
      <c r="C23" s="6">
        <f t="shared" si="0"/>
        <v>0</v>
      </c>
      <c r="D23" s="6">
        <v>8.9849999999999994</v>
      </c>
      <c r="E23" s="9"/>
      <c r="F23" s="8"/>
      <c r="G23" s="12"/>
      <c r="H23" s="14"/>
      <c r="I23" s="14"/>
      <c r="J23" s="14"/>
    </row>
    <row r="24" spans="1:10">
      <c r="A24" s="6">
        <v>19</v>
      </c>
      <c r="B24" s="6"/>
      <c r="C24" s="6">
        <f t="shared" si="0"/>
        <v>0</v>
      </c>
      <c r="D24" s="6">
        <v>9.484</v>
      </c>
      <c r="E24" s="9"/>
      <c r="F24" s="8"/>
      <c r="G24" s="12"/>
      <c r="H24" s="14"/>
      <c r="I24" s="14"/>
      <c r="J24" s="14"/>
    </row>
    <row r="25" spans="1:10">
      <c r="A25" s="6">
        <v>20</v>
      </c>
      <c r="B25" s="6">
        <v>60</v>
      </c>
      <c r="C25" s="6">
        <f t="shared" si="0"/>
        <v>598.98</v>
      </c>
      <c r="D25" s="6">
        <v>9.9830000000000005</v>
      </c>
      <c r="E25" s="9">
        <v>370</v>
      </c>
      <c r="F25" s="8">
        <f t="shared" si="1"/>
        <v>6.166666666666667</v>
      </c>
      <c r="G25" s="8">
        <f t="shared" si="2"/>
        <v>61.88648648648649</v>
      </c>
      <c r="H25" s="14">
        <f>H6</f>
        <v>0.7612179673929742</v>
      </c>
      <c r="I25" s="14">
        <f t="shared" si="3"/>
        <v>7.5992389684840616</v>
      </c>
      <c r="J25" s="14">
        <f t="shared" si="4"/>
        <v>0.18851523261192721</v>
      </c>
    </row>
    <row r="26" spans="1:10">
      <c r="I26" t="s">
        <v>21</v>
      </c>
      <c r="J26">
        <f>SUM(J6:J25)</f>
        <v>0.51633620105551314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tabSelected="1" zoomScale="90" zoomScaleNormal="90" workbookViewId="0">
      <selection activeCell="T20" sqref="T20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10" width="24.140625" customWidth="1"/>
    <col min="11" max="11" width="25" bestFit="1" customWidth="1"/>
    <col min="12" max="12" width="24.140625" customWidth="1"/>
    <col min="13" max="13" width="14.28515625" customWidth="1"/>
    <col min="15" max="15" width="13" customWidth="1"/>
    <col min="16" max="16" width="12.85546875" customWidth="1"/>
    <col min="17" max="17" width="12.7109375" customWidth="1"/>
  </cols>
  <sheetData>
    <row r="1" spans="1:19">
      <c r="A1" s="4" t="s">
        <v>0</v>
      </c>
      <c r="C1" t="s">
        <v>23</v>
      </c>
      <c r="E1" t="s">
        <v>11</v>
      </c>
      <c r="F1">
        <v>42</v>
      </c>
      <c r="M1" t="s">
        <v>12</v>
      </c>
    </row>
    <row r="2" spans="1:19">
      <c r="A2" s="2">
        <v>40643</v>
      </c>
      <c r="C2" t="s">
        <v>7</v>
      </c>
    </row>
    <row r="3" spans="1:19">
      <c r="A3" s="3">
        <v>2.9166666666666664E-2</v>
      </c>
      <c r="C3" s="15" t="s">
        <v>22</v>
      </c>
    </row>
    <row r="4" spans="1:19">
      <c r="E4" t="s">
        <v>26</v>
      </c>
      <c r="G4" t="s">
        <v>27</v>
      </c>
      <c r="I4" t="s">
        <v>28</v>
      </c>
      <c r="O4" t="s">
        <v>34</v>
      </c>
      <c r="R4" t="s">
        <v>35</v>
      </c>
    </row>
    <row r="5" spans="1:19">
      <c r="A5" s="5" t="s">
        <v>1</v>
      </c>
      <c r="B5" s="5" t="s">
        <v>6</v>
      </c>
      <c r="C5" s="1" t="s">
        <v>4</v>
      </c>
      <c r="D5" s="23" t="s">
        <v>8</v>
      </c>
      <c r="E5" s="5" t="s">
        <v>3</v>
      </c>
      <c r="F5" s="7" t="s">
        <v>9</v>
      </c>
      <c r="G5" s="5" t="s">
        <v>3</v>
      </c>
      <c r="H5" s="7" t="s">
        <v>9</v>
      </c>
      <c r="I5" s="5" t="s">
        <v>3</v>
      </c>
      <c r="J5" s="7" t="s">
        <v>9</v>
      </c>
      <c r="K5" s="7" t="s">
        <v>24</v>
      </c>
      <c r="L5" s="21" t="s">
        <v>25</v>
      </c>
      <c r="M5" s="7" t="s">
        <v>5</v>
      </c>
      <c r="N5" s="7"/>
      <c r="O5" s="7" t="s">
        <v>33</v>
      </c>
      <c r="P5" s="7" t="s">
        <v>32</v>
      </c>
      <c r="Q5" s="17"/>
      <c r="R5" s="7" t="s">
        <v>33</v>
      </c>
      <c r="S5" s="7" t="s">
        <v>32</v>
      </c>
    </row>
    <row r="6" spans="1:19">
      <c r="A6" s="25">
        <v>0</v>
      </c>
      <c r="B6" s="25"/>
      <c r="C6" s="26"/>
      <c r="D6" s="29">
        <v>0</v>
      </c>
      <c r="E6" s="18">
        <v>0</v>
      </c>
      <c r="F6" s="8">
        <v>0</v>
      </c>
      <c r="G6" s="8">
        <v>0</v>
      </c>
      <c r="H6" s="8">
        <v>0</v>
      </c>
      <c r="I6" s="27">
        <v>0</v>
      </c>
      <c r="J6" s="28">
        <v>0</v>
      </c>
      <c r="K6" s="28">
        <v>0</v>
      </c>
      <c r="L6" s="29">
        <v>0</v>
      </c>
      <c r="M6" s="17"/>
      <c r="N6" s="17"/>
      <c r="O6" s="41">
        <f>D6*A6/$A$26</f>
        <v>0</v>
      </c>
      <c r="P6" s="39">
        <f>O6-D6</f>
        <v>0</v>
      </c>
      <c r="Q6" s="17"/>
      <c r="R6" s="41">
        <f>L6*A6/$A$26</f>
        <v>0</v>
      </c>
      <c r="S6" s="39">
        <f>R6-L6</f>
        <v>0</v>
      </c>
    </row>
    <row r="7" spans="1:19">
      <c r="A7" s="6">
        <v>1</v>
      </c>
      <c r="B7" s="6">
        <v>60</v>
      </c>
      <c r="C7" s="6"/>
      <c r="D7" s="24"/>
      <c r="E7" s="18"/>
      <c r="F7" s="8"/>
      <c r="G7" s="8"/>
      <c r="H7" s="8"/>
      <c r="I7" s="8"/>
      <c r="J7" s="8"/>
      <c r="K7" s="19"/>
      <c r="L7" s="22"/>
      <c r="M7" s="8">
        <v>0</v>
      </c>
      <c r="N7" s="16"/>
      <c r="O7" s="41"/>
      <c r="P7" s="39"/>
      <c r="R7" s="41"/>
      <c r="S7" s="39"/>
    </row>
    <row r="8" spans="1:19" ht="12.75" customHeight="1">
      <c r="A8" s="6">
        <v>2</v>
      </c>
      <c r="B8" s="6"/>
      <c r="C8" s="6"/>
      <c r="D8" s="24"/>
      <c r="E8" s="18"/>
      <c r="F8" s="8"/>
      <c r="G8" s="8"/>
      <c r="H8" s="8"/>
      <c r="I8" s="8"/>
      <c r="J8" s="8"/>
      <c r="K8" s="19"/>
      <c r="L8" s="22"/>
      <c r="M8" s="8"/>
      <c r="N8" s="14"/>
      <c r="O8" s="41"/>
      <c r="P8" s="39"/>
      <c r="R8" s="41"/>
      <c r="S8" s="39"/>
    </row>
    <row r="9" spans="1:19">
      <c r="A9" s="6">
        <v>3</v>
      </c>
      <c r="B9" s="6"/>
      <c r="C9" s="6"/>
      <c r="D9" s="24"/>
      <c r="E9" s="18"/>
      <c r="F9" s="8"/>
      <c r="G9" s="8"/>
      <c r="H9" s="8"/>
      <c r="I9" s="8"/>
      <c r="J9" s="8"/>
      <c r="K9" s="19"/>
      <c r="L9" s="22"/>
      <c r="M9" s="8"/>
      <c r="N9" s="14"/>
      <c r="O9" s="41"/>
      <c r="P9" s="39"/>
      <c r="R9" s="41"/>
      <c r="S9" s="39"/>
    </row>
    <row r="10" spans="1:19">
      <c r="A10" s="6">
        <v>4</v>
      </c>
      <c r="B10" s="6">
        <v>60</v>
      </c>
      <c r="C10" s="6"/>
      <c r="D10" s="24">
        <v>0.316</v>
      </c>
      <c r="E10" s="18">
        <v>19</v>
      </c>
      <c r="F10" s="8">
        <f t="shared" ref="F10:F26" si="0">E10/B10</f>
        <v>0.31666666666666665</v>
      </c>
      <c r="G10" s="8">
        <v>18</v>
      </c>
      <c r="H10" s="8">
        <f t="shared" ref="H7:H26" si="1">G10/B10</f>
        <v>0.3</v>
      </c>
      <c r="I10" s="8">
        <v>19</v>
      </c>
      <c r="J10" s="8">
        <f t="shared" ref="J7:J22" si="2">I10/B10</f>
        <v>0.31666666666666665</v>
      </c>
      <c r="K10" s="19">
        <f t="shared" ref="K10:K26" si="3">AVERAGE(E10,G10,I10)</f>
        <v>18.666666666666668</v>
      </c>
      <c r="L10" s="22">
        <f t="shared" ref="L10:L26" si="4">K10/B10</f>
        <v>0.31111111111111112</v>
      </c>
      <c r="M10" s="8">
        <f>((D10-L10)/F10)*100</f>
        <v>1.5438596491228065</v>
      </c>
      <c r="N10" s="14"/>
      <c r="O10" s="41">
        <f t="shared" ref="O7:O26" si="5">D10*A10/$A$26</f>
        <v>6.3200000000000006E-2</v>
      </c>
      <c r="P10" s="39">
        <f t="shared" ref="P7:P26" si="6">O10-D10</f>
        <v>-0.25280000000000002</v>
      </c>
      <c r="R10" s="41">
        <f t="shared" ref="R7:R26" si="7">L10*A10/$A$26</f>
        <v>6.222222222222222E-2</v>
      </c>
      <c r="S10" s="39">
        <f t="shared" ref="S7:S26" si="8">R10-L10</f>
        <v>-0.24888888888888888</v>
      </c>
    </row>
    <row r="11" spans="1:19">
      <c r="A11" s="6">
        <v>5</v>
      </c>
      <c r="B11" s="6"/>
      <c r="C11" s="6"/>
      <c r="D11" s="24"/>
      <c r="E11" s="18"/>
      <c r="F11" s="8"/>
      <c r="G11" s="8"/>
      <c r="H11" s="8"/>
      <c r="I11" s="8"/>
      <c r="J11" s="8"/>
      <c r="K11" s="19"/>
      <c r="L11" s="22"/>
      <c r="M11" s="8"/>
      <c r="N11" s="14"/>
      <c r="O11" s="41"/>
      <c r="P11" s="39"/>
      <c r="R11" s="41"/>
      <c r="S11" s="39"/>
    </row>
    <row r="12" spans="1:19">
      <c r="A12" s="6">
        <v>6</v>
      </c>
      <c r="B12" s="6"/>
      <c r="C12" s="6"/>
      <c r="D12" s="24"/>
      <c r="E12" s="18"/>
      <c r="F12" s="8"/>
      <c r="G12" s="8"/>
      <c r="H12" s="8"/>
      <c r="I12" s="8"/>
      <c r="J12" s="8"/>
      <c r="K12" s="19"/>
      <c r="L12" s="22"/>
      <c r="M12" s="8"/>
      <c r="N12" s="14"/>
      <c r="O12" s="41"/>
      <c r="P12" s="39"/>
      <c r="R12" s="41"/>
      <c r="S12" s="39"/>
    </row>
    <row r="13" spans="1:19">
      <c r="A13" s="6">
        <v>7</v>
      </c>
      <c r="B13" s="6"/>
      <c r="C13" s="6"/>
      <c r="D13" s="24"/>
      <c r="E13" s="18"/>
      <c r="F13" s="8"/>
      <c r="G13" s="8"/>
      <c r="H13" s="8"/>
      <c r="I13" s="8"/>
      <c r="J13" s="8"/>
      <c r="K13" s="19"/>
      <c r="L13" s="22"/>
      <c r="M13" s="8"/>
      <c r="N13" s="14"/>
      <c r="O13" s="41"/>
      <c r="P13" s="39"/>
      <c r="R13" s="41"/>
      <c r="S13" s="39"/>
    </row>
    <row r="14" spans="1:19">
      <c r="A14" s="33">
        <v>8</v>
      </c>
      <c r="B14" s="33">
        <v>60</v>
      </c>
      <c r="C14" s="33"/>
      <c r="D14" s="33">
        <v>0.623</v>
      </c>
      <c r="E14" s="34">
        <v>37</v>
      </c>
      <c r="F14" s="35">
        <f t="shared" si="0"/>
        <v>0.6166666666666667</v>
      </c>
      <c r="G14" s="35">
        <v>37</v>
      </c>
      <c r="H14" s="35">
        <f t="shared" si="1"/>
        <v>0.6166666666666667</v>
      </c>
      <c r="I14" s="35">
        <v>37</v>
      </c>
      <c r="J14" s="35">
        <f t="shared" si="2"/>
        <v>0.6166666666666667</v>
      </c>
      <c r="K14" s="35">
        <f t="shared" si="3"/>
        <v>37</v>
      </c>
      <c r="L14" s="35">
        <f t="shared" si="4"/>
        <v>0.6166666666666667</v>
      </c>
      <c r="M14" s="35">
        <f t="shared" ref="M14:M26" si="9">((D14-L14)/F14)*100</f>
        <v>1.0270270270270219</v>
      </c>
      <c r="N14" s="38"/>
      <c r="O14" s="42">
        <f t="shared" si="5"/>
        <v>0.2492</v>
      </c>
      <c r="P14" s="40">
        <f t="shared" si="6"/>
        <v>-0.37380000000000002</v>
      </c>
      <c r="Q14" s="36"/>
      <c r="R14" s="42">
        <f t="shared" si="7"/>
        <v>0.24666666666666667</v>
      </c>
      <c r="S14" s="40">
        <f t="shared" si="8"/>
        <v>-0.37</v>
      </c>
    </row>
    <row r="15" spans="1:19">
      <c r="A15" s="6">
        <v>9</v>
      </c>
      <c r="B15" s="6"/>
      <c r="C15" s="6"/>
      <c r="D15" s="24"/>
      <c r="E15" s="18"/>
      <c r="F15" s="8"/>
      <c r="G15" s="8"/>
      <c r="H15" s="8"/>
      <c r="I15" s="8"/>
      <c r="J15" s="8"/>
      <c r="K15" s="19"/>
      <c r="L15" s="22"/>
      <c r="M15" s="8"/>
      <c r="N15" s="14"/>
      <c r="O15" s="41"/>
      <c r="P15" s="39"/>
      <c r="R15" s="41"/>
      <c r="S15" s="39"/>
    </row>
    <row r="16" spans="1:19">
      <c r="A16" s="6">
        <v>10</v>
      </c>
      <c r="B16" s="6"/>
      <c r="C16" s="6"/>
      <c r="D16" s="24"/>
      <c r="E16" s="19"/>
      <c r="F16" s="8"/>
      <c r="G16" s="8"/>
      <c r="H16" s="8"/>
      <c r="I16" s="8"/>
      <c r="J16" s="8"/>
      <c r="K16" s="19"/>
      <c r="L16" s="22"/>
      <c r="M16" s="8"/>
      <c r="N16" s="14"/>
      <c r="O16" s="41"/>
      <c r="P16" s="39"/>
      <c r="R16" s="41"/>
      <c r="S16" s="39"/>
    </row>
    <row r="17" spans="1:19">
      <c r="A17" s="6">
        <v>11</v>
      </c>
      <c r="B17" s="6"/>
      <c r="C17" s="6"/>
      <c r="D17" s="24"/>
      <c r="E17" s="19"/>
      <c r="F17" s="8"/>
      <c r="G17" s="8"/>
      <c r="H17" s="8"/>
      <c r="I17" s="8"/>
      <c r="J17" s="8"/>
      <c r="K17" s="19"/>
      <c r="L17" s="22"/>
      <c r="M17" s="8"/>
      <c r="N17" s="14"/>
      <c r="O17" s="41"/>
      <c r="P17" s="39"/>
      <c r="R17" s="41"/>
      <c r="S17" s="39"/>
    </row>
    <row r="18" spans="1:19">
      <c r="A18" s="6">
        <v>12</v>
      </c>
      <c r="B18" s="6">
        <v>60</v>
      </c>
      <c r="C18" s="6"/>
      <c r="D18" s="24">
        <v>0.92300000000000004</v>
      </c>
      <c r="E18" s="19">
        <v>55</v>
      </c>
      <c r="F18" s="8">
        <f t="shared" si="0"/>
        <v>0.91666666666666663</v>
      </c>
      <c r="G18" s="8">
        <v>54</v>
      </c>
      <c r="H18" s="8">
        <f t="shared" si="1"/>
        <v>0.9</v>
      </c>
      <c r="I18" s="8">
        <v>54</v>
      </c>
      <c r="J18" s="8">
        <f t="shared" si="2"/>
        <v>0.9</v>
      </c>
      <c r="K18" s="19">
        <f t="shared" si="3"/>
        <v>54.333333333333336</v>
      </c>
      <c r="L18" s="22">
        <f t="shared" si="4"/>
        <v>0.90555555555555556</v>
      </c>
      <c r="M18" s="8">
        <f t="shared" si="9"/>
        <v>1.9030303030303075</v>
      </c>
      <c r="N18" s="14"/>
      <c r="O18" s="41">
        <f t="shared" si="5"/>
        <v>0.55380000000000007</v>
      </c>
      <c r="P18" s="39">
        <f t="shared" si="6"/>
        <v>-0.36919999999999997</v>
      </c>
      <c r="R18" s="41">
        <f t="shared" si="7"/>
        <v>0.54333333333333333</v>
      </c>
      <c r="S18" s="39">
        <f t="shared" si="8"/>
        <v>-0.36222222222222222</v>
      </c>
    </row>
    <row r="19" spans="1:19">
      <c r="A19" s="6">
        <v>13</v>
      </c>
      <c r="B19" s="6"/>
      <c r="C19" s="6"/>
      <c r="D19" s="24"/>
      <c r="E19" s="19"/>
      <c r="F19" s="8"/>
      <c r="G19" s="8"/>
      <c r="H19" s="8"/>
      <c r="I19" s="8"/>
      <c r="J19" s="8"/>
      <c r="K19" s="19"/>
      <c r="L19" s="22"/>
      <c r="M19" s="8"/>
      <c r="N19" s="14"/>
      <c r="O19" s="41"/>
      <c r="P19" s="39"/>
      <c r="R19" s="41"/>
      <c r="S19" s="39"/>
    </row>
    <row r="20" spans="1:19">
      <c r="A20" s="6">
        <v>14</v>
      </c>
      <c r="B20" s="6"/>
      <c r="C20" s="6"/>
      <c r="D20" s="24"/>
      <c r="E20" s="19"/>
      <c r="F20" s="8"/>
      <c r="G20" s="8"/>
      <c r="H20" s="8"/>
      <c r="I20" s="8"/>
      <c r="J20" s="8"/>
      <c r="K20" s="19"/>
      <c r="L20" s="22"/>
      <c r="M20" s="8"/>
      <c r="N20" s="14"/>
      <c r="O20" s="41"/>
      <c r="P20" s="39"/>
      <c r="R20" s="41"/>
      <c r="S20" s="39"/>
    </row>
    <row r="21" spans="1:19">
      <c r="A21" s="6">
        <v>15</v>
      </c>
      <c r="B21" s="6"/>
      <c r="C21" s="6"/>
      <c r="D21" s="24"/>
      <c r="E21" s="19"/>
      <c r="F21" s="8"/>
      <c r="G21" s="8"/>
      <c r="H21" s="8"/>
      <c r="I21" s="8"/>
      <c r="J21" s="8"/>
      <c r="K21" s="19"/>
      <c r="L21" s="22"/>
      <c r="M21" s="8"/>
      <c r="N21" s="14"/>
      <c r="O21" s="41"/>
      <c r="P21" s="39"/>
      <c r="R21" s="41"/>
      <c r="S21" s="39"/>
    </row>
    <row r="22" spans="1:19">
      <c r="A22" s="6">
        <v>16</v>
      </c>
      <c r="B22" s="6">
        <v>60</v>
      </c>
      <c r="C22" s="6"/>
      <c r="D22" s="24">
        <v>1.2150000000000001</v>
      </c>
      <c r="E22" s="19">
        <v>69</v>
      </c>
      <c r="F22" s="8">
        <f t="shared" si="0"/>
        <v>1.1499999999999999</v>
      </c>
      <c r="G22" s="8">
        <v>70</v>
      </c>
      <c r="H22" s="8">
        <f t="shared" si="1"/>
        <v>1.1666666666666667</v>
      </c>
      <c r="I22" s="8">
        <v>69</v>
      </c>
      <c r="J22" s="8">
        <f t="shared" si="2"/>
        <v>1.1499999999999999</v>
      </c>
      <c r="K22" s="19">
        <f t="shared" si="3"/>
        <v>69.333333333333329</v>
      </c>
      <c r="L22" s="22">
        <f t="shared" si="4"/>
        <v>1.1555555555555554</v>
      </c>
      <c r="M22" s="8">
        <f t="shared" si="9"/>
        <v>5.1690821256038815</v>
      </c>
      <c r="N22" s="14"/>
      <c r="O22" s="41">
        <f t="shared" si="5"/>
        <v>0.97200000000000009</v>
      </c>
      <c r="P22" s="39">
        <f t="shared" si="6"/>
        <v>-0.24299999999999999</v>
      </c>
      <c r="R22" s="41">
        <f t="shared" si="7"/>
        <v>0.9244444444444444</v>
      </c>
      <c r="S22" s="39">
        <f t="shared" si="8"/>
        <v>-0.23111111111111104</v>
      </c>
    </row>
    <row r="23" spans="1:19">
      <c r="A23" s="6">
        <v>17</v>
      </c>
      <c r="B23" s="6"/>
      <c r="C23" s="6"/>
      <c r="D23" s="24"/>
      <c r="E23" s="20"/>
      <c r="F23" s="8"/>
      <c r="G23" s="8"/>
      <c r="H23" s="8"/>
      <c r="I23" s="8"/>
      <c r="J23" s="8"/>
      <c r="K23" s="19"/>
      <c r="L23" s="22"/>
      <c r="M23" s="8"/>
      <c r="N23" s="14"/>
      <c r="O23" s="41"/>
      <c r="P23" s="39"/>
      <c r="R23" s="41"/>
      <c r="S23" s="39"/>
    </row>
    <row r="24" spans="1:19">
      <c r="A24" s="6">
        <v>18</v>
      </c>
      <c r="B24" s="6"/>
      <c r="C24" s="6"/>
      <c r="D24" s="24"/>
      <c r="E24" s="20"/>
      <c r="F24" s="8"/>
      <c r="G24" s="8"/>
      <c r="H24" s="8"/>
      <c r="I24" s="8"/>
      <c r="J24" s="8"/>
      <c r="K24" s="19"/>
      <c r="L24" s="22"/>
      <c r="M24" s="8"/>
      <c r="N24" s="14"/>
      <c r="O24" s="41"/>
      <c r="P24" s="39"/>
      <c r="R24" s="41"/>
      <c r="S24" s="39"/>
    </row>
    <row r="25" spans="1:19">
      <c r="A25" s="6">
        <v>19</v>
      </c>
      <c r="B25" s="6"/>
      <c r="C25" s="6"/>
      <c r="D25" s="24"/>
      <c r="E25" s="20"/>
      <c r="F25" s="8"/>
      <c r="G25" s="8"/>
      <c r="H25" s="8"/>
      <c r="I25" s="8"/>
      <c r="J25" s="8"/>
      <c r="K25" s="19"/>
      <c r="L25" s="22"/>
      <c r="M25" s="8"/>
      <c r="N25" s="14"/>
      <c r="O25" s="41"/>
      <c r="P25" s="39"/>
      <c r="R25" s="41"/>
      <c r="S25" s="39"/>
    </row>
    <row r="26" spans="1:19">
      <c r="A26" s="6">
        <v>20</v>
      </c>
      <c r="B26" s="6">
        <v>60</v>
      </c>
      <c r="C26" s="6">
        <f>D26*B26</f>
        <v>90</v>
      </c>
      <c r="D26" s="24">
        <v>1.5</v>
      </c>
      <c r="E26" s="20">
        <v>84</v>
      </c>
      <c r="F26" s="8">
        <f t="shared" si="0"/>
        <v>1.4</v>
      </c>
      <c r="G26" s="8">
        <v>83</v>
      </c>
      <c r="H26" s="8">
        <f t="shared" si="1"/>
        <v>1.3833333333333333</v>
      </c>
      <c r="I26" s="8">
        <v>83</v>
      </c>
      <c r="J26" s="8">
        <f>I26/B26</f>
        <v>1.3833333333333333</v>
      </c>
      <c r="K26" s="19">
        <f t="shared" si="3"/>
        <v>83.333333333333329</v>
      </c>
      <c r="L26" s="22">
        <f t="shared" si="4"/>
        <v>1.3888888888888888</v>
      </c>
      <c r="M26" s="8">
        <f t="shared" si="9"/>
        <v>7.9365079365079403</v>
      </c>
      <c r="N26" s="14"/>
      <c r="O26" s="41">
        <f t="shared" si="5"/>
        <v>1.5</v>
      </c>
      <c r="P26" s="39">
        <f t="shared" si="6"/>
        <v>0</v>
      </c>
      <c r="R26" s="41">
        <f>L26*A26/$A$26</f>
        <v>1.3888888888888888</v>
      </c>
      <c r="S26" s="39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7"/>
  <sheetViews>
    <sheetView topLeftCell="A4" workbookViewId="0">
      <selection activeCell="Q26" sqref="Q26"/>
    </sheetView>
  </sheetViews>
  <sheetFormatPr defaultRowHeight="15"/>
  <cols>
    <col min="1" max="1" width="22.28515625" customWidth="1"/>
    <col min="2" max="2" width="16.140625" customWidth="1"/>
    <col min="3" max="4" width="27.140625" customWidth="1"/>
    <col min="5" max="5" width="25.85546875" customWidth="1"/>
    <col min="6" max="10" width="24.140625" customWidth="1"/>
    <col min="11" max="11" width="25" bestFit="1" customWidth="1"/>
    <col min="12" max="12" width="24.140625" customWidth="1"/>
    <col min="13" max="13" width="14.28515625" customWidth="1"/>
    <col min="15" max="15" width="13" customWidth="1"/>
    <col min="16" max="16" width="12.85546875" customWidth="1"/>
    <col min="17" max="17" width="12.7109375" customWidth="1"/>
  </cols>
  <sheetData>
    <row r="1" spans="1:17">
      <c r="A1" s="4" t="s">
        <v>0</v>
      </c>
      <c r="C1" t="s">
        <v>29</v>
      </c>
      <c r="E1" t="s">
        <v>11</v>
      </c>
      <c r="F1">
        <v>42</v>
      </c>
      <c r="M1" t="s">
        <v>12</v>
      </c>
    </row>
    <row r="2" spans="1:17">
      <c r="A2" s="2">
        <v>40643</v>
      </c>
      <c r="C2" t="s">
        <v>7</v>
      </c>
    </row>
    <row r="3" spans="1:17">
      <c r="A3" s="3">
        <v>2.9166666666666664E-2</v>
      </c>
      <c r="C3" s="15" t="s">
        <v>22</v>
      </c>
    </row>
    <row r="4" spans="1:17">
      <c r="E4" t="s">
        <v>26</v>
      </c>
      <c r="G4" t="s">
        <v>27</v>
      </c>
      <c r="I4" t="s">
        <v>28</v>
      </c>
    </row>
    <row r="5" spans="1:17">
      <c r="A5" s="5" t="s">
        <v>1</v>
      </c>
      <c r="B5" s="5" t="s">
        <v>6</v>
      </c>
      <c r="C5" s="1" t="s">
        <v>4</v>
      </c>
      <c r="D5" s="23" t="s">
        <v>8</v>
      </c>
      <c r="E5" s="5" t="s">
        <v>3</v>
      </c>
      <c r="F5" s="7" t="s">
        <v>9</v>
      </c>
      <c r="G5" s="5" t="s">
        <v>3</v>
      </c>
      <c r="H5" s="7" t="s">
        <v>9</v>
      </c>
      <c r="I5" s="5" t="s">
        <v>3</v>
      </c>
      <c r="J5" s="7" t="s">
        <v>9</v>
      </c>
      <c r="K5" s="7" t="s">
        <v>24</v>
      </c>
      <c r="L5" s="21" t="s">
        <v>25</v>
      </c>
      <c r="M5" s="7" t="s">
        <v>5</v>
      </c>
      <c r="O5" s="7" t="s">
        <v>33</v>
      </c>
      <c r="P5" s="7" t="s">
        <v>32</v>
      </c>
      <c r="Q5" s="17"/>
    </row>
    <row r="6" spans="1:17">
      <c r="A6" s="27">
        <v>0</v>
      </c>
      <c r="B6" s="27">
        <v>60</v>
      </c>
      <c r="C6" s="30"/>
      <c r="D6" s="31">
        <v>0</v>
      </c>
      <c r="E6" s="27">
        <v>0</v>
      </c>
      <c r="F6" s="28">
        <v>0</v>
      </c>
      <c r="G6" s="27">
        <v>0</v>
      </c>
      <c r="H6" s="28">
        <v>0</v>
      </c>
      <c r="I6" s="27">
        <v>0</v>
      </c>
      <c r="J6" s="28">
        <v>0</v>
      </c>
      <c r="K6" s="28">
        <v>0</v>
      </c>
      <c r="L6" s="29">
        <v>0</v>
      </c>
      <c r="M6" s="28">
        <v>0</v>
      </c>
      <c r="O6" s="32">
        <f>L6*A6/$A$26</f>
        <v>0</v>
      </c>
      <c r="P6" s="32">
        <f>O6-L6</f>
        <v>0</v>
      </c>
      <c r="Q6" s="17"/>
    </row>
    <row r="7" spans="1:17">
      <c r="A7" s="6">
        <v>1</v>
      </c>
      <c r="B7" s="6"/>
      <c r="C7" s="6"/>
      <c r="D7" s="24"/>
      <c r="E7" s="18"/>
      <c r="F7" s="8"/>
      <c r="G7" s="8"/>
      <c r="H7" s="8"/>
      <c r="I7" s="8"/>
      <c r="J7" s="8"/>
      <c r="K7" s="19"/>
      <c r="L7" s="22"/>
      <c r="M7" s="8"/>
      <c r="O7" s="32">
        <f t="shared" ref="O7:O26" si="0">L7*A7/$A$26</f>
        <v>0</v>
      </c>
      <c r="P7" s="32"/>
    </row>
    <row r="8" spans="1:17" ht="12.75" customHeight="1">
      <c r="A8" s="6">
        <v>2</v>
      </c>
      <c r="B8" s="6"/>
      <c r="C8" s="6"/>
      <c r="D8" s="24"/>
      <c r="E8" s="18"/>
      <c r="F8" s="8"/>
      <c r="G8" s="8"/>
      <c r="H8" s="8"/>
      <c r="I8" s="8"/>
      <c r="J8" s="8"/>
      <c r="K8" s="19"/>
      <c r="L8" s="22"/>
      <c r="M8" s="8"/>
      <c r="O8" s="32">
        <f t="shared" si="0"/>
        <v>0</v>
      </c>
      <c r="P8" s="32"/>
    </row>
    <row r="9" spans="1:17">
      <c r="A9" s="6">
        <v>3</v>
      </c>
      <c r="B9" s="6"/>
      <c r="C9" s="6"/>
      <c r="D9" s="24"/>
      <c r="E9" s="18"/>
      <c r="F9" s="8"/>
      <c r="G9" s="8"/>
      <c r="H9" s="8"/>
      <c r="I9" s="8"/>
      <c r="J9" s="8"/>
      <c r="K9" s="19"/>
      <c r="L9" s="22"/>
      <c r="M9" s="8"/>
      <c r="O9" s="32">
        <f t="shared" si="0"/>
        <v>0</v>
      </c>
      <c r="P9" s="32"/>
    </row>
    <row r="10" spans="1:17">
      <c r="A10" s="6">
        <v>4</v>
      </c>
      <c r="B10" s="6">
        <v>60</v>
      </c>
      <c r="C10" s="6"/>
      <c r="D10" s="24">
        <v>0.317</v>
      </c>
      <c r="E10" s="18">
        <v>18</v>
      </c>
      <c r="F10" s="8">
        <f t="shared" ref="F10:F26" si="1">E10/B10</f>
        <v>0.3</v>
      </c>
      <c r="G10" s="8">
        <v>19</v>
      </c>
      <c r="H10" s="8">
        <f t="shared" ref="H7:H26" si="2">G10/B10</f>
        <v>0.31666666666666665</v>
      </c>
      <c r="I10" s="8">
        <v>20</v>
      </c>
      <c r="J10" s="8">
        <f t="shared" ref="J10" si="3">I10/B10</f>
        <v>0.33333333333333331</v>
      </c>
      <c r="K10" s="19">
        <f t="shared" ref="K10:K26" si="4">AVERAGE(E10,G10,I10)</f>
        <v>19</v>
      </c>
      <c r="L10" s="22">
        <f t="shared" ref="L10:L26" si="5">K10/B10</f>
        <v>0.31666666666666665</v>
      </c>
      <c r="M10" s="8">
        <f>((D10-L10)/F10)*100</f>
        <v>0.11111111111111738</v>
      </c>
      <c r="O10" s="32">
        <f t="shared" si="0"/>
        <v>6.3333333333333325E-2</v>
      </c>
      <c r="P10" s="32">
        <f t="shared" ref="P7:P26" si="6">O10-L10</f>
        <v>-0.2533333333333333</v>
      </c>
    </row>
    <row r="11" spans="1:17">
      <c r="A11" s="6">
        <v>5</v>
      </c>
      <c r="B11" s="6"/>
      <c r="C11" s="6"/>
      <c r="D11" s="24"/>
      <c r="E11" s="18"/>
      <c r="F11" s="8"/>
      <c r="G11" s="8"/>
      <c r="H11" s="8"/>
      <c r="I11" s="8"/>
      <c r="J11" s="8"/>
      <c r="K11" s="19"/>
      <c r="L11" s="22"/>
      <c r="M11" s="8"/>
      <c r="O11" s="32">
        <f t="shared" si="0"/>
        <v>0</v>
      </c>
      <c r="P11" s="32"/>
    </row>
    <row r="12" spans="1:17">
      <c r="A12" s="6">
        <v>6</v>
      </c>
      <c r="B12" s="6"/>
      <c r="C12" s="6"/>
      <c r="D12" s="24"/>
      <c r="E12" s="18"/>
      <c r="F12" s="8"/>
      <c r="G12" s="8"/>
      <c r="H12" s="8"/>
      <c r="I12" s="8"/>
      <c r="J12" s="8"/>
      <c r="K12" s="19"/>
      <c r="L12" s="22"/>
      <c r="M12" s="8"/>
      <c r="O12" s="32">
        <f t="shared" si="0"/>
        <v>0</v>
      </c>
      <c r="P12" s="32"/>
    </row>
    <row r="13" spans="1:17">
      <c r="A13" s="6">
        <v>7</v>
      </c>
      <c r="B13" s="6"/>
      <c r="C13" s="6"/>
      <c r="D13" s="24"/>
      <c r="E13" s="18"/>
      <c r="F13" s="8"/>
      <c r="G13" s="8"/>
      <c r="H13" s="8"/>
      <c r="I13" s="8"/>
      <c r="J13" s="8"/>
      <c r="K13" s="19"/>
      <c r="L13" s="22"/>
      <c r="M13" s="8"/>
      <c r="O13" s="32">
        <f t="shared" si="0"/>
        <v>0</v>
      </c>
      <c r="P13" s="32"/>
    </row>
    <row r="14" spans="1:17">
      <c r="A14" s="33">
        <v>8</v>
      </c>
      <c r="B14" s="33">
        <v>60</v>
      </c>
      <c r="C14" s="33"/>
      <c r="D14" s="33">
        <v>0.624</v>
      </c>
      <c r="E14" s="34">
        <v>38</v>
      </c>
      <c r="F14" s="35">
        <f t="shared" si="1"/>
        <v>0.6333333333333333</v>
      </c>
      <c r="G14" s="35">
        <v>38</v>
      </c>
      <c r="H14" s="35">
        <f t="shared" si="2"/>
        <v>0.6333333333333333</v>
      </c>
      <c r="I14" s="35">
        <v>45</v>
      </c>
      <c r="J14" s="35">
        <f>I14/70</f>
        <v>0.6428571428571429</v>
      </c>
      <c r="K14" s="35">
        <f t="shared" si="4"/>
        <v>40.333333333333336</v>
      </c>
      <c r="L14" s="35">
        <f t="shared" si="5"/>
        <v>0.67222222222222228</v>
      </c>
      <c r="M14" s="35">
        <f t="shared" ref="M14:M26" si="7">((D14-L14)/F14)*100</f>
        <v>-7.6140350877193077</v>
      </c>
      <c r="N14" s="36"/>
      <c r="O14" s="37">
        <f t="shared" si="0"/>
        <v>0.2688888888888889</v>
      </c>
      <c r="P14" s="37">
        <f t="shared" si="6"/>
        <v>-0.40333333333333338</v>
      </c>
    </row>
    <row r="15" spans="1:17">
      <c r="A15" s="6">
        <v>9</v>
      </c>
      <c r="B15" s="6"/>
      <c r="C15" s="6"/>
      <c r="D15" s="24"/>
      <c r="E15" s="18"/>
      <c r="F15" s="8"/>
      <c r="G15" s="8"/>
      <c r="H15" s="8"/>
      <c r="I15" s="8"/>
      <c r="J15" s="8"/>
      <c r="K15" s="19"/>
      <c r="L15" s="22"/>
      <c r="M15" s="8"/>
      <c r="O15" s="32">
        <f t="shared" si="0"/>
        <v>0</v>
      </c>
      <c r="P15" s="32"/>
    </row>
    <row r="16" spans="1:17">
      <c r="A16" s="6">
        <v>10</v>
      </c>
      <c r="B16" s="6"/>
      <c r="C16" s="6"/>
      <c r="D16" s="24"/>
      <c r="E16" s="19"/>
      <c r="F16" s="8"/>
      <c r="G16" s="8"/>
      <c r="H16" s="8"/>
      <c r="I16" s="8"/>
      <c r="J16" s="8"/>
      <c r="K16" s="19"/>
      <c r="L16" s="22"/>
      <c r="M16" s="8"/>
      <c r="O16" s="32">
        <f t="shared" si="0"/>
        <v>0</v>
      </c>
      <c r="P16" s="32"/>
    </row>
    <row r="17" spans="1:16">
      <c r="A17" s="6">
        <v>11</v>
      </c>
      <c r="B17" s="6"/>
      <c r="C17" s="6"/>
      <c r="D17" s="24"/>
      <c r="E17" s="19"/>
      <c r="F17" s="8"/>
      <c r="G17" s="8"/>
      <c r="H17" s="8"/>
      <c r="I17" s="8"/>
      <c r="J17" s="8"/>
      <c r="K17" s="19"/>
      <c r="L17" s="22"/>
      <c r="M17" s="8"/>
      <c r="O17" s="32">
        <f t="shared" si="0"/>
        <v>0</v>
      </c>
      <c r="P17" s="32"/>
    </row>
    <row r="18" spans="1:16">
      <c r="A18" s="6">
        <v>12</v>
      </c>
      <c r="B18" s="6">
        <v>60</v>
      </c>
      <c r="C18" s="6"/>
      <c r="D18" s="24">
        <v>0.92400000000000004</v>
      </c>
      <c r="E18" s="19">
        <v>56</v>
      </c>
      <c r="F18" s="8">
        <f t="shared" si="1"/>
        <v>0.93333333333333335</v>
      </c>
      <c r="G18" s="8">
        <v>55</v>
      </c>
      <c r="H18" s="8">
        <f t="shared" si="2"/>
        <v>0.91666666666666663</v>
      </c>
      <c r="I18" s="8">
        <v>56</v>
      </c>
      <c r="J18" s="8">
        <f>I18/B18</f>
        <v>0.93333333333333335</v>
      </c>
      <c r="K18" s="19">
        <f t="shared" si="4"/>
        <v>55.666666666666664</v>
      </c>
      <c r="L18" s="22">
        <f t="shared" si="5"/>
        <v>0.9277777777777777</v>
      </c>
      <c r="M18" s="8">
        <f t="shared" si="7"/>
        <v>-0.40476190476189189</v>
      </c>
      <c r="O18" s="32">
        <f t="shared" si="0"/>
        <v>0.55666666666666664</v>
      </c>
      <c r="P18" s="32">
        <f t="shared" si="6"/>
        <v>-0.37111111111111106</v>
      </c>
    </row>
    <row r="19" spans="1:16">
      <c r="A19" s="6">
        <v>13</v>
      </c>
      <c r="B19" s="6"/>
      <c r="C19" s="6"/>
      <c r="D19" s="24"/>
      <c r="E19" s="19"/>
      <c r="F19" s="8"/>
      <c r="G19" s="8"/>
      <c r="H19" s="8"/>
      <c r="I19" s="8"/>
      <c r="J19" s="8"/>
      <c r="K19" s="19"/>
      <c r="L19" s="22"/>
      <c r="M19" s="8"/>
      <c r="O19" s="32">
        <f t="shared" si="0"/>
        <v>0</v>
      </c>
      <c r="P19" s="32"/>
    </row>
    <row r="20" spans="1:16">
      <c r="A20" s="6">
        <v>14</v>
      </c>
      <c r="B20" s="6"/>
      <c r="C20" s="6"/>
      <c r="D20" s="24"/>
      <c r="E20" s="19"/>
      <c r="F20" s="8"/>
      <c r="G20" s="8"/>
      <c r="H20" s="8"/>
      <c r="I20" s="8"/>
      <c r="J20" s="8"/>
      <c r="K20" s="19"/>
      <c r="L20" s="22"/>
      <c r="M20" s="8"/>
      <c r="O20" s="32">
        <f t="shared" si="0"/>
        <v>0</v>
      </c>
      <c r="P20" s="32"/>
    </row>
    <row r="21" spans="1:16">
      <c r="A21" s="6">
        <v>15</v>
      </c>
      <c r="B21" s="6"/>
      <c r="C21" s="6"/>
      <c r="D21" s="24"/>
      <c r="E21" s="19"/>
      <c r="F21" s="8"/>
      <c r="G21" s="8"/>
      <c r="H21" s="8"/>
      <c r="I21" s="8"/>
      <c r="J21" s="8"/>
      <c r="K21" s="19"/>
      <c r="L21" s="22"/>
      <c r="M21" s="8"/>
      <c r="O21" s="32">
        <f t="shared" si="0"/>
        <v>0</v>
      </c>
      <c r="P21" s="32"/>
    </row>
    <row r="22" spans="1:16">
      <c r="A22" s="6">
        <v>16</v>
      </c>
      <c r="B22" s="6">
        <v>60</v>
      </c>
      <c r="C22" s="6"/>
      <c r="D22" s="24">
        <v>1.216</v>
      </c>
      <c r="E22" s="19">
        <v>71</v>
      </c>
      <c r="F22" s="8">
        <f t="shared" si="1"/>
        <v>1.1833333333333333</v>
      </c>
      <c r="G22" s="8">
        <v>72</v>
      </c>
      <c r="H22" s="8">
        <f t="shared" si="2"/>
        <v>1.2</v>
      </c>
      <c r="I22" s="8">
        <v>72</v>
      </c>
      <c r="J22" s="8">
        <f t="shared" ref="J22:J26" si="8">I22/B22</f>
        <v>1.2</v>
      </c>
      <c r="K22" s="19">
        <f t="shared" si="4"/>
        <v>71.666666666666671</v>
      </c>
      <c r="L22" s="22">
        <f t="shared" si="5"/>
        <v>1.1944444444444444</v>
      </c>
      <c r="M22" s="8">
        <f t="shared" si="7"/>
        <v>1.821596244131455</v>
      </c>
      <c r="O22" s="32">
        <f t="shared" si="0"/>
        <v>0.95555555555555549</v>
      </c>
      <c r="P22" s="32">
        <f t="shared" si="6"/>
        <v>-0.23888888888888893</v>
      </c>
    </row>
    <row r="23" spans="1:16">
      <c r="A23" s="6">
        <v>17</v>
      </c>
      <c r="B23" s="6"/>
      <c r="C23" s="6"/>
      <c r="D23" s="24"/>
      <c r="E23" s="20"/>
      <c r="F23" s="8"/>
      <c r="G23" s="8"/>
      <c r="H23" s="8"/>
      <c r="I23" s="8"/>
      <c r="J23" s="8"/>
      <c r="K23" s="19"/>
      <c r="L23" s="22"/>
      <c r="M23" s="8"/>
      <c r="O23" s="32">
        <f t="shared" si="0"/>
        <v>0</v>
      </c>
      <c r="P23" s="32"/>
    </row>
    <row r="24" spans="1:16">
      <c r="A24" s="6">
        <v>18</v>
      </c>
      <c r="B24" s="6"/>
      <c r="C24" s="6"/>
      <c r="D24" s="24"/>
      <c r="E24" s="20"/>
      <c r="F24" s="8"/>
      <c r="G24" s="8"/>
      <c r="H24" s="8"/>
      <c r="I24" s="8"/>
      <c r="J24" s="8"/>
      <c r="K24" s="19"/>
      <c r="L24" s="22"/>
      <c r="M24" s="8"/>
      <c r="O24" s="32">
        <f t="shared" si="0"/>
        <v>0</v>
      </c>
      <c r="P24" s="32"/>
    </row>
    <row r="25" spans="1:16">
      <c r="A25" s="6">
        <v>19</v>
      </c>
      <c r="B25" s="6"/>
      <c r="C25" s="6"/>
      <c r="D25" s="24"/>
      <c r="E25" s="20"/>
      <c r="F25" s="8"/>
      <c r="G25" s="8"/>
      <c r="H25" s="8"/>
      <c r="I25" s="8"/>
      <c r="J25" s="8"/>
      <c r="K25" s="19"/>
      <c r="L25" s="22"/>
      <c r="M25" s="8"/>
      <c r="O25" s="32">
        <f t="shared" si="0"/>
        <v>0</v>
      </c>
      <c r="P25" s="32"/>
    </row>
    <row r="26" spans="1:16">
      <c r="A26" s="6">
        <v>20</v>
      </c>
      <c r="B26" s="6">
        <v>60</v>
      </c>
      <c r="C26" s="6">
        <f>D26*B26</f>
        <v>90</v>
      </c>
      <c r="D26" s="24">
        <v>1.5</v>
      </c>
      <c r="E26" s="20">
        <v>86</v>
      </c>
      <c r="F26" s="8">
        <f t="shared" si="1"/>
        <v>1.4333333333333333</v>
      </c>
      <c r="G26" s="8">
        <v>87</v>
      </c>
      <c r="H26" s="8">
        <f t="shared" si="2"/>
        <v>1.45</v>
      </c>
      <c r="I26" s="8">
        <v>87</v>
      </c>
      <c r="J26" s="8">
        <f t="shared" si="8"/>
        <v>1.45</v>
      </c>
      <c r="K26" s="19">
        <f t="shared" si="4"/>
        <v>86.666666666666671</v>
      </c>
      <c r="L26" s="22">
        <f t="shared" si="5"/>
        <v>1.4444444444444444</v>
      </c>
      <c r="M26" s="8">
        <f t="shared" si="7"/>
        <v>3.875968992248064</v>
      </c>
      <c r="O26" s="32">
        <f>L26*A26/$A$26</f>
        <v>1.4444444444444444</v>
      </c>
      <c r="P26" s="32">
        <f t="shared" si="6"/>
        <v>0</v>
      </c>
    </row>
    <row r="27" spans="1:16">
      <c r="N27" s="14"/>
      <c r="O27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"/>
    </sheetView>
  </sheetViews>
  <sheetFormatPr defaultRowHeight="15"/>
  <cols>
    <col min="1" max="1" width="10.7109375" bestFit="1" customWidth="1"/>
  </cols>
  <sheetData>
    <row r="1" spans="1:4">
      <c r="A1" t="s">
        <v>30</v>
      </c>
      <c r="B1" t="s">
        <v>31</v>
      </c>
      <c r="D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9-Mar-11</vt:lpstr>
      <vt:lpstr>13-Mar-11</vt:lpstr>
      <vt:lpstr>17-Mar-11</vt:lpstr>
      <vt:lpstr>15-Mar-11</vt:lpstr>
      <vt:lpstr>10-Apr-11</vt:lpstr>
      <vt:lpstr>10-Apr-11 (2)</vt:lpstr>
      <vt:lpstr>MaxError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aguaclara</dc:creator>
  <cp:lastModifiedBy>Akta Patel</cp:lastModifiedBy>
  <dcterms:created xsi:type="dcterms:W3CDTF">2011-03-09T18:31:43Z</dcterms:created>
  <dcterms:modified xsi:type="dcterms:W3CDTF">2011-04-12T02:39:02Z</dcterms:modified>
</cp:coreProperties>
</file>