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18" i="1" l="1"/>
  <c r="O20" i="1" s="1"/>
  <c r="O17" i="1"/>
  <c r="O21" i="1" s="1"/>
  <c r="O16" i="1"/>
  <c r="O15" i="1"/>
  <c r="M4" i="1"/>
  <c r="M3" i="1"/>
  <c r="M2" i="1"/>
  <c r="K2" i="1"/>
  <c r="K3" i="1" s="1"/>
  <c r="I13" i="1"/>
  <c r="I12" i="1"/>
  <c r="I10" i="1"/>
  <c r="I8" i="1"/>
  <c r="I7" i="1"/>
  <c r="I5" i="1"/>
  <c r="I4" i="1"/>
  <c r="I3" i="1"/>
  <c r="I2" i="1"/>
  <c r="G3" i="1"/>
  <c r="G10" i="1"/>
  <c r="G9" i="1"/>
  <c r="G4" i="1"/>
  <c r="G2" i="1"/>
  <c r="G7" i="1"/>
  <c r="E5" i="1"/>
  <c r="E4" i="1"/>
  <c r="E3" i="1"/>
  <c r="E2" i="1"/>
  <c r="E8" i="1" s="1"/>
  <c r="C4" i="1"/>
  <c r="A2" i="1"/>
  <c r="C2" i="1"/>
  <c r="A5" i="1"/>
  <c r="A4" i="1"/>
  <c r="C5" i="1" s="1"/>
  <c r="M6" i="1" l="1"/>
  <c r="M7" i="1"/>
  <c r="K5" i="1"/>
  <c r="K4" i="1"/>
  <c r="E7" i="1"/>
</calcChain>
</file>

<file path=xl/sharedStrings.xml><?xml version="1.0" encoding="utf-8"?>
<sst xmlns="http://schemas.openxmlformats.org/spreadsheetml/2006/main" count="7" uniqueCount="7">
  <si>
    <t>Ejercicio 2</t>
  </si>
  <si>
    <t>Ejercicio 1</t>
  </si>
  <si>
    <t>Ejercicio 3</t>
  </si>
  <si>
    <t>Ejercicio 4</t>
  </si>
  <si>
    <t>Ejercicio 5</t>
  </si>
  <si>
    <t>Ejercicio 6</t>
  </si>
  <si>
    <t>Ejercicio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</si>
</sst>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17" sqref="O17"/>
    </sheetView>
  </sheetViews>
  <sheetFormatPr baseColWidth="10" defaultRowHeight="15" x14ac:dyDescent="0.25"/>
  <cols>
    <col min="15" max="15" width="12" bestFit="1" customWidth="1"/>
  </cols>
  <sheetData>
    <row r="1" spans="1:15" x14ac:dyDescent="0.25">
      <c r="A1" t="s">
        <v>1</v>
      </c>
      <c r="E1" t="s">
        <v>0</v>
      </c>
      <c r="G1" t="s">
        <v>2</v>
      </c>
      <c r="I1" t="s">
        <v>3</v>
      </c>
      <c r="K1" t="s">
        <v>4</v>
      </c>
      <c r="M1" t="s">
        <v>5</v>
      </c>
      <c r="O1" t="s">
        <v>6</v>
      </c>
    </row>
    <row r="2" spans="1:15" x14ac:dyDescent="0.25">
      <c r="A2">
        <f>(4.5-3.4)</f>
        <v>1.1000000000000001</v>
      </c>
      <c r="C2">
        <f>SQRT((1/12)+(1.5/15))</f>
        <v>0.42817441928883765</v>
      </c>
      <c r="E2">
        <f>(401.8-828.2)</f>
        <v>-426.40000000000003</v>
      </c>
      <c r="G2">
        <f>((12*4.9*4.9)+(16*5.6*5.6))/28</f>
        <v>28.21</v>
      </c>
      <c r="I2">
        <f>TINV(0.05,12)</f>
        <v>2.1788128296672284</v>
      </c>
      <c r="K2">
        <f>((12*0.3*0.3)+(16*1))/28</f>
        <v>0.61</v>
      </c>
      <c r="M2">
        <f>(5.8*5.8)/(3.4*3.4)</f>
        <v>2.910034602076125</v>
      </c>
      <c r="O2">
        <v>6</v>
      </c>
    </row>
    <row r="3" spans="1:15" x14ac:dyDescent="0.25">
      <c r="E3">
        <f>NORMSINV(0.005)</f>
        <v>-2.5758293035488999</v>
      </c>
      <c r="G3">
        <f>SQRT((G2/13)+(G2/17))</f>
        <v>1.9568882862099926</v>
      </c>
      <c r="I3">
        <f>TINV(0.05,16)</f>
        <v>2.119905299221255</v>
      </c>
      <c r="K3">
        <f>SQRT(K2/17+K2/13)</f>
        <v>0.28775932628544532</v>
      </c>
      <c r="M3">
        <f>FINV(0.025,10,3)</f>
        <v>14.418942042127425</v>
      </c>
      <c r="O3">
        <v>6.4</v>
      </c>
    </row>
    <row r="4" spans="1:15" x14ac:dyDescent="0.25">
      <c r="A4">
        <f>NORMSINV(0.025)</f>
        <v>-1.9599639845400538</v>
      </c>
      <c r="C4">
        <f>A2+A5*C2</f>
        <v>1.9392064409074741</v>
      </c>
      <c r="E4">
        <f>NORMSINV(0.995)</f>
        <v>2.5758293035488999</v>
      </c>
      <c r="G4">
        <f>TINV(0.05,28)</f>
        <v>2.0484071417952445</v>
      </c>
      <c r="I4">
        <f>0.3*0.3/13</f>
        <v>6.9230769230769224E-3</v>
      </c>
      <c r="K4">
        <f>I8+G4*K3</f>
        <v>1.389448259081294</v>
      </c>
      <c r="M4">
        <f>FINV(0.975,10,3)</f>
        <v>0.20722719371309561</v>
      </c>
      <c r="O4">
        <v>7</v>
      </c>
    </row>
    <row r="5" spans="1:15" x14ac:dyDescent="0.25">
      <c r="A5">
        <f>NORMSINV(0.975)</f>
        <v>1.9599639845400536</v>
      </c>
      <c r="C5">
        <f>A2+A4*C2</f>
        <v>0.26079355909252622</v>
      </c>
      <c r="E5">
        <f>SQRT((226.4*226.4/112)+(274.9*274.9/75))</f>
        <v>38.27860449265048</v>
      </c>
      <c r="I5">
        <f>1/17</f>
        <v>5.8823529411764705E-2</v>
      </c>
      <c r="K5">
        <f>I8-G4*K3</f>
        <v>0.21055174091870565</v>
      </c>
      <c r="O5">
        <v>5.8</v>
      </c>
    </row>
    <row r="6" spans="1:15" x14ac:dyDescent="0.25">
      <c r="M6">
        <f>M2/M4</f>
        <v>14.042725522331999</v>
      </c>
      <c r="O6">
        <v>6</v>
      </c>
    </row>
    <row r="7" spans="1:15" x14ac:dyDescent="0.25">
      <c r="E7">
        <f>E2+E4*E5</f>
        <v>-327.80084884887236</v>
      </c>
      <c r="G7">
        <f>(21-12.1)</f>
        <v>8.9</v>
      </c>
      <c r="I7">
        <f>(I2*I4+I3*I5)/(I4+I5)</f>
        <v>2.1261082256894133</v>
      </c>
      <c r="M7">
        <f>M2/M3</f>
        <v>0.20182025793390093</v>
      </c>
      <c r="O7">
        <v>5.8</v>
      </c>
    </row>
    <row r="8" spans="1:15" x14ac:dyDescent="0.25">
      <c r="E8">
        <f>E2-E4*E5</f>
        <v>-524.99915115112776</v>
      </c>
      <c r="I8">
        <f>4.5-3.7</f>
        <v>0.79999999999999982</v>
      </c>
      <c r="O8">
        <v>5.9</v>
      </c>
    </row>
    <row r="9" spans="1:15" x14ac:dyDescent="0.25">
      <c r="G9">
        <f>G7+G4*G3</f>
        <v>12.908503941168005</v>
      </c>
      <c r="O9">
        <v>6.7</v>
      </c>
    </row>
    <row r="10" spans="1:15" x14ac:dyDescent="0.25">
      <c r="G10">
        <f>G7-G4*G3</f>
        <v>4.8914960588319953</v>
      </c>
      <c r="I10">
        <f>SQRT(I4+I5)</f>
        <v>0.25641101055696036</v>
      </c>
      <c r="O10">
        <v>6.1</v>
      </c>
    </row>
    <row r="11" spans="1:15" x14ac:dyDescent="0.25">
      <c r="O11">
        <v>6.5</v>
      </c>
    </row>
    <row r="12" spans="1:15" x14ac:dyDescent="0.25">
      <c r="I12">
        <f>I8+I7*I10</f>
        <v>1.3451575587024882</v>
      </c>
      <c r="O12">
        <v>6.3</v>
      </c>
    </row>
    <row r="13" spans="1:15" x14ac:dyDescent="0.25">
      <c r="I13">
        <f>I8-I7*I10</f>
        <v>0.25484244129751144</v>
      </c>
      <c r="O13">
        <v>5.8</v>
      </c>
    </row>
    <row r="15" spans="1:15" x14ac:dyDescent="0.25">
      <c r="O15">
        <f>_xlfn.STDEV.S(O2:O13)</f>
        <v>0.39186809778368809</v>
      </c>
    </row>
    <row r="16" spans="1:15" x14ac:dyDescent="0.25">
      <c r="O16">
        <f>O15*O15*11</f>
        <v>1.6891666666666674</v>
      </c>
    </row>
    <row r="17" spans="15:15" x14ac:dyDescent="0.25">
      <c r="O17">
        <f>_xlfn.CHISQ.INV(0.025,11)</f>
        <v>3.8157482522360988</v>
      </c>
    </row>
    <row r="18" spans="15:15" x14ac:dyDescent="0.25">
      <c r="O18">
        <f>_xlfn.CHISQ.INV(0.975,11)</f>
        <v>21.920049261021205</v>
      </c>
    </row>
    <row r="20" spans="15:15" x14ac:dyDescent="0.25">
      <c r="O20">
        <f>O16/O18</f>
        <v>7.7060349935909447E-2</v>
      </c>
    </row>
    <row r="21" spans="15:15" x14ac:dyDescent="0.25">
      <c r="O21">
        <f>O16/O17</f>
        <v>0.44268294316240192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 de Docencia en Ingeniería Biomédica</dc:creator>
  <cp:lastModifiedBy>Laboratorios de Docencia en Ingeniería Biomédica</cp:lastModifiedBy>
  <dcterms:created xsi:type="dcterms:W3CDTF">2019-10-02T13:22:27Z</dcterms:created>
  <dcterms:modified xsi:type="dcterms:W3CDTF">2019-10-02T14:56:30Z</dcterms:modified>
</cp:coreProperties>
</file>