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jercicio 1" sheetId="1" state="visible" r:id="rId2"/>
    <sheet name="Ejercicio 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<sst xmlns="http://schemas.openxmlformats.org/spreadsheetml/2006/main" count="193" uniqueCount="95">
  <si>
    <t xml:space="preserve">1°</t>
  </si>
  <si>
    <t xml:space="preserve">Buscar frecuencia de corte real</t>
  </si>
  <si>
    <t xml:space="preserve">Se configura el generador con una señal senoidal de la mayor tensión posible para reducir la relación de ruido. Configuramos la salida del mismo para que sea High-Z. Utilizamos la punta del osciloscopio en x10, configurando como tal el canal y calibrandolo para ello, luego sincronizamos el osciloscopio con el generador y medimos las señales de generador y capacitor, variando la frecuencia hasta encontrar el punto de frecuencia de corte donde la fase sea 45° y la señal aproximadamente 70,7%.</t>
  </si>
  <si>
    <t xml:space="preserve">Observaciones</t>
  </si>
  <si>
    <t xml:space="preserve">Estado</t>
  </si>
  <si>
    <t xml:space="preserve">Estados</t>
  </si>
  <si>
    <t xml:space="preserve">Generador</t>
  </si>
  <si>
    <t xml:space="preserve">Capacitor</t>
  </si>
  <si>
    <t xml:space="preserve">Diferencia de fase (°)</t>
  </si>
  <si>
    <t xml:space="preserve">Completa</t>
  </si>
  <si>
    <t xml:space="preserve">Incompleta</t>
  </si>
  <si>
    <t xml:space="preserve">Amplitud (V)</t>
  </si>
  <si>
    <t xml:space="preserve">Frecuencia (Hz)</t>
  </si>
  <si>
    <t xml:space="preserve">Ignorada</t>
  </si>
  <si>
    <t xml:space="preserve">2°</t>
  </si>
  <si>
    <t xml:space="preserve">Medición de valores de componentes</t>
  </si>
  <si>
    <t xml:space="preserve">Se utiliza el analizador de impedancias con la frecuencia de corte real obtenida en el paso anterior, y se mida del capacitor el valor de su capacidad así como la parte real e imaginaria de la impedancia en configuración paralelo. Luego se toma la medición de la impedancia, en parte real e imaginaria, de la resistencia a esa misma frecuencia.</t>
  </si>
  <si>
    <t xml:space="preserve">Valores teóricos</t>
  </si>
  <si>
    <t xml:space="preserve">Resistencia</t>
  </si>
  <si>
    <t xml:space="preserve">Capacidad (F)</t>
  </si>
  <si>
    <t xml:space="preserve">Parte real en paralelo (Ohm)</t>
  </si>
  <si>
    <t xml:space="preserve">Parte imaginaria en paralelo (Ohm)</t>
  </si>
  <si>
    <t xml:space="preserve">Parte real (Ohm)</t>
  </si>
  <si>
    <t xml:space="preserve">Parte imaginaria (Ohm)</t>
  </si>
  <si>
    <t xml:space="preserve">Resistencia (Ohm)</t>
  </si>
  <si>
    <t xml:space="preserve">3°</t>
  </si>
  <si>
    <t xml:space="preserve">Error relativo de la medición de la capacidad</t>
  </si>
  <si>
    <t xml:space="preserve">Una vez realizadas todas las mediciones previas, para la frecuencia de corte real se busca cuanto vale el capacitor, teniendo en cuenta diferentes casos. En la primera fila se considera la resistencia teórica, luego la resistencia medida, y así en cada caso el valor de capacidad medida y calculada tendran entre sí un valor de error relativo asociado.</t>
  </si>
  <si>
    <t xml:space="preserve">Frecuencia de corte (Hz)</t>
  </si>
  <si>
    <t xml:space="preserve">Capacidad calculada (F)</t>
  </si>
  <si>
    <t xml:space="preserve">Capacidad medida (F)</t>
  </si>
  <si>
    <t xml:space="preserve">Error relativo (%)</t>
  </si>
  <si>
    <r>
      <rPr>
        <b val="true"/>
        <sz val="11"/>
        <color rgb="FF806000"/>
        <rFont val="Calibri"/>
        <family val="2"/>
        <charset val="1"/>
      </rPr>
      <t xml:space="preserve">¿Cómo son los errores? ¿Varían según lo esperado? ¿Por qué? </t>
    </r>
    <r>
      <rPr>
        <b val="true"/>
        <i val="true"/>
        <sz val="11"/>
        <color rgb="FF000000"/>
        <rFont val="Calibri"/>
        <family val="2"/>
        <charset val="1"/>
      </rPr>
      <t xml:space="preserve">RECORDAR:</t>
    </r>
    <r>
      <rPr>
        <i val="true"/>
        <sz val="11"/>
        <color rgb="FF000000"/>
        <rFont val="Calibri"/>
        <family val="2"/>
        <charset val="1"/>
      </rPr>
      <t xml:space="preserve"> Proponer considerar el modelo equivalente en paralelo del capacitor para incluir la variación de la frecuencia teórica a la real medida con el osciloscopio.</t>
    </r>
  </si>
  <si>
    <t xml:space="preserve">4°</t>
  </si>
  <si>
    <t xml:space="preserve">Comparación de los valores de frecuencia de corte según consideraciones</t>
  </si>
  <si>
    <t xml:space="preserve">Método</t>
  </si>
  <si>
    <t xml:space="preserve">Frecuencia de corte obtenida (Hz)</t>
  </si>
  <si>
    <t xml:space="preserve">Frecuencia de corte teórica (Hz)</t>
  </si>
  <si>
    <t xml:space="preserve">Medidas en el analizador de impedancias</t>
  </si>
  <si>
    <t xml:space="preserve">Medición de osciloscopio en el punto de corte</t>
  </si>
  <si>
    <t xml:space="preserve">Frecuencia</t>
  </si>
  <si>
    <t xml:space="preserve">Impedancia</t>
  </si>
  <si>
    <t xml:space="preserve">Fase</t>
  </si>
  <si>
    <t xml:space="preserve">Cálculo con valores medidos de R y C</t>
  </si>
  <si>
    <t xml:space="preserve">Considerando la resistencia interna del capacitor y su modelo paralelo</t>
  </si>
  <si>
    <t xml:space="preserve">Medida con el analizador de impedancia</t>
  </si>
  <si>
    <t xml:space="preserve">5°</t>
  </si>
  <si>
    <t xml:space="preserve">Medición para diagrama fasorial</t>
  </si>
  <si>
    <t xml:space="preserve">Realizar las mediciones en la frecuencia de corte de igual forma que la primera vez, no obstante debemos obtener una medición de la tensión sobre la resistencia y obtener de esa forma la corriente sobre la misma.</t>
  </si>
  <si>
    <t xml:space="preserve">Fase (°)</t>
  </si>
  <si>
    <t xml:space="preserve">Corriente (A)</t>
  </si>
  <si>
    <t xml:space="preserve">6°</t>
  </si>
  <si>
    <t xml:space="preserve">Medición de respuesta en frecuencia</t>
  </si>
  <si>
    <t xml:space="preserve">Amplitud Generador (V)</t>
  </si>
  <si>
    <t xml:space="preserve">Ampitud Capacitor (V)</t>
  </si>
  <si>
    <t xml:space="preserve">Ganancia (dB)</t>
  </si>
  <si>
    <t xml:space="preserve">Diferencia de fase - Osciloscopio</t>
  </si>
  <si>
    <t xml:space="preserve">Diferencia temporal</t>
  </si>
  <si>
    <t xml:space="preserve">Diferencia de fase - Modo Δt</t>
  </si>
  <si>
    <t xml:space="preserve">Distancia entre ceros</t>
  </si>
  <si>
    <t xml:space="preserve">Distancia total</t>
  </si>
  <si>
    <t xml:space="preserve">Diferencia de fase - Modo XY</t>
  </si>
  <si>
    <t xml:space="preserve">Amplitud Resistencia (V)</t>
  </si>
  <si>
    <t xml:space="preserve">Puede ser que los casos donde la salida tiene un par de milivolts mas que la entrada sea porque estamos tomando el valor promedio…</t>
  </si>
  <si>
    <t xml:space="preserve">7°</t>
  </si>
  <si>
    <t xml:space="preserve">Excitación del circuito con una señal cuadrada</t>
  </si>
  <si>
    <t xml:space="preserve">Medición</t>
  </si>
  <si>
    <t xml:space="preserve">Descripción</t>
  </si>
  <si>
    <t xml:space="preserve">Comentarios</t>
  </si>
  <si>
    <t xml:space="preserve">Señal cuadrada variando la frecuencia desde 10 Hz hasta 1MHz</t>
  </si>
  <si>
    <t xml:space="preserve">Se genera una señal cuadrada con el generador de la mayor amplitud posible y se varían las frecuencias en dicho rango para poder observar cuál es el efecto y qué se concluye.</t>
  </si>
  <si>
    <t xml:space="preserve">Primero, medimos el generador con f=5Hz y con f=20kHz. Observar la pérdida de armónicos por la punta de osciloscopio.</t>
  </si>
  <si>
    <t xml:space="preserve">Señal cuadrada frecuencia baja</t>
  </si>
  <si>
    <r>
      <rPr>
        <sz val="11"/>
        <color rgb="FF000000"/>
        <rFont val="Calibri"/>
        <family val="2"/>
        <charset val="1"/>
      </rPr>
      <t xml:space="preserve">Medir la señal, </t>
    </r>
    <r>
      <rPr>
        <b val="true"/>
        <sz val="11"/>
        <color rgb="FF000000"/>
        <rFont val="Calibri"/>
        <family val="2"/>
        <charset val="1"/>
      </rPr>
      <t xml:space="preserve">sacar foto </t>
    </r>
    <r>
      <rPr>
        <sz val="11"/>
        <color rgb="FF000000"/>
        <rFont val="Calibri"/>
        <family val="2"/>
        <charset val="1"/>
      </rPr>
      <t xml:space="preserve">y obtener </t>
    </r>
    <r>
      <rPr>
        <b val="true"/>
        <sz val="11"/>
        <color rgb="FF000000"/>
        <rFont val="Calibri"/>
        <family val="2"/>
        <charset val="1"/>
      </rPr>
      <t xml:space="preserve">conclusión</t>
    </r>
  </si>
  <si>
    <t xml:space="preserve">Se midieron para f = 2kHz</t>
  </si>
  <si>
    <t xml:space="preserve">Señal cuadrada frecuencia media</t>
  </si>
  <si>
    <r>
      <rPr>
        <sz val="11"/>
        <color rgb="FF000000"/>
        <rFont val="Calibri"/>
        <family val="2"/>
        <charset val="1"/>
      </rPr>
      <t xml:space="preserve">Medir la señal, </t>
    </r>
    <r>
      <rPr>
        <b val="true"/>
        <sz val="11"/>
        <color rgb="FF000000"/>
        <rFont val="Calibri"/>
        <family val="2"/>
        <charset val="1"/>
      </rPr>
      <t xml:space="preserve">sacar foto</t>
    </r>
    <r>
      <rPr>
        <sz val="11"/>
        <color rgb="FF000000"/>
        <rFont val="Calibri"/>
        <family val="2"/>
        <charset val="1"/>
      </rPr>
      <t xml:space="preserve"> y obtener </t>
    </r>
    <r>
      <rPr>
        <b val="true"/>
        <sz val="11"/>
        <color rgb="FF000000"/>
        <rFont val="Calibri"/>
        <family val="2"/>
        <charset val="1"/>
      </rPr>
      <t xml:space="preserve">conclusión</t>
    </r>
  </si>
  <si>
    <t xml:space="preserve">Se midieron para f = 20kHz</t>
  </si>
  <si>
    <t xml:space="preserve">Señal cuadrada frecuencia alta</t>
  </si>
  <si>
    <r>
      <rPr>
        <sz val="11"/>
        <color rgb="FF000000"/>
        <rFont val="Calibri"/>
        <family val="2"/>
        <charset val="1"/>
      </rPr>
      <t xml:space="preserve">Medir la señal, </t>
    </r>
    <r>
      <rPr>
        <b val="true"/>
        <sz val="11"/>
        <color rgb="FF000000"/>
        <rFont val="Calibri"/>
        <family val="2"/>
        <charset val="1"/>
      </rPr>
      <t xml:space="preserve">sacar</t>
    </r>
    <r>
      <rPr>
        <sz val="11"/>
        <color rgb="FF000000"/>
        <rFont val="Calibri"/>
        <family val="2"/>
        <charset val="1"/>
      </rPr>
      <t xml:space="preserve"> </t>
    </r>
    <r>
      <rPr>
        <b val="true"/>
        <sz val="11"/>
        <color rgb="FF000000"/>
        <rFont val="Calibri"/>
        <family val="2"/>
        <charset val="1"/>
      </rPr>
      <t xml:space="preserve">foto</t>
    </r>
    <r>
      <rPr>
        <sz val="11"/>
        <color rgb="FF000000"/>
        <rFont val="Calibri"/>
        <family val="2"/>
        <charset val="1"/>
      </rPr>
      <t xml:space="preserve"> y obtener </t>
    </r>
    <r>
      <rPr>
        <b val="true"/>
        <sz val="11"/>
        <color rgb="FF000000"/>
        <rFont val="Calibri"/>
        <family val="2"/>
        <charset val="1"/>
      </rPr>
      <t xml:space="preserve">conclusión</t>
    </r>
  </si>
  <si>
    <t xml:space="preserve">Se midieron para f = 200kHz</t>
  </si>
  <si>
    <t xml:space="preserve">8°</t>
  </si>
  <si>
    <t xml:space="preserve">Repitiendo el primer punto de medición con señal sinusoidal a la frecuencia de corte encontrada de forma real. Usando la punta como carga en x1.</t>
  </si>
  <si>
    <t xml:space="preserve">9°</t>
  </si>
  <si>
    <t xml:space="preserve">Repitiendo el primer punto de medición con señal sinusoidal a la frecuencia de corte encontrada de forma real. Usando la punta como carga en x10.</t>
  </si>
  <si>
    <t xml:space="preserve">Ampitud Resistencia (V)</t>
  </si>
  <si>
    <t xml:space="preserve">Dejo metodo de medicion con el modo XY pero no creo que lo usemos porque va a ser mucho mas facil de las otras maneras (y mas preciso tambien) .El bode de la fase esta hecho con la diferencia que tiere el osciloscopio, cambiar convenientemente</t>
  </si>
  <si>
    <t xml:space="preserve">Excitación del circuito con una señal triangular</t>
  </si>
  <si>
    <t xml:space="preserve">Se genera una señal triangular con el generador de la mayor amplitud posible y se varían las frecuencias en dicho rango para poder observar cuál es el efecto y qué se concluye.</t>
  </si>
  <si>
    <t xml:space="preserve">Señal triangular frecuencia baja</t>
  </si>
  <si>
    <t xml:space="preserve">Se midió con f=2kHz (con punta x10, repetir con punta x1 y comparar)</t>
  </si>
  <si>
    <t xml:space="preserve">Señal triangular frecuencia media</t>
  </si>
  <si>
    <t xml:space="preserve">Se midió con una f=20kHz </t>
  </si>
  <si>
    <t xml:space="preserve">Señal triangular frecuencia alta</t>
  </si>
  <si>
    <t xml:space="preserve">Se repitió con 100kHz</t>
  </si>
</sst>
</file>

<file path=xl/styles.xml><?xml version="1.0" encoding="utf-8"?>
<styleSheet xmlns="http://schemas.openxmlformats.org/spreadsheetml/2006/main">
  <numFmts count="6">
    <numFmt numFmtId="164" formatCode="General"/>
    <numFmt numFmtId="165" formatCode="0.00E+00"/>
    <numFmt numFmtId="166" formatCode="0.00"/>
    <numFmt numFmtId="167" formatCode="0.00%"/>
    <numFmt numFmtId="168" formatCode="0.000E+00"/>
    <numFmt numFmtId="169" formatCode="0.000%"/>
  </numFmts>
  <fonts count="18">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1"/>
      <color rgb="FFFFFFFF"/>
      <name val="Calibri"/>
      <family val="2"/>
      <charset val="1"/>
    </font>
    <font>
      <sz val="10"/>
      <color rgb="FFFFFFFF"/>
      <name val="Calibri"/>
      <family val="2"/>
      <charset val="1"/>
    </font>
    <font>
      <b val="true"/>
      <sz val="11"/>
      <color rgb="FF000000"/>
      <name val="Calibri"/>
      <family val="2"/>
      <charset val="1"/>
    </font>
    <font>
      <b val="true"/>
      <sz val="11"/>
      <name val="Calibri"/>
      <family val="2"/>
      <charset val="1"/>
    </font>
    <font>
      <sz val="11"/>
      <name val="Calibri"/>
      <family val="2"/>
      <charset val="1"/>
    </font>
    <font>
      <b val="true"/>
      <sz val="11"/>
      <color rgb="FF806000"/>
      <name val="Calibri"/>
      <family val="2"/>
      <charset val="1"/>
    </font>
    <font>
      <b val="true"/>
      <i val="true"/>
      <sz val="11"/>
      <color rgb="FF000000"/>
      <name val="Calibri"/>
      <family val="2"/>
      <charset val="1"/>
    </font>
    <font>
      <i val="true"/>
      <sz val="11"/>
      <color rgb="FF000000"/>
      <name val="Calibri"/>
      <family val="2"/>
      <charset val="1"/>
    </font>
    <font>
      <sz val="10"/>
      <color rgb="FF000000"/>
      <name val="Calibri"/>
      <family val="2"/>
      <charset val="1"/>
    </font>
    <font>
      <b val="true"/>
      <sz val="16"/>
      <color rgb="FFF2F2F2"/>
      <name val="Calibri"/>
      <family val="2"/>
    </font>
    <font>
      <sz val="9"/>
      <color rgb="FFBFBFBF"/>
      <name val="Calibri"/>
      <family val="2"/>
    </font>
    <font>
      <b val="true"/>
      <sz val="14"/>
      <color rgb="FFD9D9D9"/>
      <name val="Calibri"/>
      <family val="2"/>
    </font>
    <font>
      <b val="true"/>
      <sz val="18"/>
      <color rgb="FFD9D9D9"/>
      <name val="Calibri"/>
      <family val="2"/>
    </font>
  </fonts>
  <fills count="13">
    <fill>
      <patternFill patternType="none"/>
    </fill>
    <fill>
      <patternFill patternType="gray125"/>
    </fill>
    <fill>
      <patternFill patternType="solid">
        <fgColor rgb="FF385724"/>
        <bgColor rgb="FF404040"/>
      </patternFill>
    </fill>
    <fill>
      <patternFill patternType="solid">
        <fgColor rgb="FF595959"/>
        <bgColor rgb="FF404040"/>
      </patternFill>
    </fill>
    <fill>
      <patternFill patternType="solid">
        <fgColor rgb="FFFBE5D6"/>
        <bgColor rgb="FFF2F2F2"/>
      </patternFill>
    </fill>
    <fill>
      <patternFill patternType="solid">
        <fgColor rgb="FFC5E0B4"/>
        <bgColor rgb="FFD9D9D9"/>
      </patternFill>
    </fill>
    <fill>
      <patternFill patternType="solid">
        <fgColor rgb="FFFFFFFF"/>
        <bgColor rgb="FFF2F2F2"/>
      </patternFill>
    </fill>
    <fill>
      <patternFill patternType="solid">
        <fgColor rgb="FFFF0000"/>
        <bgColor rgb="FF993300"/>
      </patternFill>
    </fill>
    <fill>
      <patternFill patternType="solid">
        <fgColor rgb="FF8497B0"/>
        <bgColor rgb="FF808080"/>
      </patternFill>
    </fill>
    <fill>
      <patternFill patternType="solid">
        <fgColor rgb="FF00B050"/>
        <bgColor rgb="FF008080"/>
      </patternFill>
    </fill>
    <fill>
      <patternFill patternType="solid">
        <fgColor rgb="FFF2F2F2"/>
        <bgColor rgb="FFFFFFFF"/>
      </patternFill>
    </fill>
    <fill>
      <patternFill patternType="solid">
        <fgColor rgb="FFA9D18E"/>
        <bgColor rgb="FFC5E0B4"/>
      </patternFill>
    </fill>
    <fill>
      <patternFill patternType="solid">
        <fgColor rgb="FF404040"/>
        <bgColor rgb="FF385724"/>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style="medium"/>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thin"/>
      <right style="thin"/>
      <top style="thin"/>
      <bottom style="thin"/>
      <diagonal/>
    </border>
    <border diagonalUp="false" diagonalDown="false">
      <left style="medium"/>
      <right/>
      <top/>
      <bottom/>
      <diagonal/>
    </border>
    <border diagonalUp="false" diagonalDown="false">
      <left style="medium"/>
      <right style="medium"/>
      <top style="medium"/>
      <botto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2"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7" borderId="3" xfId="0" applyFont="true" applyBorder="true" applyAlignment="true" applyProtection="false">
      <alignment horizontal="center" vertical="center" textRotation="0" wrapText="fals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false" indent="0" shrinkToFit="false"/>
      <protection locked="true" hidden="false"/>
    </xf>
    <xf numFmtId="164" fontId="7" fillId="9" borderId="7"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8" xfId="0" applyFont="false" applyBorder="true" applyAlignment="true" applyProtection="false">
      <alignment horizontal="center" vertical="center" textRotation="0" wrapText="false" indent="0" shrinkToFit="false"/>
      <protection locked="true" hidden="false"/>
    </xf>
    <xf numFmtId="165" fontId="0" fillId="0" borderId="6" xfId="0" applyFont="false" applyBorder="true" applyAlignment="true" applyProtection="false">
      <alignment horizontal="center" vertical="center" textRotation="0" wrapText="false" indent="0" shrinkToFit="false"/>
      <protection locked="true" hidden="false"/>
    </xf>
    <xf numFmtId="165" fontId="0" fillId="5" borderId="2" xfId="0" applyFont="false" applyBorder="true" applyAlignment="true" applyProtection="false">
      <alignment horizontal="center" vertical="center" textRotation="0" wrapText="false" indent="0" shrinkToFit="false"/>
      <protection locked="true" hidden="false"/>
    </xf>
    <xf numFmtId="164" fontId="0" fillId="5" borderId="9" xfId="0" applyFont="false" applyBorder="true" applyAlignment="true" applyProtection="false">
      <alignment horizontal="center" vertical="center" textRotation="0" wrapText="false" indent="0" shrinkToFit="false"/>
      <protection locked="true" hidden="false"/>
    </xf>
    <xf numFmtId="164" fontId="0" fillId="5" borderId="10" xfId="0" applyFont="fals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9" fillId="5" borderId="11" xfId="0" applyFont="true" applyBorder="true" applyAlignment="true" applyProtection="false">
      <alignment horizontal="center" vertical="center" textRotation="0" wrapText="false" indent="0" shrinkToFit="false"/>
      <protection locked="true" hidden="false"/>
    </xf>
    <xf numFmtId="166" fontId="9" fillId="5" borderId="12" xfId="0" applyFont="true" applyBorder="true" applyAlignment="true" applyProtection="false">
      <alignment horizontal="center" vertical="center" textRotation="0" wrapText="false" indent="0" shrinkToFit="false"/>
      <protection locked="true" hidden="false"/>
    </xf>
    <xf numFmtId="164" fontId="9" fillId="5" borderId="12" xfId="0" applyFont="true" applyBorder="true" applyAlignment="true" applyProtection="false">
      <alignment horizontal="center" vertical="center" textRotation="0" wrapText="false" indent="0" shrinkToFit="false"/>
      <protection locked="true" hidden="false"/>
    </xf>
    <xf numFmtId="167" fontId="9" fillId="5" borderId="13" xfId="0" applyFont="true" applyBorder="true" applyAlignment="true" applyProtection="false">
      <alignment horizontal="center" vertical="center" textRotation="0" wrapText="false" indent="0" shrinkToFit="false"/>
      <protection locked="true" hidden="false"/>
    </xf>
    <xf numFmtId="164" fontId="9" fillId="5" borderId="4" xfId="0" applyFont="true" applyBorder="true" applyAlignment="true" applyProtection="false">
      <alignment horizontal="center" vertical="center" textRotation="0" wrapText="false" indent="0" shrinkToFit="false"/>
      <protection locked="true" hidden="false"/>
    </xf>
    <xf numFmtId="164" fontId="9" fillId="5" borderId="5" xfId="0" applyFont="true" applyBorder="true" applyAlignment="true" applyProtection="false">
      <alignment horizontal="center" vertical="center" textRotation="0" wrapText="false" indent="0" shrinkToFit="false"/>
      <protection locked="true" hidden="false"/>
    </xf>
    <xf numFmtId="167" fontId="9" fillId="5" borderId="6" xfId="0" applyFont="true" applyBorder="true" applyAlignment="true" applyProtection="false">
      <alignment horizontal="center" vertical="center" textRotation="0" wrapText="false" indent="0" shrinkToFit="false"/>
      <protection locked="true" hidden="false"/>
    </xf>
    <xf numFmtId="164" fontId="10" fillId="10" borderId="14"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13" fillId="5" borderId="2" xfId="0" applyFont="true" applyBorder="true" applyAlignment="true" applyProtection="false">
      <alignment horizontal="center" vertical="center" textRotation="0" wrapText="true" indent="0" shrinkToFit="false"/>
      <protection locked="true" hidden="false"/>
    </xf>
    <xf numFmtId="166" fontId="0" fillId="5" borderId="11" xfId="0" applyFont="false" applyBorder="true" applyAlignment="true" applyProtection="false">
      <alignment horizontal="center" vertical="center" textRotation="0" wrapText="false" indent="0" shrinkToFit="false"/>
      <protection locked="true" hidden="false"/>
    </xf>
    <xf numFmtId="166" fontId="0" fillId="5" borderId="12" xfId="0" applyFont="false" applyBorder="true" applyAlignment="true" applyProtection="false">
      <alignment horizontal="center" vertical="center" textRotation="0" wrapText="false" indent="0" shrinkToFit="false"/>
      <protection locked="true" hidden="false"/>
    </xf>
    <xf numFmtId="167" fontId="0" fillId="5" borderId="13" xfId="0" applyFont="false" applyBorder="true" applyAlignment="true" applyProtection="false">
      <alignment horizontal="center" vertical="center" textRotation="0" wrapText="false" indent="0" shrinkToFit="false"/>
      <protection locked="true" hidden="false"/>
    </xf>
    <xf numFmtId="164" fontId="7" fillId="11" borderId="2" xfId="0" applyFont="true" applyBorder="true" applyAlignment="true" applyProtection="false">
      <alignment horizontal="center" vertical="center" textRotation="0" wrapText="true" indent="0" shrinkToFit="false"/>
      <protection locked="true" hidden="false"/>
    </xf>
    <xf numFmtId="164" fontId="7" fillId="11" borderId="9" xfId="0" applyFont="true" applyBorder="true" applyAlignment="true" applyProtection="false">
      <alignment horizontal="center" vertical="center" textRotation="0" wrapText="true" indent="0" shrinkToFit="false"/>
      <protection locked="true" hidden="false"/>
    </xf>
    <xf numFmtId="164" fontId="7" fillId="11" borderId="10" xfId="0" applyFont="true" applyBorder="true" applyAlignment="true" applyProtection="false">
      <alignment horizontal="center" vertical="center" textRotation="0" wrapText="true" indent="0" shrinkToFit="false"/>
      <protection locked="true" hidden="false"/>
    </xf>
    <xf numFmtId="166" fontId="0" fillId="5" borderId="15" xfId="0" applyFont="false" applyBorder="true" applyAlignment="true" applyProtection="false">
      <alignment horizontal="center" vertical="center" textRotation="0" wrapText="false" indent="0" shrinkToFit="false"/>
      <protection locked="true" hidden="false"/>
    </xf>
    <xf numFmtId="166" fontId="0" fillId="5" borderId="0" xfId="0" applyFont="false" applyBorder="true" applyAlignment="true" applyProtection="false">
      <alignment horizontal="center" vertical="center" textRotation="0" wrapText="false" indent="0" shrinkToFit="false"/>
      <protection locked="true" hidden="false"/>
    </xf>
    <xf numFmtId="167" fontId="0" fillId="5" borderId="8" xfId="0" applyFont="false" applyBorder="true" applyAlignment="true" applyProtection="false">
      <alignment horizontal="center" vertical="center" textRotation="0" wrapText="false" indent="0" shrinkToFit="false"/>
      <protection locked="true" hidden="false"/>
    </xf>
    <xf numFmtId="164" fontId="0" fillId="11" borderId="4" xfId="0" applyFont="false" applyBorder="true" applyAlignment="true" applyProtection="false">
      <alignment horizontal="center" vertical="center" textRotation="0" wrapText="false" indent="0" shrinkToFit="false"/>
      <protection locked="true" hidden="false"/>
    </xf>
    <xf numFmtId="164" fontId="0" fillId="11" borderId="5" xfId="0" applyFont="false" applyBorder="true" applyAlignment="true" applyProtection="false">
      <alignment horizontal="center" vertical="center" textRotation="0" wrapText="false" indent="0" shrinkToFit="false"/>
      <protection locked="true" hidden="false"/>
    </xf>
    <xf numFmtId="164" fontId="0" fillId="11" borderId="6" xfId="0" applyFont="false" applyBorder="true" applyAlignment="true" applyProtection="false">
      <alignment horizontal="center" vertical="center" textRotation="0" wrapText="false" indent="0" shrinkToFit="false"/>
      <protection locked="true" hidden="false"/>
    </xf>
    <xf numFmtId="164" fontId="0" fillId="5" borderId="15" xfId="0" applyFont="false" applyBorder="true" applyAlignment="true" applyProtection="false">
      <alignment horizontal="center" vertical="center" textRotation="0" wrapText="false" indent="0" shrinkToFit="false"/>
      <protection locked="true" hidden="false"/>
    </xf>
    <xf numFmtId="164" fontId="13" fillId="5" borderId="15" xfId="0" applyFont="true" applyBorder="true" applyAlignment="true" applyProtection="false">
      <alignment horizontal="center" vertical="center" textRotation="0" wrapText="tru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6" fontId="0" fillId="5" borderId="5" xfId="0" applyFont="false" applyBorder="true" applyAlignment="true" applyProtection="false">
      <alignment horizontal="center" vertical="center" textRotation="0" wrapText="false" indent="0" shrinkToFit="false"/>
      <protection locked="true" hidden="false"/>
    </xf>
    <xf numFmtId="167" fontId="0" fillId="5" borderId="6" xfId="0" applyFont="false" applyBorder="true" applyAlignment="true" applyProtection="false">
      <alignment horizontal="center" vertical="center" textRotation="0" wrapText="false" indent="0" shrinkToFit="false"/>
      <protection locked="true" hidden="false"/>
    </xf>
    <xf numFmtId="164" fontId="6" fillId="12"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5" borderId="11" xfId="0" applyFont="false" applyBorder="true" applyAlignment="true" applyProtection="false">
      <alignment horizontal="center" vertical="center" textRotation="0" wrapText="false" indent="0" shrinkToFit="false"/>
      <protection locked="true" hidden="false"/>
    </xf>
    <xf numFmtId="164" fontId="0" fillId="5" borderId="12" xfId="0" applyFont="false" applyBorder="true" applyAlignment="true" applyProtection="false">
      <alignment horizontal="center" vertical="center" textRotation="0" wrapText="false" indent="0" shrinkToFit="false"/>
      <protection locked="true" hidden="false"/>
    </xf>
    <xf numFmtId="165" fontId="0" fillId="5" borderId="12" xfId="0" applyFont="false" applyBorder="true" applyAlignment="true" applyProtection="false">
      <alignment horizontal="center" vertical="center" textRotation="0" wrapText="false" indent="0" shrinkToFit="false"/>
      <protection locked="true" hidden="false"/>
    </xf>
    <xf numFmtId="164" fontId="0" fillId="5" borderId="13" xfId="0" applyFont="false" applyBorder="true" applyAlignment="true" applyProtection="false">
      <alignment horizontal="center" vertical="center" textRotation="0" wrapText="false" indent="0" shrinkToFit="false"/>
      <protection locked="true" hidden="false"/>
    </xf>
    <xf numFmtId="164" fontId="0" fillId="5" borderId="16" xfId="0" applyFont="false" applyBorder="true" applyAlignment="true" applyProtection="false">
      <alignment horizontal="center" vertical="center" textRotation="0" wrapText="false" indent="0" shrinkToFit="false"/>
      <protection locked="true" hidden="false"/>
    </xf>
    <xf numFmtId="164" fontId="0" fillId="5" borderId="16" xfId="0" applyFont="false" applyBorder="true" applyAlignment="false" applyProtection="false">
      <alignment horizontal="general" vertical="bottom" textRotation="0" wrapText="false" indent="0" shrinkToFit="false"/>
      <protection locked="true" hidden="false"/>
    </xf>
    <xf numFmtId="164" fontId="0" fillId="5" borderId="15"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0" fillId="5" borderId="8" xfId="0" applyFont="false" applyBorder="true" applyAlignment="true" applyProtection="false">
      <alignment horizontal="center" vertical="center" textRotation="0" wrapText="false" indent="0" shrinkToFit="false"/>
      <protection locked="true" hidden="false"/>
    </xf>
    <xf numFmtId="164" fontId="0" fillId="5" borderId="3" xfId="0" applyFont="false" applyBorder="true" applyAlignment="true" applyProtection="false">
      <alignment horizontal="center" vertical="center"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5" xfId="0" applyFont="false" applyBorder="true" applyAlignment="true" applyProtection="false">
      <alignment horizontal="center" vertical="center" textRotation="0" wrapText="false" indent="0" shrinkToFit="false"/>
      <protection locked="true" hidden="false"/>
    </xf>
    <xf numFmtId="165" fontId="0" fillId="5" borderId="5" xfId="0" applyFont="false" applyBorder="true" applyAlignment="true" applyProtection="false">
      <alignment horizontal="center" vertical="center" textRotation="0" wrapText="false" indent="0" shrinkToFit="false"/>
      <protection locked="true" hidden="false"/>
    </xf>
    <xf numFmtId="164" fontId="0" fillId="5" borderId="6" xfId="0" applyFont="false" applyBorder="true" applyAlignment="true" applyProtection="false">
      <alignment horizontal="center" vertical="center" textRotation="0" wrapText="false" indent="0" shrinkToFit="false"/>
      <protection locked="true" hidden="false"/>
    </xf>
    <xf numFmtId="164" fontId="0" fillId="5" borderId="7" xfId="0" applyFont="false" applyBorder="true" applyAlignment="true" applyProtection="false">
      <alignment horizontal="center" vertical="center"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11" borderId="7"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1" borderId="9"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7" fillId="6" borderId="16" xfId="0" applyFont="true" applyBorder="true" applyAlignment="true" applyProtection="false">
      <alignment horizontal="center" vertical="center" textRotation="0" wrapText="true" indent="0" shrinkToFit="false"/>
      <protection locked="true" hidden="false"/>
    </xf>
    <xf numFmtId="164" fontId="0" fillId="11" borderId="7" xfId="0" applyFont="true" applyBorder="true" applyAlignment="true" applyProtection="false">
      <alignment horizontal="center" vertical="center" textRotation="0" wrapText="true" indent="0" shrinkToFit="false"/>
      <protection locked="true" hidden="false"/>
    </xf>
    <xf numFmtId="164" fontId="0" fillId="11" borderId="5" xfId="0" applyFont="true" applyBorder="true" applyAlignment="true" applyProtection="false">
      <alignment horizontal="center" vertical="center" textRotation="0" wrapText="true" indent="0" shrinkToFit="false"/>
      <protection locked="true" hidden="false"/>
    </xf>
    <xf numFmtId="164" fontId="7" fillId="5" borderId="10"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8" fillId="5" borderId="10" xfId="0" applyFont="true" applyBorder="true" applyAlignment="true" applyProtection="false">
      <alignment horizontal="center" vertical="center" textRotation="0" wrapText="true" indent="0" shrinkToFit="false"/>
      <protection locked="true" hidden="false"/>
    </xf>
    <xf numFmtId="164" fontId="7" fillId="6" borderId="2" xfId="0" applyFont="true" applyBorder="true" applyAlignment="true" applyProtection="false">
      <alignment horizontal="center" vertical="center" textRotation="0" wrapText="false" indent="0" shrinkToFit="false"/>
      <protection locked="true" hidden="false"/>
    </xf>
    <xf numFmtId="168" fontId="9" fillId="5" borderId="12" xfId="0" applyFont="true" applyBorder="true" applyAlignment="true" applyProtection="false">
      <alignment horizontal="center" vertical="center" textRotation="0" wrapText="false" indent="0" shrinkToFit="false"/>
      <protection locked="true" hidden="false"/>
    </xf>
    <xf numFmtId="169" fontId="9" fillId="5" borderId="6" xfId="0" applyFont="true" applyBorder="true" applyAlignment="true" applyProtection="false">
      <alignment horizontal="center" vertical="center" textRotation="0" wrapText="false" indent="0" shrinkToFit="false"/>
      <protection locked="true" hidden="false"/>
    </xf>
    <xf numFmtId="165" fontId="9" fillId="5" borderId="12" xfId="0" applyFont="true" applyBorder="true" applyAlignment="true" applyProtection="false">
      <alignment horizontal="center" vertical="center" textRotation="0" wrapText="false" indent="0" shrinkToFit="false"/>
      <protection locked="true" hidden="false"/>
    </xf>
    <xf numFmtId="164" fontId="0" fillId="11" borderId="12" xfId="0" applyFont="true" applyBorder="true" applyAlignment="true" applyProtection="false">
      <alignment horizontal="center" vertical="center" textRotation="0" wrapText="false" indent="0" shrinkToFit="false"/>
      <protection locked="true" hidden="false"/>
    </xf>
    <xf numFmtId="164" fontId="0" fillId="11" borderId="10" xfId="0" applyFont="true" applyBorder="true" applyAlignment="true" applyProtection="false">
      <alignment horizontal="center" vertical="center" textRotation="0" wrapText="false" indent="0" shrinkToFit="false"/>
      <protection locked="true" hidden="false"/>
    </xf>
    <xf numFmtId="164" fontId="0" fillId="11" borderId="2" xfId="0" applyFont="true" applyBorder="true" applyAlignment="true" applyProtection="false">
      <alignment horizontal="center" vertical="center" textRotation="0" wrapText="true" indent="0" shrinkToFit="false"/>
      <protection locked="true" hidden="false"/>
    </xf>
    <xf numFmtId="164" fontId="0" fillId="11" borderId="14" xfId="0" applyFont="true" applyBorder="true" applyAlignment="true" applyProtection="false">
      <alignment horizontal="center" vertical="center" textRotation="0" wrapText="true" indent="0" shrinkToFit="false"/>
      <protection locked="true" hidden="false"/>
    </xf>
    <xf numFmtId="164" fontId="7" fillId="6" borderId="17" xfId="0" applyFont="true" applyBorder="true" applyAlignment="true" applyProtection="false">
      <alignment horizontal="center" vertical="center" textRotation="0" wrapText="true" indent="0" shrinkToFit="false"/>
      <protection locked="true" hidden="false"/>
    </xf>
    <xf numFmtId="164" fontId="7" fillId="6" borderId="13" xfId="0" applyFont="true" applyBorder="true" applyAlignment="true" applyProtection="false">
      <alignment horizontal="center" vertical="center" textRotation="0" wrapText="true" indent="0" shrinkToFit="false"/>
      <protection locked="true" hidden="false"/>
    </xf>
    <xf numFmtId="164" fontId="0" fillId="11" borderId="4" xfId="0" applyFont="true" applyBorder="true" applyAlignment="true" applyProtection="false">
      <alignment horizontal="center" vertical="center" textRotation="0" wrapText="true" indent="0" shrinkToFit="false"/>
      <protection locked="true" hidden="false"/>
    </xf>
    <xf numFmtId="164" fontId="7" fillId="6" borderId="1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6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BE5D6"/>
      <rgbColor rgb="FF3366FF"/>
      <rgbColor rgb="FF33CCCC"/>
      <rgbColor rgb="FFA9D18E"/>
      <rgbColor rgb="FFFFCC00"/>
      <rgbColor rgb="FFFF9900"/>
      <rgbColor rgb="FFFF6600"/>
      <rgbColor rgb="FF595959"/>
      <rgbColor rgb="FF8497B0"/>
      <rgbColor rgb="FF003366"/>
      <rgbColor rgb="FF00B050"/>
      <rgbColor rgb="FF385724"/>
      <rgbColor rgb="FF40404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97" strike="noStrike">
                <a:solidFill>
                  <a:srgbClr val="f2f2f2"/>
                </a:solidFill>
                <a:latin typeface="Calibri"/>
              </a:defRPr>
            </a:pPr>
            <a:r>
              <a:rPr b="1" sz="1600" spc="97" strike="noStrike">
                <a:solidFill>
                  <a:srgbClr val="f2f2f2"/>
                </a:solidFill>
                <a:latin typeface="Calibri"/>
              </a:rPr>
              <a:t>Módulo - Respuesta en frecuencia</a:t>
            </a:r>
          </a:p>
        </c:rich>
      </c:tx>
      <c:overlay val="0"/>
      <c:spPr>
        <a:noFill/>
        <a:ln>
          <a:noFill/>
        </a:ln>
      </c:spPr>
    </c:title>
    <c:autoTitleDeleted val="0"/>
    <c:plotArea>
      <c:scatterChart>
        <c:scatterStyle val="lineMarker"/>
        <c:varyColors val="0"/>
        <c:ser>
          <c:idx val="0"/>
          <c:order val="0"/>
          <c:spPr>
            <a:solidFill>
              <a:srgbClr val="ffffff"/>
            </a:solidFill>
            <a:ln w="25560">
              <a:noFill/>
            </a:ln>
          </c:spPr>
          <c:marker>
            <c:symbol val="circle"/>
            <c:size val="6"/>
            <c:spPr>
              <a:noFill/>
            </c:spPr>
          </c:marker>
          <c:dLbls>
            <c:numFmt formatCode="General" sourceLinked="1"/>
            <c:dLblPos val="r"/>
            <c:showLegendKey val="0"/>
            <c:showVal val="0"/>
            <c:showCatName val="0"/>
            <c:showSerName val="0"/>
            <c:showPercent val="0"/>
            <c:showLeaderLines val="0"/>
          </c:dLbls>
          <c:xVal>
            <c:numRef>
              <c:f>'Ejercicio 1'!$B$33:$B$54</c:f>
              <c:numCache>
                <c:formatCode>General</c:formatCode>
                <c:ptCount val="22"/>
                <c:pt idx="0">
                  <c:v>10</c:v>
                </c:pt>
                <c:pt idx="1">
                  <c:v>100</c:v>
                </c:pt>
                <c:pt idx="2">
                  <c:v>1000</c:v>
                </c:pt>
                <c:pt idx="3">
                  <c:v>10000</c:v>
                </c:pt>
                <c:pt idx="4">
                  <c:v>100000</c:v>
                </c:pt>
                <c:pt idx="5">
                  <c:v>3000</c:v>
                </c:pt>
                <c:pt idx="6">
                  <c:v>14000</c:v>
                </c:pt>
                <c:pt idx="7">
                  <c:v>30000</c:v>
                </c:pt>
                <c:pt idx="8">
                  <c:v>60000</c:v>
                </c:pt>
                <c:pt idx="9">
                  <c:v>200000</c:v>
                </c:pt>
                <c:pt idx="10">
                  <c:v>500000</c:v>
                </c:pt>
                <c:pt idx="11">
                  <c:v>1000000</c:v>
                </c:pt>
                <c:pt idx="12">
                  <c:v>45000</c:v>
                </c:pt>
                <c:pt idx="13">
                  <c:v>25000</c:v>
                </c:pt>
                <c:pt idx="14">
                  <c:v>19950</c:v>
                </c:pt>
                <c:pt idx="15">
                  <c:v>7000</c:v>
                </c:pt>
                <c:pt idx="16">
                  <c:v>2000</c:v>
                </c:pt>
                <c:pt idx="17">
                  <c:v>5000</c:v>
                </c:pt>
                <c:pt idx="18">
                  <c:v>300</c:v>
                </c:pt>
                <c:pt idx="19">
                  <c:v>30</c:v>
                </c:pt>
                <c:pt idx="20">
                  <c:v>700000</c:v>
                </c:pt>
                <c:pt idx="21">
                  <c:v>330000</c:v>
                </c:pt>
              </c:numCache>
            </c:numRef>
          </c:xVal>
          <c:yVal>
            <c:numRef>
              <c:f>'Ejercicio 1'!$E$33:$E$54</c:f>
              <c:numCache>
                <c:formatCode>General</c:formatCode>
                <c:ptCount val="22"/>
                <c:pt idx="0">
                  <c:v>-0.00430101005968875</c:v>
                </c:pt>
                <c:pt idx="1">
                  <c:v>-0.00860415091464106</c:v>
                </c:pt>
                <c:pt idx="2">
                  <c:v>-0.0561356988938118</c:v>
                </c:pt>
                <c:pt idx="3">
                  <c:v>-1.16642039412953</c:v>
                </c:pt>
                <c:pt idx="4">
                  <c:v>-13.5416547501337</c:v>
                </c:pt>
                <c:pt idx="5">
                  <c:v>-0.484006631693647</c:v>
                </c:pt>
                <c:pt idx="6">
                  <c:v>-2.04778573142035</c:v>
                </c:pt>
                <c:pt idx="7">
                  <c:v>-5.19435455927962</c:v>
                </c:pt>
                <c:pt idx="8">
                  <c:v>-9.79890356226007</c:v>
                </c:pt>
                <c:pt idx="9">
                  <c:v>-18.5329057900475</c:v>
                </c:pt>
                <c:pt idx="10">
                  <c:v>-27.7509524181616</c:v>
                </c:pt>
                <c:pt idx="11">
                  <c:v>-33.2326587997156</c:v>
                </c:pt>
                <c:pt idx="12">
                  <c:v>-7.99210074958352</c:v>
                </c:pt>
                <c:pt idx="13">
                  <c:v>-4.15751996578066</c:v>
                </c:pt>
                <c:pt idx="14">
                  <c:v>-3.18766984235239</c:v>
                </c:pt>
                <c:pt idx="15">
                  <c:v>-0.639055007965006</c:v>
                </c:pt>
                <c:pt idx="16">
                  <c:v>-0.271523496886915</c:v>
                </c:pt>
                <c:pt idx="17">
                  <c:v>-0.535556438954823</c:v>
                </c:pt>
                <c:pt idx="18">
                  <c:v>-0.00863408583825127</c:v>
                </c:pt>
                <c:pt idx="19">
                  <c:v>-0.00862123111776955</c:v>
                </c:pt>
                <c:pt idx="20">
                  <c:v>-30.688826890979</c:v>
                </c:pt>
                <c:pt idx="21">
                  <c:v>-24.223184717699</c:v>
                </c:pt>
              </c:numCache>
            </c:numRef>
          </c:yVal>
          <c:smooth val="0"/>
        </c:ser>
        <c:axId val="35321426"/>
        <c:axId val="44587955"/>
      </c:scatterChart>
      <c:valAx>
        <c:axId val="35321426"/>
        <c:scaling>
          <c:logBase val="10"/>
          <c:orientation val="minMax"/>
          <c:max val="1000000"/>
          <c:min val="10"/>
        </c:scaling>
        <c:delete val="0"/>
        <c:axPos val="b"/>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44587955"/>
        <c:crosses val="autoZero"/>
        <c:crossBetween val="midCat"/>
        <c:majorUnit val="1"/>
        <c:minorUnit val="9"/>
      </c:valAx>
      <c:valAx>
        <c:axId val="44587955"/>
        <c:scaling>
          <c:orientation val="minMax"/>
        </c:scaling>
        <c:delete val="0"/>
        <c:axPos val="l"/>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35321426"/>
        <c:crosses val="autoZero"/>
        <c:crossBetween val="midCat"/>
      </c:valAx>
      <c:spPr>
        <a:noFill/>
        <a:ln>
          <a:noFill/>
        </a:ln>
      </c:spPr>
    </c:plotArea>
    <c:plotVisOnly val="1"/>
    <c:dispBlanksAs val="gap"/>
  </c:chart>
  <c:spPr>
    <a:gradFill>
      <a:gsLst>
        <a:gs pos="0">
          <a:srgbClr val="595959"/>
        </a:gs>
        <a:gs pos="100000">
          <a:srgbClr val="262626"/>
        </a:gs>
      </a:gsLst>
      <a:path path="circle"/>
    </a:gra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97" strike="noStrike">
                <a:solidFill>
                  <a:srgbClr val="f2f2f2"/>
                </a:solidFill>
                <a:latin typeface="Calibri"/>
              </a:defRPr>
            </a:pPr>
            <a:r>
              <a:rPr b="1" sz="1600" spc="97" strike="noStrike">
                <a:solidFill>
                  <a:srgbClr val="f2f2f2"/>
                </a:solidFill>
                <a:latin typeface="Calibri"/>
              </a:rPr>
              <a:t>Fase - Respuesta en frecuencia</a:t>
            </a:r>
          </a:p>
        </c:rich>
      </c:tx>
      <c:overlay val="0"/>
      <c:spPr>
        <a:noFill/>
        <a:ln>
          <a:noFill/>
        </a:ln>
      </c:spPr>
    </c:title>
    <c:autoTitleDeleted val="0"/>
    <c:plotArea>
      <c:scatterChart>
        <c:scatterStyle val="lineMarker"/>
        <c:varyColors val="0"/>
        <c:ser>
          <c:idx val="0"/>
          <c:order val="0"/>
          <c:tx>
            <c:strRef>
              <c:f>'Ejercicio 1'!$F$33</c:f>
              <c:strCache>
                <c:ptCount val="1"/>
                <c:pt idx="0">
                  <c:v>-1</c:v>
                </c:pt>
              </c:strCache>
            </c:strRef>
          </c:tx>
          <c:spPr>
            <a:solidFill>
              <a:srgbClr val="ffffff"/>
            </a:solidFill>
            <a:ln w="25560">
              <a:noFill/>
            </a:ln>
          </c:spPr>
          <c:marker>
            <c:symbol val="circle"/>
            <c:size val="6"/>
            <c:spPr>
              <a:noFill/>
            </c:spPr>
          </c:marker>
          <c:dLbls>
            <c:numFmt formatCode="General" sourceLinked="1"/>
            <c:dLblPos val="r"/>
            <c:showLegendKey val="0"/>
            <c:showVal val="0"/>
            <c:showCatName val="0"/>
            <c:showSerName val="0"/>
            <c:showPercent val="0"/>
            <c:showLeaderLines val="0"/>
          </c:dLbls>
          <c:xVal>
            <c:numRef>
              <c:f>'Ejercicio 1'!$B$33:$B$54</c:f>
              <c:numCache>
                <c:formatCode>General</c:formatCode>
                <c:ptCount val="22"/>
                <c:pt idx="0">
                  <c:v>10</c:v>
                </c:pt>
                <c:pt idx="1">
                  <c:v>100</c:v>
                </c:pt>
                <c:pt idx="2">
                  <c:v>1000</c:v>
                </c:pt>
                <c:pt idx="3">
                  <c:v>10000</c:v>
                </c:pt>
                <c:pt idx="4">
                  <c:v>100000</c:v>
                </c:pt>
                <c:pt idx="5">
                  <c:v>3000</c:v>
                </c:pt>
                <c:pt idx="6">
                  <c:v>14000</c:v>
                </c:pt>
                <c:pt idx="7">
                  <c:v>30000</c:v>
                </c:pt>
                <c:pt idx="8">
                  <c:v>60000</c:v>
                </c:pt>
                <c:pt idx="9">
                  <c:v>200000</c:v>
                </c:pt>
                <c:pt idx="10">
                  <c:v>500000</c:v>
                </c:pt>
                <c:pt idx="11">
                  <c:v>1000000</c:v>
                </c:pt>
                <c:pt idx="12">
                  <c:v>45000</c:v>
                </c:pt>
                <c:pt idx="13">
                  <c:v>25000</c:v>
                </c:pt>
                <c:pt idx="14">
                  <c:v>19950</c:v>
                </c:pt>
                <c:pt idx="15">
                  <c:v>7000</c:v>
                </c:pt>
                <c:pt idx="16">
                  <c:v>2000</c:v>
                </c:pt>
                <c:pt idx="17">
                  <c:v>5000</c:v>
                </c:pt>
                <c:pt idx="18">
                  <c:v>300</c:v>
                </c:pt>
                <c:pt idx="19">
                  <c:v>30</c:v>
                </c:pt>
                <c:pt idx="20">
                  <c:v>700000</c:v>
                </c:pt>
                <c:pt idx="21">
                  <c:v>330000</c:v>
                </c:pt>
              </c:numCache>
            </c:numRef>
          </c:xVal>
          <c:yVal>
            <c:numRef>
              <c:f>'Ejercicio 1'!$F$33:$F$54</c:f>
              <c:numCache>
                <c:formatCode>General</c:formatCode>
                <c:ptCount val="22"/>
                <c:pt idx="0">
                  <c:v>-1</c:v>
                </c:pt>
                <c:pt idx="1">
                  <c:v>-1</c:v>
                </c:pt>
                <c:pt idx="2">
                  <c:v>-4</c:v>
                </c:pt>
                <c:pt idx="3">
                  <c:v>-27</c:v>
                </c:pt>
                <c:pt idx="4">
                  <c:v>-82</c:v>
                </c:pt>
                <c:pt idx="5">
                  <c:v>-10</c:v>
                </c:pt>
                <c:pt idx="6">
                  <c:v>-35</c:v>
                </c:pt>
                <c:pt idx="7">
                  <c:v>-56</c:v>
                </c:pt>
                <c:pt idx="8">
                  <c:v>-72</c:v>
                </c:pt>
                <c:pt idx="9">
                  <c:v>-89</c:v>
                </c:pt>
                <c:pt idx="10">
                  <c:v>-90</c:v>
                </c:pt>
                <c:pt idx="11">
                  <c:v>-91</c:v>
                </c:pt>
                <c:pt idx="12">
                  <c:v>-66</c:v>
                </c:pt>
                <c:pt idx="13">
                  <c:v>-51</c:v>
                </c:pt>
                <c:pt idx="14">
                  <c:v>-45</c:v>
                </c:pt>
                <c:pt idx="15">
                  <c:v>-19</c:v>
                </c:pt>
                <c:pt idx="16">
                  <c:v>-7</c:v>
                </c:pt>
                <c:pt idx="17">
                  <c:v>-14</c:v>
                </c:pt>
                <c:pt idx="18">
                  <c:v>0</c:v>
                </c:pt>
                <c:pt idx="19">
                  <c:v>0</c:v>
                </c:pt>
                <c:pt idx="20">
                  <c:v>-90</c:v>
                </c:pt>
                <c:pt idx="21">
                  <c:v>-90</c:v>
                </c:pt>
              </c:numCache>
            </c:numRef>
          </c:yVal>
          <c:smooth val="0"/>
        </c:ser>
        <c:axId val="70255001"/>
        <c:axId val="25980164"/>
      </c:scatterChart>
      <c:valAx>
        <c:axId val="70255001"/>
        <c:scaling>
          <c:logBase val="10"/>
          <c:orientation val="minMax"/>
        </c:scaling>
        <c:delete val="0"/>
        <c:axPos val="b"/>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25980164"/>
        <c:crosses val="autoZero"/>
        <c:crossBetween val="midCat"/>
      </c:valAx>
      <c:valAx>
        <c:axId val="25980164"/>
        <c:scaling>
          <c:orientation val="minMax"/>
        </c:scaling>
        <c:delete val="0"/>
        <c:axPos val="l"/>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70255001"/>
        <c:crosses val="autoZero"/>
        <c:crossBetween val="midCat"/>
      </c:valAx>
      <c:spPr>
        <a:noFill/>
        <a:ln>
          <a:noFill/>
        </a:ln>
      </c:spPr>
    </c:plotArea>
    <c:plotVisOnly val="1"/>
    <c:dispBlanksAs val="gap"/>
  </c:chart>
  <c:spPr>
    <a:gradFill>
      <a:gsLst>
        <a:gs pos="0">
          <a:srgbClr val="595959"/>
        </a:gs>
        <a:gs pos="100000">
          <a:srgbClr val="262626"/>
        </a:gs>
      </a:gsLst>
      <a:path path="circle"/>
    </a:grad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97" strike="noStrike">
                <a:solidFill>
                  <a:srgbClr val="f2f2f2"/>
                </a:solidFill>
                <a:latin typeface="Calibri"/>
              </a:defRPr>
            </a:pPr>
            <a:r>
              <a:rPr b="1" sz="1600" spc="97" strike="noStrike">
                <a:solidFill>
                  <a:srgbClr val="f2f2f2"/>
                </a:solidFill>
                <a:latin typeface="Calibri"/>
              </a:rPr>
              <a:t>Respuesta en frecuencia sobre la resistencia</a:t>
            </a:r>
          </a:p>
        </c:rich>
      </c:tx>
      <c:overlay val="0"/>
      <c:spPr>
        <a:noFill/>
        <a:ln>
          <a:noFill/>
        </a:ln>
      </c:spPr>
    </c:title>
    <c:autoTitleDeleted val="0"/>
    <c:plotArea>
      <c:scatterChart>
        <c:scatterStyle val="lineMarker"/>
        <c:varyColors val="0"/>
        <c:ser>
          <c:idx val="0"/>
          <c:order val="0"/>
          <c:spPr>
            <a:solidFill>
              <a:srgbClr val="ffffff"/>
            </a:solidFill>
            <a:ln w="25560">
              <a:noFill/>
            </a:ln>
          </c:spPr>
          <c:marker>
            <c:symbol val="circle"/>
            <c:size val="6"/>
            <c:spPr>
              <a:noFill/>
            </c:spPr>
          </c:marker>
          <c:dLbls>
            <c:numFmt formatCode="General" sourceLinked="1"/>
            <c:dLblPos val="r"/>
            <c:showLegendKey val="0"/>
            <c:showVal val="0"/>
            <c:showCatName val="0"/>
            <c:showSerName val="0"/>
            <c:showPercent val="0"/>
            <c:showLeaderLines val="0"/>
          </c:dLbls>
          <c:xVal>
            <c:numRef>
              <c:f>'Ejercicio 1'!$B$33:$B$54</c:f>
              <c:numCache>
                <c:formatCode>General</c:formatCode>
                <c:ptCount val="22"/>
                <c:pt idx="0">
                  <c:v>10</c:v>
                </c:pt>
                <c:pt idx="1">
                  <c:v>100</c:v>
                </c:pt>
                <c:pt idx="2">
                  <c:v>1000</c:v>
                </c:pt>
                <c:pt idx="3">
                  <c:v>10000</c:v>
                </c:pt>
                <c:pt idx="4">
                  <c:v>100000</c:v>
                </c:pt>
                <c:pt idx="5">
                  <c:v>3000</c:v>
                </c:pt>
                <c:pt idx="6">
                  <c:v>14000</c:v>
                </c:pt>
                <c:pt idx="7">
                  <c:v>30000</c:v>
                </c:pt>
                <c:pt idx="8">
                  <c:v>60000</c:v>
                </c:pt>
                <c:pt idx="9">
                  <c:v>200000</c:v>
                </c:pt>
                <c:pt idx="10">
                  <c:v>500000</c:v>
                </c:pt>
                <c:pt idx="11">
                  <c:v>1000000</c:v>
                </c:pt>
                <c:pt idx="12">
                  <c:v>45000</c:v>
                </c:pt>
                <c:pt idx="13">
                  <c:v>25000</c:v>
                </c:pt>
                <c:pt idx="14">
                  <c:v>19950</c:v>
                </c:pt>
                <c:pt idx="15">
                  <c:v>7000</c:v>
                </c:pt>
                <c:pt idx="16">
                  <c:v>2000</c:v>
                </c:pt>
                <c:pt idx="17">
                  <c:v>5000</c:v>
                </c:pt>
                <c:pt idx="18">
                  <c:v>300</c:v>
                </c:pt>
                <c:pt idx="19">
                  <c:v>30</c:v>
                </c:pt>
                <c:pt idx="20">
                  <c:v>700000</c:v>
                </c:pt>
                <c:pt idx="21">
                  <c:v>330000</c:v>
                </c:pt>
              </c:numCache>
            </c:numRef>
          </c:xVal>
          <c:yVal>
            <c:numRef>
              <c:f>'Ejercicio 1'!$M$33:$M$54</c:f>
              <c:numCache>
                <c:formatCode>General</c:formatCode>
                <c:ptCount val="22"/>
                <c:pt idx="0">
                  <c:v>-30.0442888572336</c:v>
                </c:pt>
                <c:pt idx="1">
                  <c:v>-27.0350642862166</c:v>
                </c:pt>
                <c:pt idx="2">
                  <c:v>-18.9134893892369</c:v>
                </c:pt>
                <c:pt idx="3">
                  <c:v>-6.27945697373475</c:v>
                </c:pt>
                <c:pt idx="4">
                  <c:v>-0.196520476285299</c:v>
                </c:pt>
                <c:pt idx="5">
                  <c:v>-9.76908600088798</c:v>
                </c:pt>
                <c:pt idx="6">
                  <c:v>-4.24873296004708</c:v>
                </c:pt>
                <c:pt idx="7">
                  <c:v>-1.56386053790253</c:v>
                </c:pt>
                <c:pt idx="8">
                  <c:v>-0.480504769472947</c:v>
                </c:pt>
                <c:pt idx="9">
                  <c:v>-0.0613134562916423</c:v>
                </c:pt>
                <c:pt idx="10">
                  <c:v>-0.00729547867532493</c:v>
                </c:pt>
                <c:pt idx="11">
                  <c:v>-0.0020635814075501</c:v>
                </c:pt>
                <c:pt idx="12">
                  <c:v>-0.750893020783646</c:v>
                </c:pt>
                <c:pt idx="13">
                  <c:v>-2.10367417911376</c:v>
                </c:pt>
                <c:pt idx="14">
                  <c:v>-2.83989067324119</c:v>
                </c:pt>
                <c:pt idx="15">
                  <c:v>-8.63807074934454</c:v>
                </c:pt>
                <c:pt idx="16">
                  <c:v>-12.1748233771838</c:v>
                </c:pt>
                <c:pt idx="17">
                  <c:v>-9.35481744166027</c:v>
                </c:pt>
                <c:pt idx="18">
                  <c:v>-27.0199958206546</c:v>
                </c:pt>
                <c:pt idx="19">
                  <c:v>-27.0264601374189</c:v>
                </c:pt>
                <c:pt idx="20">
                  <c:v>-0.00370754974277055</c:v>
                </c:pt>
                <c:pt idx="21">
                  <c:v>-0.0164546372163059</c:v>
                </c:pt>
              </c:numCache>
            </c:numRef>
          </c:yVal>
          <c:smooth val="0"/>
        </c:ser>
        <c:axId val="37717811"/>
        <c:axId val="49327907"/>
      </c:scatterChart>
      <c:valAx>
        <c:axId val="37717811"/>
        <c:scaling>
          <c:logBase val="10"/>
          <c:orientation val="minMax"/>
        </c:scaling>
        <c:delete val="0"/>
        <c:axPos val="b"/>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49327907"/>
        <c:crosses val="autoZero"/>
        <c:crossBetween val="midCat"/>
      </c:valAx>
      <c:valAx>
        <c:axId val="49327907"/>
        <c:scaling>
          <c:orientation val="minMax"/>
        </c:scaling>
        <c:delete val="0"/>
        <c:axPos val="l"/>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37717811"/>
        <c:crosses val="autoZero"/>
        <c:crossBetween val="midCat"/>
      </c:valAx>
      <c:spPr>
        <a:noFill/>
        <a:ln>
          <a:noFill/>
        </a:ln>
      </c:spPr>
    </c:plotArea>
    <c:plotVisOnly val="1"/>
    <c:dispBlanksAs val="gap"/>
  </c:chart>
  <c:spPr>
    <a:gradFill>
      <a:gsLst>
        <a:gs pos="0">
          <a:srgbClr val="595959"/>
        </a:gs>
        <a:gs pos="100000">
          <a:srgbClr val="262626"/>
        </a:gs>
      </a:gsLst>
      <a:path path="circle"/>
    </a:gra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d9d9d9"/>
                </a:solidFill>
                <a:latin typeface="Calibri"/>
              </a:defRPr>
            </a:pPr>
            <a:r>
              <a:rPr b="1" sz="1400" spc="-1" strike="noStrike">
                <a:solidFill>
                  <a:srgbClr val="d9d9d9"/>
                </a:solidFill>
                <a:latin typeface="Calibri"/>
              </a:rPr>
              <a:t>Módulo - Respuesta en frecuencia</a:t>
            </a:r>
          </a:p>
        </c:rich>
      </c:tx>
      <c:layout>
        <c:manualLayout>
          <c:xMode val="edge"/>
          <c:yMode val="edge"/>
          <c:x val="0.176233473073202"/>
          <c:y val="0.0325663271721363"/>
        </c:manualLayout>
      </c:layout>
      <c:overlay val="0"/>
      <c:spPr>
        <a:noFill/>
        <a:ln>
          <a:noFill/>
        </a:ln>
      </c:spPr>
    </c:title>
    <c:autoTitleDeleted val="0"/>
    <c:plotArea>
      <c:scatterChart>
        <c:scatterStyle val="lineMarker"/>
        <c:varyColors val="0"/>
        <c:ser>
          <c:idx val="0"/>
          <c:order val="0"/>
          <c:tx>
            <c:strRef>
              <c:f>'Ejercicio 2'!$E$2</c:f>
              <c:strCache>
                <c:ptCount val="1"/>
                <c:pt idx="0">
                  <c:v>Ganancia (dB)</c:v>
                </c:pt>
              </c:strCache>
            </c:strRef>
          </c:tx>
          <c:spPr>
            <a:solidFill>
              <a:srgbClr val="9dc3e6"/>
            </a:solidFill>
            <a:ln w="25560">
              <a:noFill/>
            </a:ln>
          </c:spPr>
          <c:marker>
            <c:symbol val="circle"/>
            <c:size val="3"/>
            <c:spPr>
              <a:solidFill>
                <a:srgbClr val="9dc3e6"/>
              </a:solidFill>
            </c:spPr>
          </c:marker>
          <c:dLbls>
            <c:numFmt formatCode="General" sourceLinked="1"/>
            <c:dLblPos val="r"/>
            <c:showLegendKey val="0"/>
            <c:showVal val="0"/>
            <c:showCatName val="0"/>
            <c:showSerName val="0"/>
            <c:showPercent val="0"/>
            <c:showLeaderLines val="0"/>
          </c:dLbls>
          <c:xVal>
            <c:numRef>
              <c:f>'Ejercicio 2'!$B$3:$B$24</c:f>
              <c:numCache>
                <c:formatCode>General</c:formatCode>
                <c:ptCount val="22"/>
                <c:pt idx="0">
                  <c:v>10</c:v>
                </c:pt>
                <c:pt idx="1">
                  <c:v>100</c:v>
                </c:pt>
                <c:pt idx="2">
                  <c:v>1000</c:v>
                </c:pt>
                <c:pt idx="3">
                  <c:v>10000</c:v>
                </c:pt>
                <c:pt idx="4">
                  <c:v>100000</c:v>
                </c:pt>
                <c:pt idx="5">
                  <c:v>3000</c:v>
                </c:pt>
                <c:pt idx="6">
                  <c:v>14000</c:v>
                </c:pt>
                <c:pt idx="7">
                  <c:v>30000</c:v>
                </c:pt>
                <c:pt idx="8">
                  <c:v>60000</c:v>
                </c:pt>
                <c:pt idx="9">
                  <c:v>200000</c:v>
                </c:pt>
                <c:pt idx="10">
                  <c:v>500000</c:v>
                </c:pt>
                <c:pt idx="11">
                  <c:v>1000000</c:v>
                </c:pt>
                <c:pt idx="12">
                  <c:v>45000</c:v>
                </c:pt>
                <c:pt idx="13">
                  <c:v>25000</c:v>
                </c:pt>
                <c:pt idx="14">
                  <c:v>19950</c:v>
                </c:pt>
                <c:pt idx="15">
                  <c:v>7000</c:v>
                </c:pt>
                <c:pt idx="16">
                  <c:v>2000</c:v>
                </c:pt>
                <c:pt idx="17">
                  <c:v>5000</c:v>
                </c:pt>
                <c:pt idx="18">
                  <c:v>300</c:v>
                </c:pt>
                <c:pt idx="19">
                  <c:v>30</c:v>
                </c:pt>
                <c:pt idx="20">
                  <c:v>700000</c:v>
                </c:pt>
                <c:pt idx="21">
                  <c:v>330000</c:v>
                </c:pt>
              </c:numCache>
            </c:numRef>
          </c:xVal>
          <c:yVal>
            <c:numRef>
              <c:f>'Ejercicio 2'!$E$3:$E$24</c:f>
              <c:numCache>
                <c:formatCode>General</c:formatCode>
                <c:ptCount val="22"/>
                <c:pt idx="0">
                  <c:v>-65.1226669355289</c:v>
                </c:pt>
                <c:pt idx="1">
                  <c:v>-45.850282894829</c:v>
                </c:pt>
                <c:pt idx="2">
                  <c:v>-26.0205999132796</c:v>
                </c:pt>
                <c:pt idx="3">
                  <c:v>-7.08740808519076</c:v>
                </c:pt>
                <c:pt idx="4">
                  <c:v>-0.450146819957027</c:v>
                </c:pt>
                <c:pt idx="5">
                  <c:v>-16.5806212086309</c:v>
                </c:pt>
                <c:pt idx="6">
                  <c:v>-4.90253599492408</c:v>
                </c:pt>
                <c:pt idx="7">
                  <c:v>-1.90536131882159</c:v>
                </c:pt>
                <c:pt idx="8">
                  <c:v>-0.731876045529127</c:v>
                </c:pt>
                <c:pt idx="9">
                  <c:v>-0.31103695412314</c:v>
                </c:pt>
                <c:pt idx="10">
                  <c:v>-0.219907686029264</c:v>
                </c:pt>
                <c:pt idx="11">
                  <c:v>-0.175478486150102</c:v>
                </c:pt>
                <c:pt idx="12">
                  <c:v>-1.07254283150473</c:v>
                </c:pt>
                <c:pt idx="13">
                  <c:v>-2.411478624117</c:v>
                </c:pt>
                <c:pt idx="14">
                  <c:v>-3.26252563782627</c:v>
                </c:pt>
                <c:pt idx="15">
                  <c:v>-9.71879439533702</c:v>
                </c:pt>
                <c:pt idx="16">
                  <c:v>-20.087296108049</c:v>
                </c:pt>
                <c:pt idx="17">
                  <c:v>-12.2801542953059</c:v>
                </c:pt>
                <c:pt idx="18">
                  <c:v>-36.4210306019968</c:v>
                </c:pt>
                <c:pt idx="19">
                  <c:v>-56.0858421445774</c:v>
                </c:pt>
                <c:pt idx="20">
                  <c:v>-0.175478486150102</c:v>
                </c:pt>
                <c:pt idx="21">
                  <c:v>-0.264565314675103</c:v>
                </c:pt>
              </c:numCache>
            </c:numRef>
          </c:yVal>
          <c:smooth val="0"/>
        </c:ser>
        <c:axId val="84316166"/>
        <c:axId val="58249250"/>
      </c:scatterChart>
      <c:valAx>
        <c:axId val="84316166"/>
        <c:scaling>
          <c:logBase val="10"/>
          <c:orientation val="minMax"/>
        </c:scaling>
        <c:delete val="0"/>
        <c:axPos val="b"/>
        <c:majorGridlines>
          <c:spPr>
            <a:ln w="9360">
              <a:solidFill>
                <a:srgbClr val="595959"/>
              </a:solidFill>
              <a:round/>
            </a:ln>
          </c:spPr>
        </c:majorGridlines>
        <c:numFmt formatCode="General" sourceLinked="0"/>
        <c:majorTickMark val="none"/>
        <c:minorTickMark val="none"/>
        <c:tickLblPos val="nextTo"/>
        <c:spPr>
          <a:ln w="9360">
            <a:noFill/>
          </a:ln>
        </c:spPr>
        <c:txPr>
          <a:bodyPr/>
          <a:lstStyle/>
          <a:p>
            <a:pPr>
              <a:defRPr b="0" sz="900" spc="-1" strike="noStrike">
                <a:solidFill>
                  <a:srgbClr val="bfbfbf"/>
                </a:solidFill>
                <a:latin typeface="Calibri"/>
              </a:defRPr>
            </a:pPr>
          </a:p>
        </c:txPr>
        <c:crossAx val="58249250"/>
        <c:crosses val="autoZero"/>
        <c:crossBetween val="midCat"/>
      </c:valAx>
      <c:valAx>
        <c:axId val="58249250"/>
        <c:scaling>
          <c:orientation val="minMax"/>
        </c:scaling>
        <c:delete val="0"/>
        <c:axPos val="l"/>
        <c:majorGridlines>
          <c:spPr>
            <a:ln w="9360">
              <a:solidFill>
                <a:srgbClr val="595959"/>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84316166"/>
        <c:crosses val="autoZero"/>
        <c:crossBetween val="midCat"/>
      </c:valAx>
      <c:spPr>
        <a:noFill/>
        <a:ln>
          <a:noFill/>
        </a:ln>
      </c:spPr>
    </c:plotArea>
    <c:plotVisOnly val="1"/>
    <c:dispBlanksAs val="gap"/>
  </c:chart>
  <c:spPr>
    <a:solidFill>
      <a:srgbClr val="40404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d9d9d9"/>
                </a:solidFill>
                <a:latin typeface="Calibri"/>
              </a:defRPr>
            </a:pPr>
            <a:r>
              <a:rPr b="1" sz="1800" spc="-1" strike="noStrike">
                <a:solidFill>
                  <a:srgbClr val="d9d9d9"/>
                </a:solidFill>
                <a:latin typeface="Calibri"/>
              </a:rPr>
              <a:t>Fase - Respuesta en frecuencia</a:t>
            </a:r>
          </a:p>
        </c:rich>
      </c:tx>
      <c:overlay val="0"/>
      <c:spPr>
        <a:noFill/>
        <a:ln>
          <a:noFill/>
        </a:ln>
      </c:spPr>
    </c:title>
    <c:autoTitleDeleted val="0"/>
    <c:plotArea>
      <c:scatterChart>
        <c:scatterStyle val="lineMarker"/>
        <c:varyColors val="0"/>
        <c:ser>
          <c:idx val="0"/>
          <c:order val="0"/>
          <c:tx>
            <c:strRef>
              <c:f>'Ejercicio 2'!$F$2</c:f>
              <c:strCache>
                <c:ptCount val="1"/>
                <c:pt idx="0">
                  <c:v>Diferencia de fase - Osciloscopio</c:v>
                </c:pt>
              </c:strCache>
            </c:strRef>
          </c:tx>
          <c:spPr>
            <a:solidFill>
              <a:srgbClr val="9dc3e6"/>
            </a:solidFill>
            <a:ln w="25560">
              <a:noFill/>
            </a:ln>
          </c:spPr>
          <c:marker>
            <c:symbol val="circle"/>
            <c:size val="3"/>
            <c:spPr>
              <a:solidFill>
                <a:srgbClr val="9dc3e6"/>
              </a:solidFill>
            </c:spPr>
          </c:marker>
          <c:dLbls>
            <c:numFmt formatCode="General" sourceLinked="1"/>
            <c:dLblPos val="r"/>
            <c:showLegendKey val="0"/>
            <c:showVal val="0"/>
            <c:showCatName val="0"/>
            <c:showSerName val="0"/>
            <c:showPercent val="0"/>
            <c:showLeaderLines val="0"/>
          </c:dLbls>
          <c:xVal>
            <c:numRef>
              <c:f>'Ejercicio 2'!$B$3:$B$24</c:f>
              <c:numCache>
                <c:formatCode>General</c:formatCode>
                <c:ptCount val="22"/>
                <c:pt idx="0">
                  <c:v>10</c:v>
                </c:pt>
                <c:pt idx="1">
                  <c:v>100</c:v>
                </c:pt>
                <c:pt idx="2">
                  <c:v>1000</c:v>
                </c:pt>
                <c:pt idx="3">
                  <c:v>10000</c:v>
                </c:pt>
                <c:pt idx="4">
                  <c:v>100000</c:v>
                </c:pt>
                <c:pt idx="5">
                  <c:v>3000</c:v>
                </c:pt>
                <c:pt idx="6">
                  <c:v>14000</c:v>
                </c:pt>
                <c:pt idx="7">
                  <c:v>30000</c:v>
                </c:pt>
                <c:pt idx="8">
                  <c:v>60000</c:v>
                </c:pt>
                <c:pt idx="9">
                  <c:v>200000</c:v>
                </c:pt>
                <c:pt idx="10">
                  <c:v>500000</c:v>
                </c:pt>
                <c:pt idx="11">
                  <c:v>1000000</c:v>
                </c:pt>
                <c:pt idx="12">
                  <c:v>45000</c:v>
                </c:pt>
                <c:pt idx="13">
                  <c:v>25000</c:v>
                </c:pt>
                <c:pt idx="14">
                  <c:v>19950</c:v>
                </c:pt>
                <c:pt idx="15">
                  <c:v>7000</c:v>
                </c:pt>
                <c:pt idx="16">
                  <c:v>2000</c:v>
                </c:pt>
                <c:pt idx="17">
                  <c:v>5000</c:v>
                </c:pt>
                <c:pt idx="18">
                  <c:v>300</c:v>
                </c:pt>
                <c:pt idx="19">
                  <c:v>30</c:v>
                </c:pt>
                <c:pt idx="20">
                  <c:v>700000</c:v>
                </c:pt>
                <c:pt idx="21">
                  <c:v>330000</c:v>
                </c:pt>
              </c:numCache>
            </c:numRef>
          </c:xVal>
          <c:yVal>
            <c:numRef>
              <c:f>'Ejercicio 2'!$F$3:$F$24</c:f>
              <c:numCache>
                <c:formatCode>General</c:formatCode>
                <c:ptCount val="22"/>
                <c:pt idx="0">
                  <c:v>90.4</c:v>
                </c:pt>
                <c:pt idx="1">
                  <c:v>90.3</c:v>
                </c:pt>
                <c:pt idx="2">
                  <c:v>88</c:v>
                </c:pt>
                <c:pt idx="3">
                  <c:v>61.12</c:v>
                </c:pt>
                <c:pt idx="4">
                  <c:v>11.23</c:v>
                </c:pt>
                <c:pt idx="5">
                  <c:v>81</c:v>
                </c:pt>
                <c:pt idx="6">
                  <c:v>53.24</c:v>
                </c:pt>
                <c:pt idx="7">
                  <c:v>33.07</c:v>
                </c:pt>
                <c:pt idx="8">
                  <c:v>18</c:v>
                </c:pt>
                <c:pt idx="9">
                  <c:v>6</c:v>
                </c:pt>
                <c:pt idx="10">
                  <c:v>2.95</c:v>
                </c:pt>
                <c:pt idx="11">
                  <c:v>3.38</c:v>
                </c:pt>
                <c:pt idx="12">
                  <c:v>24</c:v>
                </c:pt>
                <c:pt idx="13">
                  <c:v>38</c:v>
                </c:pt>
                <c:pt idx="14">
                  <c:v>44</c:v>
                </c:pt>
                <c:pt idx="15">
                  <c:v>69</c:v>
                </c:pt>
                <c:pt idx="16">
                  <c:v>84</c:v>
                </c:pt>
                <c:pt idx="17">
                  <c:v>74.5</c:v>
                </c:pt>
                <c:pt idx="18">
                  <c:v>87.2</c:v>
                </c:pt>
                <c:pt idx="19">
                  <c:v>90.7</c:v>
                </c:pt>
                <c:pt idx="20">
                  <c:v>3.2</c:v>
                </c:pt>
                <c:pt idx="21">
                  <c:v>4.45</c:v>
                </c:pt>
              </c:numCache>
            </c:numRef>
          </c:yVal>
          <c:smooth val="0"/>
        </c:ser>
        <c:axId val="82864627"/>
        <c:axId val="56032979"/>
      </c:scatterChart>
      <c:valAx>
        <c:axId val="82864627"/>
        <c:scaling>
          <c:logBase val="10"/>
          <c:orientation val="minMax"/>
        </c:scaling>
        <c:delete val="0"/>
        <c:axPos val="b"/>
        <c:majorGridlines>
          <c:spPr>
            <a:ln w="9360">
              <a:solidFill>
                <a:srgbClr val="595959"/>
              </a:solidFill>
              <a:round/>
            </a:ln>
          </c:spPr>
        </c:majorGridlines>
        <c:numFmt formatCode="General" sourceLinked="0"/>
        <c:majorTickMark val="none"/>
        <c:minorTickMark val="none"/>
        <c:tickLblPos val="nextTo"/>
        <c:spPr>
          <a:ln w="9360">
            <a:noFill/>
          </a:ln>
        </c:spPr>
        <c:txPr>
          <a:bodyPr/>
          <a:lstStyle/>
          <a:p>
            <a:pPr>
              <a:defRPr b="0" sz="900" spc="-1" strike="noStrike">
                <a:solidFill>
                  <a:srgbClr val="bfbfbf"/>
                </a:solidFill>
                <a:latin typeface="Calibri"/>
              </a:defRPr>
            </a:pPr>
          </a:p>
        </c:txPr>
        <c:crossAx val="56032979"/>
        <c:crosses val="autoZero"/>
        <c:crossBetween val="midCat"/>
      </c:valAx>
      <c:valAx>
        <c:axId val="56032979"/>
        <c:scaling>
          <c:orientation val="minMax"/>
        </c:scaling>
        <c:delete val="0"/>
        <c:axPos val="l"/>
        <c:majorGridlines>
          <c:spPr>
            <a:ln w="9360">
              <a:solidFill>
                <a:srgbClr val="595959"/>
              </a:solidFill>
              <a:round/>
            </a:ln>
          </c:spPr>
        </c:majorGridlines>
        <c:numFmt formatCode="General" sourceLinked="0"/>
        <c:majorTickMark val="none"/>
        <c:minorTickMark val="none"/>
        <c:tickLblPos val="nextTo"/>
        <c:spPr>
          <a:ln w="9360">
            <a:solidFill>
              <a:srgbClr val="808080"/>
            </a:solidFill>
            <a:round/>
          </a:ln>
        </c:spPr>
        <c:txPr>
          <a:bodyPr/>
          <a:lstStyle/>
          <a:p>
            <a:pPr>
              <a:defRPr b="0" sz="900" spc="-1" strike="noStrike">
                <a:solidFill>
                  <a:srgbClr val="bfbfbf"/>
                </a:solidFill>
                <a:latin typeface="Calibri"/>
              </a:defRPr>
            </a:pPr>
          </a:p>
        </c:txPr>
        <c:crossAx val="82864627"/>
        <c:crosses val="autoZero"/>
        <c:crossBetween val="midCat"/>
      </c:valAx>
      <c:spPr>
        <a:noFill/>
        <a:ln>
          <a:noFill/>
        </a:ln>
      </c:spPr>
    </c:plotArea>
    <c:plotVisOnly val="1"/>
    <c:dispBlanksAs val="gap"/>
  </c:chart>
  <c:spPr>
    <a:solidFill>
      <a:srgbClr val="404040"/>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
</Relationships>
</file>

<file path=xl/drawings/_rels/drawing2.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323640</xdr:colOff>
      <xdr:row>55</xdr:row>
      <xdr:rowOff>30600</xdr:rowOff>
    </xdr:from>
    <xdr:to>
      <xdr:col>5</xdr:col>
      <xdr:colOff>187560</xdr:colOff>
      <xdr:row>70</xdr:row>
      <xdr:rowOff>83880</xdr:rowOff>
    </xdr:to>
    <xdr:graphicFrame>
      <xdr:nvGraphicFramePr>
        <xdr:cNvPr id="0" name="Chart 2"/>
        <xdr:cNvGraphicFramePr/>
      </xdr:nvGraphicFramePr>
      <xdr:xfrm>
        <a:off x="323640" y="14298840"/>
        <a:ext cx="6163560" cy="2910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344880</xdr:colOff>
      <xdr:row>55</xdr:row>
      <xdr:rowOff>27360</xdr:rowOff>
    </xdr:from>
    <xdr:to>
      <xdr:col>11</xdr:col>
      <xdr:colOff>536040</xdr:colOff>
      <xdr:row>70</xdr:row>
      <xdr:rowOff>154080</xdr:rowOff>
    </xdr:to>
    <xdr:graphicFrame>
      <xdr:nvGraphicFramePr>
        <xdr:cNvPr id="1" name="Chart 3"/>
        <xdr:cNvGraphicFramePr/>
      </xdr:nvGraphicFramePr>
      <xdr:xfrm>
        <a:off x="6644520" y="14295600"/>
        <a:ext cx="6985080" cy="2984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155880</xdr:colOff>
      <xdr:row>34</xdr:row>
      <xdr:rowOff>187200</xdr:rowOff>
    </xdr:from>
    <xdr:to>
      <xdr:col>19</xdr:col>
      <xdr:colOff>761760</xdr:colOff>
      <xdr:row>50</xdr:row>
      <xdr:rowOff>17280</xdr:rowOff>
    </xdr:to>
    <xdr:graphicFrame>
      <xdr:nvGraphicFramePr>
        <xdr:cNvPr id="2" name="Chart 4"/>
        <xdr:cNvGraphicFramePr/>
      </xdr:nvGraphicFramePr>
      <xdr:xfrm>
        <a:off x="15537240" y="10445400"/>
        <a:ext cx="4920120" cy="2878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32400</xdr:colOff>
      <xdr:row>3</xdr:row>
      <xdr:rowOff>167760</xdr:rowOff>
    </xdr:from>
    <xdr:to>
      <xdr:col>18</xdr:col>
      <xdr:colOff>123480</xdr:colOff>
      <xdr:row>20</xdr:row>
      <xdr:rowOff>51120</xdr:rowOff>
    </xdr:to>
    <xdr:graphicFrame>
      <xdr:nvGraphicFramePr>
        <xdr:cNvPr id="3" name="Chart 4"/>
        <xdr:cNvGraphicFramePr/>
      </xdr:nvGraphicFramePr>
      <xdr:xfrm>
        <a:off x="12854160" y="2377440"/>
        <a:ext cx="4465080" cy="2862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51480</xdr:colOff>
      <xdr:row>19</xdr:row>
      <xdr:rowOff>57600</xdr:rowOff>
    </xdr:from>
    <xdr:to>
      <xdr:col>18</xdr:col>
      <xdr:colOff>142560</xdr:colOff>
      <xdr:row>34</xdr:row>
      <xdr:rowOff>131400</xdr:rowOff>
    </xdr:to>
    <xdr:graphicFrame>
      <xdr:nvGraphicFramePr>
        <xdr:cNvPr id="4" name="Chart 5"/>
        <xdr:cNvGraphicFramePr/>
      </xdr:nvGraphicFramePr>
      <xdr:xfrm>
        <a:off x="12873240" y="5071320"/>
        <a:ext cx="4465080" cy="28742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0"/>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D36" activeCellId="0" sqref="D36"/>
    </sheetView>
  </sheetViews>
  <sheetFormatPr defaultRowHeight="15" zeroHeight="false" outlineLevelRow="0" outlineLevelCol="0"/>
  <cols>
    <col collapsed="false" customWidth="true" hidden="false" outlineLevel="0" max="1" min="1" style="0" width="4.86"/>
    <col collapsed="false" customWidth="true" hidden="false" outlineLevel="0" max="2" min="2" style="0" width="19.57"/>
    <col collapsed="false" customWidth="true" hidden="false" outlineLevel="0" max="3" min="3" style="0" width="30.14"/>
    <col collapsed="false" customWidth="true" hidden="false" outlineLevel="0" max="4" min="4" style="0" width="18.71"/>
    <col collapsed="false" customWidth="true" hidden="false" outlineLevel="0" max="5" min="5" style="0" width="16"/>
    <col collapsed="false" customWidth="true" hidden="false" outlineLevel="0" max="6" min="6" style="0" width="12.14"/>
    <col collapsed="false" customWidth="true" hidden="false" outlineLevel="0" max="7" min="7" style="0" width="18"/>
    <col collapsed="false" customWidth="true" hidden="false" outlineLevel="0" max="8" min="8" style="0" width="16.42"/>
    <col collapsed="false" customWidth="true" hidden="false" outlineLevel="0" max="9" min="9" style="0" width="20.57"/>
    <col collapsed="false" customWidth="true" hidden="false" outlineLevel="0" max="10" min="10" style="0" width="12.86"/>
    <col collapsed="false" customWidth="true" hidden="false" outlineLevel="0" max="11" min="11" style="0" width="16.29"/>
    <col collapsed="false" customWidth="true" hidden="false" outlineLevel="0" max="12" min="12" style="0" width="17.42"/>
    <col collapsed="false" customWidth="true" hidden="false" outlineLevel="0" max="13" min="13" style="0" width="15"/>
    <col collapsed="false" customWidth="true" hidden="false" outlineLevel="0" max="14" min="14" style="0" width="8.86"/>
    <col collapsed="false" customWidth="true" hidden="false" outlineLevel="0" max="15" min="15" style="0" width="12.86"/>
    <col collapsed="false" customWidth="true" hidden="false" outlineLevel="0" max="18" min="16" style="0" width="8.86"/>
    <col collapsed="false" customWidth="true" hidden="false" outlineLevel="0" max="19" min="19" style="0" width="12.86"/>
    <col collapsed="false" customWidth="true" hidden="false" outlineLevel="0" max="20" min="20" style="0" width="13.14"/>
    <col collapsed="false" customWidth="true" hidden="false" outlineLevel="0" max="21" min="21" style="0" width="15.29"/>
    <col collapsed="false" customWidth="true" hidden="false" outlineLevel="0" max="23" min="22" style="0" width="8.86"/>
    <col collapsed="false" customWidth="true" hidden="false" outlineLevel="0" max="24" min="24" style="0" width="13.57"/>
    <col collapsed="false" customWidth="true" hidden="false" outlineLevel="0" max="1025" min="25" style="0" width="8.86"/>
  </cols>
  <sheetData>
    <row r="1" customFormat="false" ht="15.75" hidden="false" customHeight="false" outlineLevel="0" collapsed="false"/>
    <row r="2" customFormat="false" ht="15.75" hidden="false" customHeight="true" outlineLevel="0" collapsed="false">
      <c r="A2" s="1" t="s">
        <v>0</v>
      </c>
      <c r="B2" s="2" t="s">
        <v>1</v>
      </c>
      <c r="C2" s="2"/>
      <c r="D2" s="2"/>
      <c r="E2" s="2"/>
      <c r="F2" s="3" t="s">
        <v>2</v>
      </c>
      <c r="G2" s="3"/>
      <c r="H2" s="3"/>
      <c r="I2" s="3"/>
      <c r="J2" s="3"/>
      <c r="K2" s="3"/>
      <c r="L2" s="3"/>
      <c r="M2" s="3"/>
      <c r="N2" s="3"/>
      <c r="O2" s="2" t="s">
        <v>3</v>
      </c>
      <c r="P2" s="2"/>
      <c r="Q2" s="2"/>
      <c r="R2" s="2"/>
      <c r="S2" s="2" t="s">
        <v>4</v>
      </c>
      <c r="U2" s="4" t="s">
        <v>5</v>
      </c>
    </row>
    <row r="3" customFormat="false" ht="15.75" hidden="false" customHeight="true" outlineLevel="0" collapsed="false">
      <c r="A3" s="1"/>
      <c r="B3" s="5" t="s">
        <v>6</v>
      </c>
      <c r="C3" s="5"/>
      <c r="D3" s="6" t="s">
        <v>7</v>
      </c>
      <c r="E3" s="7" t="s">
        <v>8</v>
      </c>
      <c r="F3" s="3"/>
      <c r="G3" s="3"/>
      <c r="H3" s="3"/>
      <c r="I3" s="3"/>
      <c r="J3" s="3"/>
      <c r="K3" s="3"/>
      <c r="L3" s="3"/>
      <c r="M3" s="3"/>
      <c r="N3" s="3"/>
      <c r="O3" s="8"/>
      <c r="P3" s="8"/>
      <c r="Q3" s="8"/>
      <c r="R3" s="8"/>
      <c r="S3" s="9" t="s">
        <v>9</v>
      </c>
      <c r="U3" s="10" t="s">
        <v>10</v>
      </c>
    </row>
    <row r="4" customFormat="false" ht="15.75" hidden="false" customHeight="false" outlineLevel="0" collapsed="false">
      <c r="A4" s="1"/>
      <c r="B4" s="5" t="s">
        <v>11</v>
      </c>
      <c r="C4" s="5" t="s">
        <v>12</v>
      </c>
      <c r="D4" s="5" t="s">
        <v>11</v>
      </c>
      <c r="E4" s="7"/>
      <c r="F4" s="3"/>
      <c r="G4" s="3"/>
      <c r="H4" s="3"/>
      <c r="I4" s="3"/>
      <c r="J4" s="3"/>
      <c r="K4" s="3"/>
      <c r="L4" s="3"/>
      <c r="M4" s="3"/>
      <c r="N4" s="3"/>
      <c r="O4" s="8"/>
      <c r="P4" s="8"/>
      <c r="Q4" s="8"/>
      <c r="R4" s="8"/>
      <c r="S4" s="9"/>
      <c r="U4" s="11" t="s">
        <v>13</v>
      </c>
    </row>
    <row r="5" customFormat="false" ht="21" hidden="false" customHeight="true" outlineLevel="0" collapsed="false">
      <c r="A5" s="1"/>
      <c r="B5" s="12" t="n">
        <v>19.4</v>
      </c>
      <c r="C5" s="13" t="n">
        <v>19950</v>
      </c>
      <c r="D5" s="13" t="n">
        <v>13.9</v>
      </c>
      <c r="E5" s="14" t="n">
        <v>-45</v>
      </c>
      <c r="F5" s="3"/>
      <c r="G5" s="3"/>
      <c r="H5" s="3"/>
      <c r="I5" s="3"/>
      <c r="J5" s="3"/>
      <c r="K5" s="3"/>
      <c r="L5" s="3"/>
      <c r="M5" s="3"/>
      <c r="N5" s="3"/>
      <c r="O5" s="8"/>
      <c r="P5" s="8"/>
      <c r="Q5" s="8"/>
      <c r="R5" s="8"/>
      <c r="S5" s="9"/>
      <c r="U5" s="15" t="s">
        <v>9</v>
      </c>
    </row>
    <row r="6" customFormat="false" ht="15.75" hidden="false" customHeight="false" outlineLevel="0" collapsed="false">
      <c r="S6" s="16"/>
    </row>
    <row r="7" customFormat="false" ht="15" hidden="false" customHeight="true" outlineLevel="0" collapsed="false">
      <c r="A7" s="1" t="s">
        <v>14</v>
      </c>
      <c r="B7" s="2" t="s">
        <v>15</v>
      </c>
      <c r="C7" s="2"/>
      <c r="D7" s="2"/>
      <c r="E7" s="2"/>
      <c r="F7" s="2"/>
      <c r="G7" s="3" t="s">
        <v>16</v>
      </c>
      <c r="H7" s="3"/>
      <c r="I7" s="3"/>
      <c r="J7" s="3"/>
      <c r="K7" s="3"/>
      <c r="L7" s="3"/>
      <c r="M7" s="3"/>
      <c r="N7" s="3"/>
      <c r="O7" s="2" t="s">
        <v>3</v>
      </c>
      <c r="P7" s="2"/>
      <c r="Q7" s="2"/>
      <c r="R7" s="2"/>
      <c r="S7" s="2" t="s">
        <v>4</v>
      </c>
      <c r="U7" s="4" t="s">
        <v>17</v>
      </c>
      <c r="V7" s="4"/>
    </row>
    <row r="8" customFormat="false" ht="15.75" hidden="false" customHeight="false" outlineLevel="0" collapsed="false">
      <c r="A8" s="1"/>
      <c r="B8" s="5" t="s">
        <v>7</v>
      </c>
      <c r="C8" s="5"/>
      <c r="D8" s="5"/>
      <c r="E8" s="5" t="s">
        <v>18</v>
      </c>
      <c r="F8" s="5"/>
      <c r="G8" s="3"/>
      <c r="H8" s="3"/>
      <c r="I8" s="3"/>
      <c r="J8" s="3"/>
      <c r="K8" s="3"/>
      <c r="L8" s="3"/>
      <c r="M8" s="3"/>
      <c r="N8" s="3"/>
      <c r="O8" s="8"/>
      <c r="P8" s="8"/>
      <c r="Q8" s="8"/>
      <c r="R8" s="8"/>
      <c r="S8" s="17" t="s">
        <v>9</v>
      </c>
      <c r="U8" s="18" t="s">
        <v>19</v>
      </c>
      <c r="V8" s="19" t="n">
        <v>1.5E-009</v>
      </c>
    </row>
    <row r="9" customFormat="false" ht="45.75" hidden="false" customHeight="false" outlineLevel="0" collapsed="false">
      <c r="A9" s="1"/>
      <c r="B9" s="5" t="s">
        <v>19</v>
      </c>
      <c r="C9" s="7" t="s">
        <v>20</v>
      </c>
      <c r="D9" s="7" t="s">
        <v>21</v>
      </c>
      <c r="E9" s="7" t="s">
        <v>22</v>
      </c>
      <c r="F9" s="7" t="s">
        <v>23</v>
      </c>
      <c r="G9" s="3"/>
      <c r="H9" s="3"/>
      <c r="I9" s="3"/>
      <c r="J9" s="3"/>
      <c r="K9" s="3"/>
      <c r="L9" s="3"/>
      <c r="M9" s="3"/>
      <c r="N9" s="3"/>
      <c r="O9" s="8"/>
      <c r="P9" s="8"/>
      <c r="Q9" s="8"/>
      <c r="R9" s="8"/>
      <c r="S9" s="17"/>
      <c r="U9" s="18" t="s">
        <v>24</v>
      </c>
      <c r="V9" s="20" t="n">
        <v>5600</v>
      </c>
    </row>
    <row r="10" customFormat="false" ht="20.25" hidden="false" customHeight="true" outlineLevel="0" collapsed="false">
      <c r="A10" s="1"/>
      <c r="B10" s="21" t="n">
        <v>1.46E-009</v>
      </c>
      <c r="C10" s="22" t="n">
        <f aca="false">1/(0.000018)</f>
        <v>55555.5555555556</v>
      </c>
      <c r="D10" s="22" t="n">
        <f aca="false">1/0.0001836</f>
        <v>5446.62309368192</v>
      </c>
      <c r="E10" s="22" t="n">
        <v>5459.99</v>
      </c>
      <c r="F10" s="23" t="n">
        <v>-2.85</v>
      </c>
      <c r="G10" s="3"/>
      <c r="H10" s="3"/>
      <c r="I10" s="3"/>
      <c r="J10" s="3"/>
      <c r="K10" s="3"/>
      <c r="L10" s="3"/>
      <c r="M10" s="3"/>
      <c r="N10" s="3"/>
      <c r="O10" s="8"/>
      <c r="P10" s="8"/>
      <c r="Q10" s="8"/>
      <c r="R10" s="8"/>
      <c r="S10" s="17"/>
    </row>
    <row r="11" customFormat="false" ht="15.75" hidden="false" customHeight="false" outlineLevel="0" collapsed="false">
      <c r="S11" s="16"/>
    </row>
    <row r="12" customFormat="false" ht="15.75" hidden="false" customHeight="true" outlineLevel="0" collapsed="false">
      <c r="A12" s="1" t="s">
        <v>25</v>
      </c>
      <c r="B12" s="2" t="s">
        <v>26</v>
      </c>
      <c r="C12" s="2"/>
      <c r="D12" s="2"/>
      <c r="E12" s="2"/>
      <c r="F12" s="2"/>
      <c r="G12" s="3" t="s">
        <v>27</v>
      </c>
      <c r="H12" s="3"/>
      <c r="I12" s="3"/>
      <c r="J12" s="3"/>
      <c r="K12" s="3"/>
      <c r="L12" s="3"/>
      <c r="M12" s="3"/>
      <c r="N12" s="3"/>
      <c r="O12" s="2" t="s">
        <v>3</v>
      </c>
      <c r="P12" s="2"/>
      <c r="Q12" s="2"/>
      <c r="R12" s="2"/>
      <c r="S12" s="2" t="s">
        <v>4</v>
      </c>
    </row>
    <row r="13" customFormat="false" ht="30.75" hidden="false" customHeight="false" outlineLevel="0" collapsed="false">
      <c r="A13" s="1"/>
      <c r="B13" s="24" t="s">
        <v>28</v>
      </c>
      <c r="C13" s="24" t="s">
        <v>24</v>
      </c>
      <c r="D13" s="24" t="s">
        <v>29</v>
      </c>
      <c r="E13" s="24" t="s">
        <v>30</v>
      </c>
      <c r="F13" s="24" t="s">
        <v>31</v>
      </c>
      <c r="G13" s="3"/>
      <c r="H13" s="3"/>
      <c r="I13" s="3"/>
      <c r="J13" s="3"/>
      <c r="K13" s="3"/>
      <c r="L13" s="3"/>
      <c r="M13" s="3"/>
      <c r="N13" s="3"/>
      <c r="O13" s="8"/>
      <c r="P13" s="8"/>
      <c r="Q13" s="8"/>
      <c r="R13" s="8"/>
      <c r="S13" s="17" t="s">
        <v>9</v>
      </c>
    </row>
    <row r="14" customFormat="false" ht="15" hidden="false" customHeight="false" outlineLevel="0" collapsed="false">
      <c r="A14" s="1"/>
      <c r="B14" s="25" t="n">
        <f aca="false">C5</f>
        <v>19950</v>
      </c>
      <c r="C14" s="26" t="n">
        <f aca="false">V9</f>
        <v>5600</v>
      </c>
      <c r="D14" s="27" t="n">
        <f aca="false">IF(B14=0,,1/(2*PI()*B14*C14))</f>
        <v>1.42458774697364E-009</v>
      </c>
      <c r="E14" s="27" t="n">
        <f aca="false">B10</f>
        <v>1.46E-009</v>
      </c>
      <c r="F14" s="28" t="n">
        <f aca="false">IF(E14=0,,ABS(E14-D14)/E14 )</f>
        <v>0.0242549678262722</v>
      </c>
      <c r="G14" s="3"/>
      <c r="H14" s="3"/>
      <c r="I14" s="3"/>
      <c r="J14" s="3"/>
      <c r="K14" s="3"/>
      <c r="L14" s="3"/>
      <c r="M14" s="3"/>
      <c r="N14" s="3"/>
      <c r="O14" s="8"/>
      <c r="P14" s="8"/>
      <c r="Q14" s="8"/>
      <c r="R14" s="8"/>
      <c r="S14" s="17"/>
    </row>
    <row r="15" customFormat="false" ht="15.75" hidden="false" customHeight="false" outlineLevel="0" collapsed="false">
      <c r="A15" s="1"/>
      <c r="B15" s="29" t="n">
        <f aca="false">C5</f>
        <v>19950</v>
      </c>
      <c r="C15" s="30" t="n">
        <f aca="false">E10</f>
        <v>5459.99</v>
      </c>
      <c r="D15" s="30" t="n">
        <f aca="false">IF(B15=0,,1/(2*PI()*B15*C15))</f>
        <v>1.46111831396255E-009</v>
      </c>
      <c r="E15" s="30" t="n">
        <f aca="false">B10</f>
        <v>1.46E-009</v>
      </c>
      <c r="F15" s="31" t="n">
        <f aca="false">IF(E15=0,,ABS(E15-D15)/E15 )</f>
        <v>0.000765968467501987</v>
      </c>
      <c r="G15" s="3"/>
      <c r="H15" s="3"/>
      <c r="I15" s="3"/>
      <c r="J15" s="3"/>
      <c r="K15" s="3"/>
      <c r="L15" s="3"/>
      <c r="M15" s="3"/>
      <c r="N15" s="3"/>
      <c r="O15" s="8"/>
      <c r="P15" s="8"/>
      <c r="Q15" s="8"/>
      <c r="R15" s="8"/>
      <c r="S15" s="17"/>
    </row>
    <row r="17" customFormat="false" ht="15" hidden="false" customHeight="true" outlineLevel="0" collapsed="false">
      <c r="B17" s="32" t="s">
        <v>32</v>
      </c>
      <c r="C17" s="32"/>
      <c r="D17" s="32"/>
      <c r="E17" s="32"/>
      <c r="F17" s="32"/>
      <c r="G17" s="32"/>
      <c r="H17" s="32"/>
      <c r="I17" s="32"/>
      <c r="J17" s="32"/>
      <c r="K17" s="32"/>
      <c r="L17" s="32"/>
      <c r="M17" s="32"/>
      <c r="N17" s="32"/>
    </row>
    <row r="18" customFormat="false" ht="15" hidden="false" customHeight="false" outlineLevel="0" collapsed="false">
      <c r="B18" s="32"/>
      <c r="C18" s="32"/>
      <c r="D18" s="32"/>
      <c r="E18" s="32"/>
      <c r="F18" s="32"/>
      <c r="G18" s="32"/>
      <c r="H18" s="32"/>
      <c r="I18" s="32"/>
      <c r="J18" s="32"/>
      <c r="K18" s="32"/>
      <c r="L18" s="32"/>
      <c r="M18" s="32"/>
      <c r="N18" s="32"/>
    </row>
    <row r="19" customFormat="false" ht="15.75" hidden="false" customHeight="false" outlineLevel="0" collapsed="false"/>
    <row r="20" customFormat="false" ht="15.75" hidden="false" customHeight="false" outlineLevel="0" collapsed="false">
      <c r="A20" s="1" t="s">
        <v>33</v>
      </c>
      <c r="B20" s="2" t="s">
        <v>34</v>
      </c>
      <c r="C20" s="2"/>
      <c r="D20" s="2"/>
      <c r="E20" s="2"/>
    </row>
    <row r="21" customFormat="false" ht="30.75" hidden="false" customHeight="true" outlineLevel="0" collapsed="false">
      <c r="A21" s="1"/>
      <c r="B21" s="7" t="s">
        <v>35</v>
      </c>
      <c r="C21" s="7" t="s">
        <v>36</v>
      </c>
      <c r="D21" s="7" t="s">
        <v>37</v>
      </c>
      <c r="E21" s="7" t="s">
        <v>31</v>
      </c>
      <c r="G21" s="33" t="s">
        <v>38</v>
      </c>
      <c r="H21" s="33"/>
      <c r="I21" s="33"/>
    </row>
    <row r="22" customFormat="false" ht="51.75" hidden="false" customHeight="true" outlineLevel="0" collapsed="false">
      <c r="A22" s="1"/>
      <c r="B22" s="34" t="s">
        <v>39</v>
      </c>
      <c r="C22" s="35" t="n">
        <f aca="false">C5</f>
        <v>19950</v>
      </c>
      <c r="D22" s="36" t="n">
        <f aca="false">1/(V8*V9*2*PI())</f>
        <v>18947.0170347494</v>
      </c>
      <c r="E22" s="37" t="n">
        <f aca="false">ABS(D22-C22)/D22</f>
        <v>0.0529361937771548</v>
      </c>
      <c r="G22" s="38" t="s">
        <v>40</v>
      </c>
      <c r="H22" s="39" t="s">
        <v>41</v>
      </c>
      <c r="I22" s="40" t="s">
        <v>42</v>
      </c>
    </row>
    <row r="23" customFormat="false" ht="51.75" hidden="false" customHeight="true" outlineLevel="0" collapsed="false">
      <c r="A23" s="1"/>
      <c r="B23" s="34" t="s">
        <v>43</v>
      </c>
      <c r="C23" s="41" t="n">
        <f aca="false">1/(E10*B10*2*PI())</f>
        <v>19965.2810709267</v>
      </c>
      <c r="D23" s="42" t="n">
        <f aca="false">D22</f>
        <v>18947.0170347494</v>
      </c>
      <c r="E23" s="43" t="n">
        <f aca="false">ABS(D23-C23)/D23</f>
        <v>0.0537427096998798</v>
      </c>
      <c r="G23" s="44" t="n">
        <v>19675</v>
      </c>
      <c r="H23" s="45" t="n">
        <v>7816</v>
      </c>
      <c r="I23" s="46" t="n">
        <v>-45</v>
      </c>
    </row>
    <row r="24" customFormat="false" ht="77.25" hidden="false" customHeight="true" outlineLevel="0" collapsed="false">
      <c r="A24" s="1"/>
      <c r="B24" s="34" t="s">
        <v>44</v>
      </c>
      <c r="C24" s="47" t="n">
        <f aca="false">1/(((C10*C15)/(C15+C10))*B10*2*PI())</f>
        <v>21927.4653008267</v>
      </c>
      <c r="D24" s="42" t="n">
        <f aca="false">D23</f>
        <v>18947.0170347494</v>
      </c>
      <c r="E24" s="43" t="n">
        <f aca="false">ABS(D24-C24)/D24</f>
        <v>0.157304353535496</v>
      </c>
    </row>
    <row r="25" customFormat="false" ht="39" hidden="false" customHeight="false" outlineLevel="0" collapsed="false">
      <c r="A25" s="1"/>
      <c r="B25" s="48" t="s">
        <v>45</v>
      </c>
      <c r="C25" s="49" t="n">
        <f aca="false">G23</f>
        <v>19675</v>
      </c>
      <c r="D25" s="50" t="n">
        <f aca="false">D24</f>
        <v>18947.0170347494</v>
      </c>
      <c r="E25" s="51" t="n">
        <f aca="false">ABS(D25-C25)/D25</f>
        <v>0.03842203571757</v>
      </c>
    </row>
    <row r="26" customFormat="false" ht="21" hidden="false" customHeight="true" outlineLevel="0" collapsed="false">
      <c r="A26" s="1" t="s">
        <v>46</v>
      </c>
      <c r="B26" s="33" t="s">
        <v>47</v>
      </c>
      <c r="C26" s="33"/>
      <c r="D26" s="33"/>
      <c r="E26" s="33"/>
      <c r="F26" s="33"/>
      <c r="G26" s="33"/>
      <c r="H26" s="33"/>
      <c r="I26" s="52" t="s">
        <v>48</v>
      </c>
      <c r="J26" s="52"/>
      <c r="K26" s="52"/>
      <c r="L26" s="52"/>
      <c r="M26" s="52"/>
      <c r="N26" s="52"/>
      <c r="O26" s="52"/>
      <c r="P26" s="2" t="s">
        <v>3</v>
      </c>
      <c r="Q26" s="2"/>
      <c r="R26" s="2"/>
      <c r="S26" s="2"/>
      <c r="T26" s="2" t="s">
        <v>4</v>
      </c>
    </row>
    <row r="27" customFormat="false" ht="15.75" hidden="false" customHeight="true" outlineLevel="0" collapsed="false">
      <c r="A27" s="1"/>
      <c r="B27" s="7" t="s">
        <v>6</v>
      </c>
      <c r="C27" s="7"/>
      <c r="D27" s="7" t="s">
        <v>7</v>
      </c>
      <c r="E27" s="7"/>
      <c r="F27" s="7" t="s">
        <v>18</v>
      </c>
      <c r="G27" s="7"/>
      <c r="H27" s="7"/>
      <c r="I27" s="52"/>
      <c r="J27" s="52"/>
      <c r="K27" s="52"/>
      <c r="L27" s="52"/>
      <c r="M27" s="52"/>
      <c r="N27" s="52"/>
      <c r="O27" s="52"/>
      <c r="P27" s="8"/>
      <c r="Q27" s="8"/>
      <c r="R27" s="8"/>
      <c r="S27" s="8"/>
      <c r="T27" s="17" t="s">
        <v>9</v>
      </c>
    </row>
    <row r="28" customFormat="false" ht="30.75" hidden="false" customHeight="false" outlineLevel="0" collapsed="false">
      <c r="A28" s="1"/>
      <c r="B28" s="7" t="s">
        <v>11</v>
      </c>
      <c r="C28" s="7" t="s">
        <v>12</v>
      </c>
      <c r="D28" s="7" t="s">
        <v>11</v>
      </c>
      <c r="E28" s="7" t="s">
        <v>49</v>
      </c>
      <c r="F28" s="7" t="s">
        <v>11</v>
      </c>
      <c r="G28" s="7" t="s">
        <v>49</v>
      </c>
      <c r="H28" s="7" t="s">
        <v>50</v>
      </c>
      <c r="I28" s="52"/>
      <c r="J28" s="52"/>
      <c r="K28" s="52"/>
      <c r="L28" s="52"/>
      <c r="M28" s="52"/>
      <c r="N28" s="52"/>
      <c r="O28" s="52"/>
      <c r="P28" s="8"/>
      <c r="Q28" s="8"/>
      <c r="R28" s="8"/>
      <c r="S28" s="8"/>
      <c r="T28" s="17"/>
    </row>
    <row r="29" customFormat="false" ht="15.75" hidden="false" customHeight="false" outlineLevel="0" collapsed="false">
      <c r="A29" s="1"/>
      <c r="B29" s="12" t="n">
        <f aca="false">B5</f>
        <v>19.4</v>
      </c>
      <c r="C29" s="13" t="n">
        <f aca="false">C5</f>
        <v>19950</v>
      </c>
      <c r="D29" s="13" t="n">
        <f aca="false">D5</f>
        <v>13.9</v>
      </c>
      <c r="E29" s="13" t="n">
        <f aca="false">E5</f>
        <v>-45</v>
      </c>
      <c r="F29" s="13" t="n">
        <v>14.2</v>
      </c>
      <c r="G29" s="13" t="n">
        <v>44</v>
      </c>
      <c r="H29" s="14" t="n">
        <f aca="false">F29/C15</f>
        <v>0.00260073736398785</v>
      </c>
      <c r="I29" s="52"/>
      <c r="J29" s="52"/>
      <c r="K29" s="52"/>
      <c r="L29" s="52"/>
      <c r="M29" s="52"/>
      <c r="N29" s="52"/>
      <c r="O29" s="52"/>
      <c r="P29" s="8"/>
      <c r="Q29" s="8"/>
      <c r="R29" s="8"/>
      <c r="S29" s="8"/>
      <c r="T29" s="17"/>
    </row>
    <row r="31" customFormat="false" ht="15.75" hidden="false" customHeight="false" outlineLevel="0" collapsed="false">
      <c r="A31" s="53" t="s">
        <v>51</v>
      </c>
      <c r="B31" s="2" t="s">
        <v>52</v>
      </c>
      <c r="C31" s="2"/>
      <c r="D31" s="2"/>
      <c r="E31" s="2"/>
      <c r="F31" s="2"/>
      <c r="G31" s="2"/>
      <c r="H31" s="2"/>
      <c r="I31" s="2"/>
      <c r="J31" s="2"/>
      <c r="K31" s="2"/>
      <c r="L31" s="2"/>
      <c r="M31" s="2"/>
      <c r="N31" s="2" t="s">
        <v>3</v>
      </c>
      <c r="O31" s="2"/>
      <c r="P31" s="2"/>
      <c r="Q31" s="2"/>
      <c r="R31" s="2" t="s">
        <v>4</v>
      </c>
    </row>
    <row r="32" customFormat="false" ht="45.75" hidden="false" customHeight="true" outlineLevel="0" collapsed="false">
      <c r="A32" s="53"/>
      <c r="B32" s="7" t="s">
        <v>12</v>
      </c>
      <c r="C32" s="7" t="s">
        <v>53</v>
      </c>
      <c r="D32" s="7" t="s">
        <v>54</v>
      </c>
      <c r="E32" s="7" t="s">
        <v>55</v>
      </c>
      <c r="F32" s="7" t="s">
        <v>56</v>
      </c>
      <c r="G32" s="7" t="s">
        <v>57</v>
      </c>
      <c r="H32" s="7" t="s">
        <v>58</v>
      </c>
      <c r="I32" s="7" t="s">
        <v>59</v>
      </c>
      <c r="J32" s="7" t="s">
        <v>60</v>
      </c>
      <c r="K32" s="7" t="s">
        <v>61</v>
      </c>
      <c r="L32" s="7" t="s">
        <v>62</v>
      </c>
      <c r="M32" s="7" t="s">
        <v>55</v>
      </c>
      <c r="N32" s="54" t="s">
        <v>63</v>
      </c>
      <c r="O32" s="54"/>
      <c r="P32" s="54"/>
      <c r="Q32" s="54"/>
      <c r="R32" s="17" t="s">
        <v>9</v>
      </c>
    </row>
    <row r="33" customFormat="false" ht="15" hidden="false" customHeight="false" outlineLevel="0" collapsed="false">
      <c r="A33" s="53"/>
      <c r="B33" s="55" t="n">
        <v>10</v>
      </c>
      <c r="C33" s="56" t="n">
        <v>20.2</v>
      </c>
      <c r="D33" s="56" t="n">
        <v>20.19</v>
      </c>
      <c r="E33" s="56" t="n">
        <f aca="false">20*LOG10(D33/C33)</f>
        <v>-0.00430101005968875</v>
      </c>
      <c r="F33" s="56" t="n">
        <v>-1</v>
      </c>
      <c r="G33" s="57" t="n">
        <v>0.000208</v>
      </c>
      <c r="H33" s="56" t="n">
        <f aca="false">(G33*360)*B33</f>
        <v>0.7488</v>
      </c>
      <c r="I33" s="56"/>
      <c r="J33" s="56"/>
      <c r="K33" s="58"/>
      <c r="L33" s="59" t="n">
        <f aca="false">SQRT(POWER(C33,2)-POWER(D33,2))</f>
        <v>0.635531273817353</v>
      </c>
      <c r="M33" s="60" t="n">
        <f aca="false">20*LOG10(L33/C33)</f>
        <v>-30.0442888572336</v>
      </c>
      <c r="N33" s="54"/>
      <c r="O33" s="54"/>
      <c r="P33" s="54"/>
      <c r="Q33" s="54"/>
      <c r="R33" s="17"/>
    </row>
    <row r="34" customFormat="false" ht="15.75" hidden="false" customHeight="false" outlineLevel="0" collapsed="false">
      <c r="A34" s="53"/>
      <c r="B34" s="61" t="n">
        <v>100</v>
      </c>
      <c r="C34" s="62" t="n">
        <f aca="false">C33</f>
        <v>20.2</v>
      </c>
      <c r="D34" s="62" t="n">
        <v>20.18</v>
      </c>
      <c r="E34" s="62" t="n">
        <f aca="false">20*LOG10(D34/C34)</f>
        <v>-0.00860415091464106</v>
      </c>
      <c r="F34" s="62" t="n">
        <v>-1</v>
      </c>
      <c r="G34" s="62" t="n">
        <v>0</v>
      </c>
      <c r="H34" s="62" t="n">
        <f aca="false">(G34*360)*B34</f>
        <v>0</v>
      </c>
      <c r="I34" s="62" t="n">
        <v>0.1</v>
      </c>
      <c r="J34" s="62" t="n">
        <v>20.27</v>
      </c>
      <c r="K34" s="63" t="n">
        <f aca="false">DEGREES(ASIN(I34/J34))</f>
        <v>0.282664094378312</v>
      </c>
      <c r="L34" s="64" t="n">
        <f aca="false">SQRT(POWER(C34,2)-POWER(D34,2))</f>
        <v>0.898665677546427</v>
      </c>
      <c r="M34" s="65" t="n">
        <f aca="false">20*LOG10(L34/C34)</f>
        <v>-27.0350642862166</v>
      </c>
      <c r="N34" s="54"/>
      <c r="O34" s="54"/>
      <c r="P34" s="54"/>
      <c r="Q34" s="54"/>
      <c r="R34" s="17"/>
    </row>
    <row r="35" customFormat="false" ht="15" hidden="false" customHeight="false" outlineLevel="0" collapsed="false">
      <c r="A35" s="53"/>
      <c r="B35" s="61" t="n">
        <v>1000</v>
      </c>
      <c r="C35" s="62" t="n">
        <v>20.18</v>
      </c>
      <c r="D35" s="62" t="n">
        <v>20.05</v>
      </c>
      <c r="E35" s="62" t="n">
        <f aca="false">20*LOG10(D35/C35)</f>
        <v>-0.0561356988938118</v>
      </c>
      <c r="F35" s="62" t="n">
        <v>-4</v>
      </c>
      <c r="G35" s="66" t="n">
        <v>-1.25E-005</v>
      </c>
      <c r="H35" s="62" t="n">
        <f aca="false">(G35*360)*B35</f>
        <v>-4.5</v>
      </c>
      <c r="I35" s="62" t="n">
        <v>2.02</v>
      </c>
      <c r="J35" s="62" t="n">
        <v>20.02</v>
      </c>
      <c r="K35" s="63" t="n">
        <f aca="false">DEGREES(ASIN(I35/J35))</f>
        <v>5.79094704390039</v>
      </c>
      <c r="L35" s="64" t="n">
        <f aca="false">SQRT(POWER(C35,2)-POWER(D35,2))</f>
        <v>2.28689746162786</v>
      </c>
      <c r="M35" s="65" t="n">
        <f aca="false">20*LOG10(L35/C35)</f>
        <v>-18.9134893892369</v>
      </c>
      <c r="N35" s="67"/>
    </row>
    <row r="36" customFormat="false" ht="15" hidden="false" customHeight="false" outlineLevel="0" collapsed="false">
      <c r="A36" s="53"/>
      <c r="B36" s="61" t="n">
        <v>10000</v>
      </c>
      <c r="C36" s="62" t="n">
        <v>20.181</v>
      </c>
      <c r="D36" s="62" t="n">
        <v>17.645</v>
      </c>
      <c r="E36" s="62" t="n">
        <f aca="false">20*LOG10(D36/C36)</f>
        <v>-1.16642039412953</v>
      </c>
      <c r="F36" s="62" t="n">
        <v>-27</v>
      </c>
      <c r="G36" s="66" t="n">
        <v>-7.52E-006</v>
      </c>
      <c r="H36" s="62" t="n">
        <f aca="false">(G36*360)*B36</f>
        <v>-27.072</v>
      </c>
      <c r="I36" s="62" t="n">
        <v>8.85</v>
      </c>
      <c r="J36" s="62" t="n">
        <v>19.5</v>
      </c>
      <c r="K36" s="63" t="n">
        <f aca="false">DEGREES(ASIN(I36/J36))</f>
        <v>26.9907182843427</v>
      </c>
      <c r="L36" s="64" t="n">
        <f aca="false">SQRT(POWER(C36,2)-POWER(D36,2))</f>
        <v>9.7942195196963</v>
      </c>
      <c r="M36" s="65" t="n">
        <f aca="false">20*LOG10(L36/C36)</f>
        <v>-6.27945697373475</v>
      </c>
    </row>
    <row r="37" customFormat="false" ht="15" hidden="false" customHeight="false" outlineLevel="0" collapsed="false">
      <c r="A37" s="53"/>
      <c r="B37" s="61" t="n">
        <v>100000</v>
      </c>
      <c r="C37" s="62" t="n">
        <v>19.54</v>
      </c>
      <c r="D37" s="62" t="n">
        <v>4.11</v>
      </c>
      <c r="E37" s="62" t="n">
        <f aca="false">20*LOG10(D37/C37)</f>
        <v>-13.5416547501337</v>
      </c>
      <c r="F37" s="62" t="n">
        <v>-82</v>
      </c>
      <c r="G37" s="66" t="n">
        <v>-2.12E-006</v>
      </c>
      <c r="H37" s="62" t="n">
        <f aca="false">(G37*360)*B37</f>
        <v>-76.32</v>
      </c>
      <c r="I37" s="62" t="n">
        <v>18.35</v>
      </c>
      <c r="J37" s="62" t="n">
        <v>19.45</v>
      </c>
      <c r="K37" s="63" t="n">
        <f aca="false">DEGREES(ASIN(I37/J37))</f>
        <v>70.6383425288148</v>
      </c>
      <c r="L37" s="64" t="n">
        <f aca="false">SQRT(POWER(C37,2)-POWER(D37,2))</f>
        <v>19.10286627708</v>
      </c>
      <c r="M37" s="65" t="n">
        <f aca="false">20*LOG10(L37/C37)</f>
        <v>-0.196520476285299</v>
      </c>
    </row>
    <row r="38" customFormat="false" ht="15" hidden="false" customHeight="false" outlineLevel="0" collapsed="false">
      <c r="A38" s="53"/>
      <c r="B38" s="61" t="n">
        <v>3000</v>
      </c>
      <c r="C38" s="62" t="n">
        <v>20.48</v>
      </c>
      <c r="D38" s="62" t="n">
        <v>19.37</v>
      </c>
      <c r="E38" s="62" t="n">
        <f aca="false">20*LOG10(D38/C38)</f>
        <v>-0.484006631693647</v>
      </c>
      <c r="F38" s="62" t="n">
        <v>-10</v>
      </c>
      <c r="G38" s="66" t="n">
        <v>-8.99E-006</v>
      </c>
      <c r="H38" s="62" t="n">
        <f aca="false">(G38*360)*B38</f>
        <v>-9.7092</v>
      </c>
      <c r="I38" s="62" t="n">
        <v>3.8</v>
      </c>
      <c r="J38" s="62" t="n">
        <v>19.67</v>
      </c>
      <c r="K38" s="63" t="n">
        <f aca="false">DEGREES(ASIN(I38/J38))</f>
        <v>11.138867366635</v>
      </c>
      <c r="L38" s="64" t="n">
        <f aca="false">SQRT(POWER(C38,2)-POWER(D38,2))</f>
        <v>6.65082701624392</v>
      </c>
      <c r="M38" s="65" t="n">
        <f aca="false">20*LOG10(L38/C38)</f>
        <v>-9.76908600088798</v>
      </c>
    </row>
    <row r="39" customFormat="false" ht="15" hidden="false" customHeight="false" outlineLevel="0" collapsed="false">
      <c r="A39" s="53"/>
      <c r="B39" s="61" t="n">
        <v>14000</v>
      </c>
      <c r="C39" s="62" t="n">
        <v>20.14</v>
      </c>
      <c r="D39" s="62" t="n">
        <v>15.91</v>
      </c>
      <c r="E39" s="62" t="n">
        <f aca="false">20*LOG10(D39/C39)</f>
        <v>-2.04778573142035</v>
      </c>
      <c r="F39" s="62" t="n">
        <v>-35</v>
      </c>
      <c r="G39" s="66" t="n">
        <v>-6.99E-006</v>
      </c>
      <c r="H39" s="62" t="n">
        <f aca="false">(G39*360)*B39</f>
        <v>-35.2296</v>
      </c>
      <c r="I39" s="62" t="n">
        <v>11.35</v>
      </c>
      <c r="J39" s="62" t="n">
        <v>19.45</v>
      </c>
      <c r="K39" s="63" t="n">
        <f aca="false">DEGREES(ASIN(I39/J39))</f>
        <v>35.7004477714244</v>
      </c>
      <c r="L39" s="64" t="n">
        <f aca="false">SQRT(POWER(C39,2)-POWER(D39,2))</f>
        <v>12.3487448754924</v>
      </c>
      <c r="M39" s="65" t="n">
        <f aca="false">20*LOG10(L39/C39)</f>
        <v>-4.24873296004708</v>
      </c>
    </row>
    <row r="40" customFormat="false" ht="15" hidden="false" customHeight="false" outlineLevel="0" collapsed="false">
      <c r="A40" s="53"/>
      <c r="B40" s="61" t="n">
        <v>30000</v>
      </c>
      <c r="C40" s="62" t="n">
        <v>19.64</v>
      </c>
      <c r="D40" s="62" t="n">
        <v>10.8</v>
      </c>
      <c r="E40" s="62" t="n">
        <f aca="false">20*LOG10(D40/C40)</f>
        <v>-5.19435455927962</v>
      </c>
      <c r="F40" s="62" t="n">
        <v>-56</v>
      </c>
      <c r="G40" s="66" t="n">
        <v>-5.197E-006</v>
      </c>
      <c r="H40" s="62" t="n">
        <f aca="false">(G40*360)*B40</f>
        <v>-56.1276</v>
      </c>
      <c r="I40" s="62" t="n">
        <v>15.975</v>
      </c>
      <c r="J40" s="62" t="n">
        <v>19.45</v>
      </c>
      <c r="K40" s="63" t="n">
        <f aca="false">DEGREES(ASIN(I40/J40))</f>
        <v>55.2188333844164</v>
      </c>
      <c r="L40" s="64" t="n">
        <f aca="false">SQRT(POWER(C40,2)-POWER(D40,2))</f>
        <v>16.4039507436471</v>
      </c>
      <c r="M40" s="65" t="n">
        <f aca="false">20*LOG10(L40/C40)</f>
        <v>-1.56386053790253</v>
      </c>
    </row>
    <row r="41" customFormat="false" ht="15" hidden="false" customHeight="false" outlineLevel="0" collapsed="false">
      <c r="A41" s="53"/>
      <c r="B41" s="61" t="n">
        <v>60000</v>
      </c>
      <c r="C41" s="62" t="n">
        <v>19.59</v>
      </c>
      <c r="D41" s="62" t="n">
        <v>6.34</v>
      </c>
      <c r="E41" s="62" t="n">
        <f aca="false">20*LOG10(D41/C41)</f>
        <v>-9.79890356226007</v>
      </c>
      <c r="F41" s="62" t="n">
        <v>-72</v>
      </c>
      <c r="G41" s="66" t="n">
        <v>-3.23E-006</v>
      </c>
      <c r="H41" s="62" t="n">
        <f aca="false">(G41*360)*B41</f>
        <v>-69.768</v>
      </c>
      <c r="I41" s="62" t="n">
        <v>17.82</v>
      </c>
      <c r="J41" s="62" t="n">
        <v>19.45</v>
      </c>
      <c r="K41" s="63" t="n">
        <f aca="false">DEGREES(ASIN(I41/J41))</f>
        <v>66.3760602488515</v>
      </c>
      <c r="L41" s="64" t="n">
        <f aca="false">SQRT(POWER(C41,2)-POWER(D41,2))</f>
        <v>18.5357087806213</v>
      </c>
      <c r="M41" s="65" t="n">
        <f aca="false">20*LOG10(L41/C41)</f>
        <v>-0.480504769472947</v>
      </c>
    </row>
    <row r="42" customFormat="false" ht="15" hidden="false" customHeight="false" outlineLevel="0" collapsed="false">
      <c r="A42" s="53"/>
      <c r="B42" s="61" t="n">
        <v>200000</v>
      </c>
      <c r="C42" s="62" t="n">
        <v>19.51</v>
      </c>
      <c r="D42" s="62" t="n">
        <v>2.31</v>
      </c>
      <c r="E42" s="62" t="n">
        <f aca="false">20*LOG10(D42/C42)</f>
        <v>-18.5329057900475</v>
      </c>
      <c r="F42" s="62" t="n">
        <v>-89</v>
      </c>
      <c r="G42" s="66" t="n">
        <v>-1.215E-006</v>
      </c>
      <c r="H42" s="62" t="n">
        <f aca="false">(G42*360)*B42</f>
        <v>-87.48</v>
      </c>
      <c r="I42" s="62" t="n">
        <v>19.1</v>
      </c>
      <c r="J42" s="62" t="n">
        <v>19.35</v>
      </c>
      <c r="K42" s="63" t="n">
        <f aca="false">DEGREES(ASIN(I42/J42))</f>
        <v>80.7798953998797</v>
      </c>
      <c r="L42" s="64" t="n">
        <f aca="false">SQRT(POWER(C42,2)-POWER(D42,2))</f>
        <v>19.3727643871493</v>
      </c>
      <c r="M42" s="65" t="n">
        <f aca="false">20*LOG10(L42/C42)</f>
        <v>-0.0613134562916423</v>
      </c>
    </row>
    <row r="43" customFormat="false" ht="15" hidden="false" customHeight="false" outlineLevel="0" collapsed="false">
      <c r="A43" s="53"/>
      <c r="B43" s="61" t="n">
        <v>500000</v>
      </c>
      <c r="C43" s="62" t="n">
        <v>19.82</v>
      </c>
      <c r="D43" s="62" t="n">
        <v>0.812</v>
      </c>
      <c r="E43" s="62" t="n">
        <f aca="false">20*LOG10(D43/C43)</f>
        <v>-27.7509524181616</v>
      </c>
      <c r="F43" s="62" t="n">
        <v>-90</v>
      </c>
      <c r="G43" s="66" t="n">
        <v>-4.665E-007</v>
      </c>
      <c r="H43" s="62" t="n">
        <f aca="false">(G43*360)*B43</f>
        <v>-83.97</v>
      </c>
      <c r="I43" s="62" t="n">
        <v>19.3</v>
      </c>
      <c r="J43" s="62" t="n">
        <v>19.47</v>
      </c>
      <c r="K43" s="63" t="n">
        <f aca="false">DEGREES(ASIN(I43/J43))</f>
        <v>82.4230290623521</v>
      </c>
      <c r="L43" s="64" t="n">
        <f aca="false">SQRT(POWER(C43,2)-POWER(D43,2))</f>
        <v>19.8033597149575</v>
      </c>
      <c r="M43" s="65" t="n">
        <f aca="false">20*LOG10(L43/C43)</f>
        <v>-0.00729547867532493</v>
      </c>
    </row>
    <row r="44" customFormat="false" ht="15" hidden="false" customHeight="false" outlineLevel="0" collapsed="false">
      <c r="A44" s="53"/>
      <c r="B44" s="61" t="n">
        <v>1000000</v>
      </c>
      <c r="C44" s="62" t="n">
        <v>20.05</v>
      </c>
      <c r="D44" s="62" t="n">
        <v>0.437</v>
      </c>
      <c r="E44" s="62" t="n">
        <f aca="false">20*LOG10(D44/C44)</f>
        <v>-33.2326587997156</v>
      </c>
      <c r="F44" s="62" t="n">
        <v>-91</v>
      </c>
      <c r="G44" s="66" t="n">
        <v>-2.2971E-007</v>
      </c>
      <c r="H44" s="62" t="n">
        <f aca="false">(G44*360)*B44</f>
        <v>-82.6956</v>
      </c>
      <c r="I44" s="62"/>
      <c r="J44" s="62"/>
      <c r="K44" s="63"/>
      <c r="L44" s="64" t="n">
        <f aca="false">SQRT(POWER(C44,2)-POWER(D44,2))</f>
        <v>20.0452371150855</v>
      </c>
      <c r="M44" s="65" t="n">
        <f aca="false">20*LOG10(L44/C44)</f>
        <v>-0.0020635814075501</v>
      </c>
    </row>
    <row r="45" customFormat="false" ht="15" hidden="false" customHeight="false" outlineLevel="0" collapsed="false">
      <c r="A45" s="53"/>
      <c r="B45" s="61" t="n">
        <v>45000</v>
      </c>
      <c r="C45" s="62" t="n">
        <v>19.6</v>
      </c>
      <c r="D45" s="62" t="n">
        <v>7.81</v>
      </c>
      <c r="E45" s="62" t="n">
        <f aca="false">20*LOG10(D45/C45)</f>
        <v>-7.99210074958352</v>
      </c>
      <c r="F45" s="62" t="n">
        <v>-66</v>
      </c>
      <c r="G45" s="66" t="n">
        <v>-4.03E-006</v>
      </c>
      <c r="H45" s="62" t="n">
        <f aca="false">(G45*360)*B45</f>
        <v>-65.286</v>
      </c>
      <c r="I45" s="62" t="n">
        <v>17.35</v>
      </c>
      <c r="J45" s="62" t="n">
        <v>19.4</v>
      </c>
      <c r="K45" s="63" t="n">
        <f aca="false">DEGREES(ASIN(I45/J45))</f>
        <v>63.4224864811357</v>
      </c>
      <c r="L45" s="64" t="n">
        <f aca="false">SQRT(POWER(C45,2)-POWER(D45,2))</f>
        <v>17.9767599972854</v>
      </c>
      <c r="M45" s="65" t="n">
        <f aca="false">20*LOG10(L45/C45)</f>
        <v>-0.750893020783646</v>
      </c>
    </row>
    <row r="46" customFormat="false" ht="15" hidden="false" customHeight="false" outlineLevel="0" collapsed="false">
      <c r="A46" s="53"/>
      <c r="B46" s="61" t="n">
        <v>25000</v>
      </c>
      <c r="C46" s="62" t="n">
        <v>19.37</v>
      </c>
      <c r="D46" s="62" t="n">
        <v>12.002</v>
      </c>
      <c r="E46" s="62" t="n">
        <f aca="false">20*LOG10(D46/C46)</f>
        <v>-4.15751996578066</v>
      </c>
      <c r="F46" s="62" t="n">
        <v>-51</v>
      </c>
      <c r="G46" s="66" t="n">
        <v>-5.648E-006</v>
      </c>
      <c r="H46" s="62" t="n">
        <f aca="false">(G46*360)*B46</f>
        <v>-50.832</v>
      </c>
      <c r="I46" s="62" t="n">
        <v>14.87</v>
      </c>
      <c r="J46" s="62" t="n">
        <v>19.87</v>
      </c>
      <c r="K46" s="63" t="n">
        <f aca="false">DEGREES(ASIN(I46/J46))</f>
        <v>48.4488923865644</v>
      </c>
      <c r="L46" s="64" t="n">
        <f aca="false">SQRT(POWER(C46,2)-POWER(D46,2))</f>
        <v>15.2035816832745</v>
      </c>
      <c r="M46" s="65" t="n">
        <f aca="false">20*LOG10(L46/C46)</f>
        <v>-2.10367417911376</v>
      </c>
    </row>
    <row r="47" customFormat="false" ht="15" hidden="false" customHeight="false" outlineLevel="0" collapsed="false">
      <c r="A47" s="53"/>
      <c r="B47" s="61" t="n">
        <v>19950</v>
      </c>
      <c r="C47" s="62" t="n">
        <v>19.76</v>
      </c>
      <c r="D47" s="62" t="n">
        <v>13.69</v>
      </c>
      <c r="E47" s="62" t="n">
        <f aca="false">20*LOG10(D47/C47)</f>
        <v>-3.18766984235239</v>
      </c>
      <c r="F47" s="62" t="n">
        <v>-45</v>
      </c>
      <c r="G47" s="66" t="n">
        <v>-6.24E-006</v>
      </c>
      <c r="H47" s="62" t="n">
        <f aca="false">(G47*360)*B47</f>
        <v>-44.81568</v>
      </c>
      <c r="I47" s="62" t="n">
        <v>-13.5</v>
      </c>
      <c r="J47" s="62" t="n">
        <v>-20</v>
      </c>
      <c r="K47" s="63" t="n">
        <f aca="false">DEGREES(ASIN(I47/J47))</f>
        <v>42.4541502044009</v>
      </c>
      <c r="L47" s="64" t="n">
        <f aca="false">SQRT(POWER(C47,2)-POWER(D47,2))</f>
        <v>14.2492631388434</v>
      </c>
      <c r="M47" s="65" t="n">
        <f aca="false">20*LOG10(L47/C47)</f>
        <v>-2.83989067324119</v>
      </c>
    </row>
    <row r="48" customFormat="false" ht="15" hidden="false" customHeight="false" outlineLevel="0" collapsed="false">
      <c r="A48" s="53"/>
      <c r="B48" s="61" t="n">
        <v>7000</v>
      </c>
      <c r="C48" s="62" t="n">
        <v>20.16</v>
      </c>
      <c r="D48" s="62" t="n">
        <v>18.73</v>
      </c>
      <c r="E48" s="62" t="n">
        <f aca="false">20*LOG10(D48/C48)</f>
        <v>-0.639055007965006</v>
      </c>
      <c r="F48" s="62" t="n">
        <v>-19</v>
      </c>
      <c r="G48" s="66" t="n">
        <v>-7.917E-006</v>
      </c>
      <c r="H48" s="62" t="n">
        <f aca="false">(G48*360)*B48</f>
        <v>-19.95084</v>
      </c>
      <c r="I48" s="62" t="n">
        <v>6.47</v>
      </c>
      <c r="J48" s="62" t="n">
        <v>19.57</v>
      </c>
      <c r="K48" s="63" t="n">
        <f aca="false">DEGREES(ASIN(I48/J48))</f>
        <v>19.3056872285342</v>
      </c>
      <c r="L48" s="64" t="n">
        <f aca="false">SQRT(POWER(C48,2)-POWER(D48,2))</f>
        <v>7.45739230562534</v>
      </c>
      <c r="M48" s="65" t="n">
        <f aca="false">20*LOG10(L48/C48)</f>
        <v>-8.63807074934454</v>
      </c>
    </row>
    <row r="49" customFormat="false" ht="15" hidden="false" customHeight="false" outlineLevel="0" collapsed="false">
      <c r="A49" s="53"/>
      <c r="B49" s="61" t="n">
        <v>2000</v>
      </c>
      <c r="C49" s="62" t="n">
        <v>20.47</v>
      </c>
      <c r="D49" s="62" t="n">
        <v>19.84</v>
      </c>
      <c r="E49" s="62" t="n">
        <f aca="false">20*LOG10(D49/C49)</f>
        <v>-0.271523496886915</v>
      </c>
      <c r="F49" s="62" t="n">
        <v>-7</v>
      </c>
      <c r="G49" s="66" t="n">
        <v>-1E-005</v>
      </c>
      <c r="H49" s="62" t="n">
        <f aca="false">(G49*360)*B49</f>
        <v>-7.2</v>
      </c>
      <c r="I49" s="62" t="n">
        <v>2.85</v>
      </c>
      <c r="J49" s="62" t="n">
        <v>19.77</v>
      </c>
      <c r="K49" s="63" t="n">
        <f aca="false">DEGREES(ASIN(I49/J49))</f>
        <v>8.28851316262601</v>
      </c>
      <c r="L49" s="64" t="n">
        <f aca="false">SQRT(POWER(C49,2)-POWER(D49,2))</f>
        <v>5.0393749612427</v>
      </c>
      <c r="M49" s="65" t="n">
        <f aca="false">20*LOG10(L49/C49)</f>
        <v>-12.1748233771838</v>
      </c>
    </row>
    <row r="50" customFormat="false" ht="15" hidden="false" customHeight="false" outlineLevel="0" collapsed="false">
      <c r="A50" s="53"/>
      <c r="B50" s="61" t="n">
        <v>5000</v>
      </c>
      <c r="C50" s="62" t="n">
        <v>20.57</v>
      </c>
      <c r="D50" s="62" t="n">
        <v>19.34</v>
      </c>
      <c r="E50" s="62" t="n">
        <f aca="false">20*LOG10(D50/C50)</f>
        <v>-0.535556438954823</v>
      </c>
      <c r="F50" s="62" t="n">
        <v>-14</v>
      </c>
      <c r="G50" s="66" t="n">
        <v>-8.45E-006</v>
      </c>
      <c r="H50" s="62" t="n">
        <f aca="false">(G50*360)*B50</f>
        <v>-15.21</v>
      </c>
      <c r="I50" s="62" t="n">
        <v>5.275</v>
      </c>
      <c r="J50" s="62" t="n">
        <v>19.6</v>
      </c>
      <c r="K50" s="63" t="n">
        <f aca="false">DEGREES(ASIN(I50/J50))</f>
        <v>15.6126611826668</v>
      </c>
      <c r="L50" s="64" t="n">
        <f aca="false">SQRT(POWER(C50,2)-POWER(D50,2))</f>
        <v>7.00637566791847</v>
      </c>
      <c r="M50" s="65" t="n">
        <f aca="false">20*LOG10(L50/C50)</f>
        <v>-9.35481744166027</v>
      </c>
    </row>
    <row r="51" customFormat="false" ht="15" hidden="false" customHeight="false" outlineLevel="0" collapsed="false">
      <c r="A51" s="53"/>
      <c r="B51" s="61" t="n">
        <v>300</v>
      </c>
      <c r="C51" s="62" t="n">
        <v>20.13</v>
      </c>
      <c r="D51" s="62" t="n">
        <v>20.11</v>
      </c>
      <c r="E51" s="62" t="n">
        <f aca="false">20*LOG10(D51/C51)</f>
        <v>-0.00863408583825127</v>
      </c>
      <c r="F51" s="62" t="n">
        <v>0</v>
      </c>
      <c r="G51" s="66" t="n">
        <v>-2.2E-005</v>
      </c>
      <c r="H51" s="62" t="n">
        <f aca="false">(G51*360)*B51</f>
        <v>-2.376</v>
      </c>
      <c r="I51" s="62" t="n">
        <v>0.975</v>
      </c>
      <c r="J51" s="62" t="n">
        <v>22.275</v>
      </c>
      <c r="K51" s="63" t="n">
        <f aca="false">DEGREES(ASIN(I51/J51))</f>
        <v>2.50869757897995</v>
      </c>
      <c r="L51" s="64" t="n">
        <f aca="false">SQRT(POWER(C51,2)-POWER(D51,2))</f>
        <v>0.897106459680232</v>
      </c>
      <c r="M51" s="65" t="n">
        <f aca="false">20*LOG10(L51/C51)</f>
        <v>-27.0199958206546</v>
      </c>
    </row>
    <row r="52" customFormat="false" ht="15" hidden="false" customHeight="false" outlineLevel="0" collapsed="false">
      <c r="A52" s="53"/>
      <c r="B52" s="61" t="n">
        <v>30</v>
      </c>
      <c r="C52" s="62" t="n">
        <v>20.16</v>
      </c>
      <c r="D52" s="62" t="n">
        <v>20.14</v>
      </c>
      <c r="E52" s="62" t="n">
        <f aca="false">20*LOG10(D52/C52)</f>
        <v>-0.00862123111776955</v>
      </c>
      <c r="F52" s="62" t="n">
        <v>0</v>
      </c>
      <c r="G52" s="66" t="n">
        <v>-3.3393E-007</v>
      </c>
      <c r="H52" s="62" t="n">
        <f aca="false">(G52*360)*B52</f>
        <v>-0.003606444</v>
      </c>
      <c r="I52" s="62"/>
      <c r="J52" s="62"/>
      <c r="K52" s="63"/>
      <c r="L52" s="64" t="n">
        <f aca="false">SQRT(POWER(C52,2)-POWER(D52,2))</f>
        <v>0.897775027498528</v>
      </c>
      <c r="M52" s="65" t="n">
        <f aca="false">20*LOG10(L52/C52)</f>
        <v>-27.0264601374189</v>
      </c>
    </row>
    <row r="53" customFormat="false" ht="15" hidden="false" customHeight="false" outlineLevel="0" collapsed="false">
      <c r="A53" s="53"/>
      <c r="B53" s="61" t="n">
        <v>700000</v>
      </c>
      <c r="C53" s="62" t="n">
        <v>20.3</v>
      </c>
      <c r="D53" s="62" t="n">
        <v>0.593</v>
      </c>
      <c r="E53" s="62" t="n">
        <f aca="false">20*LOG10(D53/C53)</f>
        <v>-30.688826890979</v>
      </c>
      <c r="F53" s="62" t="n">
        <v>-90</v>
      </c>
      <c r="G53" s="66" t="n">
        <v>-3.345E-007</v>
      </c>
      <c r="H53" s="62" t="n">
        <f aca="false">(G53*360)*B53</f>
        <v>-84.294</v>
      </c>
      <c r="I53" s="62" t="n">
        <v>19.05</v>
      </c>
      <c r="J53" s="62" t="n">
        <v>19.375</v>
      </c>
      <c r="K53" s="63" t="n">
        <f aca="false">DEGREES(ASIN(I53/J53))</f>
        <v>79.4908543999463</v>
      </c>
      <c r="L53" s="64" t="n">
        <f aca="false">SQRT(POWER(C53,2)-POWER(D53,2))</f>
        <v>20.2913368460533</v>
      </c>
      <c r="M53" s="65" t="n">
        <f aca="false">20*LOG10(L53/C53)</f>
        <v>-0.00370754974277055</v>
      </c>
    </row>
    <row r="54" customFormat="false" ht="15.75" hidden="false" customHeight="false" outlineLevel="0" collapsed="false">
      <c r="A54" s="53"/>
      <c r="B54" s="68" t="n">
        <v>330000</v>
      </c>
      <c r="C54" s="69" t="n">
        <v>19.53</v>
      </c>
      <c r="D54" s="69" t="n">
        <v>1.201</v>
      </c>
      <c r="E54" s="69" t="n">
        <f aca="false">20*LOG10(D54/C54)</f>
        <v>-24.223184717699</v>
      </c>
      <c r="F54" s="69" t="n">
        <v>-90</v>
      </c>
      <c r="G54" s="70" t="n">
        <v>-7.1E-007</v>
      </c>
      <c r="H54" s="69" t="n">
        <f aca="false">(G54*360)*B54</f>
        <v>-84.348</v>
      </c>
      <c r="I54" s="69" t="n">
        <v>19</v>
      </c>
      <c r="J54" s="69" t="n">
        <v>19.32</v>
      </c>
      <c r="K54" s="71" t="n">
        <f aca="false">DEGREES(ASIN(I54/J54))</f>
        <v>79.5573594982975</v>
      </c>
      <c r="L54" s="72" t="n">
        <f aca="false">SQRT(POWER(C54,2)-POWER(D54,2))</f>
        <v>19.493037192803</v>
      </c>
      <c r="M54" s="73" t="n">
        <f aca="false">20*LOG10(L54/C54)</f>
        <v>-0.0164546372163059</v>
      </c>
    </row>
    <row r="72" customFormat="false" ht="15.75" hidden="false" customHeight="false" outlineLevel="0" collapsed="false"/>
    <row r="73" customFormat="false" ht="15.75" hidden="false" customHeight="false" outlineLevel="0" collapsed="false">
      <c r="A73" s="1" t="s">
        <v>64</v>
      </c>
      <c r="B73" s="2" t="s">
        <v>65</v>
      </c>
      <c r="C73" s="2"/>
      <c r="D73" s="2"/>
      <c r="E73" s="2"/>
      <c r="F73" s="2"/>
      <c r="G73" s="2"/>
    </row>
    <row r="74" customFormat="false" ht="15.75" hidden="false" customHeight="false" outlineLevel="0" collapsed="false">
      <c r="A74" s="1"/>
      <c r="B74" s="74" t="s">
        <v>66</v>
      </c>
      <c r="C74" s="45" t="s">
        <v>67</v>
      </c>
      <c r="D74" s="46" t="s">
        <v>4</v>
      </c>
      <c r="E74" s="75" t="s">
        <v>68</v>
      </c>
      <c r="F74" s="75"/>
      <c r="G74" s="75"/>
    </row>
    <row r="75" customFormat="false" ht="15" hidden="false" customHeight="true" outlineLevel="0" collapsed="false">
      <c r="A75" s="1"/>
      <c r="B75" s="76" t="s">
        <v>69</v>
      </c>
      <c r="C75" s="77" t="s">
        <v>70</v>
      </c>
      <c r="D75" s="78" t="s">
        <v>9</v>
      </c>
      <c r="E75" s="76" t="s">
        <v>71</v>
      </c>
      <c r="F75" s="76"/>
      <c r="G75" s="76"/>
    </row>
    <row r="76" customFormat="false" ht="39" hidden="false" customHeight="true" outlineLevel="0" collapsed="false">
      <c r="A76" s="1"/>
      <c r="B76" s="76"/>
      <c r="C76" s="77"/>
      <c r="D76" s="78"/>
      <c r="E76" s="76"/>
      <c r="F76" s="76"/>
      <c r="G76" s="76"/>
    </row>
    <row r="77" customFormat="false" ht="46.5" hidden="false" customHeight="true" outlineLevel="0" collapsed="false">
      <c r="A77" s="1"/>
      <c r="B77" s="76"/>
      <c r="C77" s="77"/>
      <c r="D77" s="78"/>
      <c r="E77" s="76"/>
      <c r="F77" s="76"/>
      <c r="G77" s="76"/>
    </row>
    <row r="78" customFormat="false" ht="30.75" hidden="false" customHeight="true" outlineLevel="0" collapsed="false">
      <c r="A78" s="1"/>
      <c r="B78" s="76" t="s">
        <v>72</v>
      </c>
      <c r="C78" s="77" t="s">
        <v>73</v>
      </c>
      <c r="D78" s="79" t="s">
        <v>9</v>
      </c>
      <c r="E78" s="76" t="s">
        <v>74</v>
      </c>
      <c r="F78" s="76"/>
      <c r="G78" s="76"/>
    </row>
    <row r="79" customFormat="false" ht="30.75" hidden="false" customHeight="false" outlineLevel="0" collapsed="false">
      <c r="A79" s="1"/>
      <c r="B79" s="76" t="s">
        <v>75</v>
      </c>
      <c r="C79" s="77" t="s">
        <v>76</v>
      </c>
      <c r="D79" s="79" t="s">
        <v>9</v>
      </c>
      <c r="E79" s="75" t="s">
        <v>77</v>
      </c>
      <c r="F79" s="75"/>
      <c r="G79" s="75"/>
    </row>
    <row r="80" customFormat="false" ht="30.75" hidden="false" customHeight="true" outlineLevel="0" collapsed="false">
      <c r="A80" s="1"/>
      <c r="B80" s="80" t="s">
        <v>78</v>
      </c>
      <c r="C80" s="81" t="s">
        <v>79</v>
      </c>
      <c r="D80" s="78" t="s">
        <v>9</v>
      </c>
      <c r="E80" s="76" t="s">
        <v>80</v>
      </c>
      <c r="F80" s="76"/>
      <c r="G80" s="76"/>
    </row>
    <row r="81" customFormat="false" ht="15.75" hidden="false" customHeight="false" outlineLevel="0" collapsed="false"/>
    <row r="82" customFormat="false" ht="15.75" hidden="false" customHeight="true" outlineLevel="0" collapsed="false">
      <c r="A82" s="1" t="s">
        <v>81</v>
      </c>
      <c r="B82" s="2" t="s">
        <v>1</v>
      </c>
      <c r="C82" s="2"/>
      <c r="D82" s="2"/>
      <c r="E82" s="2"/>
      <c r="F82" s="2" t="s">
        <v>3</v>
      </c>
      <c r="G82" s="2"/>
      <c r="H82" s="2"/>
      <c r="I82" s="2"/>
      <c r="J82" s="2" t="s">
        <v>4</v>
      </c>
      <c r="L82" s="52" t="s">
        <v>82</v>
      </c>
    </row>
    <row r="83" customFormat="false" ht="15.75" hidden="false" customHeight="true" outlineLevel="0" collapsed="false">
      <c r="A83" s="1"/>
      <c r="B83" s="5" t="s">
        <v>6</v>
      </c>
      <c r="C83" s="5"/>
      <c r="D83" s="6" t="s">
        <v>7</v>
      </c>
      <c r="E83" s="7" t="s">
        <v>8</v>
      </c>
      <c r="F83" s="8"/>
      <c r="G83" s="8"/>
      <c r="H83" s="8"/>
      <c r="I83" s="8"/>
      <c r="J83" s="9" t="s">
        <v>9</v>
      </c>
      <c r="L83" s="52"/>
    </row>
    <row r="84" customFormat="false" ht="15.75" hidden="false" customHeight="false" outlineLevel="0" collapsed="false">
      <c r="A84" s="1"/>
      <c r="B84" s="82" t="s">
        <v>11</v>
      </c>
      <c r="C84" s="5" t="s">
        <v>12</v>
      </c>
      <c r="D84" s="5" t="s">
        <v>11</v>
      </c>
      <c r="E84" s="7"/>
      <c r="F84" s="8"/>
      <c r="G84" s="8"/>
      <c r="H84" s="8"/>
      <c r="I84" s="8"/>
      <c r="J84" s="9"/>
      <c r="L84" s="52"/>
    </row>
    <row r="85" customFormat="false" ht="15.75" hidden="false" customHeight="false" outlineLevel="0" collapsed="false">
      <c r="A85" s="1"/>
      <c r="B85" s="13" t="n">
        <v>18.9</v>
      </c>
      <c r="C85" s="13" t="n">
        <v>250000</v>
      </c>
      <c r="D85" s="13" t="n">
        <v>13.4</v>
      </c>
      <c r="E85" s="14" t="n">
        <v>-45</v>
      </c>
      <c r="F85" s="8"/>
      <c r="G85" s="8"/>
      <c r="H85" s="8"/>
      <c r="I85" s="8"/>
      <c r="J85" s="9"/>
      <c r="L85" s="52"/>
    </row>
    <row r="86" customFormat="false" ht="15.75" hidden="false" customHeight="false" outlineLevel="0" collapsed="false">
      <c r="A86" s="1"/>
      <c r="L86" s="52"/>
    </row>
    <row r="87" customFormat="false" ht="15.75" hidden="false" customHeight="false" outlineLevel="0" collapsed="false">
      <c r="A87" s="1"/>
      <c r="B87" s="2" t="s">
        <v>26</v>
      </c>
      <c r="C87" s="2"/>
      <c r="D87" s="2"/>
      <c r="E87" s="2"/>
      <c r="F87" s="2"/>
      <c r="G87" s="2" t="s">
        <v>3</v>
      </c>
      <c r="H87" s="2"/>
      <c r="I87" s="2"/>
      <c r="J87" s="2"/>
      <c r="K87" s="83" t="s">
        <v>4</v>
      </c>
      <c r="L87" s="52"/>
    </row>
    <row r="88" customFormat="false" ht="30.75" hidden="false" customHeight="false" outlineLevel="0" collapsed="false">
      <c r="A88" s="1"/>
      <c r="B88" s="84" t="s">
        <v>28</v>
      </c>
      <c r="C88" s="24" t="s">
        <v>24</v>
      </c>
      <c r="D88" s="24" t="s">
        <v>29</v>
      </c>
      <c r="E88" s="24" t="s">
        <v>30</v>
      </c>
      <c r="F88" s="24" t="s">
        <v>31</v>
      </c>
      <c r="G88" s="8"/>
      <c r="H88" s="8"/>
      <c r="I88" s="8"/>
      <c r="J88" s="8"/>
      <c r="K88" s="85" t="s">
        <v>9</v>
      </c>
      <c r="L88" s="52"/>
    </row>
    <row r="89" customFormat="false" ht="15" hidden="false" customHeight="false" outlineLevel="0" collapsed="false">
      <c r="A89" s="1"/>
      <c r="B89" s="27" t="n">
        <f aca="false">C85</f>
        <v>250000</v>
      </c>
      <c r="C89" s="26" t="n">
        <f aca="false">C14</f>
        <v>5600</v>
      </c>
      <c r="D89" s="27" t="n">
        <f aca="false">IF(B89=0,,1/(2*PI()*B89*C89))</f>
        <v>1.13682102208497E-010</v>
      </c>
      <c r="E89" s="86" t="n">
        <v>1.166E-010</v>
      </c>
      <c r="F89" s="28" t="n">
        <f aca="false">IF(E89=0,,ABS(E89-D89)/E89 )</f>
        <v>0.0250248524142651</v>
      </c>
      <c r="G89" s="8"/>
      <c r="H89" s="8"/>
      <c r="I89" s="8"/>
      <c r="J89" s="8"/>
      <c r="K89" s="85"/>
      <c r="L89" s="52"/>
    </row>
    <row r="90" customFormat="false" ht="15.75" hidden="false" customHeight="false" outlineLevel="0" collapsed="false">
      <c r="A90" s="1"/>
      <c r="B90" s="30" t="n">
        <f aca="false">C85</f>
        <v>250000</v>
      </c>
      <c r="C90" s="30" t="n">
        <f aca="false">C15</f>
        <v>5459.99</v>
      </c>
      <c r="D90" s="30" t="n">
        <f aca="false">IF(B90=0,,1/(2*PI()*B90*C90))</f>
        <v>1.16597241454212E-010</v>
      </c>
      <c r="E90" s="30" t="n">
        <f aca="false">E89</f>
        <v>1.166E-010</v>
      </c>
      <c r="F90" s="87" t="n">
        <f aca="false">IF(E90=0,,ABS(E90-D90)/E90 )</f>
        <v>2.36581971549917E-005</v>
      </c>
      <c r="G90" s="8"/>
      <c r="H90" s="8"/>
      <c r="I90" s="8"/>
      <c r="J90" s="8"/>
      <c r="K90" s="85"/>
      <c r="L90" s="52"/>
    </row>
    <row r="92" customFormat="false" ht="15.75" hidden="false" customHeight="true" outlineLevel="0" collapsed="false">
      <c r="A92" s="1" t="s">
        <v>83</v>
      </c>
      <c r="B92" s="2" t="s">
        <v>1</v>
      </c>
      <c r="C92" s="2"/>
      <c r="D92" s="2"/>
      <c r="E92" s="2"/>
      <c r="F92" s="2" t="s">
        <v>3</v>
      </c>
      <c r="G92" s="2"/>
      <c r="H92" s="2"/>
      <c r="I92" s="2"/>
      <c r="J92" s="2" t="s">
        <v>4</v>
      </c>
      <c r="L92" s="52" t="s">
        <v>84</v>
      </c>
    </row>
    <row r="93" customFormat="false" ht="15.75" hidden="false" customHeight="true" outlineLevel="0" collapsed="false">
      <c r="A93" s="1"/>
      <c r="B93" s="5" t="s">
        <v>6</v>
      </c>
      <c r="C93" s="5"/>
      <c r="D93" s="6" t="s">
        <v>7</v>
      </c>
      <c r="E93" s="7" t="s">
        <v>8</v>
      </c>
      <c r="F93" s="8"/>
      <c r="G93" s="8"/>
      <c r="H93" s="8"/>
      <c r="I93" s="8"/>
      <c r="J93" s="9" t="s">
        <v>9</v>
      </c>
      <c r="L93" s="52"/>
    </row>
    <row r="94" customFormat="false" ht="15.75" hidden="false" customHeight="false" outlineLevel="0" collapsed="false">
      <c r="A94" s="1"/>
      <c r="B94" s="82" t="s">
        <v>11</v>
      </c>
      <c r="C94" s="5" t="s">
        <v>12</v>
      </c>
      <c r="D94" s="5" t="s">
        <v>11</v>
      </c>
      <c r="E94" s="7"/>
      <c r="F94" s="8"/>
      <c r="G94" s="8"/>
      <c r="H94" s="8"/>
      <c r="I94" s="8"/>
      <c r="J94" s="9"/>
      <c r="L94" s="52"/>
    </row>
    <row r="95" customFormat="false" ht="15.75" hidden="false" customHeight="false" outlineLevel="0" collapsed="false">
      <c r="A95" s="1"/>
      <c r="B95" s="13" t="n">
        <v>19.98</v>
      </c>
      <c r="C95" s="13" t="n">
        <v>1400000</v>
      </c>
      <c r="D95" s="13" t="n">
        <v>13.92</v>
      </c>
      <c r="E95" s="14" t="n">
        <v>-45</v>
      </c>
      <c r="F95" s="8"/>
      <c r="G95" s="8"/>
      <c r="H95" s="8"/>
      <c r="I95" s="8"/>
      <c r="J95" s="9"/>
      <c r="L95" s="52"/>
    </row>
    <row r="96" customFormat="false" ht="15.75" hidden="false" customHeight="false" outlineLevel="0" collapsed="false">
      <c r="A96" s="1"/>
      <c r="L96" s="52"/>
    </row>
    <row r="97" customFormat="false" ht="15.75" hidden="false" customHeight="false" outlineLevel="0" collapsed="false">
      <c r="A97" s="1"/>
      <c r="B97" s="2" t="s">
        <v>26</v>
      </c>
      <c r="C97" s="2"/>
      <c r="D97" s="2"/>
      <c r="E97" s="2"/>
      <c r="F97" s="2"/>
      <c r="G97" s="2" t="s">
        <v>3</v>
      </c>
      <c r="H97" s="2"/>
      <c r="I97" s="2"/>
      <c r="J97" s="2"/>
      <c r="K97" s="2" t="s">
        <v>4</v>
      </c>
      <c r="L97" s="52"/>
    </row>
    <row r="98" customFormat="false" ht="30.75" hidden="false" customHeight="false" outlineLevel="0" collapsed="false">
      <c r="A98" s="1"/>
      <c r="B98" s="84" t="s">
        <v>28</v>
      </c>
      <c r="C98" s="24" t="s">
        <v>24</v>
      </c>
      <c r="D98" s="24" t="s">
        <v>29</v>
      </c>
      <c r="E98" s="24" t="s">
        <v>30</v>
      </c>
      <c r="F98" s="24" t="s">
        <v>31</v>
      </c>
      <c r="G98" s="8"/>
      <c r="H98" s="8"/>
      <c r="I98" s="8"/>
      <c r="J98" s="8"/>
      <c r="K98" s="9" t="s">
        <v>9</v>
      </c>
      <c r="L98" s="52"/>
    </row>
    <row r="99" customFormat="false" ht="15" hidden="false" customHeight="false" outlineLevel="0" collapsed="false">
      <c r="A99" s="1"/>
      <c r="B99" s="27" t="n">
        <f aca="false">C95</f>
        <v>1400000</v>
      </c>
      <c r="C99" s="26" t="n">
        <f aca="false">C89</f>
        <v>5600</v>
      </c>
      <c r="D99" s="27" t="n">
        <f aca="false">IF(B99=0,,1/(2*PI()*B99*C99))</f>
        <v>2.03003753943744E-011</v>
      </c>
      <c r="E99" s="88" t="n">
        <v>1.71E-011</v>
      </c>
      <c r="F99" s="28" t="n">
        <f aca="false">IF(E99=0,,ABS(E99-D99)/E99 )</f>
        <v>0.187156455811369</v>
      </c>
      <c r="G99" s="8"/>
      <c r="H99" s="8"/>
      <c r="I99" s="8"/>
      <c r="J99" s="8"/>
      <c r="K99" s="9"/>
      <c r="L99" s="52"/>
    </row>
    <row r="100" customFormat="false" ht="15.75" hidden="false" customHeight="false" outlineLevel="0" collapsed="false">
      <c r="A100" s="1"/>
      <c r="B100" s="30" t="n">
        <f aca="false">C95</f>
        <v>1400000</v>
      </c>
      <c r="C100" s="30" t="n">
        <f aca="false">C90</f>
        <v>5459.99</v>
      </c>
      <c r="D100" s="30" t="n">
        <f aca="false">IF(B100=0,,1/(2*PI()*B100*C100))</f>
        <v>2.08209359739664E-011</v>
      </c>
      <c r="E100" s="30" t="n">
        <f aca="false">E99</f>
        <v>1.71E-011</v>
      </c>
      <c r="F100" s="31" t="n">
        <f aca="false">IF(E100=0,,ABS(E100-D100)/E100 )</f>
        <v>0.217598594968794</v>
      </c>
      <c r="G100" s="8"/>
      <c r="H100" s="8"/>
      <c r="I100" s="8"/>
      <c r="J100" s="8"/>
      <c r="K100" s="9"/>
      <c r="L100" s="52"/>
    </row>
  </sheetData>
  <mergeCells count="75">
    <mergeCell ref="A2:A5"/>
    <mergeCell ref="B2:E2"/>
    <mergeCell ref="F2:N5"/>
    <mergeCell ref="O2:R2"/>
    <mergeCell ref="B3:C3"/>
    <mergeCell ref="E3:E4"/>
    <mergeCell ref="O3:R5"/>
    <mergeCell ref="S3:S5"/>
    <mergeCell ref="A7:A10"/>
    <mergeCell ref="B7:F7"/>
    <mergeCell ref="G7:N10"/>
    <mergeCell ref="O7:R7"/>
    <mergeCell ref="U7:V7"/>
    <mergeCell ref="B8:D8"/>
    <mergeCell ref="E8:F8"/>
    <mergeCell ref="O8:R10"/>
    <mergeCell ref="S8:S10"/>
    <mergeCell ref="A12:A15"/>
    <mergeCell ref="B12:F12"/>
    <mergeCell ref="G12:N15"/>
    <mergeCell ref="O12:R12"/>
    <mergeCell ref="O13:R15"/>
    <mergeCell ref="S13:S15"/>
    <mergeCell ref="B17:N18"/>
    <mergeCell ref="A20:A25"/>
    <mergeCell ref="B20:E20"/>
    <mergeCell ref="G21:I21"/>
    <mergeCell ref="A26:A29"/>
    <mergeCell ref="B26:H26"/>
    <mergeCell ref="I26:O29"/>
    <mergeCell ref="P26:S26"/>
    <mergeCell ref="B27:C27"/>
    <mergeCell ref="D27:E27"/>
    <mergeCell ref="F27:H27"/>
    <mergeCell ref="P27:S29"/>
    <mergeCell ref="T27:T29"/>
    <mergeCell ref="A31:A54"/>
    <mergeCell ref="B31:M31"/>
    <mergeCell ref="N31:Q31"/>
    <mergeCell ref="N32:Q34"/>
    <mergeCell ref="R32:R34"/>
    <mergeCell ref="A73:A80"/>
    <mergeCell ref="B73:G73"/>
    <mergeCell ref="E74:G74"/>
    <mergeCell ref="B75:B77"/>
    <mergeCell ref="C75:C77"/>
    <mergeCell ref="D75:D77"/>
    <mergeCell ref="E75:G77"/>
    <mergeCell ref="E78:G78"/>
    <mergeCell ref="E79:G79"/>
    <mergeCell ref="E80:G80"/>
    <mergeCell ref="A82:A90"/>
    <mergeCell ref="B82:E82"/>
    <mergeCell ref="F82:I82"/>
    <mergeCell ref="L82:L90"/>
    <mergeCell ref="B83:C83"/>
    <mergeCell ref="E83:E84"/>
    <mergeCell ref="F83:I85"/>
    <mergeCell ref="J83:J85"/>
    <mergeCell ref="B87:F87"/>
    <mergeCell ref="G87:J87"/>
    <mergeCell ref="G88:J90"/>
    <mergeCell ref="K88:K90"/>
    <mergeCell ref="A92:A100"/>
    <mergeCell ref="B92:E92"/>
    <mergeCell ref="F92:I92"/>
    <mergeCell ref="L92:L100"/>
    <mergeCell ref="B93:C93"/>
    <mergeCell ref="E93:E94"/>
    <mergeCell ref="F93:I95"/>
    <mergeCell ref="J93:J95"/>
    <mergeCell ref="B97:F97"/>
    <mergeCell ref="G97:J97"/>
    <mergeCell ref="G98:J100"/>
    <mergeCell ref="K98:K100"/>
  </mergeCells>
  <conditionalFormatting sqref="S3:S5">
    <cfRule type="colorScale" priority="2">
      <colorScale>
        <cfvo type="min" val="0"/>
        <cfvo type="max" val="0"/>
        <color rgb="FFFF7128"/>
        <color rgb="FFFFEF9C"/>
      </colorScale>
    </cfRule>
    <cfRule type="colorScale" priority="3">
      <colorScale>
        <cfvo type="min" val="0"/>
        <cfvo type="max" val="0"/>
        <color rgb="FFFF7128"/>
        <color rgb="FFFFEF9C"/>
      </colorScale>
    </cfRule>
  </conditionalFormatting>
  <conditionalFormatting sqref="S8:S10">
    <cfRule type="colorScale" priority="4">
      <colorScale>
        <cfvo type="min" val="0"/>
        <cfvo type="max" val="0"/>
        <color rgb="FFFF7128"/>
        <color rgb="FFFFEF9C"/>
      </colorScale>
    </cfRule>
    <cfRule type="colorScale" priority="5">
      <colorScale>
        <cfvo type="min" val="0"/>
        <cfvo type="max" val="0"/>
        <color rgb="FFFF7128"/>
        <color rgb="FFFFEF9C"/>
      </colorScale>
    </cfRule>
  </conditionalFormatting>
  <conditionalFormatting sqref="S13:S15">
    <cfRule type="colorScale" priority="6">
      <colorScale>
        <cfvo type="min" val="0"/>
        <cfvo type="max" val="0"/>
        <color rgb="FFFF7128"/>
        <color rgb="FFFFEF9C"/>
      </colorScale>
    </cfRule>
    <cfRule type="colorScale" priority="7">
      <colorScale>
        <cfvo type="min" val="0"/>
        <cfvo type="max" val="0"/>
        <color rgb="FFFF7128"/>
        <color rgb="FFFFEF9C"/>
      </colorScale>
    </cfRule>
  </conditionalFormatting>
  <conditionalFormatting sqref="T27:T29">
    <cfRule type="colorScale" priority="8">
      <colorScale>
        <cfvo type="min" val="0"/>
        <cfvo type="max" val="0"/>
        <color rgb="FFFF7128"/>
        <color rgb="FFFFEF9C"/>
      </colorScale>
    </cfRule>
    <cfRule type="colorScale" priority="9">
      <colorScale>
        <cfvo type="min" val="0"/>
        <cfvo type="max" val="0"/>
        <color rgb="FFFF7128"/>
        <color rgb="FFFFEF9C"/>
      </colorScale>
    </cfRule>
  </conditionalFormatting>
  <conditionalFormatting sqref="R32:R34">
    <cfRule type="colorScale" priority="10">
      <colorScale>
        <cfvo type="min" val="0"/>
        <cfvo type="max" val="0"/>
        <color rgb="FFFF7128"/>
        <color rgb="FFFFEF9C"/>
      </colorScale>
    </cfRule>
    <cfRule type="colorScale" priority="11">
      <colorScale>
        <cfvo type="min" val="0"/>
        <cfvo type="max" val="0"/>
        <color rgb="FFFF7128"/>
        <color rgb="FFFFEF9C"/>
      </colorScale>
    </cfRule>
  </conditionalFormatting>
  <conditionalFormatting sqref="D75">
    <cfRule type="colorScale" priority="12">
      <colorScale>
        <cfvo type="min" val="0"/>
        <cfvo type="max" val="0"/>
        <color rgb="FFFF7128"/>
        <color rgb="FFFFEF9C"/>
      </colorScale>
    </cfRule>
    <cfRule type="colorScale" priority="13">
      <colorScale>
        <cfvo type="min" val="0"/>
        <cfvo type="max" val="0"/>
        <color rgb="FFFF7128"/>
        <color rgb="FFFFEF9C"/>
      </colorScale>
    </cfRule>
  </conditionalFormatting>
  <conditionalFormatting sqref="D78">
    <cfRule type="colorScale" priority="14">
      <colorScale>
        <cfvo type="min" val="0"/>
        <cfvo type="max" val="0"/>
        <color rgb="FFFF7128"/>
        <color rgb="FFFFEF9C"/>
      </colorScale>
    </cfRule>
    <cfRule type="colorScale" priority="15">
      <colorScale>
        <cfvo type="min" val="0"/>
        <cfvo type="max" val="0"/>
        <color rgb="FFFF7128"/>
        <color rgb="FFFFEF9C"/>
      </colorScale>
    </cfRule>
  </conditionalFormatting>
  <conditionalFormatting sqref="D79">
    <cfRule type="colorScale" priority="16">
      <colorScale>
        <cfvo type="min" val="0"/>
        <cfvo type="max" val="0"/>
        <color rgb="FFFF7128"/>
        <color rgb="FFFFEF9C"/>
      </colorScale>
    </cfRule>
    <cfRule type="colorScale" priority="17">
      <colorScale>
        <cfvo type="min" val="0"/>
        <cfvo type="max" val="0"/>
        <color rgb="FFFF7128"/>
        <color rgb="FFFFEF9C"/>
      </colorScale>
    </cfRule>
  </conditionalFormatting>
  <conditionalFormatting sqref="D80">
    <cfRule type="colorScale" priority="18">
      <colorScale>
        <cfvo type="min" val="0"/>
        <cfvo type="max" val="0"/>
        <color rgb="FFFF7128"/>
        <color rgb="FFFFEF9C"/>
      </colorScale>
    </cfRule>
    <cfRule type="colorScale" priority="19">
      <colorScale>
        <cfvo type="min" val="0"/>
        <cfvo type="max" val="0"/>
        <color rgb="FFFF7128"/>
        <color rgb="FFFFEF9C"/>
      </colorScale>
    </cfRule>
  </conditionalFormatting>
  <conditionalFormatting sqref="J83:J85">
    <cfRule type="colorScale" priority="20">
      <colorScale>
        <cfvo type="min" val="0"/>
        <cfvo type="max" val="0"/>
        <color rgb="FFFF7128"/>
        <color rgb="FFFFEF9C"/>
      </colorScale>
    </cfRule>
    <cfRule type="colorScale" priority="21">
      <colorScale>
        <cfvo type="min" val="0"/>
        <cfvo type="max" val="0"/>
        <color rgb="FFFF7128"/>
        <color rgb="FFFFEF9C"/>
      </colorScale>
    </cfRule>
  </conditionalFormatting>
  <conditionalFormatting sqref="K88:K90">
    <cfRule type="colorScale" priority="22">
      <colorScale>
        <cfvo type="min" val="0"/>
        <cfvo type="max" val="0"/>
        <color rgb="FFFF7128"/>
        <color rgb="FFFFEF9C"/>
      </colorScale>
    </cfRule>
    <cfRule type="colorScale" priority="23">
      <colorScale>
        <cfvo type="min" val="0"/>
        <cfvo type="max" val="0"/>
        <color rgb="FFFF7128"/>
        <color rgb="FFFFEF9C"/>
      </colorScale>
    </cfRule>
  </conditionalFormatting>
  <conditionalFormatting sqref="J93:J95">
    <cfRule type="colorScale" priority="24">
      <colorScale>
        <cfvo type="min" val="0"/>
        <cfvo type="max" val="0"/>
        <color rgb="FFFF7128"/>
        <color rgb="FFFFEF9C"/>
      </colorScale>
    </cfRule>
    <cfRule type="colorScale" priority="25">
      <colorScale>
        <cfvo type="min" val="0"/>
        <cfvo type="max" val="0"/>
        <color rgb="FFFF7128"/>
        <color rgb="FFFFEF9C"/>
      </colorScale>
    </cfRule>
  </conditionalFormatting>
  <conditionalFormatting sqref="K98:K100">
    <cfRule type="colorScale" priority="26">
      <colorScale>
        <cfvo type="min" val="0"/>
        <cfvo type="max" val="0"/>
        <color rgb="FFFF7128"/>
        <color rgb="FFFFEF9C"/>
      </colorScale>
    </cfRule>
    <cfRule type="colorScale" priority="27">
      <colorScale>
        <cfvo type="min" val="0"/>
        <cfvo type="max" val="0"/>
        <color rgb="FFFF7128"/>
        <color rgb="FFFFEF9C"/>
      </colorScale>
    </cfRule>
  </conditionalFormatting>
  <dataValidations count="1">
    <dataValidation allowBlank="true" operator="between" showDropDown="false" showErrorMessage="true" showInputMessage="true" sqref="S3:S5 S8:S10 S13:S15 T27:T29 R32:R34 D75 D78:D80 J83:J85 K88:K90 J93:J95 K98:K100" type="list">
      <formula1>$U$3:$U$5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U41"/>
  <sheetViews>
    <sheetView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J31" activeCellId="0" sqref="J31"/>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13.86"/>
    <col collapsed="false" customWidth="true" hidden="false" outlineLevel="0" max="3" min="3" style="0" width="30.14"/>
    <col collapsed="false" customWidth="true" hidden="false" outlineLevel="0" max="4" min="4" style="0" width="16.14"/>
    <col collapsed="false" customWidth="true" hidden="false" outlineLevel="0" max="5" min="5" style="0" width="16"/>
    <col collapsed="false" customWidth="true" hidden="false" outlineLevel="0" max="6" min="6" style="0" width="13.14"/>
    <col collapsed="false" customWidth="true" hidden="false" outlineLevel="0" max="7" min="7" style="0" width="14.15"/>
    <col collapsed="false" customWidth="true" hidden="false" outlineLevel="0" max="8" min="8" style="0" width="12.86"/>
    <col collapsed="false" customWidth="true" hidden="false" outlineLevel="0" max="9" min="9" style="0" width="13.57"/>
    <col collapsed="false" customWidth="true" hidden="false" outlineLevel="0" max="10" min="10" style="0" width="8.86"/>
    <col collapsed="false" customWidth="true" hidden="false" outlineLevel="0" max="11" min="11" style="0" width="34.14"/>
    <col collapsed="false" customWidth="true" hidden="false" outlineLevel="0" max="1025" min="12" style="0" width="8.86"/>
  </cols>
  <sheetData>
    <row r="1" customFormat="false" ht="15.75" hidden="false" customHeight="false" outlineLevel="0" collapsed="false">
      <c r="A1" s="53" t="s">
        <v>0</v>
      </c>
      <c r="B1" s="83" t="s">
        <v>52</v>
      </c>
      <c r="C1" s="83"/>
      <c r="D1" s="83"/>
      <c r="E1" s="83"/>
      <c r="F1" s="83"/>
      <c r="G1" s="83"/>
      <c r="H1" s="83"/>
      <c r="I1" s="83"/>
      <c r="J1" s="83"/>
      <c r="K1" s="83"/>
      <c r="L1" s="2" t="s">
        <v>3</v>
      </c>
      <c r="M1" s="2"/>
      <c r="N1" s="2"/>
      <c r="O1" s="2"/>
      <c r="P1" s="2" t="s">
        <v>4</v>
      </c>
    </row>
    <row r="2" customFormat="false" ht="123.75" hidden="false" customHeight="true" outlineLevel="0" collapsed="false">
      <c r="A2" s="53"/>
      <c r="B2" s="7" t="s">
        <v>12</v>
      </c>
      <c r="C2" s="7" t="s">
        <v>53</v>
      </c>
      <c r="D2" s="7" t="s">
        <v>85</v>
      </c>
      <c r="E2" s="7" t="s">
        <v>55</v>
      </c>
      <c r="F2" s="7" t="s">
        <v>56</v>
      </c>
      <c r="G2" s="7" t="s">
        <v>57</v>
      </c>
      <c r="H2" s="7" t="s">
        <v>58</v>
      </c>
      <c r="I2" s="7" t="s">
        <v>59</v>
      </c>
      <c r="J2" s="7" t="s">
        <v>60</v>
      </c>
      <c r="K2" s="7" t="s">
        <v>61</v>
      </c>
      <c r="L2" s="54" t="s">
        <v>86</v>
      </c>
      <c r="M2" s="54"/>
      <c r="N2" s="54"/>
      <c r="O2" s="54"/>
      <c r="P2" s="17" t="s">
        <v>10</v>
      </c>
    </row>
    <row r="3" customFormat="false" ht="34.5" hidden="false" customHeight="true" outlineLevel="0" collapsed="false">
      <c r="A3" s="53"/>
      <c r="B3" s="61" t="n">
        <f aca="false">'Ejercicio 1'!B33</f>
        <v>10</v>
      </c>
      <c r="C3" s="62" t="n">
        <v>20.2</v>
      </c>
      <c r="D3" s="62" t="n">
        <v>0.0112</v>
      </c>
      <c r="E3" s="62" t="n">
        <f aca="false">20*LOG10(D3/C3)</f>
        <v>-65.1226669355289</v>
      </c>
      <c r="F3" s="62" t="n">
        <v>90.4</v>
      </c>
      <c r="G3" s="66" t="n">
        <v>0.0253</v>
      </c>
      <c r="H3" s="62" t="n">
        <f aca="false">(G3*360)*B3</f>
        <v>91.08</v>
      </c>
      <c r="I3" s="62"/>
      <c r="J3" s="62"/>
      <c r="K3" s="59" t="e">
        <f aca="false">DEGREES(ASIN(I3/J3))</f>
        <v>#DIV/0!</v>
      </c>
      <c r="L3" s="54"/>
      <c r="M3" s="54"/>
      <c r="N3" s="54"/>
      <c r="O3" s="54"/>
      <c r="P3" s="17"/>
      <c r="U3" s="62" t="n">
        <v>0.00112</v>
      </c>
    </row>
    <row r="4" customFormat="false" ht="13.8" hidden="false" customHeight="false" outlineLevel="0" collapsed="false">
      <c r="A4" s="53"/>
      <c r="B4" s="61" t="n">
        <f aca="false">'Ejercicio 1'!B34</f>
        <v>100</v>
      </c>
      <c r="C4" s="62" t="n">
        <v>20.2</v>
      </c>
      <c r="D4" s="62" t="n">
        <v>0.103</v>
      </c>
      <c r="E4" s="62" t="n">
        <f aca="false">20*LOG10(D4/C4)</f>
        <v>-45.850282894829</v>
      </c>
      <c r="F4" s="62" t="n">
        <v>90.3</v>
      </c>
      <c r="G4" s="66" t="n">
        <v>0.00247</v>
      </c>
      <c r="H4" s="62" t="n">
        <f aca="false">(G4*360)*B4</f>
        <v>88.92</v>
      </c>
      <c r="I4" s="62" t="n">
        <v>-18.81</v>
      </c>
      <c r="J4" s="62" t="n">
        <v>-18.81</v>
      </c>
      <c r="K4" s="64" t="n">
        <f aca="false">DEGREES(ASIN(I4/J4))</f>
        <v>90</v>
      </c>
      <c r="L4" s="54"/>
      <c r="M4" s="54"/>
      <c r="N4" s="54"/>
      <c r="O4" s="54"/>
      <c r="P4" s="17"/>
      <c r="U4" s="62" t="n">
        <v>0.0103</v>
      </c>
    </row>
    <row r="5" customFormat="false" ht="13.8" hidden="false" customHeight="false" outlineLevel="0" collapsed="false">
      <c r="A5" s="53"/>
      <c r="B5" s="61" t="n">
        <f aca="false">'Ejercicio 1'!B35</f>
        <v>1000</v>
      </c>
      <c r="C5" s="62" t="n">
        <v>20</v>
      </c>
      <c r="D5" s="62" t="n">
        <v>1</v>
      </c>
      <c r="E5" s="62" t="n">
        <f aca="false">20*LOG10(D5/C5)</f>
        <v>-26.0205999132796</v>
      </c>
      <c r="F5" s="62" t="n">
        <v>88</v>
      </c>
      <c r="G5" s="66" t="n">
        <v>0.00023556</v>
      </c>
      <c r="H5" s="62" t="n">
        <f aca="false">(G5*360)*B5</f>
        <v>84.8016</v>
      </c>
      <c r="I5" s="62" t="n">
        <v>-19.62</v>
      </c>
      <c r="J5" s="62" t="n">
        <v>-19.62</v>
      </c>
      <c r="K5" s="64" t="n">
        <f aca="false">DEGREES(ASIN(I5/J5))</f>
        <v>90</v>
      </c>
      <c r="U5" s="62" t="n">
        <v>0.1</v>
      </c>
    </row>
    <row r="6" customFormat="false" ht="13.8" hidden="false" customHeight="false" outlineLevel="0" collapsed="false">
      <c r="A6" s="53"/>
      <c r="B6" s="61" t="n">
        <f aca="false">'Ejercicio 1'!B36</f>
        <v>10000</v>
      </c>
      <c r="C6" s="62" t="n">
        <v>19.9</v>
      </c>
      <c r="D6" s="62" t="n">
        <v>8.8</v>
      </c>
      <c r="E6" s="62" t="n">
        <f aca="false">20*LOG10(D6/C6)</f>
        <v>-7.08740808519076</v>
      </c>
      <c r="F6" s="62" t="n">
        <v>61.12</v>
      </c>
      <c r="G6" s="66" t="n">
        <v>1.75E-005</v>
      </c>
      <c r="H6" s="62" t="n">
        <f aca="false">(G6*360)*B6</f>
        <v>63</v>
      </c>
      <c r="I6" s="62" t="n">
        <v>-16.5</v>
      </c>
      <c r="J6" s="62" t="n">
        <v>-19.56</v>
      </c>
      <c r="K6" s="64" t="n">
        <f aca="false">DEGREES(ASIN(I6/J6))</f>
        <v>57.5177951966192</v>
      </c>
      <c r="U6" s="62" t="n">
        <v>0.88</v>
      </c>
    </row>
    <row r="7" customFormat="false" ht="13.8" hidden="false" customHeight="false" outlineLevel="0" collapsed="false">
      <c r="A7" s="53"/>
      <c r="B7" s="61" t="n">
        <f aca="false">'Ejercicio 1'!B37</f>
        <v>100000</v>
      </c>
      <c r="C7" s="62" t="n">
        <v>19.8</v>
      </c>
      <c r="D7" s="62" t="n">
        <v>18.8</v>
      </c>
      <c r="E7" s="62" t="n">
        <f aca="false">20*LOG10(D7/C7)</f>
        <v>-0.450146819957027</v>
      </c>
      <c r="F7" s="62" t="n">
        <v>11.23</v>
      </c>
      <c r="G7" s="66" t="n">
        <v>3.19E-007</v>
      </c>
      <c r="H7" s="62" t="n">
        <f aca="false">(G7*360)*B7</f>
        <v>11.484</v>
      </c>
      <c r="I7" s="62" t="n">
        <v>3.68</v>
      </c>
      <c r="J7" s="62" t="n">
        <v>18.87</v>
      </c>
      <c r="K7" s="64" t="n">
        <f aca="false">DEGREES(ASIN(I7/J7))</f>
        <v>11.2458071142929</v>
      </c>
      <c r="U7" s="62" t="n">
        <v>1.88</v>
      </c>
    </row>
    <row r="8" customFormat="false" ht="13.8" hidden="false" customHeight="false" outlineLevel="0" collapsed="false">
      <c r="A8" s="53"/>
      <c r="B8" s="61" t="n">
        <f aca="false">'Ejercicio 1'!B38</f>
        <v>3000</v>
      </c>
      <c r="C8" s="62" t="n">
        <v>19.9</v>
      </c>
      <c r="D8" s="62" t="n">
        <v>2.95</v>
      </c>
      <c r="E8" s="62" t="n">
        <f aca="false">20*LOG10(D8/C8)</f>
        <v>-16.5806212086309</v>
      </c>
      <c r="F8" s="62" t="n">
        <v>81</v>
      </c>
      <c r="G8" s="66" t="n">
        <v>7.47E-005</v>
      </c>
      <c r="H8" s="62" t="n">
        <f aca="false">(G8*360)*B8</f>
        <v>80.676</v>
      </c>
      <c r="I8" s="62" t="n">
        <v>18.56</v>
      </c>
      <c r="J8" s="62" t="n">
        <v>19.43</v>
      </c>
      <c r="K8" s="64" t="n">
        <f aca="false">DEGREES(ASIN(I8/J8))</f>
        <v>72.7894469119891</v>
      </c>
      <c r="U8" s="62" t="n">
        <v>0.295</v>
      </c>
    </row>
    <row r="9" customFormat="false" ht="13.8" hidden="false" customHeight="false" outlineLevel="0" collapsed="false">
      <c r="A9" s="53"/>
      <c r="B9" s="61" t="n">
        <f aca="false">'Ejercicio 1'!B39</f>
        <v>14000</v>
      </c>
      <c r="C9" s="62" t="n">
        <v>19.8</v>
      </c>
      <c r="D9" s="62" t="n">
        <v>11.26</v>
      </c>
      <c r="E9" s="62" t="n">
        <f aca="false">20*LOG10(D9/C9)</f>
        <v>-4.90253599492408</v>
      </c>
      <c r="F9" s="62" t="n">
        <v>53.24</v>
      </c>
      <c r="G9" s="66" t="n">
        <v>1.08E-005</v>
      </c>
      <c r="H9" s="62" t="n">
        <f aca="false">(G9*360)*B9</f>
        <v>54.432</v>
      </c>
      <c r="I9" s="62" t="n">
        <v>-15.18</v>
      </c>
      <c r="J9" s="62" t="n">
        <v>-19.56</v>
      </c>
      <c r="K9" s="64" t="n">
        <f aca="false">DEGREES(ASIN(I9/J9))</f>
        <v>50.9024722789744</v>
      </c>
      <c r="U9" s="62" t="n">
        <v>1.126</v>
      </c>
    </row>
    <row r="10" customFormat="false" ht="13.8" hidden="false" customHeight="false" outlineLevel="0" collapsed="false">
      <c r="A10" s="53"/>
      <c r="B10" s="61" t="n">
        <f aca="false">'Ejercicio 1'!B40</f>
        <v>30000</v>
      </c>
      <c r="C10" s="62" t="n">
        <v>19.8</v>
      </c>
      <c r="D10" s="62" t="n">
        <v>15.9</v>
      </c>
      <c r="E10" s="62" t="n">
        <f aca="false">20*LOG10(D10/C10)</f>
        <v>-1.90536131882159</v>
      </c>
      <c r="F10" s="62" t="n">
        <v>33.07</v>
      </c>
      <c r="G10" s="66" t="n">
        <v>3.06E-006</v>
      </c>
      <c r="H10" s="62" t="n">
        <f aca="false">(G10*360)*B10</f>
        <v>33.048</v>
      </c>
      <c r="I10" s="62" t="n">
        <v>-10.18</v>
      </c>
      <c r="J10" s="62" t="n">
        <v>-19.31</v>
      </c>
      <c r="K10" s="64" t="n">
        <f aca="false">DEGREES(ASIN(I10/J10))</f>
        <v>31.8156544872452</v>
      </c>
      <c r="U10" s="62" t="n">
        <v>1.59</v>
      </c>
    </row>
    <row r="11" customFormat="false" ht="13.8" hidden="false" customHeight="false" outlineLevel="0" collapsed="false">
      <c r="A11" s="53"/>
      <c r="B11" s="61" t="n">
        <f aca="false">'Ejercicio 1'!B41</f>
        <v>60000</v>
      </c>
      <c r="C11" s="62" t="n">
        <v>19.8</v>
      </c>
      <c r="D11" s="62" t="n">
        <v>18.2</v>
      </c>
      <c r="E11" s="62" t="n">
        <f aca="false">20*LOG10(D11/C11)</f>
        <v>-0.731876045529127</v>
      </c>
      <c r="F11" s="62" t="n">
        <v>18</v>
      </c>
      <c r="G11" s="66" t="n">
        <v>8.55E-007</v>
      </c>
      <c r="H11" s="62" t="n">
        <f aca="false">(G11*360)*B11</f>
        <v>18.468</v>
      </c>
      <c r="I11" s="62" t="n">
        <v>-5.75</v>
      </c>
      <c r="J11" s="62" t="n">
        <v>-18.68</v>
      </c>
      <c r="K11" s="64" t="n">
        <f aca="false">DEGREES(ASIN(I11/J11))</f>
        <v>17.9276524110612</v>
      </c>
      <c r="U11" s="62" t="n">
        <v>1.82</v>
      </c>
    </row>
    <row r="12" customFormat="false" ht="13.8" hidden="false" customHeight="false" outlineLevel="0" collapsed="false">
      <c r="A12" s="53"/>
      <c r="B12" s="61" t="n">
        <f aca="false">'Ejercicio 1'!B42</f>
        <v>200000</v>
      </c>
      <c r="C12" s="62" t="n">
        <v>19.9</v>
      </c>
      <c r="D12" s="62" t="n">
        <v>19.2</v>
      </c>
      <c r="E12" s="62" t="n">
        <f aca="false">20*LOG10(D12/C12)</f>
        <v>-0.31103695412314</v>
      </c>
      <c r="F12" s="62" t="n">
        <v>6</v>
      </c>
      <c r="G12" s="66" t="n">
        <v>7.7E-008</v>
      </c>
      <c r="H12" s="62" t="n">
        <f aca="false">(G12*360)*B12</f>
        <v>5.544</v>
      </c>
      <c r="I12" s="62" t="n">
        <v>-1.62</v>
      </c>
      <c r="J12" s="62" t="n">
        <v>-19.12</v>
      </c>
      <c r="K12" s="64" t="n">
        <f aca="false">DEGREES(ASIN(I12/J12))</f>
        <v>4.8603859185343</v>
      </c>
      <c r="U12" s="62" t="n">
        <v>1.92</v>
      </c>
    </row>
    <row r="13" customFormat="false" ht="13.8" hidden="false" customHeight="false" outlineLevel="0" collapsed="false">
      <c r="A13" s="53"/>
      <c r="B13" s="61" t="n">
        <f aca="false">'Ejercicio 1'!B43</f>
        <v>500000</v>
      </c>
      <c r="C13" s="62" t="n">
        <v>20</v>
      </c>
      <c r="D13" s="62" t="n">
        <v>19.5</v>
      </c>
      <c r="E13" s="62" t="n">
        <f aca="false">20*LOG10(D13/C13)</f>
        <v>-0.219907686029264</v>
      </c>
      <c r="F13" s="62" t="n">
        <v>2.95</v>
      </c>
      <c r="G13" s="66" t="n">
        <v>1.75E-008</v>
      </c>
      <c r="H13" s="62" t="n">
        <f aca="false">(G13*360)*B13</f>
        <v>3.15</v>
      </c>
      <c r="I13" s="62" t="n">
        <v>0.5</v>
      </c>
      <c r="J13" s="62" t="n">
        <v>18.81</v>
      </c>
      <c r="K13" s="64" t="n">
        <f aca="false">DEGREES(ASIN(I13/J13))</f>
        <v>1.52319322217182</v>
      </c>
      <c r="U13" s="62" t="n">
        <v>1.95</v>
      </c>
    </row>
    <row r="14" customFormat="false" ht="13.8" hidden="false" customHeight="false" outlineLevel="0" collapsed="false">
      <c r="A14" s="53"/>
      <c r="B14" s="61" t="n">
        <f aca="false">'Ejercicio 1'!B44</f>
        <v>1000000</v>
      </c>
      <c r="C14" s="62" t="n">
        <v>20</v>
      </c>
      <c r="D14" s="62" t="n">
        <v>19.6</v>
      </c>
      <c r="E14" s="62" t="n">
        <f aca="false">20*LOG10(D14/C14)</f>
        <v>-0.175478486150102</v>
      </c>
      <c r="F14" s="62" t="n">
        <v>3.38</v>
      </c>
      <c r="G14" s="66" t="n">
        <v>3E-009</v>
      </c>
      <c r="H14" s="62" t="n">
        <f aca="false">(G14*360)*B14</f>
        <v>1.08</v>
      </c>
      <c r="I14" s="62"/>
      <c r="J14" s="62"/>
      <c r="K14" s="64" t="e">
        <f aca="false">DEGREES(ASIN(I14/J14))</f>
        <v>#DIV/0!</v>
      </c>
      <c r="U14" s="62" t="n">
        <v>1.96</v>
      </c>
    </row>
    <row r="15" customFormat="false" ht="13.8" hidden="false" customHeight="false" outlineLevel="0" collapsed="false">
      <c r="A15" s="53"/>
      <c r="B15" s="61" t="n">
        <f aca="false">'Ejercicio 1'!B45</f>
        <v>45000</v>
      </c>
      <c r="C15" s="62" t="n">
        <v>19.8</v>
      </c>
      <c r="D15" s="62" t="n">
        <v>17.5</v>
      </c>
      <c r="E15" s="62" t="n">
        <f aca="false">20*LOG10(D15/C15)</f>
        <v>-1.07254283150473</v>
      </c>
      <c r="F15" s="62" t="n">
        <v>24</v>
      </c>
      <c r="G15" s="66" t="n">
        <v>1.45E-006</v>
      </c>
      <c r="H15" s="62" t="n">
        <f aca="false">(G15*360)*B15</f>
        <v>23.49</v>
      </c>
      <c r="I15" s="62" t="n">
        <v>-7.62</v>
      </c>
      <c r="J15" s="62" t="n">
        <v>-18.77</v>
      </c>
      <c r="K15" s="64" t="n">
        <f aca="false">DEGREES(ASIN(I15/J15))</f>
        <v>23.9517365689121</v>
      </c>
      <c r="U15" s="62" t="n">
        <v>1.75</v>
      </c>
    </row>
    <row r="16" customFormat="false" ht="13.8" hidden="false" customHeight="false" outlineLevel="0" collapsed="false">
      <c r="A16" s="53"/>
      <c r="B16" s="61" t="n">
        <f aca="false">'Ejercicio 1'!B46</f>
        <v>25000</v>
      </c>
      <c r="C16" s="62" t="n">
        <v>19.8</v>
      </c>
      <c r="D16" s="62" t="n">
        <v>15</v>
      </c>
      <c r="E16" s="62" t="n">
        <f aca="false">20*LOG10(D16/C16)</f>
        <v>-2.411478624117</v>
      </c>
      <c r="F16" s="62" t="n">
        <v>38</v>
      </c>
      <c r="G16" s="66" t="n">
        <v>4.24E-006</v>
      </c>
      <c r="H16" s="62" t="n">
        <f aca="false">(G16*360)*B16</f>
        <v>38.16</v>
      </c>
      <c r="I16" s="62" t="n">
        <v>-11</v>
      </c>
      <c r="J16" s="62" t="n">
        <v>-19</v>
      </c>
      <c r="K16" s="64" t="n">
        <f aca="false">DEGREES(ASIN(I16/J16))</f>
        <v>35.3765401519416</v>
      </c>
      <c r="U16" s="62" t="n">
        <v>1.5</v>
      </c>
    </row>
    <row r="17" customFormat="false" ht="13.8" hidden="false" customHeight="false" outlineLevel="0" collapsed="false">
      <c r="A17" s="53"/>
      <c r="B17" s="61" t="n">
        <f aca="false">'Ejercicio 1'!B47</f>
        <v>19950</v>
      </c>
      <c r="C17" s="62" t="n">
        <v>19.8</v>
      </c>
      <c r="D17" s="62" t="n">
        <v>13.6</v>
      </c>
      <c r="E17" s="62" t="n">
        <f aca="false">20*LOG10(D17/C17)</f>
        <v>-3.26252563782627</v>
      </c>
      <c r="F17" s="62" t="n">
        <v>44</v>
      </c>
      <c r="G17" s="66" t="n">
        <v>6.19E-006</v>
      </c>
      <c r="H17" s="62" t="n">
        <f aca="false">(G17*360)*B17</f>
        <v>44.45658</v>
      </c>
      <c r="I17" s="62" t="n">
        <v>13</v>
      </c>
      <c r="J17" s="62" t="n">
        <v>18.68</v>
      </c>
      <c r="K17" s="64" t="n">
        <f aca="false">DEGREES(ASIN(I17/J17))</f>
        <v>44.101490478183</v>
      </c>
      <c r="U17" s="62" t="n">
        <v>1.36</v>
      </c>
    </row>
    <row r="18" customFormat="false" ht="13.8" hidden="false" customHeight="false" outlineLevel="0" collapsed="false">
      <c r="A18" s="53"/>
      <c r="B18" s="61" t="n">
        <f aca="false">'Ejercicio 1'!B48</f>
        <v>7000</v>
      </c>
      <c r="C18" s="62" t="n">
        <v>19.9</v>
      </c>
      <c r="D18" s="62" t="n">
        <v>6.5</v>
      </c>
      <c r="E18" s="62" t="n">
        <f aca="false">20*LOG10(D18/C18)</f>
        <v>-9.71879439533702</v>
      </c>
      <c r="F18" s="62" t="n">
        <v>69</v>
      </c>
      <c r="G18" s="66" t="n">
        <v>2.758E-005</v>
      </c>
      <c r="H18" s="62" t="n">
        <f aca="false">(G18*360)*B18</f>
        <v>69.5016</v>
      </c>
      <c r="I18" s="62" t="n">
        <v>-17.43</v>
      </c>
      <c r="J18" s="62" t="n">
        <v>-19.06</v>
      </c>
      <c r="K18" s="64" t="n">
        <f aca="false">DEGREES(ASIN(I18/J18))</f>
        <v>66.1320709754991</v>
      </c>
      <c r="U18" s="62" t="n">
        <v>0.65</v>
      </c>
    </row>
    <row r="19" customFormat="false" ht="13.8" hidden="false" customHeight="false" outlineLevel="0" collapsed="false">
      <c r="A19" s="53"/>
      <c r="B19" s="61" t="n">
        <f aca="false">'Ejercicio 1'!B49</f>
        <v>2000</v>
      </c>
      <c r="C19" s="62" t="n">
        <v>20</v>
      </c>
      <c r="D19" s="62" t="n">
        <v>1.98</v>
      </c>
      <c r="E19" s="62" t="n">
        <f aca="false">20*LOG10(D19/C19)</f>
        <v>-20.087296108049</v>
      </c>
      <c r="F19" s="62" t="n">
        <v>84</v>
      </c>
      <c r="G19" s="66" t="n">
        <v>0.000115</v>
      </c>
      <c r="H19" s="62" t="n">
        <f aca="false">(G19*360)*B19</f>
        <v>82.8</v>
      </c>
      <c r="I19" s="62" t="n">
        <v>18.75</v>
      </c>
      <c r="J19" s="62" t="n">
        <v>19</v>
      </c>
      <c r="K19" s="64" t="n">
        <f aca="false">DEGREES(ASIN(I19/J19))</f>
        <v>80.6951754814354</v>
      </c>
      <c r="U19" s="62" t="n">
        <v>0.198</v>
      </c>
    </row>
    <row r="20" customFormat="false" ht="13.8" hidden="false" customHeight="false" outlineLevel="0" collapsed="false">
      <c r="A20" s="53"/>
      <c r="B20" s="61" t="n">
        <f aca="false">'Ejercicio 1'!B50</f>
        <v>5000</v>
      </c>
      <c r="C20" s="62" t="n">
        <v>19.9</v>
      </c>
      <c r="D20" s="62" t="n">
        <v>4.84</v>
      </c>
      <c r="E20" s="62" t="n">
        <f aca="false">20*LOG10(D20/C20)</f>
        <v>-12.2801542953059</v>
      </c>
      <c r="F20" s="62" t="n">
        <v>74.5</v>
      </c>
      <c r="G20" s="66" t="n">
        <v>4.165E-005</v>
      </c>
      <c r="H20" s="62" t="n">
        <f aca="false">(G20*360)*B20</f>
        <v>74.97</v>
      </c>
      <c r="I20" s="62" t="n">
        <v>-17.93</v>
      </c>
      <c r="J20" s="62" t="n">
        <v>-19.37</v>
      </c>
      <c r="K20" s="64" t="n">
        <f aca="false">DEGREES(ASIN(I20/J20))</f>
        <v>67.767821320536</v>
      </c>
      <c r="U20" s="62" t="n">
        <v>0.484</v>
      </c>
    </row>
    <row r="21" customFormat="false" ht="13.8" hidden="false" customHeight="false" outlineLevel="0" collapsed="false">
      <c r="A21" s="53"/>
      <c r="B21" s="61" t="n">
        <f aca="false">'Ejercicio 1'!B51</f>
        <v>300</v>
      </c>
      <c r="C21" s="62" t="n">
        <v>20.2</v>
      </c>
      <c r="D21" s="62" t="n">
        <v>0.305</v>
      </c>
      <c r="E21" s="62" t="n">
        <f aca="false">20*LOG10(D21/C21)</f>
        <v>-36.4210306019968</v>
      </c>
      <c r="F21" s="62" t="n">
        <v>87.2</v>
      </c>
      <c r="G21" s="66" t="n">
        <v>0.00081</v>
      </c>
      <c r="H21" s="62" t="n">
        <f aca="false">(G21*360)*B21</f>
        <v>87.48</v>
      </c>
      <c r="I21" s="62" t="n">
        <v>19.5</v>
      </c>
      <c r="J21" s="62" t="n">
        <v>19.75</v>
      </c>
      <c r="K21" s="64" t="n">
        <f aca="false">DEGREES(ASIN(I21/J21))</f>
        <v>80.8739410873899</v>
      </c>
      <c r="U21" s="62" t="n">
        <v>0.0305</v>
      </c>
    </row>
    <row r="22" customFormat="false" ht="13.8" hidden="false" customHeight="false" outlineLevel="0" collapsed="false">
      <c r="A22" s="53"/>
      <c r="B22" s="61" t="n">
        <f aca="false">'Ejercicio 1'!B52</f>
        <v>30</v>
      </c>
      <c r="C22" s="62" t="n">
        <v>20.2</v>
      </c>
      <c r="D22" s="62" t="n">
        <v>0.0317</v>
      </c>
      <c r="E22" s="62" t="n">
        <f aca="false">20*LOG10(D22/C22)</f>
        <v>-56.0858421445774</v>
      </c>
      <c r="F22" s="62" t="n">
        <v>90.7</v>
      </c>
      <c r="G22" s="66" t="n">
        <v>0.0082</v>
      </c>
      <c r="H22" s="62" t="n">
        <f aca="false">(G22*360)*B22</f>
        <v>88.56</v>
      </c>
      <c r="I22" s="62"/>
      <c r="J22" s="62"/>
      <c r="K22" s="64" t="e">
        <f aca="false">DEGREES(ASIN(I22/J22))</f>
        <v>#DIV/0!</v>
      </c>
      <c r="U22" s="62" t="n">
        <v>0.00317</v>
      </c>
    </row>
    <row r="23" customFormat="false" ht="13.8" hidden="false" customHeight="false" outlineLevel="0" collapsed="false">
      <c r="A23" s="53"/>
      <c r="B23" s="61" t="n">
        <f aca="false">'Ejercicio 1'!B53</f>
        <v>700000</v>
      </c>
      <c r="C23" s="62" t="n">
        <v>20</v>
      </c>
      <c r="D23" s="62" t="n">
        <v>19.6</v>
      </c>
      <c r="E23" s="62" t="n">
        <f aca="false">20*LOG10(D23/C23)</f>
        <v>-0.175478486150102</v>
      </c>
      <c r="F23" s="62" t="n">
        <v>3.2</v>
      </c>
      <c r="G23" s="66" t="n">
        <v>7.18E-009</v>
      </c>
      <c r="H23" s="62" t="n">
        <f aca="false">(G23*360)*B23</f>
        <v>1.80936</v>
      </c>
      <c r="I23" s="62" t="n">
        <v>0.32</v>
      </c>
      <c r="J23" s="62" t="n">
        <v>18.85</v>
      </c>
      <c r="K23" s="64" t="n">
        <f aca="false">DEGREES(ASIN(I23/J23))</f>
        <v>0.972707172351055</v>
      </c>
      <c r="U23" s="62" t="n">
        <v>1.96</v>
      </c>
    </row>
    <row r="24" customFormat="false" ht="13.8" hidden="false" customHeight="false" outlineLevel="0" collapsed="false">
      <c r="A24" s="53"/>
      <c r="B24" s="61" t="n">
        <f aca="false">'Ejercicio 1'!B54</f>
        <v>330000</v>
      </c>
      <c r="C24" s="69" t="n">
        <v>20</v>
      </c>
      <c r="D24" s="69" t="n">
        <v>19.4</v>
      </c>
      <c r="E24" s="69" t="n">
        <f aca="false">20*LOG10(D24/C24)</f>
        <v>-0.264565314675103</v>
      </c>
      <c r="F24" s="69" t="n">
        <v>4.45</v>
      </c>
      <c r="G24" s="70" t="n">
        <v>3.1E-008</v>
      </c>
      <c r="H24" s="69" t="n">
        <f aca="false">(G24*360)*B24</f>
        <v>3.6828</v>
      </c>
      <c r="I24" s="69" t="n">
        <v>1</v>
      </c>
      <c r="J24" s="69" t="n">
        <v>18.7</v>
      </c>
      <c r="K24" s="72" t="n">
        <f aca="false">DEGREES(ASIN(I24/J24))</f>
        <v>3.06540762597899</v>
      </c>
      <c r="U24" s="69" t="n">
        <v>1.94</v>
      </c>
    </row>
    <row r="33" customFormat="false" ht="15.75" hidden="false" customHeight="false" outlineLevel="0" collapsed="false"/>
    <row r="34" customFormat="false" ht="15.75" hidden="false" customHeight="false" outlineLevel="0" collapsed="false">
      <c r="A34" s="1" t="s">
        <v>14</v>
      </c>
      <c r="B34" s="2" t="s">
        <v>87</v>
      </c>
      <c r="C34" s="2"/>
      <c r="D34" s="2"/>
      <c r="E34" s="2"/>
    </row>
    <row r="35" customFormat="false" ht="15.75" hidden="false" customHeight="false" outlineLevel="0" collapsed="false">
      <c r="A35" s="1"/>
      <c r="B35" s="75" t="s">
        <v>66</v>
      </c>
      <c r="C35" s="89" t="s">
        <v>67</v>
      </c>
      <c r="D35" s="89" t="s">
        <v>68</v>
      </c>
      <c r="E35" s="90" t="s">
        <v>4</v>
      </c>
    </row>
    <row r="36" customFormat="false" ht="14.45" hidden="false" customHeight="true" outlineLevel="0" collapsed="false">
      <c r="A36" s="1"/>
      <c r="B36" s="91" t="s">
        <v>69</v>
      </c>
      <c r="C36" s="92" t="s">
        <v>88</v>
      </c>
      <c r="D36" s="92"/>
      <c r="E36" s="93" t="s">
        <v>10</v>
      </c>
    </row>
    <row r="37" customFormat="false" ht="15" hidden="false" customHeight="false" outlineLevel="0" collapsed="false">
      <c r="A37" s="1"/>
      <c r="B37" s="91"/>
      <c r="C37" s="92"/>
      <c r="D37" s="92"/>
      <c r="E37" s="93"/>
    </row>
    <row r="38" customFormat="false" ht="92.25" hidden="false" customHeight="true" outlineLevel="0" collapsed="false">
      <c r="A38" s="1"/>
      <c r="B38" s="91"/>
      <c r="C38" s="92"/>
      <c r="D38" s="92"/>
      <c r="E38" s="93"/>
    </row>
    <row r="39" customFormat="false" ht="73.15" hidden="false" customHeight="true" outlineLevel="0" collapsed="false">
      <c r="A39" s="1"/>
      <c r="B39" s="91" t="s">
        <v>89</v>
      </c>
      <c r="C39" s="92" t="s">
        <v>73</v>
      </c>
      <c r="D39" s="92" t="s">
        <v>90</v>
      </c>
      <c r="E39" s="94" t="s">
        <v>10</v>
      </c>
    </row>
    <row r="40" customFormat="false" ht="57" hidden="false" customHeight="true" outlineLevel="0" collapsed="false">
      <c r="A40" s="1"/>
      <c r="B40" s="91" t="s">
        <v>91</v>
      </c>
      <c r="C40" s="92" t="s">
        <v>76</v>
      </c>
      <c r="D40" s="92" t="s">
        <v>92</v>
      </c>
      <c r="E40" s="94" t="s">
        <v>10</v>
      </c>
    </row>
    <row r="41" customFormat="false" ht="45.6" hidden="false" customHeight="true" outlineLevel="0" collapsed="false">
      <c r="A41" s="1"/>
      <c r="B41" s="95" t="s">
        <v>93</v>
      </c>
      <c r="C41" s="92" t="s">
        <v>79</v>
      </c>
      <c r="D41" s="92" t="s">
        <v>94</v>
      </c>
      <c r="E41" s="96" t="s">
        <v>10</v>
      </c>
    </row>
  </sheetData>
  <mergeCells count="11">
    <mergeCell ref="A1:A24"/>
    <mergeCell ref="B1:K1"/>
    <mergeCell ref="L1:O1"/>
    <mergeCell ref="L2:O4"/>
    <mergeCell ref="P2:P4"/>
    <mergeCell ref="A34:A41"/>
    <mergeCell ref="B34:E34"/>
    <mergeCell ref="B36:B38"/>
    <mergeCell ref="C36:C38"/>
    <mergeCell ref="D36:D38"/>
    <mergeCell ref="E36:E38"/>
  </mergeCells>
  <conditionalFormatting sqref="P2:P4">
    <cfRule type="colorScale" priority="2">
      <colorScale>
        <cfvo type="min" val="0"/>
        <cfvo type="max" val="0"/>
        <color rgb="FFFF7128"/>
        <color rgb="FFFFEF9C"/>
      </colorScale>
    </cfRule>
    <cfRule type="colorScale" priority="3">
      <colorScale>
        <cfvo type="min" val="0"/>
        <cfvo type="max" val="0"/>
        <color rgb="FFFF7128"/>
        <color rgb="FFFFEF9C"/>
      </colorScale>
    </cfRule>
  </conditionalFormatting>
  <conditionalFormatting sqref="E36">
    <cfRule type="colorScale" priority="4">
      <colorScale>
        <cfvo type="min" val="0"/>
        <cfvo type="max" val="0"/>
        <color rgb="FFFF7128"/>
        <color rgb="FFFFEF9C"/>
      </colorScale>
    </cfRule>
    <cfRule type="colorScale" priority="5">
      <colorScale>
        <cfvo type="min" val="0"/>
        <cfvo type="max" val="0"/>
        <color rgb="FFFF7128"/>
        <color rgb="FFFFEF9C"/>
      </colorScale>
    </cfRule>
  </conditionalFormatting>
  <conditionalFormatting sqref="E39">
    <cfRule type="colorScale" priority="6">
      <colorScale>
        <cfvo type="min" val="0"/>
        <cfvo type="max" val="0"/>
        <color rgb="FFFF7128"/>
        <color rgb="FFFFEF9C"/>
      </colorScale>
    </cfRule>
    <cfRule type="colorScale" priority="7">
      <colorScale>
        <cfvo type="min" val="0"/>
        <cfvo type="max" val="0"/>
        <color rgb="FFFF7128"/>
        <color rgb="FFFFEF9C"/>
      </colorScale>
    </cfRule>
  </conditionalFormatting>
  <conditionalFormatting sqref="E40">
    <cfRule type="colorScale" priority="8">
      <colorScale>
        <cfvo type="min" val="0"/>
        <cfvo type="max" val="0"/>
        <color rgb="FFFF7128"/>
        <color rgb="FFFFEF9C"/>
      </colorScale>
    </cfRule>
    <cfRule type="colorScale" priority="9">
      <colorScale>
        <cfvo type="min" val="0"/>
        <cfvo type="max" val="0"/>
        <color rgb="FFFF7128"/>
        <color rgb="FFFFEF9C"/>
      </colorScale>
    </cfRule>
  </conditionalFormatting>
  <conditionalFormatting sqref="E41">
    <cfRule type="colorScale" priority="10">
      <colorScale>
        <cfvo type="min" val="0"/>
        <cfvo type="max" val="0"/>
        <color rgb="FFFF7128"/>
        <color rgb="FFFFEF9C"/>
      </colorScale>
    </cfRule>
    <cfRule type="colorScale" priority="11">
      <colorScale>
        <cfvo type="min" val="0"/>
        <cfvo type="max" val="0"/>
        <color rgb="FFFF7128"/>
        <color rgb="FFFFEF9C"/>
      </colorScale>
    </cfRule>
  </conditionalFormatting>
  <dataValidations count="1">
    <dataValidation allowBlank="true" operator="between" showDropDown="false" showErrorMessage="true" showInputMessage="true" sqref="P2:P4 E36 E39:E41" type="list">
      <formula1>$U$3:$U$5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2019-08-12T00:10:25Z</dcterms:created>
  <dc:creator>Lucas Kammann</dc:creator>
  <dc:description/>
  <dc:language>en-US</dc:language>
  <cp:lastModifiedBy/>
  <dcterms:modified xsi:type="dcterms:W3CDTF">2019-08-25T16:57:31Z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