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arlos\Desktop\ITBA\3er año\1er cuatri\LABO\TP4\labelec-tp4\Mediciones\"/>
    </mc:Choice>
  </mc:AlternateContent>
  <xr:revisionPtr revIDLastSave="0" documentId="13_ncr:1_{C4B6D53D-42AA-4DDC-96E8-A3C1E223C2AB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Indice" sheetId="1" r:id="rId1"/>
    <sheet name="Componentes Patrón" sheetId="6" r:id="rId2"/>
    <sheet name="Capacitores con puente" sheetId="8" r:id="rId3"/>
    <sheet name="Capacitores con analizador" sheetId="7" r:id="rId4"/>
    <sheet name="Error Relativo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9" l="1"/>
  <c r="J20" i="9"/>
  <c r="J8" i="9"/>
  <c r="K9" i="9"/>
  <c r="K10" i="9"/>
  <c r="K11" i="9"/>
  <c r="K12" i="9"/>
  <c r="K13" i="9"/>
  <c r="K14" i="9"/>
  <c r="K15" i="9"/>
  <c r="K16" i="9"/>
  <c r="K17" i="9"/>
  <c r="K18" i="9"/>
  <c r="K19" i="9"/>
  <c r="K8" i="9"/>
  <c r="J19" i="9"/>
  <c r="J18" i="9"/>
  <c r="J17" i="9"/>
  <c r="J16" i="9"/>
  <c r="J15" i="9"/>
  <c r="J14" i="9"/>
  <c r="J13" i="9"/>
  <c r="J12" i="9"/>
  <c r="J11" i="9"/>
  <c r="J10" i="9"/>
  <c r="J9" i="9"/>
  <c r="K5" i="8"/>
  <c r="K6" i="8"/>
  <c r="K7" i="8"/>
  <c r="K8" i="8"/>
  <c r="K9" i="8"/>
  <c r="K10" i="8"/>
  <c r="K11" i="8"/>
  <c r="K12" i="8"/>
  <c r="K13" i="8"/>
  <c r="K14" i="8"/>
  <c r="K15" i="8"/>
  <c r="K4" i="8"/>
  <c r="H12" i="8" l="1"/>
  <c r="I5" i="8"/>
  <c r="I6" i="8"/>
  <c r="I7" i="8"/>
  <c r="I8" i="8"/>
  <c r="I9" i="8"/>
  <c r="I10" i="8"/>
  <c r="I11" i="8"/>
  <c r="I12" i="8"/>
  <c r="I13" i="8"/>
  <c r="I14" i="8"/>
  <c r="I15" i="8"/>
  <c r="I4" i="8"/>
  <c r="J5" i="8" l="1"/>
  <c r="J6" i="8"/>
  <c r="J7" i="8"/>
  <c r="J8" i="8"/>
  <c r="J9" i="8"/>
  <c r="J10" i="8"/>
  <c r="J11" i="8"/>
  <c r="J12" i="8"/>
  <c r="J13" i="8"/>
  <c r="J14" i="8"/>
  <c r="J15" i="8"/>
  <c r="J4" i="8"/>
  <c r="H5" i="8"/>
  <c r="H6" i="8"/>
  <c r="H7" i="8"/>
  <c r="H8" i="8"/>
  <c r="H9" i="8"/>
  <c r="H10" i="8"/>
  <c r="H11" i="8"/>
  <c r="H13" i="8"/>
  <c r="H14" i="8"/>
  <c r="H15" i="8"/>
  <c r="H4" i="8"/>
  <c r="G5" i="7"/>
  <c r="G6" i="7"/>
  <c r="G7" i="7"/>
  <c r="G8" i="7"/>
  <c r="G9" i="7"/>
  <c r="G10" i="7"/>
  <c r="G11" i="7"/>
  <c r="G12" i="7"/>
  <c r="G13" i="7"/>
  <c r="G14" i="7"/>
  <c r="G15" i="7"/>
  <c r="G4" i="7"/>
  <c r="A4" i="1" l="1"/>
  <c r="A5" i="1" s="1"/>
  <c r="A6" i="1" s="1"/>
  <c r="A3" i="1"/>
</calcChain>
</file>

<file path=xl/sharedStrings.xml><?xml version="1.0" encoding="utf-8"?>
<sst xmlns="http://schemas.openxmlformats.org/spreadsheetml/2006/main" count="68" uniqueCount="46">
  <si>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</si>
  <si>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</si>
  <si>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</si>
  <si>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</si>
  <si>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</si>
  <si>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</si>
  <si>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</si>
  <si>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</si>
  <si>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</si>
  <si>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</si>
  <si>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</si>
  <si>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</si>
  <si>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</si>
  <si>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Frecuencia (Hz)</t>
  </si>
  <si>
    <t>Fase (°)</t>
  </si>
  <si>
    <t>Resistencia</t>
  </si>
  <si>
    <t>Capacitor</t>
  </si>
  <si>
    <t>Capacidad (F)</t>
  </si>
  <si>
    <t>Comentario sobre qué resistencia se mide</t>
  </si>
  <si>
    <r>
      <t>Impedancia (</t>
    </r>
    <r>
      <rPr>
        <b/>
        <sz val="11"/>
        <color theme="0"/>
        <rFont val="Calibri"/>
        <family val="2"/>
      </rPr>
      <t>Ω</t>
    </r>
    <r>
      <rPr>
        <b/>
        <sz val="11"/>
        <color theme="0"/>
        <rFont val="Calibri"/>
        <family val="2"/>
        <scheme val="minor"/>
      </rPr>
      <t>)</t>
    </r>
  </si>
  <si>
    <t>Comentario sobre qué capacitor se mide</t>
  </si>
  <si>
    <t>Componentes patrón en el analizador de impedancias</t>
  </si>
  <si>
    <t>Medir todos los componentes utilizados que no sean de ajuste, o sea los de patrón, en el analizador</t>
  </si>
  <si>
    <t>R4</t>
  </si>
  <si>
    <t>C1</t>
  </si>
  <si>
    <t>Factor Pérdidas (D)</t>
  </si>
  <si>
    <t>Phi (°)</t>
  </si>
  <si>
    <t>Medición de 4 casos de un capacitor con el puente</t>
  </si>
  <si>
    <t>Medición de 4 casos de un capacitor con el analizador de impedancias</t>
  </si>
  <si>
    <t>Buscar capacitores de 10nF, 47nF, 100nF, 220nF. Medirlos con el puente.</t>
  </si>
  <si>
    <t>Buscar capacitores de 10nF, 47nF, 100nF, 220nF. Medirlos con el analizador.</t>
  </si>
  <si>
    <t>10nF</t>
  </si>
  <si>
    <t>47nF</t>
  </si>
  <si>
    <t>100nF</t>
  </si>
  <si>
    <t>220nF</t>
  </si>
  <si>
    <t>Dx</t>
  </si>
  <si>
    <t>C1 (F)</t>
  </si>
  <si>
    <r>
      <t>R1 (Ω</t>
    </r>
    <r>
      <rPr>
        <b/>
        <sz val="11"/>
        <color theme="0"/>
        <rFont val="Calibri"/>
        <family val="2"/>
      </rPr>
      <t>)</t>
    </r>
  </si>
  <si>
    <t>R3 (Ω)</t>
  </si>
  <si>
    <t>Cx (F)</t>
  </si>
  <si>
    <t>R4 (Ω)</t>
  </si>
  <si>
    <t>Rx (Ω)</t>
  </si>
  <si>
    <t>R Serie</t>
  </si>
  <si>
    <t>vv</t>
  </si>
  <si>
    <t>Fase(°)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</si>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</sst>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/>
    </xf>
    <xf numFmtId="11" fontId="0" fillId="0" borderId="17" xfId="0" applyNumberFormat="1" applyBorder="1" applyAlignment="1">
      <alignment horizontal="center" vertical="center"/>
    </xf>
    <xf numFmtId="11" fontId="0" fillId="0" borderId="20" xfId="0" applyNumberForma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22" xfId="0" applyNumberFormat="1" applyFill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10" fontId="0" fillId="0" borderId="13" xfId="0" applyNumberFormat="1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Normal="100" workbookViewId="0">
      <selection activeCell="E11" sqref="E11"/>
    </sheetView>
  </sheetViews>
  <sheetFormatPr defaultRowHeight="14.4" x14ac:dyDescent="0.3"/>
  <cols>
    <col min="2" max="2" width="23" bestFit="1" customWidth="1"/>
    <col min="3" max="3" width="42.88671875" bestFit="1" customWidth="1"/>
    <col min="4" max="4" width="30.33203125" customWidth="1"/>
    <col min="5" max="5" width="36.6640625" customWidth="1"/>
    <col min="6" max="6" width="13.109375" customWidth="1"/>
    <col min="7" max="7" width="37.5546875" customWidth="1"/>
    <col min="8" max="8" width="7.6640625" customWidth="1"/>
    <col min="9" max="9" width="11.5546875" customWidth="1"/>
    <col min="10" max="10" width="17.3320312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48" t="s">
        <v>6</v>
      </c>
      <c r="H1" s="49"/>
      <c r="J1" s="7" t="s">
        <v>7</v>
      </c>
    </row>
    <row r="2" spans="1:10" ht="30" customHeight="1" x14ac:dyDescent="0.3">
      <c r="A2" s="3">
        <v>0</v>
      </c>
      <c r="B2" s="14" t="s">
        <v>21</v>
      </c>
      <c r="C2" s="8" t="s">
        <v>22</v>
      </c>
      <c r="D2" s="8"/>
      <c r="E2" s="8"/>
      <c r="F2" s="9" t="s">
        <v>10</v>
      </c>
      <c r="G2" s="50"/>
      <c r="H2" s="51"/>
      <c r="J2" s="5"/>
    </row>
    <row r="3" spans="1:10" ht="27.6" x14ac:dyDescent="0.3">
      <c r="A3" s="4">
        <f>A2+1</f>
        <v>1</v>
      </c>
      <c r="B3" s="19" t="s">
        <v>27</v>
      </c>
      <c r="C3" s="11" t="s">
        <v>29</v>
      </c>
      <c r="D3" s="8"/>
      <c r="E3" s="11"/>
      <c r="F3" s="12" t="s">
        <v>12</v>
      </c>
      <c r="G3" s="46"/>
      <c r="H3" s="47"/>
      <c r="J3" s="5" t="s">
        <v>11</v>
      </c>
    </row>
    <row r="4" spans="1:10" ht="41.4" x14ac:dyDescent="0.3">
      <c r="A4" s="4">
        <f t="shared" ref="A4:A6" si="0">A3+1</f>
        <v>2</v>
      </c>
      <c r="B4" s="19" t="s">
        <v>28</v>
      </c>
      <c r="C4" s="11" t="s">
        <v>30</v>
      </c>
      <c r="D4" s="11"/>
      <c r="E4" s="11"/>
      <c r="F4" s="12" t="s">
        <v>10</v>
      </c>
      <c r="G4" s="46"/>
      <c r="H4" s="47"/>
      <c r="J4" s="5" t="s">
        <v>12</v>
      </c>
    </row>
    <row r="5" spans="1:10" x14ac:dyDescent="0.3">
      <c r="A5" s="4">
        <f t="shared" si="0"/>
        <v>3</v>
      </c>
      <c r="B5" s="10"/>
      <c r="C5" s="8"/>
      <c r="D5" s="8"/>
      <c r="E5" s="11"/>
      <c r="F5" s="12"/>
      <c r="G5" s="46"/>
      <c r="H5" s="47"/>
      <c r="J5" s="5" t="s">
        <v>8</v>
      </c>
    </row>
    <row r="6" spans="1:10" x14ac:dyDescent="0.3">
      <c r="A6" s="4">
        <f t="shared" si="0"/>
        <v>4</v>
      </c>
      <c r="B6" s="10"/>
      <c r="C6" s="11"/>
      <c r="D6" s="11"/>
      <c r="E6" s="11"/>
      <c r="F6" s="12"/>
      <c r="G6" s="46"/>
      <c r="H6" s="47"/>
      <c r="J6" s="5" t="s">
        <v>9</v>
      </c>
    </row>
    <row r="7" spans="1:10" ht="15" thickBot="1" x14ac:dyDescent="0.35">
      <c r="J7" s="6" t="s">
        <v>10</v>
      </c>
    </row>
    <row r="11" spans="1:10" x14ac:dyDescent="0.3">
      <c r="E11" t="s">
        <v>43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 xr:uid="{00000000-0002-0000-0000-000000000000}">
      <formula1>$J$2:$J$7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activeCell="C15" sqref="C15"/>
    </sheetView>
  </sheetViews>
  <sheetFormatPr defaultRowHeight="14.4" x14ac:dyDescent="0.3"/>
  <cols>
    <col min="1" max="1" width="11" bestFit="1" customWidth="1"/>
    <col min="2" max="2" width="14.6640625" customWidth="1"/>
    <col min="3" max="3" width="14.6640625" bestFit="1" customWidth="1"/>
    <col min="4" max="4" width="18" bestFit="1" customWidth="1"/>
    <col min="5" max="5" width="15.6640625" bestFit="1" customWidth="1"/>
    <col min="6" max="6" width="21.5546875" bestFit="1" customWidth="1"/>
    <col min="7" max="7" width="14.6640625" bestFit="1" customWidth="1"/>
    <col min="8" max="9" width="18" bestFit="1" customWidth="1"/>
    <col min="10" max="10" width="21.5546875" bestFit="1" customWidth="1"/>
    <col min="11" max="11" width="12.88671875" bestFit="1" customWidth="1"/>
    <col min="12" max="12" width="18.6640625" bestFit="1" customWidth="1"/>
  </cols>
  <sheetData>
    <row r="1" spans="1:5" ht="15" thickBot="1" x14ac:dyDescent="0.35"/>
    <row r="2" spans="1:5" ht="35.25" customHeight="1" thickBot="1" x14ac:dyDescent="0.35">
      <c r="B2" s="13" t="s">
        <v>15</v>
      </c>
      <c r="C2" s="55" t="s">
        <v>18</v>
      </c>
      <c r="D2" s="56"/>
    </row>
    <row r="3" spans="1:5" ht="15" thickBot="1" x14ac:dyDescent="0.35">
      <c r="B3" s="13" t="s">
        <v>13</v>
      </c>
      <c r="C3" s="13" t="s">
        <v>19</v>
      </c>
      <c r="D3" s="13" t="s">
        <v>14</v>
      </c>
    </row>
    <row r="4" spans="1:5" ht="15" thickBot="1" x14ac:dyDescent="0.35">
      <c r="A4" s="52" t="s">
        <v>23</v>
      </c>
      <c r="B4" s="15">
        <v>2000</v>
      </c>
      <c r="C4" s="16">
        <v>98.68</v>
      </c>
      <c r="D4" s="18">
        <v>0</v>
      </c>
    </row>
    <row r="5" spans="1:5" ht="15" thickBot="1" x14ac:dyDescent="0.35">
      <c r="A5" s="53"/>
      <c r="B5" s="15">
        <v>20000</v>
      </c>
      <c r="C5" s="16">
        <v>98.68</v>
      </c>
      <c r="D5" s="18">
        <v>0</v>
      </c>
    </row>
    <row r="6" spans="1:5" ht="15.75" customHeight="1" thickBot="1" x14ac:dyDescent="0.35">
      <c r="A6" s="54"/>
      <c r="B6" s="15">
        <v>200000</v>
      </c>
      <c r="C6" s="16">
        <v>98.68</v>
      </c>
      <c r="D6" s="18">
        <v>0</v>
      </c>
    </row>
    <row r="7" spans="1:5" x14ac:dyDescent="0.3">
      <c r="C7" s="24"/>
    </row>
    <row r="12" spans="1:5" ht="15" thickBot="1" x14ac:dyDescent="0.35"/>
    <row r="13" spans="1:5" ht="15.75" customHeight="1" thickBot="1" x14ac:dyDescent="0.35">
      <c r="B13" s="13" t="s">
        <v>16</v>
      </c>
      <c r="C13" s="55" t="s">
        <v>20</v>
      </c>
      <c r="D13" s="57"/>
      <c r="E13" s="56"/>
    </row>
    <row r="14" spans="1:5" ht="15" thickBot="1" x14ac:dyDescent="0.35">
      <c r="B14" s="13" t="s">
        <v>13</v>
      </c>
      <c r="C14" s="13" t="s">
        <v>17</v>
      </c>
      <c r="D14" s="13" t="s">
        <v>25</v>
      </c>
      <c r="E14" s="13" t="s">
        <v>26</v>
      </c>
    </row>
    <row r="15" spans="1:5" ht="15" customHeight="1" thickBot="1" x14ac:dyDescent="0.35">
      <c r="A15" s="52" t="s">
        <v>24</v>
      </c>
      <c r="B15" s="15">
        <v>2000</v>
      </c>
      <c r="C15" s="25">
        <v>9.5499999999999991E-10</v>
      </c>
      <c r="D15" s="16">
        <v>8.7999999999999995E-2</v>
      </c>
      <c r="E15" s="17">
        <v>-89.5</v>
      </c>
    </row>
    <row r="16" spans="1:5" ht="15" customHeight="1" thickBot="1" x14ac:dyDescent="0.35">
      <c r="A16" s="53"/>
      <c r="B16" s="15">
        <v>20000</v>
      </c>
      <c r="C16" s="25">
        <v>9.3800000000000007E-10</v>
      </c>
      <c r="D16" s="16">
        <v>9.8000000000000004E-2</v>
      </c>
      <c r="E16" s="17">
        <v>-89.44</v>
      </c>
    </row>
    <row r="17" spans="1:5" ht="15.75" customHeight="1" thickBot="1" x14ac:dyDescent="0.35">
      <c r="A17" s="54"/>
      <c r="B17" s="15">
        <v>200000</v>
      </c>
      <c r="C17" s="25">
        <v>9.2600000000000001E-10</v>
      </c>
      <c r="D17" s="16">
        <v>1.4500000000000001E-2</v>
      </c>
      <c r="E17" s="17">
        <v>-89.22</v>
      </c>
    </row>
  </sheetData>
  <mergeCells count="4">
    <mergeCell ref="A4:A6"/>
    <mergeCell ref="A15:A17"/>
    <mergeCell ref="C2:D2"/>
    <mergeCell ref="C13:E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5"/>
  <sheetViews>
    <sheetView workbookViewId="0">
      <selection activeCell="J28" sqref="J28"/>
    </sheetView>
  </sheetViews>
  <sheetFormatPr defaultRowHeight="14.4" x14ac:dyDescent="0.3"/>
  <cols>
    <col min="2" max="2" width="11.6640625" customWidth="1"/>
    <col min="3" max="3" width="10.5546875" bestFit="1" customWidth="1"/>
    <col min="11" max="11" width="12" bestFit="1" customWidth="1"/>
  </cols>
  <sheetData>
    <row r="2" spans="2:11" ht="15" thickBot="1" x14ac:dyDescent="0.35"/>
    <row r="3" spans="2:11" ht="29.4" thickBot="1" x14ac:dyDescent="0.35">
      <c r="B3" s="45"/>
      <c r="C3" s="33" t="s">
        <v>13</v>
      </c>
      <c r="D3" s="34" t="s">
        <v>36</v>
      </c>
      <c r="E3" s="34" t="s">
        <v>37</v>
      </c>
      <c r="F3" s="34" t="s">
        <v>38</v>
      </c>
      <c r="G3" s="34" t="s">
        <v>40</v>
      </c>
      <c r="H3" s="34" t="s">
        <v>39</v>
      </c>
      <c r="I3" s="34" t="s">
        <v>35</v>
      </c>
      <c r="J3" s="35" t="s">
        <v>41</v>
      </c>
      <c r="K3" s="35" t="s">
        <v>44</v>
      </c>
    </row>
    <row r="4" spans="2:11" ht="15" thickBot="1" x14ac:dyDescent="0.35">
      <c r="B4" s="58" t="s">
        <v>31</v>
      </c>
      <c r="C4" s="36">
        <v>2000</v>
      </c>
      <c r="D4" s="27">
        <v>9.5499999999999991E-10</v>
      </c>
      <c r="E4" s="22">
        <v>1380</v>
      </c>
      <c r="F4" s="22">
        <v>1290</v>
      </c>
      <c r="G4" s="22">
        <v>98.68</v>
      </c>
      <c r="H4" s="22">
        <f>(D4*F4)/G4</f>
        <v>1.2484292663153627E-8</v>
      </c>
      <c r="I4" s="40">
        <f>2*PI()*C4*D4*E4</f>
        <v>1.656121983266395E-2</v>
      </c>
      <c r="J4" s="41">
        <f>(E4*G4)/F4</f>
        <v>105.56465116279071</v>
      </c>
      <c r="K4" s="41">
        <f>-ATAN(1/(2*PI()*C4*H4*J4))*(180/PI())</f>
        <v>-89.051198737496392</v>
      </c>
    </row>
    <row r="5" spans="2:11" ht="15" thickBot="1" x14ac:dyDescent="0.35">
      <c r="B5" s="59"/>
      <c r="C5" s="37">
        <v>20000</v>
      </c>
      <c r="D5" s="29">
        <v>9.3800000000000007E-10</v>
      </c>
      <c r="E5" s="21">
        <v>1380</v>
      </c>
      <c r="F5" s="21">
        <v>1030</v>
      </c>
      <c r="G5" s="21">
        <v>98.68</v>
      </c>
      <c r="H5" s="21">
        <f t="shared" ref="H5:H15" si="0">(D5*F5)/G5</f>
        <v>9.7906364004864199E-9</v>
      </c>
      <c r="I5" s="26">
        <f t="shared" ref="I5:I15" si="1">2*PI()*C5*D5*E5</f>
        <v>0.16266412778051087</v>
      </c>
      <c r="J5" s="42">
        <f t="shared" ref="J5:K15" si="2">(E5*G5)/F5</f>
        <v>132.21203883495147</v>
      </c>
      <c r="K5" s="41">
        <f t="shared" ref="K5:K15" si="3">-ATAN(1/(2*PI()*C5*H5*J5))*(180/PI())</f>
        <v>-80.760952096651138</v>
      </c>
    </row>
    <row r="6" spans="2:11" ht="15" thickBot="1" x14ac:dyDescent="0.35">
      <c r="B6" s="60"/>
      <c r="C6" s="38">
        <v>200000</v>
      </c>
      <c r="D6" s="29">
        <v>9.2600000000000001E-10</v>
      </c>
      <c r="E6" s="21">
        <v>1409</v>
      </c>
      <c r="F6" s="21">
        <v>990</v>
      </c>
      <c r="G6" s="21">
        <v>98.68</v>
      </c>
      <c r="H6" s="21">
        <f t="shared" si="0"/>
        <v>9.2900283745439798E-9</v>
      </c>
      <c r="I6" s="26">
        <f t="shared" si="1"/>
        <v>1.6395770997155299</v>
      </c>
      <c r="J6" s="42">
        <f t="shared" si="2"/>
        <v>140.44456565656566</v>
      </c>
      <c r="K6" s="41">
        <f t="shared" si="3"/>
        <v>-31.379573591143959</v>
      </c>
    </row>
    <row r="7" spans="2:11" ht="15" thickBot="1" x14ac:dyDescent="0.35">
      <c r="B7" s="58" t="s">
        <v>32</v>
      </c>
      <c r="C7" s="36">
        <v>2000</v>
      </c>
      <c r="D7" s="29">
        <v>9.5499999999999991E-10</v>
      </c>
      <c r="E7" s="21">
        <v>1409</v>
      </c>
      <c r="F7" s="21">
        <v>4540</v>
      </c>
      <c r="G7" s="21">
        <v>98.68</v>
      </c>
      <c r="H7" s="21">
        <f t="shared" si="0"/>
        <v>4.3936967977300359E-8</v>
      </c>
      <c r="I7" s="26">
        <f t="shared" si="1"/>
        <v>1.6909245466828628E-2</v>
      </c>
      <c r="J7" s="42">
        <f t="shared" si="2"/>
        <v>30.625577092511012</v>
      </c>
      <c r="K7" s="41">
        <f t="shared" si="3"/>
        <v>-89.031263920801848</v>
      </c>
    </row>
    <row r="8" spans="2:11" ht="15" thickBot="1" x14ac:dyDescent="0.35">
      <c r="B8" s="59"/>
      <c r="C8" s="37">
        <v>20000</v>
      </c>
      <c r="D8" s="29">
        <v>9.3800000000000007E-10</v>
      </c>
      <c r="E8" s="21">
        <v>740</v>
      </c>
      <c r="F8" s="26">
        <v>5060</v>
      </c>
      <c r="G8" s="21">
        <v>98.68</v>
      </c>
      <c r="H8" s="21">
        <f t="shared" si="0"/>
        <v>4.8097689501418724E-8</v>
      </c>
      <c r="I8" s="26">
        <f t="shared" si="1"/>
        <v>8.7225691708389896E-2</v>
      </c>
      <c r="J8" s="42">
        <f t="shared" si="2"/>
        <v>14.431462450592887</v>
      </c>
      <c r="K8" s="41">
        <f t="shared" si="3"/>
        <v>-85.014953064224699</v>
      </c>
    </row>
    <row r="9" spans="2:11" ht="15" thickBot="1" x14ac:dyDescent="0.35">
      <c r="B9" s="60"/>
      <c r="C9" s="38">
        <v>200000</v>
      </c>
      <c r="D9" s="29">
        <v>9.2600000000000001E-10</v>
      </c>
      <c r="E9" s="21">
        <v>149</v>
      </c>
      <c r="F9" s="21">
        <v>4850</v>
      </c>
      <c r="G9" s="21">
        <v>98.68</v>
      </c>
      <c r="H9" s="21">
        <f t="shared" si="0"/>
        <v>4.5511755168220507E-8</v>
      </c>
      <c r="I9" s="26">
        <f t="shared" si="1"/>
        <v>0.17338324191455923</v>
      </c>
      <c r="J9" s="42">
        <f t="shared" si="2"/>
        <v>3.0316123711340208</v>
      </c>
      <c r="K9" s="41">
        <f t="shared" si="3"/>
        <v>-80.163659915730108</v>
      </c>
    </row>
    <row r="10" spans="2:11" ht="15" thickBot="1" x14ac:dyDescent="0.35">
      <c r="B10" s="58" t="s">
        <v>33</v>
      </c>
      <c r="C10" s="36">
        <v>2000</v>
      </c>
      <c r="D10" s="29">
        <v>9.5499999999999991E-10</v>
      </c>
      <c r="E10" s="21">
        <v>550</v>
      </c>
      <c r="F10" s="21">
        <v>10900</v>
      </c>
      <c r="G10" s="21">
        <v>98.68</v>
      </c>
      <c r="H10" s="21">
        <f t="shared" si="0"/>
        <v>1.0548743413052289E-7</v>
      </c>
      <c r="I10" s="26">
        <f t="shared" si="1"/>
        <v>6.6004861651921551E-3</v>
      </c>
      <c r="J10" s="42">
        <f t="shared" si="2"/>
        <v>4.9792660550458718</v>
      </c>
      <c r="K10" s="41">
        <f t="shared" si="3"/>
        <v>-89.621825491839061</v>
      </c>
    </row>
    <row r="11" spans="2:11" ht="15" thickBot="1" x14ac:dyDescent="0.35">
      <c r="B11" s="59"/>
      <c r="C11" s="37">
        <v>20000</v>
      </c>
      <c r="D11" s="29">
        <v>9.3800000000000007E-10</v>
      </c>
      <c r="E11" s="21">
        <v>220</v>
      </c>
      <c r="F11" s="21">
        <v>11080</v>
      </c>
      <c r="G11" s="21">
        <v>98.68</v>
      </c>
      <c r="H11" s="21">
        <f t="shared" si="0"/>
        <v>1.0532063234698015E-7</v>
      </c>
      <c r="I11" s="26">
        <f t="shared" si="1"/>
        <v>2.5931962399791592E-2</v>
      </c>
      <c r="J11" s="42">
        <f t="shared" si="2"/>
        <v>1.9593501805054154</v>
      </c>
      <c r="K11" s="41">
        <f t="shared" si="3"/>
        <v>-88.514540914220873</v>
      </c>
    </row>
    <row r="12" spans="2:11" ht="15" thickBot="1" x14ac:dyDescent="0.35">
      <c r="B12" s="60"/>
      <c r="C12" s="38">
        <v>200000</v>
      </c>
      <c r="D12" s="29">
        <v>9.2600000000000001E-10</v>
      </c>
      <c r="E12" s="21">
        <v>220</v>
      </c>
      <c r="F12" s="21">
        <v>11400</v>
      </c>
      <c r="G12" s="21">
        <v>98.68</v>
      </c>
      <c r="H12" s="21">
        <f t="shared" si="0"/>
        <v>1.0697608431293068E-7</v>
      </c>
      <c r="I12" s="26">
        <f t="shared" si="1"/>
        <v>0.25600210215572505</v>
      </c>
      <c r="J12" s="42">
        <f t="shared" si="2"/>
        <v>1.9043508771929827</v>
      </c>
      <c r="K12" s="41">
        <f t="shared" si="3"/>
        <v>-75.640550419133334</v>
      </c>
    </row>
    <row r="13" spans="2:11" ht="15" thickBot="1" x14ac:dyDescent="0.35">
      <c r="B13" s="58" t="s">
        <v>34</v>
      </c>
      <c r="C13" s="36">
        <v>2000</v>
      </c>
      <c r="D13" s="29">
        <v>9.5499999999999991E-10</v>
      </c>
      <c r="E13" s="21">
        <v>321</v>
      </c>
      <c r="F13" s="21">
        <v>11078</v>
      </c>
      <c r="G13" s="21">
        <v>98.68</v>
      </c>
      <c r="H13" s="21">
        <f t="shared" si="0"/>
        <v>1.0721007296311307E-7</v>
      </c>
      <c r="I13" s="26">
        <f t="shared" si="1"/>
        <v>3.8522837436848756E-3</v>
      </c>
      <c r="J13" s="42">
        <f t="shared" si="2"/>
        <v>2.8593861707889512</v>
      </c>
      <c r="K13" s="41">
        <f t="shared" si="3"/>
        <v>-89.779281491823198</v>
      </c>
    </row>
    <row r="14" spans="2:11" ht="15" thickBot="1" x14ac:dyDescent="0.35">
      <c r="B14" s="59"/>
      <c r="C14" s="37">
        <v>20000</v>
      </c>
      <c r="D14" s="29">
        <v>9.3800000000000007E-10</v>
      </c>
      <c r="E14" s="21">
        <v>281</v>
      </c>
      <c r="F14" s="21">
        <v>11040</v>
      </c>
      <c r="G14" s="21">
        <v>98.68</v>
      </c>
      <c r="H14" s="21">
        <f t="shared" si="0"/>
        <v>1.0494041345764086E-7</v>
      </c>
      <c r="I14" s="26">
        <f t="shared" si="1"/>
        <v>3.3122188337915623E-2</v>
      </c>
      <c r="J14" s="42">
        <f t="shared" si="2"/>
        <v>2.5116920289855074</v>
      </c>
      <c r="K14" s="41">
        <f t="shared" si="3"/>
        <v>-88.102931941895605</v>
      </c>
    </row>
    <row r="15" spans="2:11" ht="15" thickBot="1" x14ac:dyDescent="0.35">
      <c r="B15" s="60"/>
      <c r="C15" s="38">
        <v>200000</v>
      </c>
      <c r="D15" s="31">
        <v>9.2600000000000001E-10</v>
      </c>
      <c r="E15" s="23">
        <v>149</v>
      </c>
      <c r="F15" s="23">
        <v>11050</v>
      </c>
      <c r="G15" s="23">
        <v>98.68</v>
      </c>
      <c r="H15" s="23">
        <f t="shared" si="0"/>
        <v>1.0369173084718281E-7</v>
      </c>
      <c r="I15" s="43">
        <f t="shared" si="1"/>
        <v>0.17338324191455923</v>
      </c>
      <c r="J15" s="44">
        <f t="shared" si="2"/>
        <v>1.3306171945701359</v>
      </c>
      <c r="K15" s="41">
        <f t="shared" si="3"/>
        <v>-80.163659915730108</v>
      </c>
    </row>
  </sheetData>
  <mergeCells count="4">
    <mergeCell ref="B4:B6"/>
    <mergeCell ref="B7:B9"/>
    <mergeCell ref="B10:B12"/>
    <mergeCell ref="B13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7"/>
  <sheetViews>
    <sheetView zoomScaleNormal="100" workbookViewId="0">
      <selection activeCell="B2" sqref="B2:G15"/>
    </sheetView>
  </sheetViews>
  <sheetFormatPr defaultRowHeight="14.4" x14ac:dyDescent="0.3"/>
  <cols>
    <col min="1" max="1" width="11" bestFit="1" customWidth="1"/>
    <col min="2" max="2" width="14.6640625" customWidth="1"/>
    <col min="3" max="3" width="14.6640625" bestFit="1" customWidth="1"/>
    <col min="4" max="5" width="18" bestFit="1" customWidth="1"/>
    <col min="6" max="6" width="21.5546875" bestFit="1" customWidth="1"/>
    <col min="7" max="7" width="14.6640625" bestFit="1" customWidth="1"/>
    <col min="8" max="9" width="18" bestFit="1" customWidth="1"/>
    <col min="10" max="10" width="21.5546875" bestFit="1" customWidth="1"/>
    <col min="11" max="11" width="12.88671875" bestFit="1" customWidth="1"/>
    <col min="12" max="12" width="18.6640625" bestFit="1" customWidth="1"/>
  </cols>
  <sheetData>
    <row r="1" spans="2:7" ht="15" thickBot="1" x14ac:dyDescent="0.35"/>
    <row r="2" spans="2:7" ht="35.25" customHeight="1" thickBot="1" x14ac:dyDescent="0.35">
      <c r="C2" s="13" t="s">
        <v>16</v>
      </c>
      <c r="D2" s="55" t="s">
        <v>20</v>
      </c>
      <c r="E2" s="57"/>
      <c r="F2" s="57"/>
      <c r="G2" s="56"/>
    </row>
    <row r="3" spans="2:7" ht="15" thickBot="1" x14ac:dyDescent="0.35">
      <c r="C3" s="20" t="s">
        <v>13</v>
      </c>
      <c r="D3" s="20" t="s">
        <v>17</v>
      </c>
      <c r="E3" s="20" t="s">
        <v>25</v>
      </c>
      <c r="F3" s="20" t="s">
        <v>26</v>
      </c>
      <c r="G3" s="20" t="s">
        <v>42</v>
      </c>
    </row>
    <row r="4" spans="2:7" x14ac:dyDescent="0.3">
      <c r="B4" s="52" t="s">
        <v>31</v>
      </c>
      <c r="C4" s="22">
        <v>2000</v>
      </c>
      <c r="D4" s="27">
        <v>9.5700000000000007E-9</v>
      </c>
      <c r="E4" s="22">
        <v>0.85599999999999998</v>
      </c>
      <c r="F4" s="22">
        <v>-49.3</v>
      </c>
      <c r="G4" s="28">
        <f>E4/(2*PI()*C4*D4)</f>
        <v>7117.9013211422371</v>
      </c>
    </row>
    <row r="5" spans="2:7" ht="15.75" customHeight="1" x14ac:dyDescent="0.3">
      <c r="B5" s="53"/>
      <c r="C5" s="21">
        <v>20000</v>
      </c>
      <c r="D5" s="29">
        <v>9.5700000000000007E-9</v>
      </c>
      <c r="E5" s="21">
        <v>9.7600000000000006E-2</v>
      </c>
      <c r="F5" s="21">
        <v>-84.4</v>
      </c>
      <c r="G5" s="30">
        <f t="shared" ref="G5:G15" si="0">E5/(2*PI()*C5*D5)</f>
        <v>81.157379549472225</v>
      </c>
    </row>
    <row r="6" spans="2:7" ht="15.75" customHeight="1" thickBot="1" x14ac:dyDescent="0.35">
      <c r="B6" s="54"/>
      <c r="C6" s="23">
        <v>200000</v>
      </c>
      <c r="D6" s="29">
        <v>9.2799999999999994E-9</v>
      </c>
      <c r="E6" s="21">
        <v>2.4799999999999999E-2</v>
      </c>
      <c r="F6" s="21">
        <v>-88.58</v>
      </c>
      <c r="G6" s="30">
        <f t="shared" si="0"/>
        <v>2.1266393257968774</v>
      </c>
    </row>
    <row r="7" spans="2:7" x14ac:dyDescent="0.3">
      <c r="B7" s="52" t="s">
        <v>32</v>
      </c>
      <c r="C7" s="22">
        <v>2000</v>
      </c>
      <c r="D7" s="29">
        <v>4.7269999999999999E-8</v>
      </c>
      <c r="E7" s="21">
        <v>0.17449999999999999</v>
      </c>
      <c r="F7" s="21">
        <v>-80.12</v>
      </c>
      <c r="G7" s="30">
        <f t="shared" si="0"/>
        <v>293.76494150132999</v>
      </c>
    </row>
    <row r="8" spans="2:7" x14ac:dyDescent="0.3">
      <c r="B8" s="53"/>
      <c r="C8" s="21">
        <v>20000</v>
      </c>
      <c r="D8" s="29">
        <v>4.6800000000000002E-8</v>
      </c>
      <c r="E8" s="21">
        <v>2.7099999999999999E-2</v>
      </c>
      <c r="F8" s="21">
        <v>-88.45</v>
      </c>
      <c r="G8" s="30">
        <f t="shared" si="0"/>
        <v>4.6080117070409869</v>
      </c>
    </row>
    <row r="9" spans="2:7" ht="15" thickBot="1" x14ac:dyDescent="0.35">
      <c r="B9" s="54"/>
      <c r="C9" s="23">
        <v>200000</v>
      </c>
      <c r="D9" s="29">
        <v>4.6070000000000002E-8</v>
      </c>
      <c r="E9" s="21">
        <v>2.3900000000000001E-2</v>
      </c>
      <c r="F9" s="21">
        <v>-88.63</v>
      </c>
      <c r="G9" s="30">
        <f t="shared" si="0"/>
        <v>0.4128286455281418</v>
      </c>
    </row>
    <row r="10" spans="2:7" x14ac:dyDescent="0.3">
      <c r="B10" s="52" t="s">
        <v>33</v>
      </c>
      <c r="C10" s="22">
        <v>2000</v>
      </c>
      <c r="D10" s="29">
        <v>1.071E-7</v>
      </c>
      <c r="E10" s="21">
        <v>0.50700000000000001</v>
      </c>
      <c r="F10" s="21">
        <v>-63.05</v>
      </c>
      <c r="G10" s="30">
        <f t="shared" si="0"/>
        <v>376.71127986737139</v>
      </c>
    </row>
    <row r="11" spans="2:7" x14ac:dyDescent="0.3">
      <c r="B11" s="53"/>
      <c r="C11" s="21">
        <v>20000</v>
      </c>
      <c r="D11" s="29">
        <v>1.0630000000000001E-7</v>
      </c>
      <c r="E11" s="21">
        <v>6.1800000000000001E-2</v>
      </c>
      <c r="F11" s="21">
        <v>-86.42</v>
      </c>
      <c r="G11" s="30">
        <f t="shared" si="0"/>
        <v>4.6264230870550946</v>
      </c>
    </row>
    <row r="12" spans="2:7" ht="15" thickBot="1" x14ac:dyDescent="0.35">
      <c r="B12" s="54"/>
      <c r="C12" s="23">
        <v>200000</v>
      </c>
      <c r="D12" s="29">
        <v>1.04E-7</v>
      </c>
      <c r="E12" s="21">
        <v>2.5000000000000001E-2</v>
      </c>
      <c r="F12" s="21">
        <v>-88.59</v>
      </c>
      <c r="G12" s="30">
        <f t="shared" si="0"/>
        <v>0.19129199890852805</v>
      </c>
    </row>
    <row r="13" spans="2:7" ht="15.75" customHeight="1" x14ac:dyDescent="0.3">
      <c r="B13" s="52" t="s">
        <v>34</v>
      </c>
      <c r="C13" s="22">
        <v>2000</v>
      </c>
      <c r="D13" s="29">
        <v>2.0100000000000001E-7</v>
      </c>
      <c r="E13" s="21">
        <v>3.5799999999999998E-2</v>
      </c>
      <c r="F13" s="21">
        <v>-87.92</v>
      </c>
      <c r="G13" s="30">
        <f t="shared" si="0"/>
        <v>14.173499907188688</v>
      </c>
    </row>
    <row r="14" spans="2:7" x14ac:dyDescent="0.3">
      <c r="B14" s="53"/>
      <c r="C14" s="21">
        <v>20000</v>
      </c>
      <c r="D14" s="29">
        <v>1.7950000000000001E-7</v>
      </c>
      <c r="E14" s="21">
        <v>3.2300000000000002E-2</v>
      </c>
      <c r="F14" s="21">
        <v>-88.13</v>
      </c>
      <c r="G14" s="30">
        <f t="shared" si="0"/>
        <v>1.4319511592947687</v>
      </c>
    </row>
    <row r="15" spans="2:7" ht="15" customHeight="1" thickBot="1" x14ac:dyDescent="0.35">
      <c r="B15" s="54"/>
      <c r="C15" s="23">
        <v>200000</v>
      </c>
      <c r="D15" s="31">
        <v>1.6199999999999999E-7</v>
      </c>
      <c r="E15" s="23">
        <v>2.9000000000000001E-2</v>
      </c>
      <c r="F15" s="23">
        <v>-88.34</v>
      </c>
      <c r="G15" s="32">
        <f t="shared" si="0"/>
        <v>0.14245349844644956</v>
      </c>
    </row>
    <row r="16" spans="2:7" ht="15" customHeight="1" x14ac:dyDescent="0.3">
      <c r="D16" s="39"/>
    </row>
    <row r="17" ht="15.75" customHeight="1" x14ac:dyDescent="0.3"/>
  </sheetData>
  <mergeCells count="5">
    <mergeCell ref="B4:B6"/>
    <mergeCell ref="B7:B9"/>
    <mergeCell ref="B10:B12"/>
    <mergeCell ref="B13:B15"/>
    <mergeCell ref="D2:G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F73-9DCE-4C7B-93E9-F2880F5F153E}">
  <dimension ref="H4:N20"/>
  <sheetViews>
    <sheetView tabSelected="1" workbookViewId="0">
      <selection activeCell="N11" sqref="N11"/>
    </sheetView>
  </sheetViews>
  <sheetFormatPr defaultRowHeight="14.4" x14ac:dyDescent="0.3"/>
  <sheetData>
    <row r="4" spans="8:14" ht="15" thickBot="1" x14ac:dyDescent="0.35"/>
    <row r="5" spans="8:14" x14ac:dyDescent="0.3">
      <c r="H5" s="61" t="s">
        <v>45</v>
      </c>
      <c r="I5" s="62"/>
      <c r="J5" s="62"/>
      <c r="K5" s="62"/>
    </row>
    <row r="6" spans="8:14" ht="15" thickBot="1" x14ac:dyDescent="0.35">
      <c r="H6" s="63"/>
      <c r="I6" s="64"/>
      <c r="J6" s="64"/>
      <c r="K6" s="64"/>
    </row>
    <row r="7" spans="8:14" ht="29.4" thickBot="1" x14ac:dyDescent="0.35">
      <c r="H7" s="33"/>
      <c r="I7" s="33" t="s">
        <v>13</v>
      </c>
      <c r="J7" s="33" t="s">
        <v>39</v>
      </c>
      <c r="K7" s="33" t="s">
        <v>35</v>
      </c>
    </row>
    <row r="8" spans="8:14" ht="15" thickBot="1" x14ac:dyDescent="0.35">
      <c r="H8" s="58" t="s">
        <v>31</v>
      </c>
      <c r="I8" s="36">
        <v>2000</v>
      </c>
      <c r="J8" s="65">
        <f>ABS(('Capacitores con analizador'!D4-'Capacitores con puente'!H4)/'Capacitores con analizador'!D4)</f>
        <v>0.30452378925325246</v>
      </c>
      <c r="K8" s="65">
        <f>ABS(('Capacitores con analizador'!E4-'Capacitores con puente'!I4)/'Capacitores con analizador'!E4)</f>
        <v>0.98065278056931793</v>
      </c>
    </row>
    <row r="9" spans="8:14" ht="15" thickBot="1" x14ac:dyDescent="0.35">
      <c r="H9" s="59"/>
      <c r="I9" s="37">
        <v>20000</v>
      </c>
      <c r="J9" s="65">
        <f>ABS(('Capacitores con analizador'!D5-'Capacitores con puente'!H5)/'Capacitores con analizador'!D5)</f>
        <v>2.3055005275487907E-2</v>
      </c>
      <c r="K9" s="65">
        <f>ABS(('Capacitores con analizador'!E5-'Capacitores con puente'!I5)/'Capacitores con analizador'!E5)</f>
        <v>0.66664065348884083</v>
      </c>
    </row>
    <row r="10" spans="8:14" ht="15" thickBot="1" x14ac:dyDescent="0.35">
      <c r="H10" s="60"/>
      <c r="I10" s="38">
        <v>200000</v>
      </c>
      <c r="J10" s="65">
        <f>ABS(('Capacitores con analizador'!D6-'Capacitores con puente'!H6)/'Capacitores con analizador'!D6)</f>
        <v>1.0806438086185786E-3</v>
      </c>
      <c r="K10" s="65">
        <f>ABS(('Capacitores con analizador'!E6-'Capacitores con puente'!I6)/'Capacitores con analizador'!E6)</f>
        <v>65.111979827239111</v>
      </c>
      <c r="N10" s="66">
        <f>AVERAGE(J8,J10,J11,J13,J14,J16)</f>
        <v>7.1984183029921031E-2</v>
      </c>
    </row>
    <row r="11" spans="8:14" ht="15" thickBot="1" x14ac:dyDescent="0.35">
      <c r="H11" s="58" t="s">
        <v>32</v>
      </c>
      <c r="I11" s="36">
        <v>2000</v>
      </c>
      <c r="J11" s="65">
        <f>ABS(('Capacitores con analizador'!D7-'Capacitores con puente'!H7)/'Capacitores con analizador'!D7)</f>
        <v>7.0510514548331724E-2</v>
      </c>
      <c r="K11" s="65">
        <f>ABS(('Capacitores con analizador'!E7-'Capacitores con puente'!I7)/'Capacitores con analizador'!E7)</f>
        <v>0.90309887984625437</v>
      </c>
    </row>
    <row r="12" spans="8:14" ht="15" thickBot="1" x14ac:dyDescent="0.35">
      <c r="H12" s="59"/>
      <c r="I12" s="37">
        <v>20000</v>
      </c>
      <c r="J12" s="65">
        <f>ABS(('Capacitores con analizador'!D8-'Capacitores con puente'!H8)/'Capacitores con analizador'!D8)</f>
        <v>2.772840814997269E-2</v>
      </c>
      <c r="K12" s="65">
        <f>ABS(('Capacitores con analizador'!E8-'Capacitores con puente'!I8)/'Capacitores con analizador'!E8)</f>
        <v>2.2186602106416937</v>
      </c>
    </row>
    <row r="13" spans="8:14" ht="15" thickBot="1" x14ac:dyDescent="0.35">
      <c r="H13" s="60"/>
      <c r="I13" s="38">
        <v>200000</v>
      </c>
      <c r="J13" s="65">
        <f>ABS(('Capacitores con analizador'!D9-'Capacitores con puente'!H9)/'Capacitores con analizador'!D9)</f>
        <v>1.2117317815921302E-2</v>
      </c>
      <c r="K13" s="65">
        <f>ABS(('Capacitores con analizador'!E9-'Capacitores con puente'!I9)/'Capacitores con analizador'!E9)</f>
        <v>6.2545289503999673</v>
      </c>
    </row>
    <row r="14" spans="8:14" ht="15" thickBot="1" x14ac:dyDescent="0.35">
      <c r="H14" s="58" t="s">
        <v>33</v>
      </c>
      <c r="I14" s="36">
        <v>2000</v>
      </c>
      <c r="J14" s="65">
        <f>ABS(('Capacitores con analizador'!D10-'Capacitores con puente'!H10)/'Capacitores con analizador'!D10)</f>
        <v>1.5056637436761063E-2</v>
      </c>
      <c r="K14" s="65">
        <f>ABS(('Capacitores con analizador'!E10-'Capacitores con puente'!I10)/'Capacitores con analizador'!E10)</f>
        <v>0.98698128961500564</v>
      </c>
    </row>
    <row r="15" spans="8:14" ht="15" thickBot="1" x14ac:dyDescent="0.35">
      <c r="H15" s="59"/>
      <c r="I15" s="37">
        <v>20000</v>
      </c>
      <c r="J15" s="65">
        <f>ABS(('Capacitores con analizador'!D11-'Capacitores con puente'!H11)/'Capacitores con analizador'!D11)</f>
        <v>9.2132422673552056E-3</v>
      </c>
      <c r="K15" s="65">
        <f>ABS(('Capacitores con analizador'!E11-'Capacitores con puente'!I11)/'Capacitores con analizador'!E11)</f>
        <v>0.58038895793217493</v>
      </c>
    </row>
    <row r="16" spans="8:14" ht="15" thickBot="1" x14ac:dyDescent="0.35">
      <c r="H16" s="60"/>
      <c r="I16" s="38">
        <v>200000</v>
      </c>
      <c r="J16" s="65">
        <f>ABS(('Capacitores con analizador'!D12-'Capacitores con puente'!H12)/'Capacitores con analizador'!D12)</f>
        <v>2.8616195316641065E-2</v>
      </c>
      <c r="K16" s="65">
        <f>ABS(('Capacitores con analizador'!E12-'Capacitores con puente'!I12)/'Capacitores con analizador'!E12)</f>
        <v>9.2400840862290021</v>
      </c>
    </row>
    <row r="17" spans="8:11" ht="15" thickBot="1" x14ac:dyDescent="0.35">
      <c r="H17" s="58" t="s">
        <v>34</v>
      </c>
      <c r="I17" s="36">
        <v>2000</v>
      </c>
      <c r="J17" s="65">
        <f>ABS(('Capacitores con analizador'!D13-'Capacitores con puente'!H13)/'Capacitores con analizador'!D13)</f>
        <v>0.46661655242232308</v>
      </c>
      <c r="K17" s="65">
        <f>ABS(('Capacitores con analizador'!E13-'Capacitores con puente'!I13)/'Capacitores con analizador'!E13)</f>
        <v>0.89239430883561799</v>
      </c>
    </row>
    <row r="18" spans="8:11" ht="15" thickBot="1" x14ac:dyDescent="0.35">
      <c r="H18" s="59"/>
      <c r="I18" s="37">
        <v>20000</v>
      </c>
      <c r="J18" s="65">
        <f>ABS(('Capacitores con analizador'!D14-'Capacitores con puente'!H14)/'Capacitores con analizador'!D14)</f>
        <v>0.41537374118305931</v>
      </c>
      <c r="K18" s="65">
        <f>ABS(('Capacitores con analizador'!E14-'Capacitores con puente'!I14)/'Capacitores con analizador'!E14)</f>
        <v>2.5454747303889181E-2</v>
      </c>
    </row>
    <row r="19" spans="8:11" ht="15" thickBot="1" x14ac:dyDescent="0.35">
      <c r="H19" s="60"/>
      <c r="I19" s="38">
        <v>200000</v>
      </c>
      <c r="J19" s="65">
        <f>ABS(('Capacitores con analizador'!D15-'Capacitores con puente'!H15)/'Capacitores con analizador'!D15)</f>
        <v>0.35992758736306907</v>
      </c>
      <c r="K19" s="65">
        <f>ABS(('Capacitores con analizador'!E15-'Capacitores con puente'!I15)/'Capacitores con analizador'!E15)</f>
        <v>4.9787324798123871</v>
      </c>
    </row>
    <row r="20" spans="8:11" x14ac:dyDescent="0.3">
      <c r="J20" s="66">
        <f>AVERAGE(J8:J16)</f>
        <v>5.4655750430260219E-2</v>
      </c>
    </row>
  </sheetData>
  <mergeCells count="5">
    <mergeCell ref="H8:H10"/>
    <mergeCell ref="H11:H13"/>
    <mergeCell ref="H14:H16"/>
    <mergeCell ref="H17:H19"/>
    <mergeCell ref="H5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Componentes Patrón</vt:lpstr>
      <vt:lpstr>Capacitores con puente</vt:lpstr>
      <vt:lpstr>Capacitores con analizador</vt:lpstr>
      <vt:lpstr>Error Relativo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carlos Maselli</cp:lastModifiedBy>
  <dcterms:created xsi:type="dcterms:W3CDTF">2019-08-24T20:23:49Z</dcterms:created>
  <dcterms:modified xsi:type="dcterms:W3CDTF">2019-10-17T16:41:31Z</dcterms:modified>
</cp:coreProperties>
</file>