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formador" sheetId="1" r:id="rId4"/>
    <sheet state="visible" name="Circuito" sheetId="2" r:id="rId5"/>
    <sheet state="visible" name="Componentes" sheetId="3" r:id="rId6"/>
  </sheets>
  <definedNames/>
  <calcPr/>
  <extLst>
    <ext uri="GoogleSheetsCustomDataVersion1">
      <go:sheetsCustomData xmlns:go="http://customooxmlschemas.google.com/" r:id="rId7" roundtripDataSignature="AMtx7mjkE30K4Udxw9V2XXli1LhTSGJG5A=="/>
    </ext>
  </extLst>
</workbook>
</file>

<file path=xl/sharedStrings.xml><?xml version="1.0" encoding="utf-8"?>
<sst xmlns="http://schemas.openxmlformats.org/spreadsheetml/2006/main" count="206" uniqueCount="156">
  <si>
    <t>Parámetros</t>
  </si>
  <si>
    <t>Resultados</t>
  </si>
  <si>
    <t>Verificaciones</t>
  </si>
  <si>
    <t>Potencia de Salida</t>
  </si>
  <si>
    <t>W</t>
  </si>
  <si>
    <t>Corriente de salida promedio</t>
  </si>
  <si>
    <t>A</t>
  </si>
  <si>
    <t>Tensión de Salida</t>
  </si>
  <si>
    <t>V</t>
  </si>
  <si>
    <t>N1/N2</t>
  </si>
  <si>
    <t>Tensión de Entrada</t>
  </si>
  <si>
    <t>Ix2 (corriente media de la rampa)</t>
  </si>
  <si>
    <t>Duty-Cycle típico</t>
  </si>
  <si>
    <t>Ix1 (corriente media de la rampa)</t>
  </si>
  <si>
    <t>Frecuencia de switching</t>
  </si>
  <si>
    <t>Hz</t>
  </si>
  <si>
    <t>Corriente de entrada promedio</t>
  </si>
  <si>
    <t>Inductancia del primario</t>
  </si>
  <si>
    <t>Hy</t>
  </si>
  <si>
    <t>Potencia de entrada</t>
  </si>
  <si>
    <t>I_limit TNY</t>
  </si>
  <si>
    <t>Corriente de entrada pico</t>
  </si>
  <si>
    <t>A_L del núcleo</t>
  </si>
  <si>
    <t>Hy/n2</t>
  </si>
  <si>
    <t>N1</t>
  </si>
  <si>
    <t>Con gap</t>
  </si>
  <si>
    <t>T</t>
  </si>
  <si>
    <t>J: Densidad de Corriente</t>
  </si>
  <si>
    <t>A/mm2</t>
  </si>
  <si>
    <t>N2</t>
  </si>
  <si>
    <t>Area efectiva del primario</t>
  </si>
  <si>
    <t>mm2</t>
  </si>
  <si>
    <t>Profundidad de skin</t>
  </si>
  <si>
    <t>mm</t>
  </si>
  <si>
    <t>Area efectiva del secundario</t>
  </si>
  <si>
    <t>Radio del cable del primario</t>
  </si>
  <si>
    <t>Bsat</t>
  </si>
  <si>
    <t>Radio del cable del secundario</t>
  </si>
  <si>
    <t>Area mínima (datasheet)</t>
  </si>
  <si>
    <t>Corriente de saturación</t>
  </si>
  <si>
    <t>Radio de cable disponible</t>
  </si>
  <si>
    <t>Margen de Isat</t>
  </si>
  <si>
    <t>%</t>
  </si>
  <si>
    <t>L_secundario</t>
  </si>
  <si>
    <t>H</t>
  </si>
  <si>
    <t>Corriente del secundario pico</t>
  </si>
  <si>
    <t>Corriente del secundario mínima</t>
  </si>
  <si>
    <t>Corriente de salida RMS</t>
  </si>
  <si>
    <t>Cantidad de cables del secundario</t>
  </si>
  <si>
    <t>Parámetro</t>
  </si>
  <si>
    <t>Valor</t>
  </si>
  <si>
    <t>Componente</t>
  </si>
  <si>
    <t>Datos</t>
  </si>
  <si>
    <t>Potencia máxima de salida</t>
  </si>
  <si>
    <t>Diodo de salida</t>
  </si>
  <si>
    <t>MUR460</t>
  </si>
  <si>
    <t>IF = 4 A</t>
  </si>
  <si>
    <t>trr = 75 ns</t>
  </si>
  <si>
    <t>Tensión de salida</t>
  </si>
  <si>
    <t>Capacitor de salida</t>
  </si>
  <si>
    <t>&gt;15uF electrolitico</t>
  </si>
  <si>
    <t>1uF multicapa</t>
  </si>
  <si>
    <t>Al menos 12v</t>
  </si>
  <si>
    <t>Ripple de salida</t>
  </si>
  <si>
    <t>Capacitor de BP</t>
  </si>
  <si>
    <t>1uF</t>
  </si>
  <si>
    <t>multicapa</t>
  </si>
  <si>
    <t>Al menos 16v</t>
  </si>
  <si>
    <t>Iavg máxima de salida</t>
  </si>
  <si>
    <t>Puente de diodos</t>
  </si>
  <si>
    <t>W10M</t>
  </si>
  <si>
    <t>Vf = 1V</t>
  </si>
  <si>
    <t>IFavg = 1.5 A</t>
  </si>
  <si>
    <t>Duty-Cycle</t>
  </si>
  <si>
    <t>Capacitor de entrada</t>
  </si>
  <si>
    <t>100uF</t>
  </si>
  <si>
    <t>Al menos 450V</t>
  </si>
  <si>
    <t>Frecuencia</t>
  </si>
  <si>
    <t>Optoacoplador</t>
  </si>
  <si>
    <t>4N25</t>
  </si>
  <si>
    <t>tr, tf = 2us</t>
  </si>
  <si>
    <t>Vswitch breakdown</t>
  </si>
  <si>
    <t>Zenner</t>
  </si>
  <si>
    <t>1N4736</t>
  </si>
  <si>
    <t>6.8V</t>
  </si>
  <si>
    <t>Ld estimada</t>
  </si>
  <si>
    <t>Preset</t>
  </si>
  <si>
    <t>10 kOhm</t>
  </si>
  <si>
    <t>Lineal</t>
  </si>
  <si>
    <t>Ld medida</t>
  </si>
  <si>
    <t>Vswitch</t>
  </si>
  <si>
    <t>Ripple del cap del snubber</t>
  </si>
  <si>
    <t>Vsnubber</t>
  </si>
  <si>
    <t>Rsnubber</t>
  </si>
  <si>
    <t>120k</t>
  </si>
  <si>
    <t>Potencia Rsn</t>
  </si>
  <si>
    <t>1W</t>
  </si>
  <si>
    <t>Csnubber</t>
  </si>
  <si>
    <t>680p</t>
  </si>
  <si>
    <t>Al menos 500v</t>
  </si>
  <si>
    <t>Polenta</t>
  </si>
  <si>
    <t>Dsnubber</t>
  </si>
  <si>
    <t>Nombre el el top overlay</t>
  </si>
  <si>
    <t>Componentes para pedir</t>
  </si>
  <si>
    <t>Potencia</t>
  </si>
  <si>
    <t>Cantidad</t>
  </si>
  <si>
    <t>Comentarios</t>
  </si>
  <si>
    <t>-</t>
  </si>
  <si>
    <t>R3</t>
  </si>
  <si>
    <t xml:space="preserve">Resistencia </t>
  </si>
  <si>
    <t>2.2M</t>
  </si>
  <si>
    <t>1/8W</t>
  </si>
  <si>
    <t>EN/UV</t>
  </si>
  <si>
    <t>Estas dos pueden ser iguales de 2M si hay</t>
  </si>
  <si>
    <t>R5</t>
  </si>
  <si>
    <t>1.8M</t>
  </si>
  <si>
    <t>1/8 W</t>
  </si>
  <si>
    <t>R2</t>
  </si>
  <si>
    <t>22k</t>
  </si>
  <si>
    <t>Para la R del snubber</t>
  </si>
  <si>
    <t>R1</t>
  </si>
  <si>
    <t>1 ohm o mas chica capaz tambien</t>
  </si>
  <si>
    <t>Es la R serie con la inductancia del primario</t>
  </si>
  <si>
    <t>R7</t>
  </si>
  <si>
    <t>Resistencia</t>
  </si>
  <si>
    <t>220k</t>
  </si>
  <si>
    <t>Optoacoplador pulldown</t>
  </si>
  <si>
    <t>R6</t>
  </si>
  <si>
    <t>1k</t>
  </si>
  <si>
    <t>1/4 W</t>
  </si>
  <si>
    <t>Tengo mis dudas, esta va en paralelo al opto</t>
  </si>
  <si>
    <t>R4</t>
  </si>
  <si>
    <t>10k</t>
  </si>
  <si>
    <t>D1 y D2</t>
  </si>
  <si>
    <t>Diodo</t>
  </si>
  <si>
    <t>DZ1</t>
  </si>
  <si>
    <t>Diodo Zener</t>
  </si>
  <si>
    <t xml:space="preserve">6.8V </t>
  </si>
  <si>
    <t>Ver cual hay en el paniol</t>
  </si>
  <si>
    <t>C2</t>
  </si>
  <si>
    <t>Capacitor</t>
  </si>
  <si>
    <t>33u o mayor</t>
  </si>
  <si>
    <t>450V o mas</t>
  </si>
  <si>
    <t>Para la entrada</t>
  </si>
  <si>
    <t>C1</t>
  </si>
  <si>
    <t>15u o mayor</t>
  </si>
  <si>
    <t>12V o mas, pero tampoco hace falta mucho</t>
  </si>
  <si>
    <t>Para la salida</t>
  </si>
  <si>
    <t>C3 y C5</t>
  </si>
  <si>
    <t>1u</t>
  </si>
  <si>
    <t>que se banquen 10V o mas</t>
  </si>
  <si>
    <t>Para la salida y BP TNY290</t>
  </si>
  <si>
    <t>C4</t>
  </si>
  <si>
    <t>1n</t>
  </si>
  <si>
    <t>Mayor a 400V</t>
  </si>
  <si>
    <t>Opto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</si>
</sst>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#,##0.00000"/>
  </numFmts>
  <fonts count="5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trike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readingOrder="0"/>
    </xf>
    <xf borderId="0" fillId="2" fontId="2" numFmtId="0" xfId="0" applyFill="1" applyFont="1"/>
    <xf borderId="0" fillId="2" fontId="2" numFmtId="164" xfId="0" applyFont="1" applyNumberFormat="1"/>
    <xf borderId="0" fillId="0" fontId="3" numFmtId="4" xfId="0" applyFont="1" applyNumberFormat="1"/>
    <xf borderId="0" fillId="0" fontId="2" numFmtId="11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0" fontId="3" numFmtId="165" xfId="0" applyFont="1" applyNumberFormat="1"/>
    <xf borderId="0" fillId="0" fontId="3" numFmtId="0" xfId="0" applyAlignment="1" applyFont="1">
      <alignment readingOrder="0"/>
    </xf>
    <xf borderId="0" fillId="0" fontId="3" numFmtId="11" xfId="0" applyAlignment="1" applyFont="1" applyNumberFormat="1">
      <alignment readingOrder="0"/>
    </xf>
    <xf borderId="0" fillId="0" fontId="4" numFmtId="0" xfId="0" applyFont="1"/>
    <xf borderId="0" fillId="0" fontId="4" numFmtId="164" xfId="0" applyFont="1" applyNumberFormat="1"/>
    <xf borderId="0" fillId="0" fontId="4" numFmtId="0" xfId="0" applyAlignment="1" applyFont="1">
      <alignment horizontal="center"/>
    </xf>
    <xf borderId="0" fillId="0" fontId="2" numFmtId="11" xfId="0" applyFont="1" applyNumberFormat="1"/>
    <xf borderId="0" fillId="0" fontId="3" numFmtId="0" xfId="0" applyFont="1"/>
    <xf borderId="0" fillId="0" fontId="2" numFmtId="4" xfId="0" applyFont="1" applyNumberFormat="1"/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center"/>
    </xf>
    <xf borderId="0" fillId="0" fontId="1" numFmtId="11" xfId="0" applyAlignment="1" applyFont="1" applyNumberFormat="1">
      <alignment horizontal="center"/>
    </xf>
    <xf borderId="0" fillId="0" fontId="2" numFmtId="4" xfId="0" applyAlignment="1" applyFont="1" applyNumberFormat="1">
      <alignment horizontal="right"/>
    </xf>
    <xf borderId="0" fillId="0" fontId="2" numFmtId="11" xfId="0" applyAlignment="1" applyFont="1" applyNumberFormat="1">
      <alignment horizontal="center"/>
    </xf>
    <xf borderId="0" fillId="0" fontId="2" numFmtId="4" xfId="0" applyAlignment="1" applyFont="1" applyNumberFormat="1">
      <alignment horizontal="right" readingOrder="0"/>
    </xf>
    <xf borderId="0" fillId="0" fontId="2" numFmtId="11" xfId="0" applyAlignment="1" applyFont="1" applyNumberFormat="1">
      <alignment horizontal="center" readingOrder="0"/>
    </xf>
    <xf borderId="0" fillId="0" fontId="2" numFmtId="4" xfId="0" applyAlignment="1" applyFont="1" applyNumberFormat="1">
      <alignment horizontal="center"/>
    </xf>
    <xf borderId="0" fillId="0" fontId="2" numFmtId="11" xfId="0" applyAlignment="1" applyFont="1" applyNumberFormat="1">
      <alignment horizontal="left"/>
    </xf>
    <xf borderId="0" fillId="0" fontId="3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0" fillId="0" fontId="2" numFmtId="11" xfId="0" applyAlignment="1" applyFont="1" applyNumberFormat="1">
      <alignment horizontal="left" readingOrder="0"/>
    </xf>
    <xf borderId="1" fillId="2" fontId="2" numFmtId="0" xfId="0" applyAlignment="1" applyBorder="1" applyFont="1">
      <alignment readingOrder="0"/>
    </xf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2.0"/>
    <col customWidth="1" min="3" max="3" width="11.38"/>
    <col customWidth="1" min="4" max="4" width="7.0"/>
    <col customWidth="1" min="5" max="5" width="3.25"/>
    <col customWidth="1" min="6" max="6" width="26.63"/>
    <col customWidth="1" min="7" max="7" width="11.38"/>
    <col customWidth="1" min="8" max="8" width="4.25"/>
    <col customWidth="1" min="9" max="9" width="28.5"/>
    <col customWidth="1" min="10" max="10" width="8.25"/>
  </cols>
  <sheetData>
    <row r="1" ht="18.0" customHeight="1">
      <c r="A1" s="1"/>
      <c r="B1" s="1" t="s">
        <v>0</v>
      </c>
      <c r="C1" s="1"/>
      <c r="D1" s="1"/>
      <c r="E1" s="1"/>
      <c r="F1" s="1" t="s">
        <v>1</v>
      </c>
      <c r="G1" s="2"/>
      <c r="H1" s="1"/>
      <c r="I1" s="3" t="s">
        <v>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B2" s="4" t="s">
        <v>3</v>
      </c>
      <c r="C2" s="5">
        <v>23.0</v>
      </c>
      <c r="D2" s="4" t="s">
        <v>4</v>
      </c>
      <c r="E2" s="4"/>
      <c r="F2" s="4" t="s">
        <v>5</v>
      </c>
      <c r="G2" s="6">
        <f>C2/C3</f>
        <v>2.555555556</v>
      </c>
      <c r="H2" s="4" t="s">
        <v>6</v>
      </c>
      <c r="I2" s="7"/>
    </row>
    <row r="3" ht="15.75" customHeight="1">
      <c r="B3" s="4" t="s">
        <v>7</v>
      </c>
      <c r="C3" s="5">
        <v>9.0</v>
      </c>
      <c r="D3" s="4" t="s">
        <v>8</v>
      </c>
      <c r="E3" s="4"/>
      <c r="F3" s="4" t="s">
        <v>9</v>
      </c>
      <c r="G3" s="8">
        <f>C4/C3*(1-C5)/C5</f>
        <v>33.33333333</v>
      </c>
      <c r="I3" s="7"/>
    </row>
    <row r="4" ht="15.75" customHeight="1">
      <c r="B4" s="4" t="s">
        <v>10</v>
      </c>
      <c r="C4" s="5">
        <v>300.0</v>
      </c>
      <c r="D4" s="4" t="s">
        <v>8</v>
      </c>
      <c r="E4" s="4"/>
      <c r="F4" s="9" t="s">
        <v>11</v>
      </c>
      <c r="G4" s="10">
        <f>G2/(1-C5)</f>
        <v>5.111111111</v>
      </c>
      <c r="H4" s="4" t="s">
        <v>6</v>
      </c>
      <c r="I4" s="7"/>
    </row>
    <row r="5" ht="15.75" customHeight="1">
      <c r="B5" s="4" t="s">
        <v>12</v>
      </c>
      <c r="C5" s="5">
        <v>0.5</v>
      </c>
      <c r="E5" s="4"/>
      <c r="F5" s="4" t="s">
        <v>13</v>
      </c>
      <c r="G5" s="6">
        <f>G4/G3</f>
        <v>0.1533333333</v>
      </c>
      <c r="H5" s="4" t="s">
        <v>6</v>
      </c>
      <c r="I5" s="7"/>
      <c r="J5" s="11">
        <f>C9*G8*G9/(C14/1000000)</f>
        <v>0.4924797951</v>
      </c>
    </row>
    <row r="6" ht="15.75" customHeight="1">
      <c r="B6" s="4" t="s">
        <v>14</v>
      </c>
      <c r="C6" s="4">
        <v>132000.0</v>
      </c>
      <c r="D6" s="4" t="s">
        <v>15</v>
      </c>
      <c r="E6" s="4"/>
      <c r="F6" s="9" t="s">
        <v>16</v>
      </c>
      <c r="G6" s="10">
        <f>G5*C5</f>
        <v>0.07666666667</v>
      </c>
      <c r="H6" s="4" t="s">
        <v>6</v>
      </c>
      <c r="I6" s="7">
        <f>G6*C4</f>
        <v>23</v>
      </c>
      <c r="J6" s="11">
        <f>C14/1000000 /C9 * C13 / G8</f>
        <v>79.34321045</v>
      </c>
    </row>
    <row r="7" ht="15.75" customHeight="1">
      <c r="B7" s="4" t="s">
        <v>17</v>
      </c>
      <c r="C7" s="12">
        <v>0.009</v>
      </c>
      <c r="D7" s="4" t="s">
        <v>18</v>
      </c>
      <c r="E7" s="4"/>
      <c r="F7" s="4" t="s">
        <v>19</v>
      </c>
      <c r="G7" s="6">
        <f>G6*C4</f>
        <v>23</v>
      </c>
      <c r="H7" s="4" t="s">
        <v>4</v>
      </c>
      <c r="I7" s="7"/>
    </row>
    <row r="8" ht="15.75" customHeight="1">
      <c r="B8" s="4" t="s">
        <v>20</v>
      </c>
      <c r="C8" s="4">
        <v>0.75</v>
      </c>
      <c r="D8" s="4" t="s">
        <v>6</v>
      </c>
      <c r="E8" s="4"/>
      <c r="F8" s="4" t="s">
        <v>21</v>
      </c>
      <c r="G8" s="6">
        <f>G5+(C5/C6* C4/C7)/2</f>
        <v>0.2164646465</v>
      </c>
      <c r="H8" s="4" t="s">
        <v>6</v>
      </c>
      <c r="I8" s="7" t="str">
        <f>IF(G8 &gt; G5*2, "Problema, modo discontinuo!", "Ok, modo continuo")</f>
        <v>Ok, modo continuo</v>
      </c>
    </row>
    <row r="9" ht="15.75" customHeight="1">
      <c r="B9" s="4" t="s">
        <v>22</v>
      </c>
      <c r="C9" s="12">
        <v>5.2E-6</v>
      </c>
      <c r="D9" s="4" t="s">
        <v>23</v>
      </c>
      <c r="E9" s="4"/>
      <c r="F9" s="4" t="s">
        <v>24</v>
      </c>
      <c r="G9" s="6">
        <f>SQRT(C7/C9*5.8)</f>
        <v>100.1921231</v>
      </c>
      <c r="I9" s="7" t="str">
        <f>IF(C14 &gt; G9 * 1000000 *C9 / C13 * G8, "El primario no satura", "El primario satura !!!")</f>
        <v>El primario satura !!!</v>
      </c>
      <c r="J9" s="13" t="s">
        <v>25</v>
      </c>
      <c r="K9" s="14">
        <f>C9/8.66*G8*G9/(C14/1000000)</f>
        <v>0.05686833661</v>
      </c>
      <c r="L9" s="15" t="s">
        <v>26</v>
      </c>
    </row>
    <row r="10" ht="15.75" customHeight="1">
      <c r="B10" s="4" t="s">
        <v>27</v>
      </c>
      <c r="C10" s="5">
        <v>4.0</v>
      </c>
      <c r="D10" s="4" t="s">
        <v>28</v>
      </c>
      <c r="E10" s="4"/>
      <c r="F10" s="4" t="s">
        <v>29</v>
      </c>
      <c r="G10" s="6">
        <f>G9/G3</f>
        <v>3.005763694</v>
      </c>
      <c r="I10" s="7"/>
    </row>
    <row r="11" ht="15.75" customHeight="1">
      <c r="B11" s="4" t="s">
        <v>30</v>
      </c>
      <c r="C11" s="4">
        <f t="shared" ref="C11:C12" si="1">17.3*29.6*0.3/2</f>
        <v>76.812</v>
      </c>
      <c r="D11" s="4" t="s">
        <v>31</v>
      </c>
      <c r="E11" s="4"/>
      <c r="F11" s="9" t="s">
        <v>32</v>
      </c>
      <c r="G11" s="10">
        <f>66/SQRT(C6)</f>
        <v>0.1816590212</v>
      </c>
      <c r="H11" s="9" t="s">
        <v>33</v>
      </c>
      <c r="I11" s="7"/>
    </row>
    <row r="12" ht="15.75" customHeight="1">
      <c r="B12" s="4" t="s">
        <v>34</v>
      </c>
      <c r="C12" s="4">
        <f t="shared" si="1"/>
        <v>76.812</v>
      </c>
      <c r="D12" s="4" t="s">
        <v>31</v>
      </c>
      <c r="E12" s="4"/>
      <c r="F12" s="4" t="s">
        <v>35</v>
      </c>
      <c r="G12" s="6">
        <f>(G6/C10+G11*G11*PI())/(2*G11*PI())</f>
        <v>0.1076217939</v>
      </c>
      <c r="H12" s="4" t="s">
        <v>33</v>
      </c>
      <c r="I12" s="7" t="str">
        <f t="shared" ref="I12:I13" si="2">IF(G12*G12*PI()*G9 &lt; C11, "El cable entra", "El cable no entra")</f>
        <v>El cable entra</v>
      </c>
      <c r="K12" s="16"/>
    </row>
    <row r="13" ht="15.75" customHeight="1">
      <c r="B13" s="4" t="s">
        <v>36</v>
      </c>
      <c r="C13" s="5">
        <v>0.39</v>
      </c>
      <c r="D13" s="4" t="s">
        <v>26</v>
      </c>
      <c r="E13" s="4"/>
      <c r="F13" s="4" t="s">
        <v>37</v>
      </c>
      <c r="G13" s="6">
        <f>(G2/C10+G11*G11*PI())/(2*G11*PI())</f>
        <v>0.6505722862</v>
      </c>
      <c r="H13" s="4" t="s">
        <v>33</v>
      </c>
      <c r="I13" s="7" t="str">
        <f t="shared" si="2"/>
        <v>El cable entra</v>
      </c>
    </row>
    <row r="14" ht="15.75" customHeight="1">
      <c r="B14" s="4" t="s">
        <v>38</v>
      </c>
      <c r="C14" s="4">
        <v>229.0</v>
      </c>
      <c r="D14" s="4" t="s">
        <v>31</v>
      </c>
      <c r="E14" s="4"/>
      <c r="F14" s="17" t="s">
        <v>39</v>
      </c>
      <c r="G14" s="18">
        <f>(C13*C14/1000000)/SQRT(C7*C9)</f>
        <v>0.412835621</v>
      </c>
      <c r="H14" s="17" t="s">
        <v>6</v>
      </c>
      <c r="I14" s="19" t="str">
        <f>IF(G14&gt;G8, "El primario no satura", "El primario satura !!!")</f>
        <v>El primario no satura</v>
      </c>
    </row>
    <row r="15" ht="15.75" customHeight="1">
      <c r="B15" s="4" t="s">
        <v>40</v>
      </c>
      <c r="C15" s="4">
        <v>0.3</v>
      </c>
      <c r="D15" s="4" t="s">
        <v>33</v>
      </c>
      <c r="E15" s="4"/>
      <c r="F15" s="17" t="s">
        <v>41</v>
      </c>
      <c r="G15" s="18">
        <f>(1-(G8/G14))*100</f>
        <v>47.56638346</v>
      </c>
      <c r="H15" s="17" t="s">
        <v>42</v>
      </c>
      <c r="I15" s="7"/>
    </row>
    <row r="16" ht="15.75" customHeight="1">
      <c r="F16" s="4" t="s">
        <v>43</v>
      </c>
      <c r="G16" s="20">
        <f>C7/G3^2</f>
        <v>0.0000081</v>
      </c>
      <c r="H16" s="4" t="s">
        <v>44</v>
      </c>
      <c r="I16" s="7"/>
    </row>
    <row r="17" ht="15.75" customHeight="1">
      <c r="C17" s="21">
        <f>C18*C19</f>
        <v>512.08</v>
      </c>
      <c r="F17" s="4" t="s">
        <v>45</v>
      </c>
      <c r="G17" s="22">
        <f>(G8*G3)</f>
        <v>7.215488215</v>
      </c>
      <c r="I17" s="7"/>
    </row>
    <row r="18" ht="15.75" customHeight="1">
      <c r="C18" s="21">
        <f>29.5-12.2</f>
        <v>17.3</v>
      </c>
      <c r="F18" s="4" t="s">
        <v>46</v>
      </c>
      <c r="G18" s="22">
        <f>G4 + G4-G17</f>
        <v>3.006734007</v>
      </c>
      <c r="I18" s="7"/>
    </row>
    <row r="19" ht="15.75" customHeight="1">
      <c r="C19" s="21">
        <f>14.8*2</f>
        <v>29.6</v>
      </c>
      <c r="F19" s="4" t="s">
        <v>47</v>
      </c>
      <c r="G19" s="22">
        <f>SQRT((1-C5)/3 * (G17^2 + G17*G18 + G18^2))</f>
        <v>3.714807608</v>
      </c>
      <c r="I19" s="7"/>
    </row>
    <row r="20" ht="15.75" customHeight="1">
      <c r="C20" s="21">
        <f>C12*2</f>
        <v>153.624</v>
      </c>
      <c r="F20" s="4" t="s">
        <v>48</v>
      </c>
      <c r="G20" s="6">
        <f>G19/((C15^2*PI()-(C15-G11)^2*PI())*C10)</f>
        <v>3.889905798</v>
      </c>
      <c r="I20" s="7"/>
    </row>
    <row r="21" ht="15.75" customHeight="1">
      <c r="G21" s="20"/>
      <c r="I21" s="7"/>
    </row>
    <row r="22" ht="15.75" customHeight="1">
      <c r="G22" s="6"/>
      <c r="I22" s="7"/>
    </row>
    <row r="23" ht="15.75" customHeight="1">
      <c r="G23" s="6"/>
      <c r="I23" s="7"/>
    </row>
    <row r="24" ht="15.75" customHeight="1">
      <c r="G24" s="6"/>
      <c r="I24" s="7"/>
    </row>
    <row r="25" ht="15.75" customHeight="1">
      <c r="G25" s="6"/>
      <c r="I25" s="7"/>
    </row>
    <row r="26" ht="15.75" customHeight="1">
      <c r="G26" s="6"/>
      <c r="I26" s="7"/>
    </row>
    <row r="27" ht="15.75" customHeight="1">
      <c r="G27" s="6"/>
      <c r="I27" s="7"/>
    </row>
    <row r="28" ht="15.75" customHeight="1">
      <c r="G28" s="6"/>
      <c r="I28" s="7"/>
    </row>
    <row r="29" ht="15.75" customHeight="1">
      <c r="G29" s="6"/>
      <c r="I29" s="7"/>
    </row>
    <row r="30" ht="15.75" customHeight="1">
      <c r="G30" s="6"/>
      <c r="I30" s="7"/>
    </row>
    <row r="31" ht="15.75" customHeight="1">
      <c r="G31" s="6"/>
      <c r="I31" s="7"/>
    </row>
    <row r="32" ht="15.75" customHeight="1">
      <c r="G32" s="6"/>
      <c r="I32" s="7"/>
    </row>
    <row r="33" ht="15.75" customHeight="1">
      <c r="G33" s="6"/>
      <c r="I33" s="7"/>
    </row>
    <row r="34" ht="15.75" customHeight="1">
      <c r="G34" s="6"/>
      <c r="I34" s="7"/>
    </row>
    <row r="35" ht="15.75" customHeight="1">
      <c r="G35" s="6"/>
      <c r="I35" s="7"/>
    </row>
    <row r="36" ht="15.75" customHeight="1">
      <c r="G36" s="6"/>
      <c r="I36" s="7"/>
    </row>
    <row r="37" ht="15.75" customHeight="1">
      <c r="G37" s="6"/>
      <c r="I37" s="7"/>
    </row>
    <row r="38" ht="15.75" customHeight="1">
      <c r="G38" s="6"/>
      <c r="I38" s="7"/>
    </row>
    <row r="39" ht="15.75" customHeight="1">
      <c r="G39" s="6"/>
      <c r="I39" s="7"/>
    </row>
    <row r="40" ht="15.75" customHeight="1">
      <c r="G40" s="6"/>
      <c r="I40" s="7"/>
    </row>
    <row r="41" ht="15.75" customHeight="1">
      <c r="G41" s="6"/>
      <c r="I41" s="7"/>
    </row>
    <row r="42" ht="15.75" customHeight="1">
      <c r="G42" s="6"/>
      <c r="I42" s="7"/>
    </row>
    <row r="43" ht="15.75" customHeight="1">
      <c r="G43" s="6"/>
      <c r="I43" s="7"/>
    </row>
    <row r="44" ht="15.75" customHeight="1">
      <c r="G44" s="6"/>
      <c r="I44" s="7"/>
    </row>
    <row r="45" ht="15.75" customHeight="1">
      <c r="G45" s="6"/>
      <c r="I45" s="7"/>
    </row>
    <row r="46" ht="15.75" customHeight="1">
      <c r="G46" s="6"/>
      <c r="I46" s="7"/>
    </row>
    <row r="47" ht="15.75" customHeight="1">
      <c r="G47" s="6"/>
      <c r="I47" s="7"/>
    </row>
    <row r="48" ht="15.75" customHeight="1">
      <c r="G48" s="6"/>
      <c r="I48" s="7"/>
    </row>
    <row r="49" ht="15.75" customHeight="1">
      <c r="G49" s="6"/>
      <c r="I49" s="7"/>
    </row>
    <row r="50" ht="15.75" customHeight="1">
      <c r="G50" s="6"/>
      <c r="I50" s="7"/>
    </row>
    <row r="51" ht="15.75" customHeight="1">
      <c r="G51" s="6"/>
      <c r="I51" s="7"/>
    </row>
    <row r="52" ht="15.75" customHeight="1">
      <c r="G52" s="6"/>
      <c r="I52" s="7"/>
    </row>
    <row r="53" ht="15.75" customHeight="1">
      <c r="G53" s="6"/>
      <c r="I53" s="7"/>
    </row>
    <row r="54" ht="15.75" customHeight="1">
      <c r="G54" s="6"/>
      <c r="I54" s="7"/>
    </row>
    <row r="55" ht="15.75" customHeight="1">
      <c r="G55" s="6"/>
      <c r="I55" s="7"/>
    </row>
    <row r="56" ht="15.75" customHeight="1">
      <c r="G56" s="6"/>
      <c r="I56" s="7"/>
    </row>
    <row r="57" ht="15.75" customHeight="1">
      <c r="G57" s="6"/>
      <c r="I57" s="7"/>
    </row>
    <row r="58" ht="15.75" customHeight="1">
      <c r="G58" s="6"/>
      <c r="I58" s="7"/>
    </row>
    <row r="59" ht="15.75" customHeight="1">
      <c r="G59" s="6"/>
      <c r="I59" s="7"/>
    </row>
    <row r="60" ht="15.75" customHeight="1">
      <c r="G60" s="6"/>
      <c r="I60" s="7"/>
    </row>
    <row r="61" ht="15.75" customHeight="1">
      <c r="G61" s="6"/>
      <c r="I61" s="7"/>
    </row>
    <row r="62" ht="15.75" customHeight="1">
      <c r="G62" s="6"/>
      <c r="I62" s="7"/>
    </row>
    <row r="63" ht="15.75" customHeight="1">
      <c r="G63" s="6"/>
      <c r="I63" s="7"/>
    </row>
    <row r="64" ht="15.75" customHeight="1">
      <c r="G64" s="6"/>
      <c r="I64" s="7"/>
    </row>
    <row r="65" ht="15.75" customHeight="1">
      <c r="G65" s="6"/>
      <c r="I65" s="7"/>
    </row>
    <row r="66" ht="15.75" customHeight="1">
      <c r="G66" s="6"/>
      <c r="I66" s="7"/>
    </row>
    <row r="67" ht="15.75" customHeight="1">
      <c r="G67" s="6"/>
      <c r="I67" s="7"/>
    </row>
    <row r="68" ht="15.75" customHeight="1">
      <c r="G68" s="6"/>
      <c r="I68" s="7"/>
    </row>
    <row r="69" ht="15.75" customHeight="1">
      <c r="G69" s="6"/>
      <c r="I69" s="7"/>
    </row>
    <row r="70" ht="15.75" customHeight="1">
      <c r="G70" s="6"/>
      <c r="I70" s="7"/>
    </row>
    <row r="71" ht="15.75" customHeight="1">
      <c r="G71" s="6"/>
      <c r="I71" s="7"/>
    </row>
    <row r="72" ht="15.75" customHeight="1">
      <c r="G72" s="6"/>
      <c r="I72" s="7"/>
    </row>
    <row r="73" ht="15.75" customHeight="1">
      <c r="G73" s="6"/>
      <c r="I73" s="7"/>
    </row>
    <row r="74" ht="15.75" customHeight="1">
      <c r="G74" s="6"/>
      <c r="I74" s="7"/>
    </row>
    <row r="75" ht="15.75" customHeight="1">
      <c r="G75" s="6"/>
      <c r="I75" s="7"/>
    </row>
    <row r="76" ht="15.75" customHeight="1">
      <c r="G76" s="6"/>
      <c r="I76" s="7"/>
    </row>
    <row r="77" ht="15.75" customHeight="1">
      <c r="G77" s="6"/>
      <c r="I77" s="7"/>
    </row>
    <row r="78" ht="15.75" customHeight="1">
      <c r="G78" s="6"/>
      <c r="I78" s="7"/>
    </row>
    <row r="79" ht="15.75" customHeight="1">
      <c r="G79" s="6"/>
      <c r="I79" s="7"/>
    </row>
    <row r="80" ht="15.75" customHeight="1">
      <c r="G80" s="6"/>
      <c r="I80" s="7"/>
    </row>
    <row r="81" ht="15.75" customHeight="1">
      <c r="G81" s="6"/>
      <c r="I81" s="7"/>
    </row>
    <row r="82" ht="15.75" customHeight="1">
      <c r="G82" s="6"/>
      <c r="I82" s="7"/>
    </row>
    <row r="83" ht="15.75" customHeight="1">
      <c r="G83" s="6"/>
      <c r="I83" s="7"/>
    </row>
    <row r="84" ht="15.75" customHeight="1">
      <c r="G84" s="6"/>
      <c r="I84" s="7"/>
    </row>
    <row r="85" ht="15.75" customHeight="1">
      <c r="G85" s="6"/>
      <c r="I85" s="7"/>
    </row>
    <row r="86" ht="15.75" customHeight="1">
      <c r="G86" s="6"/>
      <c r="I86" s="7"/>
    </row>
    <row r="87" ht="15.75" customHeight="1">
      <c r="G87" s="6"/>
      <c r="I87" s="7"/>
    </row>
    <row r="88" ht="15.75" customHeight="1">
      <c r="G88" s="6"/>
      <c r="I88" s="7"/>
    </row>
    <row r="89" ht="15.75" customHeight="1">
      <c r="G89" s="6"/>
      <c r="I89" s="7"/>
    </row>
    <row r="90" ht="15.75" customHeight="1">
      <c r="G90" s="6"/>
      <c r="I90" s="7"/>
    </row>
    <row r="91" ht="15.75" customHeight="1">
      <c r="G91" s="6"/>
      <c r="I91" s="7"/>
    </row>
    <row r="92" ht="15.75" customHeight="1">
      <c r="G92" s="6"/>
      <c r="I92" s="7"/>
    </row>
    <row r="93" ht="15.75" customHeight="1">
      <c r="G93" s="6"/>
      <c r="I93" s="7"/>
    </row>
    <row r="94" ht="15.75" customHeight="1">
      <c r="G94" s="6"/>
      <c r="I94" s="7"/>
    </row>
    <row r="95" ht="15.75" customHeight="1">
      <c r="G95" s="6"/>
      <c r="I95" s="7"/>
    </row>
    <row r="96" ht="15.75" customHeight="1">
      <c r="G96" s="6"/>
      <c r="I96" s="7"/>
    </row>
    <row r="97" ht="15.75" customHeight="1">
      <c r="G97" s="6"/>
      <c r="I97" s="7"/>
    </row>
    <row r="98" ht="15.75" customHeight="1">
      <c r="G98" s="6"/>
      <c r="I98" s="7"/>
    </row>
    <row r="99" ht="15.75" customHeight="1">
      <c r="G99" s="6"/>
      <c r="I99" s="7"/>
    </row>
    <row r="100" ht="15.75" customHeight="1">
      <c r="G100" s="6"/>
      <c r="I100" s="7"/>
    </row>
    <row r="101" ht="15.75" customHeight="1">
      <c r="G101" s="6"/>
      <c r="I101" s="7"/>
    </row>
    <row r="102" ht="15.75" customHeight="1">
      <c r="G102" s="6"/>
      <c r="I102" s="7"/>
    </row>
    <row r="103" ht="15.75" customHeight="1">
      <c r="G103" s="6"/>
      <c r="I103" s="7"/>
    </row>
    <row r="104" ht="15.75" customHeight="1">
      <c r="G104" s="6"/>
      <c r="I104" s="7"/>
    </row>
    <row r="105" ht="15.75" customHeight="1">
      <c r="G105" s="6"/>
      <c r="I105" s="7"/>
    </row>
    <row r="106" ht="15.75" customHeight="1">
      <c r="G106" s="6"/>
      <c r="I106" s="7"/>
    </row>
    <row r="107" ht="15.75" customHeight="1">
      <c r="G107" s="6"/>
      <c r="I107" s="7"/>
    </row>
    <row r="108" ht="15.75" customHeight="1">
      <c r="G108" s="6"/>
      <c r="I108" s="7"/>
    </row>
    <row r="109" ht="15.75" customHeight="1">
      <c r="G109" s="6"/>
      <c r="I109" s="7"/>
    </row>
    <row r="110" ht="15.75" customHeight="1">
      <c r="G110" s="6"/>
      <c r="I110" s="7"/>
    </row>
    <row r="111" ht="15.75" customHeight="1">
      <c r="G111" s="6"/>
      <c r="I111" s="7"/>
    </row>
    <row r="112" ht="15.75" customHeight="1">
      <c r="G112" s="6"/>
      <c r="I112" s="7"/>
    </row>
    <row r="113" ht="15.75" customHeight="1">
      <c r="G113" s="6"/>
      <c r="I113" s="7"/>
    </row>
    <row r="114" ht="15.75" customHeight="1">
      <c r="G114" s="6"/>
      <c r="I114" s="7"/>
    </row>
    <row r="115" ht="15.75" customHeight="1">
      <c r="G115" s="6"/>
      <c r="I115" s="7"/>
    </row>
    <row r="116" ht="15.75" customHeight="1">
      <c r="G116" s="6"/>
      <c r="I116" s="7"/>
    </row>
    <row r="117" ht="15.75" customHeight="1">
      <c r="G117" s="6"/>
      <c r="I117" s="7"/>
    </row>
    <row r="118" ht="15.75" customHeight="1">
      <c r="G118" s="6"/>
      <c r="I118" s="7"/>
    </row>
    <row r="119" ht="15.75" customHeight="1">
      <c r="G119" s="6"/>
      <c r="I119" s="7"/>
    </row>
    <row r="120" ht="15.75" customHeight="1">
      <c r="G120" s="6"/>
      <c r="I120" s="7"/>
    </row>
    <row r="121" ht="15.75" customHeight="1">
      <c r="G121" s="6"/>
      <c r="I121" s="7"/>
    </row>
    <row r="122" ht="15.75" customHeight="1">
      <c r="G122" s="6"/>
      <c r="I122" s="7"/>
    </row>
    <row r="123" ht="15.75" customHeight="1">
      <c r="G123" s="6"/>
      <c r="I123" s="7"/>
    </row>
    <row r="124" ht="15.75" customHeight="1">
      <c r="G124" s="6"/>
      <c r="I124" s="7"/>
    </row>
    <row r="125" ht="15.75" customHeight="1">
      <c r="G125" s="6"/>
      <c r="I125" s="7"/>
    </row>
    <row r="126" ht="15.75" customHeight="1">
      <c r="G126" s="6"/>
      <c r="I126" s="7"/>
    </row>
    <row r="127" ht="15.75" customHeight="1">
      <c r="G127" s="6"/>
      <c r="I127" s="7"/>
    </row>
    <row r="128" ht="15.75" customHeight="1">
      <c r="G128" s="6"/>
      <c r="I128" s="7"/>
    </row>
    <row r="129" ht="15.75" customHeight="1">
      <c r="G129" s="6"/>
      <c r="I129" s="7"/>
    </row>
    <row r="130" ht="15.75" customHeight="1">
      <c r="G130" s="6"/>
      <c r="I130" s="7"/>
    </row>
    <row r="131" ht="15.75" customHeight="1">
      <c r="G131" s="6"/>
      <c r="I131" s="7"/>
    </row>
    <row r="132" ht="15.75" customHeight="1">
      <c r="G132" s="6"/>
      <c r="I132" s="7"/>
    </row>
    <row r="133" ht="15.75" customHeight="1">
      <c r="G133" s="6"/>
      <c r="I133" s="7"/>
    </row>
    <row r="134" ht="15.75" customHeight="1">
      <c r="G134" s="6"/>
      <c r="I134" s="7"/>
    </row>
    <row r="135" ht="15.75" customHeight="1">
      <c r="G135" s="6"/>
      <c r="I135" s="7"/>
    </row>
    <row r="136" ht="15.75" customHeight="1">
      <c r="G136" s="6"/>
      <c r="I136" s="7"/>
    </row>
    <row r="137" ht="15.75" customHeight="1">
      <c r="G137" s="6"/>
      <c r="I137" s="7"/>
    </row>
    <row r="138" ht="15.75" customHeight="1">
      <c r="G138" s="6"/>
      <c r="I138" s="7"/>
    </row>
    <row r="139" ht="15.75" customHeight="1">
      <c r="G139" s="6"/>
      <c r="I139" s="7"/>
    </row>
    <row r="140" ht="15.75" customHeight="1">
      <c r="G140" s="6"/>
      <c r="I140" s="7"/>
    </row>
    <row r="141" ht="15.75" customHeight="1">
      <c r="G141" s="6"/>
      <c r="I141" s="7"/>
    </row>
    <row r="142" ht="15.75" customHeight="1">
      <c r="G142" s="6"/>
      <c r="I142" s="7"/>
    </row>
    <row r="143" ht="15.75" customHeight="1">
      <c r="G143" s="6"/>
      <c r="I143" s="7"/>
    </row>
    <row r="144" ht="15.75" customHeight="1">
      <c r="G144" s="6"/>
      <c r="I144" s="7"/>
    </row>
    <row r="145" ht="15.75" customHeight="1">
      <c r="G145" s="6"/>
      <c r="I145" s="7"/>
    </row>
    <row r="146" ht="15.75" customHeight="1">
      <c r="G146" s="6"/>
      <c r="I146" s="7"/>
    </row>
    <row r="147" ht="15.75" customHeight="1">
      <c r="G147" s="6"/>
      <c r="I147" s="7"/>
    </row>
    <row r="148" ht="15.75" customHeight="1">
      <c r="G148" s="6"/>
      <c r="I148" s="7"/>
    </row>
    <row r="149" ht="15.75" customHeight="1">
      <c r="G149" s="6"/>
      <c r="I149" s="7"/>
    </row>
    <row r="150" ht="15.75" customHeight="1">
      <c r="G150" s="6"/>
      <c r="I150" s="7"/>
    </row>
    <row r="151" ht="15.75" customHeight="1">
      <c r="G151" s="6"/>
      <c r="I151" s="7"/>
    </row>
    <row r="152" ht="15.75" customHeight="1">
      <c r="G152" s="6"/>
      <c r="I152" s="7"/>
    </row>
    <row r="153" ht="15.75" customHeight="1">
      <c r="G153" s="6"/>
      <c r="I153" s="7"/>
    </row>
    <row r="154" ht="15.75" customHeight="1">
      <c r="G154" s="6"/>
      <c r="I154" s="7"/>
    </row>
    <row r="155" ht="15.75" customHeight="1">
      <c r="G155" s="6"/>
      <c r="I155" s="7"/>
    </row>
    <row r="156" ht="15.75" customHeight="1">
      <c r="G156" s="6"/>
      <c r="I156" s="7"/>
    </row>
    <row r="157" ht="15.75" customHeight="1">
      <c r="G157" s="6"/>
      <c r="I157" s="7"/>
    </row>
    <row r="158" ht="15.75" customHeight="1">
      <c r="G158" s="6"/>
      <c r="I158" s="7"/>
    </row>
    <row r="159" ht="15.75" customHeight="1">
      <c r="G159" s="6"/>
      <c r="I159" s="7"/>
    </row>
    <row r="160" ht="15.75" customHeight="1">
      <c r="G160" s="6"/>
      <c r="I160" s="7"/>
    </row>
    <row r="161" ht="15.75" customHeight="1">
      <c r="G161" s="6"/>
      <c r="I161" s="7"/>
    </row>
    <row r="162" ht="15.75" customHeight="1">
      <c r="G162" s="6"/>
      <c r="I162" s="7"/>
    </row>
    <row r="163" ht="15.75" customHeight="1">
      <c r="G163" s="6"/>
      <c r="I163" s="7"/>
    </row>
    <row r="164" ht="15.75" customHeight="1">
      <c r="G164" s="6"/>
      <c r="I164" s="7"/>
    </row>
    <row r="165" ht="15.75" customHeight="1">
      <c r="G165" s="6"/>
      <c r="I165" s="7"/>
    </row>
    <row r="166" ht="15.75" customHeight="1">
      <c r="G166" s="6"/>
      <c r="I166" s="7"/>
    </row>
    <row r="167" ht="15.75" customHeight="1">
      <c r="G167" s="6"/>
      <c r="I167" s="7"/>
    </row>
    <row r="168" ht="15.75" customHeight="1">
      <c r="G168" s="6"/>
      <c r="I168" s="7"/>
    </row>
    <row r="169" ht="15.75" customHeight="1">
      <c r="G169" s="6"/>
      <c r="I169" s="7"/>
    </row>
    <row r="170" ht="15.75" customHeight="1">
      <c r="G170" s="6"/>
      <c r="I170" s="7"/>
    </row>
    <row r="171" ht="15.75" customHeight="1">
      <c r="G171" s="6"/>
      <c r="I171" s="7"/>
    </row>
    <row r="172" ht="15.75" customHeight="1">
      <c r="G172" s="6"/>
      <c r="I172" s="7"/>
    </row>
    <row r="173" ht="15.75" customHeight="1">
      <c r="G173" s="6"/>
      <c r="I173" s="7"/>
    </row>
    <row r="174" ht="15.75" customHeight="1">
      <c r="G174" s="6"/>
      <c r="I174" s="7"/>
    </row>
    <row r="175" ht="15.75" customHeight="1">
      <c r="G175" s="6"/>
      <c r="I175" s="7"/>
    </row>
    <row r="176" ht="15.75" customHeight="1">
      <c r="G176" s="6"/>
      <c r="I176" s="7"/>
    </row>
    <row r="177" ht="15.75" customHeight="1">
      <c r="G177" s="6"/>
      <c r="I177" s="7"/>
    </row>
    <row r="178" ht="15.75" customHeight="1">
      <c r="G178" s="6"/>
      <c r="I178" s="7"/>
    </row>
    <row r="179" ht="15.75" customHeight="1">
      <c r="G179" s="6"/>
      <c r="I179" s="7"/>
    </row>
    <row r="180" ht="15.75" customHeight="1">
      <c r="G180" s="6"/>
      <c r="I180" s="7"/>
    </row>
    <row r="181" ht="15.75" customHeight="1">
      <c r="G181" s="6"/>
      <c r="I181" s="7"/>
    </row>
    <row r="182" ht="15.75" customHeight="1">
      <c r="G182" s="6"/>
      <c r="I182" s="7"/>
    </row>
    <row r="183" ht="15.75" customHeight="1">
      <c r="G183" s="6"/>
      <c r="I183" s="7"/>
    </row>
    <row r="184" ht="15.75" customHeight="1">
      <c r="G184" s="6"/>
      <c r="I184" s="7"/>
    </row>
    <row r="185" ht="15.75" customHeight="1">
      <c r="G185" s="6"/>
      <c r="I185" s="7"/>
    </row>
    <row r="186" ht="15.75" customHeight="1">
      <c r="G186" s="6"/>
      <c r="I186" s="7"/>
    </row>
    <row r="187" ht="15.75" customHeight="1">
      <c r="G187" s="6"/>
      <c r="I187" s="7"/>
    </row>
    <row r="188" ht="15.75" customHeight="1">
      <c r="G188" s="6"/>
      <c r="I188" s="7"/>
    </row>
    <row r="189" ht="15.75" customHeight="1">
      <c r="G189" s="6"/>
      <c r="I189" s="7"/>
    </row>
    <row r="190" ht="15.75" customHeight="1">
      <c r="G190" s="6"/>
      <c r="I190" s="7"/>
    </row>
    <row r="191" ht="15.75" customHeight="1">
      <c r="G191" s="6"/>
      <c r="I191" s="7"/>
    </row>
    <row r="192" ht="15.75" customHeight="1">
      <c r="G192" s="6"/>
      <c r="I192" s="7"/>
    </row>
    <row r="193" ht="15.75" customHeight="1">
      <c r="G193" s="6"/>
      <c r="I193" s="7"/>
    </row>
    <row r="194" ht="15.75" customHeight="1">
      <c r="G194" s="6"/>
      <c r="I194" s="7"/>
    </row>
    <row r="195" ht="15.75" customHeight="1">
      <c r="G195" s="6"/>
      <c r="I195" s="7"/>
    </row>
    <row r="196" ht="15.75" customHeight="1">
      <c r="G196" s="6"/>
      <c r="I196" s="7"/>
    </row>
    <row r="197" ht="15.75" customHeight="1">
      <c r="G197" s="6"/>
      <c r="I197" s="7"/>
    </row>
    <row r="198" ht="15.75" customHeight="1">
      <c r="G198" s="6"/>
      <c r="I198" s="7"/>
    </row>
    <row r="199" ht="15.75" customHeight="1">
      <c r="G199" s="6"/>
      <c r="I199" s="7"/>
    </row>
    <row r="200" ht="15.75" customHeight="1">
      <c r="G200" s="6"/>
      <c r="I200" s="7"/>
    </row>
    <row r="201" ht="15.75" customHeight="1">
      <c r="G201" s="6"/>
      <c r="I201" s="7"/>
    </row>
    <row r="202" ht="15.75" customHeight="1">
      <c r="G202" s="6"/>
      <c r="I202" s="7"/>
    </row>
    <row r="203" ht="15.75" customHeight="1">
      <c r="G203" s="6"/>
      <c r="I203" s="7"/>
    </row>
    <row r="204" ht="15.75" customHeight="1">
      <c r="G204" s="6"/>
      <c r="I204" s="7"/>
    </row>
    <row r="205" ht="15.75" customHeight="1">
      <c r="G205" s="6"/>
      <c r="I205" s="7"/>
    </row>
    <row r="206" ht="15.75" customHeight="1">
      <c r="G206" s="6"/>
      <c r="I206" s="7"/>
    </row>
    <row r="207" ht="15.75" customHeight="1">
      <c r="G207" s="6"/>
      <c r="I207" s="7"/>
    </row>
    <row r="208" ht="15.75" customHeight="1">
      <c r="G208" s="6"/>
      <c r="I208" s="7"/>
    </row>
    <row r="209" ht="15.75" customHeight="1">
      <c r="G209" s="6"/>
      <c r="I209" s="7"/>
    </row>
    <row r="210" ht="15.75" customHeight="1">
      <c r="G210" s="6"/>
      <c r="I210" s="7"/>
    </row>
    <row r="211" ht="15.75" customHeight="1">
      <c r="G211" s="6"/>
      <c r="I211" s="7"/>
    </row>
    <row r="212" ht="15.75" customHeight="1">
      <c r="G212" s="6"/>
      <c r="I212" s="7"/>
    </row>
    <row r="213" ht="15.75" customHeight="1">
      <c r="G213" s="6"/>
      <c r="I213" s="7"/>
    </row>
    <row r="214" ht="15.75" customHeight="1">
      <c r="G214" s="6"/>
      <c r="I214" s="7"/>
    </row>
    <row r="215" ht="15.75" customHeight="1">
      <c r="G215" s="6"/>
      <c r="I215" s="7"/>
    </row>
    <row r="216" ht="15.75" customHeight="1">
      <c r="G216" s="6"/>
      <c r="I216" s="7"/>
    </row>
    <row r="217" ht="15.75" customHeight="1">
      <c r="G217" s="6"/>
      <c r="I217" s="7"/>
    </row>
    <row r="218" ht="15.75" customHeight="1">
      <c r="G218" s="6"/>
      <c r="I218" s="7"/>
    </row>
    <row r="219" ht="15.75" customHeight="1">
      <c r="G219" s="6"/>
      <c r="I219" s="7"/>
    </row>
    <row r="220" ht="15.75" customHeight="1">
      <c r="G220" s="6"/>
      <c r="I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1.25"/>
    <col customWidth="1" min="3" max="4" width="12.63"/>
    <col customWidth="1" min="5" max="5" width="16.5"/>
    <col customWidth="1" min="6" max="6" width="12.63"/>
    <col customWidth="1" min="7" max="7" width="15.5"/>
    <col customWidth="1" min="8" max="8" width="14.5"/>
    <col customWidth="1" min="10" max="10" width="25.13"/>
  </cols>
  <sheetData>
    <row r="1" ht="18.0" customHeight="1">
      <c r="A1" s="7"/>
      <c r="B1" s="23" t="s">
        <v>49</v>
      </c>
      <c r="C1" s="24" t="s">
        <v>50</v>
      </c>
      <c r="D1" s="23"/>
      <c r="E1" s="23" t="s">
        <v>51</v>
      </c>
      <c r="F1" s="25" t="s">
        <v>50</v>
      </c>
      <c r="G1" s="23" t="s">
        <v>52</v>
      </c>
      <c r="H1" s="7"/>
      <c r="I1" s="7"/>
      <c r="J1" s="3" t="s">
        <v>2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5.75" customHeight="1">
      <c r="B2" s="4" t="s">
        <v>53</v>
      </c>
      <c r="C2" s="26">
        <f>Transformador!C2</f>
        <v>23</v>
      </c>
      <c r="D2" s="4" t="s">
        <v>4</v>
      </c>
      <c r="E2" s="4" t="s">
        <v>54</v>
      </c>
      <c r="F2" s="27" t="s">
        <v>55</v>
      </c>
      <c r="G2" s="4" t="s">
        <v>56</v>
      </c>
      <c r="H2" s="4" t="s">
        <v>57</v>
      </c>
      <c r="J2" s="4"/>
    </row>
    <row r="3" ht="15.75" customHeight="1">
      <c r="B3" s="4" t="s">
        <v>58</v>
      </c>
      <c r="C3" s="26">
        <f>Transformador!C3</f>
        <v>9</v>
      </c>
      <c r="D3" s="4" t="s">
        <v>8</v>
      </c>
      <c r="E3" s="4" t="s">
        <v>59</v>
      </c>
      <c r="F3" s="27">
        <f>(C5*C6/C7)/C4</f>
        <v>0.00002796483352</v>
      </c>
      <c r="G3" s="5" t="s">
        <v>60</v>
      </c>
      <c r="H3" s="4" t="s">
        <v>61</v>
      </c>
      <c r="I3" s="5" t="s">
        <v>62</v>
      </c>
      <c r="J3" s="4"/>
    </row>
    <row r="4" ht="15.75" customHeight="1">
      <c r="B4" s="4" t="s">
        <v>63</v>
      </c>
      <c r="C4" s="28">
        <v>0.45</v>
      </c>
      <c r="D4" s="4" t="s">
        <v>8</v>
      </c>
      <c r="E4" s="4" t="s">
        <v>64</v>
      </c>
      <c r="F4" s="27" t="s">
        <v>65</v>
      </c>
      <c r="G4" s="4" t="s">
        <v>66</v>
      </c>
      <c r="I4" s="4" t="s">
        <v>67</v>
      </c>
      <c r="J4" s="4"/>
    </row>
    <row r="5" ht="15.75" customHeight="1">
      <c r="B5" s="4" t="s">
        <v>68</v>
      </c>
      <c r="C5" s="26">
        <f>Transformador!G2</f>
        <v>2.555555556</v>
      </c>
      <c r="D5" s="4" t="s">
        <v>6</v>
      </c>
      <c r="E5" s="4" t="s">
        <v>69</v>
      </c>
      <c r="F5" s="27" t="s">
        <v>70</v>
      </c>
      <c r="G5" s="4" t="s">
        <v>71</v>
      </c>
      <c r="H5" s="4" t="s">
        <v>72</v>
      </c>
      <c r="J5" s="4"/>
    </row>
    <row r="6" ht="15.75" customHeight="1">
      <c r="B6" s="4" t="s">
        <v>73</v>
      </c>
      <c r="C6" s="28">
        <v>0.65</v>
      </c>
      <c r="D6" s="4"/>
      <c r="E6" s="4" t="s">
        <v>74</v>
      </c>
      <c r="F6" s="27" t="s">
        <v>75</v>
      </c>
      <c r="G6" s="4" t="s">
        <v>76</v>
      </c>
      <c r="H6" s="4"/>
      <c r="J6" s="4"/>
    </row>
    <row r="7" ht="15.75" customHeight="1">
      <c r="B7" s="4" t="s">
        <v>77</v>
      </c>
      <c r="C7" s="4">
        <f>Transformador!C6</f>
        <v>132000</v>
      </c>
      <c r="D7" s="4" t="s">
        <v>15</v>
      </c>
      <c r="E7" s="4" t="s">
        <v>78</v>
      </c>
      <c r="F7" s="27" t="s">
        <v>79</v>
      </c>
      <c r="G7" s="4" t="s">
        <v>80</v>
      </c>
      <c r="H7" s="4">
        <v>1.3</v>
      </c>
      <c r="J7" s="4"/>
    </row>
    <row r="8" ht="15.75" customHeight="1">
      <c r="B8" s="4" t="s">
        <v>81</v>
      </c>
      <c r="C8" s="4">
        <v>725.0</v>
      </c>
      <c r="D8" s="4" t="s">
        <v>8</v>
      </c>
      <c r="E8" s="4" t="s">
        <v>82</v>
      </c>
      <c r="F8" s="29" t="s">
        <v>83</v>
      </c>
      <c r="G8" s="5" t="s">
        <v>84</v>
      </c>
      <c r="J8" s="4"/>
    </row>
    <row r="9" ht="15.75" customHeight="1">
      <c r="B9" s="4" t="s">
        <v>85</v>
      </c>
      <c r="C9" s="12">
        <v>3.0E-4</v>
      </c>
      <c r="D9" s="4" t="s">
        <v>18</v>
      </c>
      <c r="E9" s="5" t="s">
        <v>86</v>
      </c>
      <c r="F9" s="27" t="s">
        <v>87</v>
      </c>
      <c r="G9" s="4" t="s">
        <v>88</v>
      </c>
      <c r="J9" s="4"/>
    </row>
    <row r="10" ht="15.75" customHeight="1">
      <c r="B10" s="4" t="s">
        <v>89</v>
      </c>
      <c r="C10" s="12">
        <v>5.01E-4</v>
      </c>
      <c r="D10" s="4" t="s">
        <v>18</v>
      </c>
      <c r="E10" s="4" t="s">
        <v>90</v>
      </c>
      <c r="F10" s="30">
        <f>Transformador!C4+C3*Transformador!G3</f>
        <v>600</v>
      </c>
      <c r="J10" s="4" t="str">
        <f>IF(F10&gt;C8, "Supera la Vmax del MOS", "Ok, No supera la Vmax del MOS")</f>
        <v>Ok, No supera la Vmax del MOS</v>
      </c>
    </row>
    <row r="11" ht="15.75" customHeight="1">
      <c r="B11" s="4" t="s">
        <v>91</v>
      </c>
      <c r="C11" s="4">
        <v>10.0</v>
      </c>
      <c r="D11" s="4" t="s">
        <v>42</v>
      </c>
      <c r="E11" s="4" t="s">
        <v>92</v>
      </c>
      <c r="F11" s="30">
        <f>0.8*C8 - 300</f>
        <v>280</v>
      </c>
    </row>
    <row r="12" ht="15.75" customHeight="1">
      <c r="E12" s="4" t="s">
        <v>93</v>
      </c>
      <c r="F12" s="30">
        <f>F11^2/(0.5*C10*Transformador!G8^2 * (F11/(F11-Transformador!G3*Transformador!C3)) *C7  )</f>
        <v>-3614.368368</v>
      </c>
      <c r="G12" s="15" t="s">
        <v>94</v>
      </c>
    </row>
    <row r="13" ht="15.75" customHeight="1">
      <c r="E13" s="4" t="s">
        <v>95</v>
      </c>
      <c r="F13" s="30">
        <f>F11^2/F12</f>
        <v>-21.69120356</v>
      </c>
      <c r="G13" s="5" t="s">
        <v>96</v>
      </c>
    </row>
    <row r="14" ht="15.75" customHeight="1">
      <c r="E14" s="4" t="s">
        <v>97</v>
      </c>
      <c r="F14" s="27">
        <f>F11/(F11*C11/100*F12*C7)</f>
        <v>-0.00000002096011476</v>
      </c>
      <c r="G14" s="5" t="s">
        <v>98</v>
      </c>
      <c r="I14" s="4" t="s">
        <v>99</v>
      </c>
      <c r="J14" s="15" t="s">
        <v>100</v>
      </c>
    </row>
    <row r="15" ht="15.75" customHeight="1">
      <c r="E15" s="4" t="s">
        <v>101</v>
      </c>
      <c r="F15" s="27" t="s">
        <v>55</v>
      </c>
      <c r="G15" s="4" t="s">
        <v>56</v>
      </c>
      <c r="H15" s="4" t="s">
        <v>57</v>
      </c>
    </row>
    <row r="16" ht="15.75" customHeight="1">
      <c r="E16" s="31"/>
    </row>
    <row r="17" ht="15.75" customHeight="1">
      <c r="E17" s="31"/>
    </row>
    <row r="18" ht="15.75" customHeight="1">
      <c r="E18" s="31"/>
    </row>
    <row r="19" ht="15.75" customHeight="1">
      <c r="F19" s="27"/>
    </row>
    <row r="20" ht="15.75" customHeight="1">
      <c r="F20" s="27"/>
    </row>
    <row r="21" ht="15.75" customHeight="1">
      <c r="F21" s="27"/>
    </row>
    <row r="22" ht="15.75" customHeight="1">
      <c r="F22" s="27"/>
    </row>
    <row r="23" ht="15.75" customHeight="1">
      <c r="F23" s="27"/>
    </row>
    <row r="24" ht="15.75" customHeight="1">
      <c r="F24" s="27"/>
    </row>
    <row r="25" ht="15.75" customHeight="1">
      <c r="F25" s="27"/>
    </row>
    <row r="26" ht="15.75" customHeight="1">
      <c r="F26" s="27"/>
    </row>
    <row r="27" ht="15.75" customHeight="1">
      <c r="F27" s="27"/>
    </row>
    <row r="28" ht="15.75" customHeight="1">
      <c r="F28" s="27"/>
    </row>
    <row r="29" ht="15.75" customHeight="1">
      <c r="F29" s="27"/>
    </row>
    <row r="30" ht="15.75" customHeight="1">
      <c r="F30" s="27"/>
    </row>
    <row r="31" ht="15.75" customHeight="1">
      <c r="F31" s="27"/>
    </row>
    <row r="32" ht="15.75" customHeight="1">
      <c r="F32" s="27"/>
    </row>
    <row r="33" ht="15.75" customHeight="1">
      <c r="F33" s="27"/>
    </row>
    <row r="34" ht="15.75" customHeight="1">
      <c r="F34" s="27"/>
    </row>
    <row r="35" ht="15.75" customHeight="1">
      <c r="F35" s="27"/>
    </row>
    <row r="36" ht="15.75" customHeight="1">
      <c r="F36" s="27"/>
    </row>
    <row r="37" ht="15.75" customHeight="1">
      <c r="F37" s="27"/>
    </row>
    <row r="38" ht="15.75" customHeight="1">
      <c r="F38" s="27"/>
    </row>
    <row r="39" ht="15.75" customHeight="1">
      <c r="F39" s="27"/>
    </row>
    <row r="40" ht="15.75" customHeight="1">
      <c r="F40" s="27"/>
    </row>
    <row r="41" ht="15.75" customHeight="1">
      <c r="F41" s="27"/>
    </row>
    <row r="42" ht="15.75" customHeight="1">
      <c r="F42" s="27"/>
    </row>
    <row r="43" ht="15.75" customHeight="1">
      <c r="F43" s="27"/>
    </row>
    <row r="44" ht="15.75" customHeight="1">
      <c r="F44" s="27"/>
    </row>
    <row r="45" ht="15.75" customHeight="1">
      <c r="F45" s="27"/>
    </row>
    <row r="46" ht="15.75" customHeight="1">
      <c r="F46" s="27"/>
    </row>
    <row r="47" ht="15.75" customHeight="1">
      <c r="F47" s="27"/>
    </row>
    <row r="48" ht="15.75" customHeight="1">
      <c r="F48" s="27"/>
    </row>
    <row r="49" ht="15.75" customHeight="1">
      <c r="F49" s="27"/>
    </row>
    <row r="50" ht="15.75" customHeight="1">
      <c r="F50" s="27"/>
    </row>
    <row r="51" ht="15.75" customHeight="1">
      <c r="F51" s="27"/>
    </row>
    <row r="52" ht="15.75" customHeight="1">
      <c r="F52" s="27"/>
    </row>
    <row r="53" ht="15.75" customHeight="1">
      <c r="F53" s="27"/>
    </row>
    <row r="54" ht="15.75" customHeight="1">
      <c r="F54" s="27"/>
    </row>
    <row r="55" ht="15.75" customHeight="1">
      <c r="F55" s="27"/>
    </row>
    <row r="56" ht="15.75" customHeight="1">
      <c r="F56" s="27"/>
    </row>
    <row r="57" ht="15.75" customHeight="1">
      <c r="F57" s="27"/>
    </row>
    <row r="58" ht="15.75" customHeight="1">
      <c r="F58" s="27"/>
    </row>
    <row r="59" ht="15.75" customHeight="1">
      <c r="F59" s="27"/>
    </row>
    <row r="60" ht="15.75" customHeight="1">
      <c r="F60" s="27"/>
    </row>
    <row r="61" ht="15.75" customHeight="1">
      <c r="F61" s="27"/>
    </row>
    <row r="62" ht="15.75" customHeight="1">
      <c r="F62" s="27"/>
    </row>
    <row r="63" ht="15.75" customHeight="1">
      <c r="F63" s="27"/>
    </row>
    <row r="64" ht="15.75" customHeight="1">
      <c r="F64" s="27"/>
    </row>
    <row r="65" ht="15.75" customHeight="1">
      <c r="F65" s="27"/>
    </row>
    <row r="66" ht="15.75" customHeight="1">
      <c r="F66" s="27"/>
    </row>
    <row r="67" ht="15.75" customHeight="1">
      <c r="F67" s="27"/>
    </row>
    <row r="68" ht="15.75" customHeight="1">
      <c r="F68" s="27"/>
    </row>
    <row r="69" ht="15.75" customHeight="1">
      <c r="F69" s="27"/>
    </row>
    <row r="70" ht="15.75" customHeight="1">
      <c r="F70" s="27"/>
    </row>
    <row r="71" ht="15.75" customHeight="1">
      <c r="F71" s="27"/>
    </row>
    <row r="72" ht="15.75" customHeight="1">
      <c r="F72" s="27"/>
    </row>
    <row r="73" ht="15.75" customHeight="1">
      <c r="F73" s="27"/>
    </row>
    <row r="74" ht="15.75" customHeight="1">
      <c r="F74" s="27"/>
    </row>
    <row r="75" ht="15.75" customHeight="1">
      <c r="F75" s="27"/>
    </row>
    <row r="76" ht="15.75" customHeight="1">
      <c r="F76" s="27"/>
    </row>
    <row r="77" ht="15.75" customHeight="1">
      <c r="F77" s="27"/>
    </row>
    <row r="78" ht="15.75" customHeight="1">
      <c r="F78" s="27"/>
    </row>
    <row r="79" ht="15.75" customHeight="1">
      <c r="F79" s="27"/>
    </row>
    <row r="80" ht="15.75" customHeight="1">
      <c r="F80" s="27"/>
    </row>
    <row r="81" ht="15.75" customHeight="1">
      <c r="F81" s="27"/>
    </row>
    <row r="82" ht="15.75" customHeight="1">
      <c r="F82" s="27"/>
    </row>
    <row r="83" ht="15.75" customHeight="1">
      <c r="F83" s="27"/>
    </row>
    <row r="84" ht="15.75" customHeight="1">
      <c r="F84" s="27"/>
    </row>
    <row r="85" ht="15.75" customHeight="1">
      <c r="F85" s="27"/>
    </row>
    <row r="86" ht="15.75" customHeight="1">
      <c r="F86" s="27"/>
    </row>
    <row r="87" ht="15.75" customHeight="1">
      <c r="F87" s="27"/>
    </row>
    <row r="88" ht="15.75" customHeight="1">
      <c r="F88" s="27"/>
    </row>
    <row r="89" ht="15.75" customHeight="1">
      <c r="F89" s="27"/>
    </row>
    <row r="90" ht="15.75" customHeight="1">
      <c r="F90" s="27"/>
    </row>
    <row r="91" ht="15.75" customHeight="1">
      <c r="F91" s="27"/>
    </row>
    <row r="92" ht="15.75" customHeight="1">
      <c r="F92" s="27"/>
    </row>
    <row r="93" ht="15.75" customHeight="1">
      <c r="F93" s="27"/>
    </row>
    <row r="94" ht="15.75" customHeight="1">
      <c r="F94" s="27"/>
    </row>
    <row r="95" ht="15.75" customHeight="1">
      <c r="F95" s="27"/>
    </row>
    <row r="96" ht="15.75" customHeight="1">
      <c r="F96" s="27"/>
    </row>
    <row r="97" ht="15.75" customHeight="1">
      <c r="F97" s="27"/>
    </row>
    <row r="98" ht="15.75" customHeight="1">
      <c r="F98" s="27"/>
    </row>
    <row r="99" ht="15.75" customHeight="1">
      <c r="F99" s="27"/>
    </row>
    <row r="100" ht="15.75" customHeight="1">
      <c r="F100" s="27"/>
    </row>
    <row r="101" ht="15.75" customHeight="1">
      <c r="F101" s="27"/>
    </row>
    <row r="102" ht="15.75" customHeight="1">
      <c r="F102" s="27"/>
    </row>
    <row r="103" ht="15.75" customHeight="1">
      <c r="F103" s="27"/>
    </row>
    <row r="104" ht="15.75" customHeight="1">
      <c r="F104" s="27"/>
    </row>
    <row r="105" ht="15.75" customHeight="1">
      <c r="F105" s="27"/>
    </row>
    <row r="106" ht="15.75" customHeight="1">
      <c r="F106" s="27"/>
    </row>
    <row r="107" ht="15.75" customHeight="1">
      <c r="F107" s="27"/>
    </row>
    <row r="108" ht="15.75" customHeight="1">
      <c r="F108" s="27"/>
    </row>
    <row r="109" ht="15.75" customHeight="1">
      <c r="F109" s="27"/>
    </row>
    <row r="110" ht="15.75" customHeight="1">
      <c r="F110" s="27"/>
    </row>
    <row r="111" ht="15.75" customHeight="1">
      <c r="F111" s="27"/>
    </row>
    <row r="112" ht="15.75" customHeight="1">
      <c r="F112" s="27"/>
    </row>
    <row r="113" ht="15.75" customHeight="1">
      <c r="F113" s="27"/>
    </row>
    <row r="114" ht="15.75" customHeight="1">
      <c r="F114" s="27"/>
    </row>
    <row r="115" ht="15.75" customHeight="1">
      <c r="F115" s="27"/>
    </row>
    <row r="116" ht="15.75" customHeight="1">
      <c r="F116" s="27"/>
    </row>
    <row r="117" ht="15.75" customHeight="1">
      <c r="F117" s="27"/>
    </row>
    <row r="118" ht="15.75" customHeight="1">
      <c r="F118" s="27"/>
    </row>
    <row r="119" ht="15.75" customHeight="1">
      <c r="F119" s="27"/>
    </row>
    <row r="120" ht="15.75" customHeight="1">
      <c r="F120" s="27"/>
    </row>
    <row r="121" ht="15.75" customHeight="1">
      <c r="F121" s="27"/>
    </row>
    <row r="122" ht="15.75" customHeight="1">
      <c r="F122" s="27"/>
    </row>
    <row r="123" ht="15.75" customHeight="1">
      <c r="F123" s="27"/>
    </row>
    <row r="124" ht="15.75" customHeight="1">
      <c r="F124" s="27"/>
    </row>
    <row r="125" ht="15.75" customHeight="1">
      <c r="F125" s="27"/>
    </row>
    <row r="126" ht="15.75" customHeight="1">
      <c r="F126" s="27"/>
    </row>
    <row r="127" ht="15.75" customHeight="1">
      <c r="F127" s="27"/>
    </row>
    <row r="128" ht="15.75" customHeight="1">
      <c r="F128" s="27"/>
    </row>
    <row r="129" ht="15.75" customHeight="1">
      <c r="F129" s="27"/>
    </row>
    <row r="130" ht="15.75" customHeight="1">
      <c r="F130" s="27"/>
    </row>
    <row r="131" ht="15.75" customHeight="1">
      <c r="F131" s="27"/>
    </row>
    <row r="132" ht="15.75" customHeight="1">
      <c r="F132" s="27"/>
    </row>
    <row r="133" ht="15.75" customHeight="1">
      <c r="F133" s="27"/>
    </row>
    <row r="134" ht="15.75" customHeight="1">
      <c r="F134" s="27"/>
    </row>
    <row r="135" ht="15.75" customHeight="1">
      <c r="F135" s="27"/>
    </row>
    <row r="136" ht="15.75" customHeight="1">
      <c r="F136" s="27"/>
    </row>
    <row r="137" ht="15.75" customHeight="1">
      <c r="F137" s="27"/>
    </row>
    <row r="138" ht="15.75" customHeight="1">
      <c r="F138" s="27"/>
    </row>
    <row r="139" ht="15.75" customHeight="1">
      <c r="F139" s="27"/>
    </row>
    <row r="140" ht="15.75" customHeight="1">
      <c r="F140" s="27"/>
    </row>
    <row r="141" ht="15.75" customHeight="1">
      <c r="F141" s="27"/>
    </row>
    <row r="142" ht="15.75" customHeight="1">
      <c r="F142" s="27"/>
    </row>
    <row r="143" ht="15.75" customHeight="1">
      <c r="F143" s="27"/>
    </row>
    <row r="144" ht="15.75" customHeight="1">
      <c r="F144" s="27"/>
    </row>
    <row r="145" ht="15.75" customHeight="1">
      <c r="F145" s="27"/>
    </row>
    <row r="146" ht="15.75" customHeight="1">
      <c r="F146" s="27"/>
    </row>
    <row r="147" ht="15.75" customHeight="1">
      <c r="F147" s="27"/>
    </row>
    <row r="148" ht="15.75" customHeight="1">
      <c r="F148" s="27"/>
    </row>
    <row r="149" ht="15.75" customHeight="1">
      <c r="F149" s="27"/>
    </row>
    <row r="150" ht="15.75" customHeight="1">
      <c r="F150" s="27"/>
    </row>
    <row r="151" ht="15.75" customHeight="1">
      <c r="F151" s="27"/>
    </row>
    <row r="152" ht="15.75" customHeight="1">
      <c r="F152" s="27"/>
    </row>
    <row r="153" ht="15.75" customHeight="1">
      <c r="F153" s="27"/>
    </row>
    <row r="154" ht="15.75" customHeight="1">
      <c r="F154" s="27"/>
    </row>
    <row r="155" ht="15.75" customHeight="1">
      <c r="F155" s="27"/>
    </row>
    <row r="156" ht="15.75" customHeight="1">
      <c r="F156" s="27"/>
    </row>
    <row r="157" ht="15.75" customHeight="1">
      <c r="F157" s="27"/>
    </row>
    <row r="158" ht="15.75" customHeight="1">
      <c r="F158" s="27"/>
    </row>
    <row r="159" ht="15.75" customHeight="1">
      <c r="F159" s="27"/>
    </row>
    <row r="160" ht="15.75" customHeight="1">
      <c r="F160" s="27"/>
    </row>
    <row r="161" ht="15.75" customHeight="1">
      <c r="F161" s="27"/>
    </row>
    <row r="162" ht="15.75" customHeight="1">
      <c r="F162" s="27"/>
    </row>
    <row r="163" ht="15.75" customHeight="1">
      <c r="F163" s="27"/>
    </row>
    <row r="164" ht="15.75" customHeight="1">
      <c r="F164" s="27"/>
    </row>
    <row r="165" ht="15.75" customHeight="1">
      <c r="F165" s="27"/>
    </row>
    <row r="166" ht="15.75" customHeight="1">
      <c r="F166" s="27"/>
    </row>
    <row r="167" ht="15.75" customHeight="1">
      <c r="F167" s="27"/>
    </row>
    <row r="168" ht="15.75" customHeight="1">
      <c r="F168" s="27"/>
    </row>
    <row r="169" ht="15.75" customHeight="1">
      <c r="F169" s="27"/>
    </row>
    <row r="170" ht="15.75" customHeight="1">
      <c r="F170" s="27"/>
    </row>
    <row r="171" ht="15.75" customHeight="1">
      <c r="F171" s="27"/>
    </row>
    <row r="172" ht="15.75" customHeight="1">
      <c r="F172" s="27"/>
    </row>
    <row r="173" ht="15.75" customHeight="1">
      <c r="F173" s="27"/>
    </row>
    <row r="174" ht="15.75" customHeight="1">
      <c r="F174" s="27"/>
    </row>
    <row r="175" ht="15.75" customHeight="1">
      <c r="F175" s="27"/>
    </row>
    <row r="176" ht="15.75" customHeight="1">
      <c r="F176" s="27"/>
    </row>
    <row r="177" ht="15.75" customHeight="1">
      <c r="F177" s="27"/>
    </row>
    <row r="178" ht="15.75" customHeight="1">
      <c r="F178" s="27"/>
    </row>
    <row r="179" ht="15.75" customHeight="1">
      <c r="F179" s="27"/>
    </row>
    <row r="180" ht="15.75" customHeight="1">
      <c r="F180" s="27"/>
    </row>
    <row r="181" ht="15.75" customHeight="1">
      <c r="F181" s="27"/>
    </row>
    <row r="182" ht="15.75" customHeight="1">
      <c r="F182" s="27"/>
    </row>
    <row r="183" ht="15.75" customHeight="1">
      <c r="F183" s="27"/>
    </row>
    <row r="184" ht="15.75" customHeight="1">
      <c r="F184" s="27"/>
    </row>
    <row r="185" ht="15.75" customHeight="1">
      <c r="F185" s="27"/>
    </row>
    <row r="186" ht="15.75" customHeight="1">
      <c r="F186" s="27"/>
    </row>
    <row r="187" ht="15.75" customHeight="1">
      <c r="F187" s="27"/>
    </row>
    <row r="188" ht="15.75" customHeight="1">
      <c r="F188" s="27"/>
    </row>
    <row r="189" ht="15.75" customHeight="1">
      <c r="F189" s="27"/>
    </row>
    <row r="190" ht="15.75" customHeight="1">
      <c r="F190" s="27"/>
    </row>
    <row r="191" ht="15.75" customHeight="1">
      <c r="F191" s="27"/>
    </row>
    <row r="192" ht="15.75" customHeight="1">
      <c r="F192" s="27"/>
    </row>
    <row r="193" ht="15.75" customHeight="1">
      <c r="F193" s="27"/>
    </row>
    <row r="194" ht="15.75" customHeight="1">
      <c r="F194" s="27"/>
    </row>
    <row r="195" ht="15.75" customHeight="1">
      <c r="F195" s="27"/>
    </row>
    <row r="196" ht="15.75" customHeight="1">
      <c r="F196" s="27"/>
    </row>
    <row r="197" ht="15.75" customHeight="1">
      <c r="F197" s="27"/>
    </row>
    <row r="198" ht="15.75" customHeight="1">
      <c r="F198" s="27"/>
    </row>
    <row r="199" ht="15.75" customHeight="1">
      <c r="F199" s="27"/>
    </row>
    <row r="200" ht="15.75" customHeight="1">
      <c r="F200" s="27"/>
    </row>
    <row r="201" ht="15.75" customHeight="1">
      <c r="F201" s="27"/>
    </row>
    <row r="202" ht="15.75" customHeight="1">
      <c r="F202" s="27"/>
    </row>
    <row r="203" ht="15.75" customHeight="1">
      <c r="F203" s="27"/>
    </row>
    <row r="204" ht="15.75" customHeight="1">
      <c r="F204" s="27"/>
    </row>
    <row r="205" ht="15.75" customHeight="1">
      <c r="F205" s="27"/>
    </row>
    <row r="206" ht="15.75" customHeight="1">
      <c r="F206" s="27"/>
    </row>
    <row r="207" ht="15.75" customHeight="1">
      <c r="F207" s="27"/>
    </row>
    <row r="208" ht="15.75" customHeight="1">
      <c r="F208" s="27"/>
    </row>
    <row r="209" ht="15.75" customHeight="1">
      <c r="F209" s="27"/>
    </row>
    <row r="210" ht="15.75" customHeight="1">
      <c r="F210" s="27"/>
    </row>
    <row r="211" ht="15.75" customHeight="1">
      <c r="F211" s="27"/>
    </row>
    <row r="212" ht="15.75" customHeight="1">
      <c r="F212" s="27"/>
    </row>
    <row r="213" ht="15.75" customHeight="1">
      <c r="F213" s="27"/>
    </row>
    <row r="214" ht="15.75" customHeight="1">
      <c r="F214" s="27"/>
    </row>
    <row r="215" ht="15.75" customHeight="1">
      <c r="F215" s="27"/>
    </row>
    <row r="216" ht="15.75" customHeight="1">
      <c r="F216" s="27"/>
    </row>
    <row r="217" ht="15.75" customHeight="1">
      <c r="F217" s="27"/>
    </row>
    <row r="218" ht="15.75" customHeight="1">
      <c r="F218" s="27"/>
    </row>
    <row r="219" ht="15.75" customHeight="1">
      <c r="F219" s="27"/>
    </row>
    <row r="220" ht="15.75" customHeight="1">
      <c r="F220" s="2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9.38"/>
    <col customWidth="1" min="3" max="6" width="19.63"/>
    <col customWidth="1" min="7" max="7" width="18.88"/>
  </cols>
  <sheetData>
    <row r="1" ht="15.75" customHeight="1">
      <c r="A1" s="5" t="s">
        <v>102</v>
      </c>
      <c r="B1" s="4" t="s">
        <v>103</v>
      </c>
      <c r="C1" s="4" t="s">
        <v>50</v>
      </c>
      <c r="D1" s="4" t="s">
        <v>104</v>
      </c>
      <c r="E1" s="4" t="s">
        <v>105</v>
      </c>
      <c r="F1" s="4" t="s">
        <v>106</v>
      </c>
    </row>
    <row r="2" ht="15.75" customHeight="1">
      <c r="A2" s="5" t="s">
        <v>70</v>
      </c>
      <c r="B2" s="4" t="s">
        <v>70</v>
      </c>
      <c r="C2" s="4"/>
      <c r="D2" s="4" t="s">
        <v>107</v>
      </c>
      <c r="E2" s="4">
        <v>1.0</v>
      </c>
      <c r="F2" s="4" t="s">
        <v>69</v>
      </c>
    </row>
    <row r="3" ht="15.75" customHeight="1">
      <c r="A3" s="5" t="s">
        <v>108</v>
      </c>
      <c r="B3" s="4" t="s">
        <v>109</v>
      </c>
      <c r="C3" s="4" t="s">
        <v>110</v>
      </c>
      <c r="D3" s="4" t="s">
        <v>111</v>
      </c>
      <c r="E3" s="4">
        <v>1.0</v>
      </c>
      <c r="F3" s="4" t="s">
        <v>112</v>
      </c>
      <c r="G3" s="32" t="s">
        <v>113</v>
      </c>
    </row>
    <row r="4" ht="15.75" customHeight="1">
      <c r="A4" s="5" t="s">
        <v>114</v>
      </c>
      <c r="B4" s="4" t="s">
        <v>109</v>
      </c>
      <c r="C4" s="4" t="s">
        <v>115</v>
      </c>
      <c r="D4" s="4" t="s">
        <v>116</v>
      </c>
      <c r="E4" s="4">
        <v>1.0</v>
      </c>
      <c r="F4" s="4" t="s">
        <v>112</v>
      </c>
    </row>
    <row r="5" ht="15.75" customHeight="1">
      <c r="A5" s="5" t="s">
        <v>117</v>
      </c>
      <c r="B5" s="4" t="s">
        <v>109</v>
      </c>
      <c r="C5" s="33" t="s">
        <v>118</v>
      </c>
      <c r="D5" s="33" t="s">
        <v>96</v>
      </c>
      <c r="E5" s="4">
        <v>1.0</v>
      </c>
      <c r="F5" s="15" t="s">
        <v>119</v>
      </c>
    </row>
    <row r="6" ht="15.75" customHeight="1">
      <c r="A6" s="5" t="s">
        <v>120</v>
      </c>
      <c r="B6" s="4" t="s">
        <v>109</v>
      </c>
      <c r="C6" s="5" t="s">
        <v>121</v>
      </c>
      <c r="D6" s="4" t="s">
        <v>116</v>
      </c>
      <c r="E6" s="4">
        <v>1.0</v>
      </c>
      <c r="F6" s="5" t="s">
        <v>122</v>
      </c>
    </row>
    <row r="7" ht="15.75" customHeight="1">
      <c r="A7" s="5" t="s">
        <v>123</v>
      </c>
      <c r="B7" s="4" t="s">
        <v>124</v>
      </c>
      <c r="C7" s="4" t="s">
        <v>125</v>
      </c>
      <c r="D7" s="4" t="s">
        <v>116</v>
      </c>
      <c r="E7" s="4"/>
      <c r="F7" s="4" t="s">
        <v>126</v>
      </c>
    </row>
    <row r="8" ht="15.75" customHeight="1">
      <c r="A8" s="5" t="s">
        <v>127</v>
      </c>
      <c r="B8" s="4" t="s">
        <v>124</v>
      </c>
      <c r="C8" s="4" t="s">
        <v>128</v>
      </c>
      <c r="D8" s="4" t="s">
        <v>129</v>
      </c>
      <c r="E8" s="4">
        <v>1.0</v>
      </c>
      <c r="F8" s="4" t="s">
        <v>78</v>
      </c>
      <c r="G8" s="15" t="s">
        <v>130</v>
      </c>
    </row>
    <row r="9" ht="15.75" customHeight="1">
      <c r="A9" s="5" t="s">
        <v>131</v>
      </c>
      <c r="B9" s="5" t="s">
        <v>86</v>
      </c>
      <c r="C9" s="5" t="s">
        <v>132</v>
      </c>
      <c r="D9" s="4"/>
      <c r="E9" s="4"/>
      <c r="F9" s="4" t="s">
        <v>78</v>
      </c>
    </row>
    <row r="10" ht="15.75" customHeight="1">
      <c r="A10" s="5" t="s">
        <v>133</v>
      </c>
      <c r="B10" s="4" t="s">
        <v>134</v>
      </c>
      <c r="C10" s="4" t="s">
        <v>55</v>
      </c>
      <c r="D10" s="4"/>
      <c r="E10" s="4">
        <v>2.0</v>
      </c>
      <c r="F10" s="4"/>
    </row>
    <row r="11" ht="15.75" customHeight="1">
      <c r="A11" s="5" t="s">
        <v>135</v>
      </c>
      <c r="B11" s="4" t="s">
        <v>136</v>
      </c>
      <c r="C11" s="34" t="s">
        <v>83</v>
      </c>
      <c r="D11" s="5" t="s">
        <v>137</v>
      </c>
      <c r="E11" s="4">
        <v>1.0</v>
      </c>
      <c r="F11" s="15" t="s">
        <v>138</v>
      </c>
    </row>
    <row r="12" ht="15.75" customHeight="1">
      <c r="A12" s="5" t="s">
        <v>139</v>
      </c>
      <c r="B12" s="4" t="s">
        <v>140</v>
      </c>
      <c r="C12" s="35" t="s">
        <v>141</v>
      </c>
      <c r="D12" s="33" t="s">
        <v>142</v>
      </c>
      <c r="E12" s="5">
        <v>1.0</v>
      </c>
      <c r="F12" s="15" t="s">
        <v>143</v>
      </c>
    </row>
    <row r="13" ht="15.75" customHeight="1">
      <c r="A13" s="5" t="s">
        <v>144</v>
      </c>
      <c r="B13" s="4" t="s">
        <v>140</v>
      </c>
      <c r="C13" s="5" t="s">
        <v>145</v>
      </c>
      <c r="D13" s="5" t="s">
        <v>146</v>
      </c>
      <c r="E13" s="4">
        <v>1.0</v>
      </c>
      <c r="F13" s="4" t="s">
        <v>147</v>
      </c>
    </row>
    <row r="14" ht="15.75" customHeight="1">
      <c r="A14" s="5" t="s">
        <v>148</v>
      </c>
      <c r="B14" s="4" t="s">
        <v>140</v>
      </c>
      <c r="C14" s="4" t="s">
        <v>149</v>
      </c>
      <c r="D14" s="5" t="s">
        <v>150</v>
      </c>
      <c r="E14" s="4">
        <v>2.0</v>
      </c>
      <c r="F14" s="4" t="s">
        <v>151</v>
      </c>
    </row>
    <row r="15" ht="15.75" customHeight="1">
      <c r="A15" s="5" t="s">
        <v>152</v>
      </c>
      <c r="B15" s="4" t="s">
        <v>140</v>
      </c>
      <c r="C15" s="33" t="s">
        <v>153</v>
      </c>
      <c r="D15" s="36" t="s">
        <v>154</v>
      </c>
    </row>
    <row r="16" ht="15.75" customHeight="1">
      <c r="A16" s="5" t="s">
        <v>155</v>
      </c>
      <c r="B16" s="4" t="s">
        <v>78</v>
      </c>
      <c r="C16" s="4" t="s">
        <v>79</v>
      </c>
      <c r="D16" s="4"/>
      <c r="E16" s="4">
        <v>1.0</v>
      </c>
    </row>
    <row r="17" ht="15.75" customHeight="1">
      <c r="A17" s="4"/>
    </row>
    <row r="18" ht="15.75" customHeight="1">
      <c r="A18" s="4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3:G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2022-05-24T01:50:53Z</dcterms:created>
</cp:coreProperties>
</file>