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r Promatix\Dropbox\TAREAS\secretaria\est_monit_rio_jachal\Software Datalogger\docs\"/>
    </mc:Choice>
  </mc:AlternateContent>
  <bookViews>
    <workbookView xWindow="-120" yWindow="-120" windowWidth="20730" windowHeight="11160"/>
  </bookViews>
  <sheets>
    <sheet name="Reportes" sheetId="3" r:id="rId1"/>
    <sheet name="Decodificador" sheetId="4" r:id="rId2"/>
    <sheet name="Variables" sheetId="1" r:id="rId3"/>
    <sheet name="Tabla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3" l="1"/>
  <c r="B44" i="3"/>
  <c r="B2" i="4"/>
  <c r="B26" i="4" l="1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5" i="4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35" i="3" l="1"/>
  <c r="B7" i="3"/>
  <c r="C31" i="3"/>
  <c r="C39" i="3"/>
</calcChain>
</file>

<file path=xl/sharedStrings.xml><?xml version="1.0" encoding="utf-8"?>
<sst xmlns="http://schemas.openxmlformats.org/spreadsheetml/2006/main" count="342" uniqueCount="129">
  <si>
    <t>Sensor</t>
  </si>
  <si>
    <t>Varible</t>
  </si>
  <si>
    <t>Tipo</t>
  </si>
  <si>
    <t>Descripcion</t>
  </si>
  <si>
    <t>DOmV</t>
  </si>
  <si>
    <t>DOppm</t>
  </si>
  <si>
    <t>BattV</t>
  </si>
  <si>
    <t>PTemp_C</t>
  </si>
  <si>
    <t>Bateria</t>
  </si>
  <si>
    <t>Temperatura</t>
  </si>
  <si>
    <t>Datalogger</t>
  </si>
  <si>
    <t>Unidad</t>
  </si>
  <si>
    <t>Volts</t>
  </si>
  <si>
    <t>Deg C</t>
  </si>
  <si>
    <t>ppm</t>
  </si>
  <si>
    <t>Cond</t>
  </si>
  <si>
    <t>Ct</t>
  </si>
  <si>
    <t>Temp_C</t>
  </si>
  <si>
    <t>OBS500(4)</t>
  </si>
  <si>
    <t>pH</t>
  </si>
  <si>
    <t>mV</t>
  </si>
  <si>
    <t>mS/cm</t>
  </si>
  <si>
    <t>Nota</t>
  </si>
  <si>
    <t>OBS500(3)</t>
  </si>
  <si>
    <t>OBS500(1)</t>
  </si>
  <si>
    <t>OBS500(2)</t>
  </si>
  <si>
    <t>Turb_BS</t>
  </si>
  <si>
    <t>FBU</t>
  </si>
  <si>
    <t>Turb_SS</t>
  </si>
  <si>
    <t>FNU</t>
  </si>
  <si>
    <t>Temp_C_2</t>
  </si>
  <si>
    <t>WD_OBS</t>
  </si>
  <si>
    <t>unitless</t>
  </si>
  <si>
    <t>OBS501</t>
  </si>
  <si>
    <t>Tabla</t>
  </si>
  <si>
    <t>Intervalo</t>
  </si>
  <si>
    <t>Variables</t>
  </si>
  <si>
    <t>Hourly</t>
  </si>
  <si>
    <t>60 Min</t>
  </si>
  <si>
    <t>Daily</t>
  </si>
  <si>
    <t>1440 Min</t>
  </si>
  <si>
    <t>min(BattV)</t>
  </si>
  <si>
    <t>DOmV, DOppm, Cond, Ct, Temp_C, pH, Turb_BS, Turb_SS, Temp_C_2, WD_OBS</t>
  </si>
  <si>
    <t>CS511</t>
  </si>
  <si>
    <t>CS547A</t>
  </si>
  <si>
    <t>Oxigeno disuelto</t>
  </si>
  <si>
    <t>ph</t>
  </si>
  <si>
    <t>EC con correccion</t>
  </si>
  <si>
    <t>EC sin corrección de temp</t>
  </si>
  <si>
    <t>Turbidez</t>
  </si>
  <si>
    <t>Float (4Byte)</t>
  </si>
  <si>
    <t>Transmite</t>
  </si>
  <si>
    <t>SI</t>
  </si>
  <si>
    <t>?</t>
  </si>
  <si>
    <t>Rango tipico</t>
  </si>
  <si>
    <t>10 ~ 14</t>
  </si>
  <si>
    <t>0 ~ 18</t>
  </si>
  <si>
    <t>0,005 ~ 7</t>
  </si>
  <si>
    <t>Reporte #1</t>
  </si>
  <si>
    <t>ReportID</t>
  </si>
  <si>
    <t>ReportDataSize</t>
  </si>
  <si>
    <t>DataReport</t>
  </si>
  <si>
    <t>field (tag)</t>
  </si>
  <si>
    <t>type</t>
  </si>
  <si>
    <t>Trama</t>
  </si>
  <si>
    <t>Data1</t>
  </si>
  <si>
    <t>Data2</t>
  </si>
  <si>
    <t>Data3</t>
  </si>
  <si>
    <t>Data4</t>
  </si>
  <si>
    <t>Id</t>
  </si>
  <si>
    <t>Unit</t>
  </si>
  <si>
    <t>mS/cm * 1000</t>
  </si>
  <si>
    <t>°C * 10</t>
  </si>
  <si>
    <t>Ph * 10</t>
  </si>
  <si>
    <t>ppm * 10</t>
  </si>
  <si>
    <t>(V-10) * 100</t>
  </si>
  <si>
    <t>FBU / 10</t>
  </si>
  <si>
    <t>DataReport1</t>
  </si>
  <si>
    <t>DataReport2</t>
  </si>
  <si>
    <t>DataReport3</t>
  </si>
  <si>
    <t>DataReport4</t>
  </si>
  <si>
    <t>….</t>
  </si>
  <si>
    <t>Bateria [ultima]</t>
  </si>
  <si>
    <t>Oxigeno disuelto  [ultima]</t>
  </si>
  <si>
    <t>Conductividad  [ultima]</t>
  </si>
  <si>
    <t>Temperatura  [ultima]</t>
  </si>
  <si>
    <t>PH  [ultima]</t>
  </si>
  <si>
    <t>Turbidez [ultima]</t>
  </si>
  <si>
    <t>Total</t>
  </si>
  <si>
    <t>size [byte]</t>
  </si>
  <si>
    <t>(sin contar el campo ReportID [1 byte])</t>
  </si>
  <si>
    <t>Oxigeno disuelto [ultima-1]</t>
  </si>
  <si>
    <t>Conductividad [ultima -1]</t>
  </si>
  <si>
    <t>Temperatura [ultima-1]</t>
  </si>
  <si>
    <t>PH [ultima-1]</t>
  </si>
  <si>
    <t>Turbidez [ultima-1]</t>
  </si>
  <si>
    <t>uint8</t>
  </si>
  <si>
    <t>uint16</t>
  </si>
  <si>
    <t>Oxigeno disuelto [ultima-2]</t>
  </si>
  <si>
    <t>Conductividad [ultima -2]</t>
  </si>
  <si>
    <t>Temperatura [ultima-2]</t>
  </si>
  <si>
    <t>PH [ultima-2]</t>
  </si>
  <si>
    <t>Turbidez [ultima-2]</t>
  </si>
  <si>
    <t>Oxigeno disuelto [ultima-3]</t>
  </si>
  <si>
    <t>Conductividad [ultima -3]</t>
  </si>
  <si>
    <t>Temperatura [ultima-3]</t>
  </si>
  <si>
    <t>PH [ultima-3]</t>
  </si>
  <si>
    <t>Turbidez [ultima-3]</t>
  </si>
  <si>
    <t>Alerta</t>
  </si>
  <si>
    <t>Apertura = 0x41</t>
  </si>
  <si>
    <t>int16</t>
  </si>
  <si>
    <t>Reporte #2</t>
  </si>
  <si>
    <t>(Implementacion Pendiente)</t>
  </si>
  <si>
    <t>Payload</t>
  </si>
  <si>
    <t>Report ID</t>
  </si>
  <si>
    <t>Hex</t>
  </si>
  <si>
    <t>Valor decodificado</t>
  </si>
  <si>
    <t>Referencia</t>
  </si>
  <si>
    <t>-</t>
  </si>
  <si>
    <t>&lt;- Insertar payload a decodificar</t>
  </si>
  <si>
    <t>V</t>
  </si>
  <si>
    <t>C°</t>
  </si>
  <si>
    <t>PH</t>
  </si>
  <si>
    <t>011e007b0631004d0052000a0078063400570052000e00770610006200520010007405e9006b0052000f</t>
  </si>
  <si>
    <t>largo</t>
  </si>
  <si>
    <t>Reporte #3</t>
  </si>
  <si>
    <t>Timestamp [ultima]</t>
  </si>
  <si>
    <t>uint32</t>
  </si>
  <si>
    <t>seconds since UNIX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</si>
</sst>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rgb="FF000000"/>
      <name val="TimesNewRomanPSMT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3" borderId="3" xfId="2" applyBorder="1"/>
    <xf numFmtId="0" fontId="0" fillId="0" borderId="3" xfId="0" applyBorder="1"/>
    <xf numFmtId="0" fontId="2" fillId="3" borderId="4" xfId="2" applyBorder="1"/>
    <xf numFmtId="0" fontId="0" fillId="0" borderId="4" xfId="0" applyBorder="1"/>
    <xf numFmtId="0" fontId="0" fillId="3" borderId="3" xfId="2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3" fillId="4" borderId="3" xfId="3" applyBorder="1"/>
    <xf numFmtId="0" fontId="2" fillId="6" borderId="8" xfId="5" applyBorder="1"/>
    <xf numFmtId="0" fontId="2" fillId="6" borderId="11" xfId="5" applyBorder="1"/>
    <xf numFmtId="0" fontId="2" fillId="5" borderId="8" xfId="4" applyBorder="1"/>
    <xf numFmtId="0" fontId="2" fillId="5" borderId="14" xfId="4" applyBorder="1"/>
    <xf numFmtId="0" fontId="2" fillId="5" borderId="11" xfId="4" applyBorder="1"/>
    <xf numFmtId="0" fontId="2" fillId="6" borderId="14" xfId="5" applyBorder="1"/>
    <xf numFmtId="0" fontId="3" fillId="4" borderId="16" xfId="3" applyBorder="1"/>
    <xf numFmtId="0" fontId="0" fillId="5" borderId="17" xfId="4" applyFont="1" applyBorder="1" applyAlignment="1"/>
    <xf numFmtId="0" fontId="0" fillId="5" borderId="18" xfId="4" applyFont="1" applyBorder="1" applyAlignment="1"/>
    <xf numFmtId="0" fontId="0" fillId="0" borderId="9" xfId="0" applyBorder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5" xfId="0" applyFont="1" applyFill="1" applyBorder="1" applyAlignment="1">
      <alignment horizontal="right"/>
    </xf>
    <xf numFmtId="0" fontId="3" fillId="2" borderId="1" xfId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5" xfId="1" applyBorder="1" applyAlignment="1">
      <alignment horizontal="center"/>
    </xf>
    <xf numFmtId="0" fontId="3" fillId="2" borderId="0" xfId="1" applyBorder="1" applyAlignment="1">
      <alignment horizontal="center"/>
    </xf>
    <xf numFmtId="0" fontId="3" fillId="2" borderId="6" xfId="1" applyBorder="1" applyAlignment="1">
      <alignment horizontal="center"/>
    </xf>
    <xf numFmtId="0" fontId="3" fillId="2" borderId="7" xfId="1" applyBorder="1" applyAlignment="1">
      <alignment horizontal="center"/>
    </xf>
    <xf numFmtId="0" fontId="0" fillId="5" borderId="5" xfId="4" applyFont="1" applyBorder="1" applyAlignment="1">
      <alignment horizontal="center"/>
    </xf>
    <xf numFmtId="0" fontId="2" fillId="5" borderId="0" xfId="4" applyBorder="1" applyAlignment="1">
      <alignment horizontal="center"/>
    </xf>
  </cellXfs>
  <cellStyles count="6">
    <cellStyle name="20% - Énfasis1" xfId="4" builtinId="30"/>
    <cellStyle name="40% - Énfasis1" xfId="5" builtinId="31"/>
    <cellStyle name="40% - Énfasis5" xfId="2" builtinId="47"/>
    <cellStyle name="Énfasis1" xfId="3" builtinId="29"/>
    <cellStyle name="Énfasis5" xfId="1" builtinId="45"/>
    <cellStyle name="Normal" xfId="0" builtinId="0"/>
  </cellStyles>
  <dxfs count="5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H13" totalsRowShown="0">
  <autoFilter ref="A1:H13"/>
  <tableColumns count="8">
    <tableColumn id="1" name="Varible"/>
    <tableColumn id="2" name="Tipo"/>
    <tableColumn id="5" name="Unidad"/>
    <tableColumn id="3" name="Sensor"/>
    <tableColumn id="4" name="Descripcion"/>
    <tableColumn id="6" name="Nota"/>
    <tableColumn id="7" name="Transmite"/>
    <tableColumn id="8" name="Rango tipico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3" totalsRowShown="0" headerRowDxfId="4" dataDxfId="3">
  <autoFilter ref="A1:C3"/>
  <tableColumns count="3">
    <tableColumn id="1" name="Tabla" dataDxfId="2"/>
    <tableColumn id="3" name="Intervalo" dataDxfId="1"/>
    <tableColumn id="4" name="Variable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38" workbookViewId="0">
      <selection activeCell="C69" sqref="C69"/>
    </sheetView>
  </sheetViews>
  <sheetFormatPr baseColWidth="10" defaultRowHeight="15"/>
  <cols>
    <col min="1" max="1" width="28.5703125" bestFit="1" customWidth="1"/>
    <col min="2" max="2" width="17.5703125" bestFit="1" customWidth="1"/>
    <col min="3" max="3" width="12" bestFit="1" customWidth="1"/>
    <col min="4" max="4" width="24.140625" bestFit="1" customWidth="1"/>
    <col min="5" max="6" width="11.7109375" customWidth="1"/>
  </cols>
  <sheetData>
    <row r="1" spans="1:13">
      <c r="H1" s="35" t="s">
        <v>64</v>
      </c>
      <c r="I1" s="36"/>
      <c r="J1" s="36"/>
      <c r="K1" s="36"/>
      <c r="L1" s="36"/>
      <c r="M1" s="36"/>
    </row>
    <row r="2" spans="1:13">
      <c r="H2" s="4" t="s">
        <v>59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</row>
    <row r="3" spans="1:13">
      <c r="H3" s="5" t="s">
        <v>69</v>
      </c>
      <c r="I3" s="5" t="s">
        <v>65</v>
      </c>
      <c r="J3" s="5" t="s">
        <v>66</v>
      </c>
      <c r="K3" s="5" t="s">
        <v>67</v>
      </c>
      <c r="L3" s="5" t="s">
        <v>68</v>
      </c>
      <c r="M3" s="5" t="s">
        <v>81</v>
      </c>
    </row>
    <row r="5" spans="1:13">
      <c r="A5" s="31" t="s">
        <v>58</v>
      </c>
      <c r="B5" s="32"/>
    </row>
    <row r="6" spans="1:13">
      <c r="A6" s="4" t="s">
        <v>59</v>
      </c>
      <c r="B6" s="5">
        <v>1</v>
      </c>
    </row>
    <row r="7" spans="1:13">
      <c r="A7" s="6" t="s">
        <v>60</v>
      </c>
      <c r="B7" s="7">
        <f>C31</f>
        <v>41</v>
      </c>
      <c r="C7" t="s">
        <v>90</v>
      </c>
    </row>
    <row r="8" spans="1:13">
      <c r="A8" s="33" t="s">
        <v>61</v>
      </c>
      <c r="B8" s="34"/>
      <c r="C8" s="34"/>
      <c r="D8" s="34"/>
    </row>
    <row r="9" spans="1:13">
      <c r="A9" s="4" t="s">
        <v>62</v>
      </c>
      <c r="B9" s="4" t="s">
        <v>63</v>
      </c>
      <c r="C9" s="8" t="s">
        <v>89</v>
      </c>
      <c r="D9" s="8" t="s">
        <v>70</v>
      </c>
    </row>
    <row r="10" spans="1:13">
      <c r="A10" s="5" t="s">
        <v>82</v>
      </c>
      <c r="B10" s="5" t="s">
        <v>96</v>
      </c>
      <c r="C10" s="5">
        <v>1</v>
      </c>
      <c r="D10" s="5" t="s">
        <v>75</v>
      </c>
    </row>
    <row r="11" spans="1:13">
      <c r="A11" s="5" t="s">
        <v>83</v>
      </c>
      <c r="B11" s="5" t="s">
        <v>97</v>
      </c>
      <c r="C11" s="5">
        <v>2</v>
      </c>
      <c r="D11" s="5" t="s">
        <v>74</v>
      </c>
    </row>
    <row r="12" spans="1:13">
      <c r="A12" s="5" t="s">
        <v>84</v>
      </c>
      <c r="B12" s="5" t="s">
        <v>97</v>
      </c>
      <c r="C12" s="5">
        <v>2</v>
      </c>
      <c r="D12" s="9" t="s">
        <v>71</v>
      </c>
    </row>
    <row r="13" spans="1:13">
      <c r="A13" s="5" t="s">
        <v>85</v>
      </c>
      <c r="B13" s="5" t="s">
        <v>110</v>
      </c>
      <c r="C13" s="5">
        <v>2</v>
      </c>
      <c r="D13" s="10" t="s">
        <v>72</v>
      </c>
    </row>
    <row r="14" spans="1:13">
      <c r="A14" s="5" t="s">
        <v>86</v>
      </c>
      <c r="B14" s="5" t="s">
        <v>97</v>
      </c>
      <c r="C14" s="5">
        <v>2</v>
      </c>
      <c r="D14" s="10" t="s">
        <v>73</v>
      </c>
    </row>
    <row r="15" spans="1:13">
      <c r="A15" s="5" t="s">
        <v>87</v>
      </c>
      <c r="B15" s="5" t="s">
        <v>97</v>
      </c>
      <c r="C15" s="5">
        <v>2</v>
      </c>
      <c r="D15" s="5" t="s">
        <v>76</v>
      </c>
    </row>
    <row r="16" spans="1:13">
      <c r="A16" s="5" t="s">
        <v>91</v>
      </c>
      <c r="B16" s="5" t="s">
        <v>97</v>
      </c>
      <c r="C16" s="5">
        <v>2</v>
      </c>
      <c r="D16" s="5" t="s">
        <v>74</v>
      </c>
    </row>
    <row r="17" spans="1:4">
      <c r="A17" s="5" t="s">
        <v>92</v>
      </c>
      <c r="B17" s="5" t="s">
        <v>97</v>
      </c>
      <c r="C17" s="5">
        <v>2</v>
      </c>
      <c r="D17" s="9" t="s">
        <v>71</v>
      </c>
    </row>
    <row r="18" spans="1:4">
      <c r="A18" s="5" t="s">
        <v>93</v>
      </c>
      <c r="B18" s="5" t="s">
        <v>110</v>
      </c>
      <c r="C18" s="5">
        <v>2</v>
      </c>
      <c r="D18" s="10" t="s">
        <v>72</v>
      </c>
    </row>
    <row r="19" spans="1:4">
      <c r="A19" s="5" t="s">
        <v>94</v>
      </c>
      <c r="B19" s="5" t="s">
        <v>97</v>
      </c>
      <c r="C19" s="5">
        <v>2</v>
      </c>
      <c r="D19" s="10" t="s">
        <v>73</v>
      </c>
    </row>
    <row r="20" spans="1:4">
      <c r="A20" s="5" t="s">
        <v>95</v>
      </c>
      <c r="B20" s="5" t="s">
        <v>97</v>
      </c>
      <c r="C20" s="5">
        <v>2</v>
      </c>
      <c r="D20" s="5" t="s">
        <v>76</v>
      </c>
    </row>
    <row r="21" spans="1:4">
      <c r="A21" s="5" t="s">
        <v>98</v>
      </c>
      <c r="B21" s="5" t="s">
        <v>97</v>
      </c>
      <c r="C21" s="5">
        <v>2</v>
      </c>
      <c r="D21" s="5" t="s">
        <v>74</v>
      </c>
    </row>
    <row r="22" spans="1:4">
      <c r="A22" s="5" t="s">
        <v>99</v>
      </c>
      <c r="B22" s="5" t="s">
        <v>97</v>
      </c>
      <c r="C22" s="5">
        <v>2</v>
      </c>
      <c r="D22" s="9" t="s">
        <v>71</v>
      </c>
    </row>
    <row r="23" spans="1:4">
      <c r="A23" s="5" t="s">
        <v>100</v>
      </c>
      <c r="B23" s="5" t="s">
        <v>110</v>
      </c>
      <c r="C23" s="5">
        <v>2</v>
      </c>
      <c r="D23" s="10" t="s">
        <v>72</v>
      </c>
    </row>
    <row r="24" spans="1:4">
      <c r="A24" s="5" t="s">
        <v>101</v>
      </c>
      <c r="B24" s="5" t="s">
        <v>97</v>
      </c>
      <c r="C24" s="5">
        <v>2</v>
      </c>
      <c r="D24" s="10" t="s">
        <v>73</v>
      </c>
    </row>
    <row r="25" spans="1:4">
      <c r="A25" s="5" t="s">
        <v>102</v>
      </c>
      <c r="B25" s="5" t="s">
        <v>97</v>
      </c>
      <c r="C25" s="5">
        <v>2</v>
      </c>
      <c r="D25" s="5" t="s">
        <v>76</v>
      </c>
    </row>
    <row r="26" spans="1:4">
      <c r="A26" s="5" t="s">
        <v>103</v>
      </c>
      <c r="B26" s="5" t="s">
        <v>97</v>
      </c>
      <c r="C26" s="5">
        <v>2</v>
      </c>
      <c r="D26" s="5" t="s">
        <v>74</v>
      </c>
    </row>
    <row r="27" spans="1:4">
      <c r="A27" s="5" t="s">
        <v>104</v>
      </c>
      <c r="B27" s="5" t="s">
        <v>97</v>
      </c>
      <c r="C27" s="5">
        <v>2</v>
      </c>
      <c r="D27" s="9" t="s">
        <v>71</v>
      </c>
    </row>
    <row r="28" spans="1:4">
      <c r="A28" s="5" t="s">
        <v>105</v>
      </c>
      <c r="B28" s="5" t="s">
        <v>110</v>
      </c>
      <c r="C28" s="5">
        <v>2</v>
      </c>
      <c r="D28" s="10" t="s">
        <v>72</v>
      </c>
    </row>
    <row r="29" spans="1:4">
      <c r="A29" s="5" t="s">
        <v>106</v>
      </c>
      <c r="B29" s="5" t="s">
        <v>97</v>
      </c>
      <c r="C29" s="5">
        <v>2</v>
      </c>
      <c r="D29" s="10" t="s">
        <v>73</v>
      </c>
    </row>
    <row r="30" spans="1:4">
      <c r="A30" s="5" t="s">
        <v>107</v>
      </c>
      <c r="B30" s="5" t="s">
        <v>97</v>
      </c>
      <c r="C30" s="5">
        <v>2</v>
      </c>
      <c r="D30" s="5" t="s">
        <v>76</v>
      </c>
    </row>
    <row r="31" spans="1:4">
      <c r="B31" s="4" t="s">
        <v>88</v>
      </c>
      <c r="C31" s="11">
        <f>SUM(C10:C30)</f>
        <v>41</v>
      </c>
    </row>
    <row r="33" spans="1:4">
      <c r="A33" s="31" t="s">
        <v>111</v>
      </c>
      <c r="B33" s="32"/>
      <c r="C33" t="s">
        <v>112</v>
      </c>
    </row>
    <row r="34" spans="1:4">
      <c r="A34" s="4" t="s">
        <v>59</v>
      </c>
      <c r="B34" s="5">
        <v>2</v>
      </c>
    </row>
    <row r="35" spans="1:4">
      <c r="A35" s="6" t="s">
        <v>60</v>
      </c>
      <c r="B35" s="7">
        <f>C39</f>
        <v>1</v>
      </c>
      <c r="C35" t="s">
        <v>90</v>
      </c>
    </row>
    <row r="36" spans="1:4">
      <c r="A36" s="33" t="s">
        <v>61</v>
      </c>
      <c r="B36" s="34"/>
      <c r="C36" s="34"/>
      <c r="D36" s="34"/>
    </row>
    <row r="37" spans="1:4">
      <c r="A37" s="4" t="s">
        <v>62</v>
      </c>
      <c r="B37" s="4" t="s">
        <v>63</v>
      </c>
      <c r="C37" s="8" t="s">
        <v>89</v>
      </c>
      <c r="D37" s="8" t="s">
        <v>70</v>
      </c>
    </row>
    <row r="38" spans="1:4">
      <c r="A38" s="5" t="s">
        <v>108</v>
      </c>
      <c r="B38" s="5" t="s">
        <v>96</v>
      </c>
      <c r="C38" s="5">
        <v>1</v>
      </c>
      <c r="D38" s="5" t="s">
        <v>109</v>
      </c>
    </row>
    <row r="39" spans="1:4">
      <c r="B39" s="4" t="s">
        <v>88</v>
      </c>
      <c r="C39" s="11">
        <f>SUM(C38:C38)</f>
        <v>1</v>
      </c>
    </row>
    <row r="42" spans="1:4">
      <c r="A42" s="31" t="s">
        <v>125</v>
      </c>
      <c r="B42" s="32"/>
    </row>
    <row r="43" spans="1:4">
      <c r="A43" s="4" t="s">
        <v>59</v>
      </c>
      <c r="B43" s="5">
        <v>3</v>
      </c>
    </row>
    <row r="44" spans="1:4">
      <c r="A44" s="6" t="s">
        <v>60</v>
      </c>
      <c r="B44" s="7">
        <f>C69</f>
        <v>45</v>
      </c>
      <c r="C44" t="s">
        <v>90</v>
      </c>
    </row>
    <row r="45" spans="1:4">
      <c r="A45" s="33" t="s">
        <v>61</v>
      </c>
      <c r="B45" s="34"/>
      <c r="C45" s="34"/>
      <c r="D45" s="34"/>
    </row>
    <row r="46" spans="1:4">
      <c r="A46" s="4" t="s">
        <v>62</v>
      </c>
      <c r="B46" s="4" t="s">
        <v>63</v>
      </c>
      <c r="C46" s="8" t="s">
        <v>89</v>
      </c>
      <c r="D46" s="8" t="s">
        <v>70</v>
      </c>
    </row>
    <row r="47" spans="1:4">
      <c r="A47" s="5" t="s">
        <v>82</v>
      </c>
      <c r="B47" s="5" t="s">
        <v>96</v>
      </c>
      <c r="C47" s="5">
        <v>1</v>
      </c>
      <c r="D47" s="5" t="s">
        <v>75</v>
      </c>
    </row>
    <row r="48" spans="1:4">
      <c r="A48" s="5" t="s">
        <v>126</v>
      </c>
      <c r="B48" s="5" t="s">
        <v>127</v>
      </c>
      <c r="C48" s="5">
        <v>4</v>
      </c>
      <c r="D48" s="5" t="s">
        <v>128</v>
      </c>
    </row>
    <row r="49" spans="1:4">
      <c r="A49" s="5" t="s">
        <v>83</v>
      </c>
      <c r="B49" s="5" t="s">
        <v>97</v>
      </c>
      <c r="C49" s="5">
        <v>2</v>
      </c>
      <c r="D49" s="5" t="s">
        <v>74</v>
      </c>
    </row>
    <row r="50" spans="1:4">
      <c r="A50" s="5" t="s">
        <v>84</v>
      </c>
      <c r="B50" s="5" t="s">
        <v>97</v>
      </c>
      <c r="C50" s="5">
        <v>2</v>
      </c>
      <c r="D50" s="9" t="s">
        <v>71</v>
      </c>
    </row>
    <row r="51" spans="1:4">
      <c r="A51" s="5" t="s">
        <v>85</v>
      </c>
      <c r="B51" s="5" t="s">
        <v>110</v>
      </c>
      <c r="C51" s="5">
        <v>2</v>
      </c>
      <c r="D51" s="10" t="s">
        <v>72</v>
      </c>
    </row>
    <row r="52" spans="1:4">
      <c r="A52" s="5" t="s">
        <v>86</v>
      </c>
      <c r="B52" s="5" t="s">
        <v>97</v>
      </c>
      <c r="C52" s="5">
        <v>2</v>
      </c>
      <c r="D52" s="10" t="s">
        <v>73</v>
      </c>
    </row>
    <row r="53" spans="1:4">
      <c r="A53" s="5" t="s">
        <v>87</v>
      </c>
      <c r="B53" s="5" t="s">
        <v>97</v>
      </c>
      <c r="C53" s="5">
        <v>2</v>
      </c>
      <c r="D53" s="5" t="s">
        <v>76</v>
      </c>
    </row>
    <row r="54" spans="1:4">
      <c r="A54" s="5" t="s">
        <v>91</v>
      </c>
      <c r="B54" s="5" t="s">
        <v>97</v>
      </c>
      <c r="C54" s="5">
        <v>2</v>
      </c>
      <c r="D54" s="5" t="s">
        <v>74</v>
      </c>
    </row>
    <row r="55" spans="1:4">
      <c r="A55" s="5" t="s">
        <v>92</v>
      </c>
      <c r="B55" s="5" t="s">
        <v>97</v>
      </c>
      <c r="C55" s="5">
        <v>2</v>
      </c>
      <c r="D55" s="9" t="s">
        <v>71</v>
      </c>
    </row>
    <row r="56" spans="1:4">
      <c r="A56" s="5" t="s">
        <v>93</v>
      </c>
      <c r="B56" s="5" t="s">
        <v>110</v>
      </c>
      <c r="C56" s="5">
        <v>2</v>
      </c>
      <c r="D56" s="10" t="s">
        <v>72</v>
      </c>
    </row>
    <row r="57" spans="1:4">
      <c r="A57" s="5" t="s">
        <v>94</v>
      </c>
      <c r="B57" s="5" t="s">
        <v>97</v>
      </c>
      <c r="C57" s="5">
        <v>2</v>
      </c>
      <c r="D57" s="10" t="s">
        <v>73</v>
      </c>
    </row>
    <row r="58" spans="1:4">
      <c r="A58" s="5" t="s">
        <v>95</v>
      </c>
      <c r="B58" s="5" t="s">
        <v>97</v>
      </c>
      <c r="C58" s="5">
        <v>2</v>
      </c>
      <c r="D58" s="5" t="s">
        <v>76</v>
      </c>
    </row>
    <row r="59" spans="1:4">
      <c r="A59" s="5" t="s">
        <v>98</v>
      </c>
      <c r="B59" s="5" t="s">
        <v>97</v>
      </c>
      <c r="C59" s="5">
        <v>2</v>
      </c>
      <c r="D59" s="5" t="s">
        <v>74</v>
      </c>
    </row>
    <row r="60" spans="1:4">
      <c r="A60" s="5" t="s">
        <v>99</v>
      </c>
      <c r="B60" s="5" t="s">
        <v>97</v>
      </c>
      <c r="C60" s="5">
        <v>2</v>
      </c>
      <c r="D60" s="9" t="s">
        <v>71</v>
      </c>
    </row>
    <row r="61" spans="1:4">
      <c r="A61" s="5" t="s">
        <v>100</v>
      </c>
      <c r="B61" s="5" t="s">
        <v>110</v>
      </c>
      <c r="C61" s="5">
        <v>2</v>
      </c>
      <c r="D61" s="10" t="s">
        <v>72</v>
      </c>
    </row>
    <row r="62" spans="1:4">
      <c r="A62" s="5" t="s">
        <v>101</v>
      </c>
      <c r="B62" s="5" t="s">
        <v>97</v>
      </c>
      <c r="C62" s="5">
        <v>2</v>
      </c>
      <c r="D62" s="10" t="s">
        <v>73</v>
      </c>
    </row>
    <row r="63" spans="1:4">
      <c r="A63" s="5" t="s">
        <v>102</v>
      </c>
      <c r="B63" s="5" t="s">
        <v>97</v>
      </c>
      <c r="C63" s="5">
        <v>2</v>
      </c>
      <c r="D63" s="5" t="s">
        <v>76</v>
      </c>
    </row>
    <row r="64" spans="1:4">
      <c r="A64" s="5" t="s">
        <v>103</v>
      </c>
      <c r="B64" s="5" t="s">
        <v>97</v>
      </c>
      <c r="C64" s="5">
        <v>2</v>
      </c>
      <c r="D64" s="5" t="s">
        <v>74</v>
      </c>
    </row>
    <row r="65" spans="1:4">
      <c r="A65" s="5" t="s">
        <v>104</v>
      </c>
      <c r="B65" s="5" t="s">
        <v>97</v>
      </c>
      <c r="C65" s="5">
        <v>2</v>
      </c>
      <c r="D65" s="9" t="s">
        <v>71</v>
      </c>
    </row>
    <row r="66" spans="1:4">
      <c r="A66" s="5" t="s">
        <v>105</v>
      </c>
      <c r="B66" s="5" t="s">
        <v>110</v>
      </c>
      <c r="C66" s="5">
        <v>2</v>
      </c>
      <c r="D66" s="10" t="s">
        <v>72</v>
      </c>
    </row>
    <row r="67" spans="1:4">
      <c r="A67" s="5" t="s">
        <v>106</v>
      </c>
      <c r="B67" s="5" t="s">
        <v>97</v>
      </c>
      <c r="C67" s="5">
        <v>2</v>
      </c>
      <c r="D67" s="10" t="s">
        <v>73</v>
      </c>
    </row>
    <row r="68" spans="1:4">
      <c r="A68" s="5" t="s">
        <v>107</v>
      </c>
      <c r="B68" s="5" t="s">
        <v>97</v>
      </c>
      <c r="C68" s="5">
        <v>2</v>
      </c>
      <c r="D68" s="5" t="s">
        <v>76</v>
      </c>
    </row>
    <row r="69" spans="1:4">
      <c r="B69" s="4" t="s">
        <v>88</v>
      </c>
      <c r="C69" s="11">
        <f>SUM(C47:C68)</f>
        <v>45</v>
      </c>
    </row>
  </sheetData>
  <mergeCells count="7">
    <mergeCell ref="A42:B42"/>
    <mergeCell ref="A45:D45"/>
    <mergeCell ref="A33:B33"/>
    <mergeCell ref="A36:D36"/>
    <mergeCell ref="A5:B5"/>
    <mergeCell ref="A8:D8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C7" sqref="C7"/>
    </sheetView>
  </sheetViews>
  <sheetFormatPr baseColWidth="10" defaultRowHeight="15"/>
  <cols>
    <col min="1" max="1" width="27" customWidth="1"/>
    <col min="2" max="6" width="22.7109375" customWidth="1"/>
  </cols>
  <sheetData>
    <row r="1" spans="1:7">
      <c r="A1" s="12" t="s">
        <v>113</v>
      </c>
      <c r="B1" s="37" t="s">
        <v>123</v>
      </c>
      <c r="C1" s="38"/>
      <c r="D1" s="38"/>
      <c r="E1" s="38"/>
      <c r="F1" s="38"/>
      <c r="G1" t="s">
        <v>119</v>
      </c>
    </row>
    <row r="2" spans="1:7">
      <c r="A2" t="s">
        <v>124</v>
      </c>
      <c r="B2">
        <f>LEN(B1)/2</f>
        <v>42</v>
      </c>
    </row>
    <row r="3" spans="1:7" ht="15.75" thickBot="1"/>
    <row r="4" spans="1:7" ht="15.75" thickBot="1">
      <c r="A4" s="19"/>
      <c r="B4" s="20" t="s">
        <v>115</v>
      </c>
      <c r="C4" s="20" t="s">
        <v>116</v>
      </c>
      <c r="D4" s="20" t="s">
        <v>11</v>
      </c>
      <c r="E4" s="21" t="s">
        <v>117</v>
      </c>
    </row>
    <row r="5" spans="1:7">
      <c r="A5" s="13" t="s">
        <v>114</v>
      </c>
      <c r="B5" s="22" t="str">
        <f>MID($B$1,1,2)</f>
        <v>01</v>
      </c>
      <c r="C5" s="23" t="s">
        <v>118</v>
      </c>
      <c r="D5" s="23" t="s">
        <v>118</v>
      </c>
      <c r="E5" s="24" t="s">
        <v>118</v>
      </c>
    </row>
    <row r="6" spans="1:7" ht="15.75" thickBot="1">
      <c r="A6" s="14" t="s">
        <v>82</v>
      </c>
      <c r="B6" s="25" t="str">
        <f>MID($B$1,3,2)</f>
        <v>1e</v>
      </c>
      <c r="C6" s="25">
        <f>(HEX2DEC(B6)/10)+10</f>
        <v>13</v>
      </c>
      <c r="D6" s="25" t="s">
        <v>120</v>
      </c>
      <c r="E6" s="26" t="s">
        <v>75</v>
      </c>
    </row>
    <row r="7" spans="1:7">
      <c r="A7" s="15" t="s">
        <v>83</v>
      </c>
      <c r="B7" s="22" t="str">
        <f>MID($B$1,5,4)</f>
        <v>007b</v>
      </c>
      <c r="C7" s="22">
        <f>HEX2DEC(B7)/10</f>
        <v>12.3</v>
      </c>
      <c r="D7" s="22" t="s">
        <v>14</v>
      </c>
      <c r="E7" s="27" t="s">
        <v>74</v>
      </c>
    </row>
    <row r="8" spans="1:7">
      <c r="A8" s="16" t="s">
        <v>84</v>
      </c>
      <c r="B8" s="28" t="str">
        <f>MID($B$1,9,4)</f>
        <v>0631</v>
      </c>
      <c r="C8" s="28">
        <f>HEX2DEC(B8)/1000</f>
        <v>1.585</v>
      </c>
      <c r="D8" s="28" t="s">
        <v>21</v>
      </c>
      <c r="E8" s="29" t="s">
        <v>71</v>
      </c>
    </row>
    <row r="9" spans="1:7">
      <c r="A9" s="16" t="s">
        <v>85</v>
      </c>
      <c r="B9" s="28" t="str">
        <f>MID($B$1,13,4)</f>
        <v>004d</v>
      </c>
      <c r="C9" s="28">
        <f>HEX2DEC(B9)/10</f>
        <v>7.7</v>
      </c>
      <c r="D9" s="28" t="s">
        <v>121</v>
      </c>
      <c r="E9" s="30" t="s">
        <v>72</v>
      </c>
    </row>
    <row r="10" spans="1:7">
      <c r="A10" s="16" t="s">
        <v>86</v>
      </c>
      <c r="B10" s="28" t="str">
        <f>MID($B$1,17,4)</f>
        <v>0052</v>
      </c>
      <c r="C10" s="28">
        <f>HEX2DEC(B10)/10</f>
        <v>8.1999999999999993</v>
      </c>
      <c r="D10" s="28" t="s">
        <v>122</v>
      </c>
      <c r="E10" s="30" t="s">
        <v>73</v>
      </c>
    </row>
    <row r="11" spans="1:7" ht="15.75" thickBot="1">
      <c r="A11" s="17" t="s">
        <v>87</v>
      </c>
      <c r="B11" s="25" t="str">
        <f>MID($B$1,21,4)</f>
        <v>000a</v>
      </c>
      <c r="C11" s="25">
        <f>HEX2DEC(B11)*10</f>
        <v>100</v>
      </c>
      <c r="D11" s="25" t="s">
        <v>27</v>
      </c>
      <c r="E11" s="26" t="s">
        <v>76</v>
      </c>
    </row>
    <row r="12" spans="1:7">
      <c r="A12" s="13" t="s">
        <v>91</v>
      </c>
      <c r="B12" s="22" t="str">
        <f>MID($B$1,25,4)</f>
        <v>0078</v>
      </c>
      <c r="C12" s="22">
        <f t="shared" ref="C12" si="0">HEX2DEC(B12)/10</f>
        <v>12</v>
      </c>
      <c r="D12" s="22" t="s">
        <v>14</v>
      </c>
      <c r="E12" s="27" t="s">
        <v>74</v>
      </c>
    </row>
    <row r="13" spans="1:7">
      <c r="A13" s="18" t="s">
        <v>92</v>
      </c>
      <c r="B13" s="28" t="str">
        <f>MID($B$1,29,4)</f>
        <v>0634</v>
      </c>
      <c r="C13" s="28">
        <f t="shared" ref="C13" si="1">HEX2DEC(B13)/1000</f>
        <v>1.5880000000000001</v>
      </c>
      <c r="D13" s="28" t="s">
        <v>21</v>
      </c>
      <c r="E13" s="29" t="s">
        <v>71</v>
      </c>
    </row>
    <row r="14" spans="1:7">
      <c r="A14" s="18" t="s">
        <v>93</v>
      </c>
      <c r="B14" s="28" t="str">
        <f>MID($B$1,33,4)</f>
        <v>0057</v>
      </c>
      <c r="C14" s="28">
        <f t="shared" ref="C14:C15" si="2">HEX2DEC(B14)/10</f>
        <v>8.6999999999999993</v>
      </c>
      <c r="D14" s="28" t="s">
        <v>121</v>
      </c>
      <c r="E14" s="30" t="s">
        <v>72</v>
      </c>
    </row>
    <row r="15" spans="1:7">
      <c r="A15" s="18" t="s">
        <v>94</v>
      </c>
      <c r="B15" s="28" t="str">
        <f>MID($B$1,37,4)</f>
        <v>0052</v>
      </c>
      <c r="C15" s="28">
        <f t="shared" si="2"/>
        <v>8.1999999999999993</v>
      </c>
      <c r="D15" s="28" t="s">
        <v>122</v>
      </c>
      <c r="E15" s="30" t="s">
        <v>73</v>
      </c>
    </row>
    <row r="16" spans="1:7" ht="15.75" thickBot="1">
      <c r="A16" s="14" t="s">
        <v>95</v>
      </c>
      <c r="B16" s="25" t="str">
        <f>MID($B$1,41,4)</f>
        <v>000e</v>
      </c>
      <c r="C16" s="25">
        <f t="shared" ref="C16" si="3">HEX2DEC(B16)*10</f>
        <v>140</v>
      </c>
      <c r="D16" s="25" t="s">
        <v>27</v>
      </c>
      <c r="E16" s="26" t="s">
        <v>76</v>
      </c>
    </row>
    <row r="17" spans="1:5">
      <c r="A17" s="15" t="s">
        <v>98</v>
      </c>
      <c r="B17" s="22" t="str">
        <f>MID($B$1,45,4)</f>
        <v>0077</v>
      </c>
      <c r="C17" s="22">
        <f t="shared" ref="C17" si="4">HEX2DEC(B17)/10</f>
        <v>11.9</v>
      </c>
      <c r="D17" s="22" t="s">
        <v>14</v>
      </c>
      <c r="E17" s="27" t="s">
        <v>74</v>
      </c>
    </row>
    <row r="18" spans="1:5">
      <c r="A18" s="16" t="s">
        <v>99</v>
      </c>
      <c r="B18" s="28" t="str">
        <f>MID($B$1,49,4)</f>
        <v>0610</v>
      </c>
      <c r="C18" s="28">
        <f t="shared" ref="C18" si="5">HEX2DEC(B18)/1000</f>
        <v>1.552</v>
      </c>
      <c r="D18" s="28" t="s">
        <v>21</v>
      </c>
      <c r="E18" s="29" t="s">
        <v>71</v>
      </c>
    </row>
    <row r="19" spans="1:5">
      <c r="A19" s="16" t="s">
        <v>100</v>
      </c>
      <c r="B19" s="28" t="str">
        <f>MID($B$1,53,4)</f>
        <v>0062</v>
      </c>
      <c r="C19" s="28">
        <f t="shared" ref="C19:C20" si="6">HEX2DEC(B19)/10</f>
        <v>9.8000000000000007</v>
      </c>
      <c r="D19" s="28" t="s">
        <v>121</v>
      </c>
      <c r="E19" s="30" t="s">
        <v>72</v>
      </c>
    </row>
    <row r="20" spans="1:5">
      <c r="A20" s="16" t="s">
        <v>101</v>
      </c>
      <c r="B20" s="28" t="str">
        <f>MID($B$1,57,4)</f>
        <v>0052</v>
      </c>
      <c r="C20" s="28">
        <f t="shared" si="6"/>
        <v>8.1999999999999993</v>
      </c>
      <c r="D20" s="28" t="s">
        <v>122</v>
      </c>
      <c r="E20" s="30" t="s">
        <v>73</v>
      </c>
    </row>
    <row r="21" spans="1:5" ht="15.75" thickBot="1">
      <c r="A21" s="17" t="s">
        <v>102</v>
      </c>
      <c r="B21" s="25" t="str">
        <f>MID($B$1,61,4)</f>
        <v>0010</v>
      </c>
      <c r="C21" s="25">
        <f t="shared" ref="C21" si="7">HEX2DEC(B21)*10</f>
        <v>160</v>
      </c>
      <c r="D21" s="25" t="s">
        <v>27</v>
      </c>
      <c r="E21" s="26" t="s">
        <v>76</v>
      </c>
    </row>
    <row r="22" spans="1:5">
      <c r="A22" s="13" t="s">
        <v>103</v>
      </c>
      <c r="B22" s="22" t="str">
        <f>MID($B$1,65,4)</f>
        <v>0074</v>
      </c>
      <c r="C22" s="22">
        <f t="shared" ref="C22" si="8">HEX2DEC(B22)/10</f>
        <v>11.6</v>
      </c>
      <c r="D22" s="22" t="s">
        <v>14</v>
      </c>
      <c r="E22" s="27" t="s">
        <v>74</v>
      </c>
    </row>
    <row r="23" spans="1:5">
      <c r="A23" s="18" t="s">
        <v>104</v>
      </c>
      <c r="B23" s="28" t="str">
        <f>MID($B$1,69,4)</f>
        <v>05e9</v>
      </c>
      <c r="C23" s="28">
        <f t="shared" ref="C23" si="9">HEX2DEC(B23)/1000</f>
        <v>1.5129999999999999</v>
      </c>
      <c r="D23" s="28" t="s">
        <v>21</v>
      </c>
      <c r="E23" s="29" t="s">
        <v>71</v>
      </c>
    </row>
    <row r="24" spans="1:5">
      <c r="A24" s="18" t="s">
        <v>105</v>
      </c>
      <c r="B24" s="28" t="str">
        <f>MID($B$1,73,4)</f>
        <v>006b</v>
      </c>
      <c r="C24" s="28">
        <f t="shared" ref="C24:C25" si="10">HEX2DEC(B24)/10</f>
        <v>10.7</v>
      </c>
      <c r="D24" s="28" t="s">
        <v>121</v>
      </c>
      <c r="E24" s="30" t="s">
        <v>72</v>
      </c>
    </row>
    <row r="25" spans="1:5">
      <c r="A25" s="18" t="s">
        <v>106</v>
      </c>
      <c r="B25" s="28" t="str">
        <f>MID($B$1,77,4)</f>
        <v>0052</v>
      </c>
      <c r="C25" s="28">
        <f t="shared" si="10"/>
        <v>8.1999999999999993</v>
      </c>
      <c r="D25" s="28" t="s">
        <v>122</v>
      </c>
      <c r="E25" s="30" t="s">
        <v>73</v>
      </c>
    </row>
    <row r="26" spans="1:5" ht="15.75" thickBot="1">
      <c r="A26" s="14" t="s">
        <v>107</v>
      </c>
      <c r="B26" s="25" t="str">
        <f>MID($B$1,81,4)</f>
        <v>000f</v>
      </c>
      <c r="C26" s="25">
        <f t="shared" ref="C26" si="11">HEX2DEC(B26)*10</f>
        <v>150</v>
      </c>
      <c r="D26" s="25" t="s">
        <v>27</v>
      </c>
      <c r="E26" s="26" t="s">
        <v>76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6" sqref="D16"/>
    </sheetView>
  </sheetViews>
  <sheetFormatPr baseColWidth="10" defaultRowHeight="15"/>
  <cols>
    <col min="1" max="4" width="12" customWidth="1"/>
    <col min="5" max="5" width="23.85546875" bestFit="1" customWidth="1"/>
  </cols>
  <sheetData>
    <row r="1" spans="1:8">
      <c r="A1" t="s">
        <v>1</v>
      </c>
      <c r="B1" t="s">
        <v>2</v>
      </c>
      <c r="C1" t="s">
        <v>11</v>
      </c>
      <c r="D1" t="s">
        <v>0</v>
      </c>
      <c r="E1" t="s">
        <v>3</v>
      </c>
      <c r="F1" t="s">
        <v>22</v>
      </c>
      <c r="G1" t="s">
        <v>51</v>
      </c>
      <c r="H1" t="s">
        <v>54</v>
      </c>
    </row>
    <row r="2" spans="1:8">
      <c r="A2" t="s">
        <v>6</v>
      </c>
      <c r="B2" t="s">
        <v>50</v>
      </c>
      <c r="C2" t="s">
        <v>12</v>
      </c>
      <c r="D2" t="s">
        <v>10</v>
      </c>
      <c r="E2" t="s">
        <v>8</v>
      </c>
      <c r="G2" t="s">
        <v>52</v>
      </c>
      <c r="H2" t="s">
        <v>55</v>
      </c>
    </row>
    <row r="3" spans="1:8">
      <c r="A3" t="s">
        <v>7</v>
      </c>
      <c r="B3" t="s">
        <v>50</v>
      </c>
      <c r="C3" t="s">
        <v>13</v>
      </c>
      <c r="D3" t="s">
        <v>10</v>
      </c>
      <c r="E3" t="s">
        <v>9</v>
      </c>
    </row>
    <row r="4" spans="1:8">
      <c r="A4" t="s">
        <v>4</v>
      </c>
      <c r="B4" t="s">
        <v>50</v>
      </c>
      <c r="C4" t="s">
        <v>20</v>
      </c>
      <c r="D4" s="3" t="s">
        <v>43</v>
      </c>
      <c r="E4" t="s">
        <v>45</v>
      </c>
    </row>
    <row r="5" spans="1:8">
      <c r="A5" t="s">
        <v>5</v>
      </c>
      <c r="B5" t="s">
        <v>50</v>
      </c>
      <c r="C5" t="s">
        <v>14</v>
      </c>
      <c r="D5" s="3" t="s">
        <v>43</v>
      </c>
      <c r="E5" t="s">
        <v>45</v>
      </c>
      <c r="G5" t="s">
        <v>52</v>
      </c>
      <c r="H5" t="s">
        <v>56</v>
      </c>
    </row>
    <row r="6" spans="1:8">
      <c r="A6" t="s">
        <v>15</v>
      </c>
      <c r="B6" t="s">
        <v>50</v>
      </c>
      <c r="C6" t="s">
        <v>21</v>
      </c>
      <c r="D6" t="s">
        <v>44</v>
      </c>
      <c r="E6" t="s">
        <v>47</v>
      </c>
      <c r="G6" t="s">
        <v>52</v>
      </c>
      <c r="H6" t="s">
        <v>57</v>
      </c>
    </row>
    <row r="7" spans="1:8">
      <c r="A7" t="s">
        <v>16</v>
      </c>
      <c r="B7" t="s">
        <v>50</v>
      </c>
      <c r="C7" t="s">
        <v>21</v>
      </c>
      <c r="D7" t="s">
        <v>44</v>
      </c>
      <c r="E7" t="s">
        <v>48</v>
      </c>
    </row>
    <row r="8" spans="1:8">
      <c r="A8" t="s">
        <v>17</v>
      </c>
      <c r="B8" t="s">
        <v>50</v>
      </c>
      <c r="C8" t="s">
        <v>13</v>
      </c>
      <c r="D8" t="s">
        <v>44</v>
      </c>
      <c r="E8" t="s">
        <v>9</v>
      </c>
      <c r="G8" t="s">
        <v>52</v>
      </c>
    </row>
    <row r="9" spans="1:8">
      <c r="A9" t="s">
        <v>19</v>
      </c>
      <c r="B9" t="s">
        <v>50</v>
      </c>
      <c r="C9" t="s">
        <v>19</v>
      </c>
      <c r="D9" s="3" t="s">
        <v>43</v>
      </c>
      <c r="E9" t="s">
        <v>46</v>
      </c>
      <c r="G9" t="s">
        <v>52</v>
      </c>
    </row>
    <row r="10" spans="1:8">
      <c r="A10" t="s">
        <v>26</v>
      </c>
      <c r="B10" t="s">
        <v>50</v>
      </c>
      <c r="C10" t="s">
        <v>27</v>
      </c>
      <c r="D10" t="s">
        <v>33</v>
      </c>
      <c r="E10" t="s">
        <v>49</v>
      </c>
      <c r="F10" t="s">
        <v>24</v>
      </c>
      <c r="G10" t="s">
        <v>53</v>
      </c>
    </row>
    <row r="11" spans="1:8">
      <c r="A11" t="s">
        <v>28</v>
      </c>
      <c r="B11" t="s">
        <v>50</v>
      </c>
      <c r="C11" t="s">
        <v>29</v>
      </c>
      <c r="D11" t="s">
        <v>33</v>
      </c>
      <c r="E11" t="s">
        <v>49</v>
      </c>
      <c r="F11" t="s">
        <v>25</v>
      </c>
      <c r="G11" t="s">
        <v>53</v>
      </c>
    </row>
    <row r="12" spans="1:8">
      <c r="A12" t="s">
        <v>30</v>
      </c>
      <c r="B12" t="s">
        <v>50</v>
      </c>
      <c r="C12" t="s">
        <v>13</v>
      </c>
      <c r="D12" t="s">
        <v>33</v>
      </c>
      <c r="E12" t="s">
        <v>9</v>
      </c>
      <c r="F12" t="s">
        <v>23</v>
      </c>
    </row>
    <row r="13" spans="1:8">
      <c r="A13" t="s">
        <v>31</v>
      </c>
      <c r="B13" t="s">
        <v>50</v>
      </c>
      <c r="C13" t="s">
        <v>32</v>
      </c>
      <c r="D13" t="s">
        <v>33</v>
      </c>
      <c r="F13" t="s">
        <v>18</v>
      </c>
      <c r="G13" t="s">
        <v>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C6"/>
    </sheetView>
  </sheetViews>
  <sheetFormatPr baseColWidth="10" defaultRowHeight="15"/>
  <cols>
    <col min="3" max="3" width="34.28515625" customWidth="1"/>
  </cols>
  <sheetData>
    <row r="1" spans="1:3">
      <c r="A1" s="1" t="s">
        <v>34</v>
      </c>
      <c r="B1" s="1" t="s">
        <v>35</v>
      </c>
      <c r="C1" s="1" t="s">
        <v>36</v>
      </c>
    </row>
    <row r="2" spans="1:3" ht="45">
      <c r="A2" s="1" t="s">
        <v>37</v>
      </c>
      <c r="B2" s="1" t="s">
        <v>38</v>
      </c>
      <c r="C2" s="2" t="s">
        <v>42</v>
      </c>
    </row>
    <row r="3" spans="1:3">
      <c r="A3" s="1" t="s">
        <v>39</v>
      </c>
      <c r="B3" s="1" t="s">
        <v>40</v>
      </c>
      <c r="C3" s="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Reportes</vt:lpstr>
      <vt:lpstr>Decodificador</vt:lpstr>
      <vt:lpstr>Variables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Dagfal</dc:creator>
  <cp:lastModifiedBy>Emir Promatix</cp:lastModifiedBy>
  <dcterms:created xsi:type="dcterms:W3CDTF">2021-08-10T17:30:24Z</dcterms:created>
  <dcterms:modified xsi:type="dcterms:W3CDTF">2021-11-02T14:46:50Z</dcterms:modified>
</cp:coreProperties>
</file>