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390" yWindow="555" windowWidth="19815" windowHeight="9405" activeTab="1"/>
  </bookViews>
  <sheets>
    <sheet name="2005-06 (4ta)" sheetId="4" r:id="rId1"/>
    <sheet name="RESERVA" sheetId="11" r:id="rId2"/>
  </sheets>
  <calcPr calcId="144525"/>
</workbook>
</file>

<file path=xl/calcChain.xml><?xml version="1.0" encoding="utf-8"?>
<calcChain xmlns="http://schemas.openxmlformats.org/spreadsheetml/2006/main">
  <c r="AG38" i="11" l="1"/>
  <c r="AG37" i="11"/>
  <c r="AG36" i="11"/>
  <c r="AG35" i="11"/>
  <c r="AG34" i="11"/>
  <c r="AG33" i="11"/>
  <c r="AG32" i="11"/>
  <c r="AG31" i="11"/>
  <c r="AG30" i="11"/>
  <c r="AG29" i="11"/>
  <c r="AG28" i="11"/>
  <c r="AG26" i="11"/>
  <c r="AG25" i="11"/>
  <c r="AG24" i="11"/>
  <c r="AG23" i="11"/>
  <c r="AG22" i="11"/>
  <c r="AG21" i="11"/>
  <c r="AG20" i="11"/>
  <c r="AG19" i="11"/>
  <c r="AG17" i="11"/>
  <c r="AG16" i="11"/>
  <c r="AG15" i="11"/>
  <c r="AG14" i="11"/>
  <c r="AG13" i="11"/>
  <c r="AG12" i="11"/>
  <c r="AG11" i="11"/>
  <c r="AG9" i="11"/>
  <c r="AG8" i="11"/>
  <c r="AG7" i="11"/>
  <c r="AG6" i="11"/>
  <c r="AG5" i="11"/>
  <c r="AG4" i="11"/>
  <c r="AG3" i="11"/>
  <c r="AB38" i="11"/>
  <c r="AB37" i="11"/>
  <c r="AB36" i="11"/>
  <c r="AB35" i="11"/>
  <c r="AB34" i="11"/>
  <c r="AB33" i="11"/>
  <c r="AB32" i="11"/>
  <c r="AB31" i="11"/>
  <c r="AB30" i="11"/>
  <c r="AB29" i="11"/>
  <c r="AB28" i="11"/>
  <c r="AB26" i="11"/>
  <c r="AB25" i="11"/>
  <c r="AB24" i="11"/>
  <c r="AB23" i="11"/>
  <c r="AB22" i="11"/>
  <c r="AB21" i="11"/>
  <c r="AB20" i="11"/>
  <c r="AB19" i="11"/>
  <c r="AB17" i="11"/>
  <c r="AB16" i="11"/>
  <c r="AB15" i="11"/>
  <c r="AB14" i="11"/>
  <c r="AB13" i="11"/>
  <c r="AB12" i="11"/>
  <c r="AB11" i="11"/>
  <c r="AB9" i="11"/>
  <c r="AB8" i="11"/>
  <c r="AB7" i="11"/>
  <c r="AB6" i="11"/>
  <c r="AB5" i="11"/>
  <c r="AB4" i="11"/>
  <c r="AB3" i="11"/>
  <c r="W38" i="11"/>
  <c r="W37" i="11"/>
  <c r="W36" i="11"/>
  <c r="W35" i="11"/>
  <c r="W34" i="11"/>
  <c r="W33" i="11"/>
  <c r="W32" i="11"/>
  <c r="W31" i="11"/>
  <c r="W30" i="11"/>
  <c r="W29" i="11"/>
  <c r="W28" i="11"/>
  <c r="W26" i="11"/>
  <c r="W25" i="11"/>
  <c r="W24" i="11"/>
  <c r="W23" i="11"/>
  <c r="W22" i="11"/>
  <c r="W21" i="11"/>
  <c r="W20" i="11"/>
  <c r="W19" i="11"/>
  <c r="W17" i="11"/>
  <c r="W16" i="11"/>
  <c r="W15" i="11"/>
  <c r="W14" i="11"/>
  <c r="W13" i="11"/>
  <c r="W12" i="11"/>
  <c r="W11" i="11"/>
  <c r="W9" i="11"/>
  <c r="W8" i="11"/>
  <c r="W40" i="11" s="1"/>
  <c r="W7" i="11"/>
  <c r="W6" i="11"/>
  <c r="W5" i="11"/>
  <c r="W4" i="11"/>
  <c r="W3" i="11"/>
  <c r="R38" i="11"/>
  <c r="R37" i="11"/>
  <c r="R36" i="11"/>
  <c r="R35" i="11"/>
  <c r="R34" i="11"/>
  <c r="R33" i="11"/>
  <c r="R32" i="11"/>
  <c r="R31" i="11"/>
  <c r="R30" i="11"/>
  <c r="R29" i="11"/>
  <c r="R28" i="11"/>
  <c r="R26" i="11"/>
  <c r="R25" i="11"/>
  <c r="R24" i="11"/>
  <c r="R23" i="11"/>
  <c r="R22" i="11"/>
  <c r="R21" i="11"/>
  <c r="R20" i="11"/>
  <c r="R19" i="11"/>
  <c r="R17" i="11"/>
  <c r="R16" i="11"/>
  <c r="R15" i="11"/>
  <c r="R14" i="11"/>
  <c r="R13" i="11"/>
  <c r="R12" i="11"/>
  <c r="R11" i="11"/>
  <c r="R9" i="11"/>
  <c r="R8" i="11"/>
  <c r="R7" i="11"/>
  <c r="R6" i="11"/>
  <c r="R5" i="11"/>
  <c r="R4" i="11"/>
  <c r="R3" i="11"/>
  <c r="P38" i="11"/>
  <c r="P37" i="11"/>
  <c r="P36" i="11"/>
  <c r="P35" i="11"/>
  <c r="P34" i="11"/>
  <c r="P33" i="11"/>
  <c r="P32" i="11"/>
  <c r="P31" i="11"/>
  <c r="P30" i="11"/>
  <c r="P29" i="11"/>
  <c r="P28" i="11"/>
  <c r="P26" i="11"/>
  <c r="P25" i="11"/>
  <c r="P24" i="11"/>
  <c r="P23" i="11"/>
  <c r="P22" i="11"/>
  <c r="P21" i="11"/>
  <c r="P20" i="11"/>
  <c r="P19" i="11"/>
  <c r="P17" i="11"/>
  <c r="P16" i="11"/>
  <c r="P15" i="11"/>
  <c r="P14" i="11"/>
  <c r="P13" i="11"/>
  <c r="P12" i="11"/>
  <c r="P11" i="11"/>
  <c r="P9" i="11"/>
  <c r="P8" i="11"/>
  <c r="P7" i="11"/>
  <c r="P6" i="11"/>
  <c r="P5" i="11"/>
  <c r="P4" i="11"/>
  <c r="P3" i="11"/>
  <c r="M38" i="11"/>
  <c r="M37" i="11"/>
  <c r="M36" i="11"/>
  <c r="M35" i="11"/>
  <c r="M34" i="11"/>
  <c r="M33" i="11"/>
  <c r="M32" i="11"/>
  <c r="M31" i="11"/>
  <c r="M30" i="11"/>
  <c r="M29" i="11"/>
  <c r="M28" i="11"/>
  <c r="M26" i="11"/>
  <c r="M25" i="11"/>
  <c r="M24" i="11"/>
  <c r="M23" i="11"/>
  <c r="M22" i="11"/>
  <c r="M21" i="11"/>
  <c r="M20" i="11"/>
  <c r="M19" i="11"/>
  <c r="M17" i="11"/>
  <c r="M16" i="11"/>
  <c r="M15" i="11"/>
  <c r="M14" i="11"/>
  <c r="M13" i="11"/>
  <c r="M12" i="11"/>
  <c r="M11" i="11"/>
  <c r="M9" i="11"/>
  <c r="M8" i="11"/>
  <c r="M7" i="11"/>
  <c r="M6" i="11"/>
  <c r="M5" i="11"/>
  <c r="M4" i="11"/>
  <c r="M3" i="11"/>
  <c r="K8" i="11"/>
  <c r="K26" i="11"/>
  <c r="K28" i="11"/>
  <c r="K29" i="11"/>
  <c r="K30" i="11"/>
  <c r="K31" i="11"/>
  <c r="K32" i="11"/>
  <c r="K33" i="11"/>
  <c r="K34" i="11"/>
  <c r="K35" i="11"/>
  <c r="K36" i="11"/>
  <c r="K37" i="11"/>
  <c r="K38" i="11"/>
  <c r="K25" i="11"/>
  <c r="K24" i="11"/>
  <c r="K23" i="11"/>
  <c r="K22" i="11"/>
  <c r="K21" i="11"/>
  <c r="K20" i="11"/>
  <c r="K19" i="11"/>
  <c r="K17" i="11"/>
  <c r="K16" i="11"/>
  <c r="K15" i="11"/>
  <c r="K14" i="11"/>
  <c r="K13" i="11"/>
  <c r="K12" i="11"/>
  <c r="K11" i="11"/>
  <c r="K9" i="11"/>
  <c r="K7" i="11"/>
  <c r="K6" i="11"/>
  <c r="K5" i="11"/>
  <c r="K4" i="11"/>
  <c r="K3" i="11"/>
  <c r="AN46" i="11"/>
  <c r="AN47" i="11" s="1"/>
  <c r="AJ46" i="11"/>
  <c r="AJ47" i="11" s="1"/>
  <c r="AE46" i="11"/>
  <c r="AE47" i="11" s="1"/>
  <c r="Z46" i="11"/>
  <c r="Z47" i="11" s="1"/>
  <c r="U46" i="11"/>
  <c r="U47" i="11" s="1"/>
  <c r="T46" i="11"/>
  <c r="T47" i="11" s="1"/>
  <c r="S46" i="11"/>
  <c r="S47" i="11" s="1"/>
  <c r="N46" i="11"/>
  <c r="N47" i="11" s="1"/>
  <c r="I46" i="11"/>
  <c r="I47" i="11" s="1"/>
  <c r="H46" i="11"/>
  <c r="H47" i="11" s="1"/>
  <c r="E46" i="11"/>
  <c r="E47" i="11" s="1"/>
  <c r="D46" i="11"/>
  <c r="D47" i="11" s="1"/>
  <c r="AN44" i="11"/>
  <c r="AN45" i="11" s="1"/>
  <c r="AJ44" i="11"/>
  <c r="AJ45" i="11" s="1"/>
  <c r="AE44" i="11"/>
  <c r="AE45" i="11" s="1"/>
  <c r="Z44" i="11"/>
  <c r="Z45" i="11" s="1"/>
  <c r="S44" i="11"/>
  <c r="S45" i="11" s="1"/>
  <c r="N44" i="11"/>
  <c r="N45" i="11" s="1"/>
  <c r="G44" i="11"/>
  <c r="G45" i="11" s="1"/>
  <c r="F44" i="11"/>
  <c r="F45" i="11" s="1"/>
  <c r="U43" i="11"/>
  <c r="I43" i="11"/>
  <c r="E43" i="11"/>
  <c r="AN42" i="11"/>
  <c r="AN43" i="11" s="1"/>
  <c r="AJ42" i="11"/>
  <c r="AJ43" i="11" s="1"/>
  <c r="AE42" i="11"/>
  <c r="AE43" i="11" s="1"/>
  <c r="Z42" i="11"/>
  <c r="Z43" i="11" s="1"/>
  <c r="U42" i="11"/>
  <c r="T42" i="11"/>
  <c r="T43" i="11" s="1"/>
  <c r="S42" i="11"/>
  <c r="S43" i="11" s="1"/>
  <c r="N42" i="11"/>
  <c r="N43" i="11" s="1"/>
  <c r="I42" i="11"/>
  <c r="H42" i="11"/>
  <c r="H43" i="11" s="1"/>
  <c r="G42" i="11"/>
  <c r="G43" i="11" s="1"/>
  <c r="F42" i="11"/>
  <c r="F43" i="11" s="1"/>
  <c r="E42" i="11"/>
  <c r="D42" i="11"/>
  <c r="D43" i="11" s="1"/>
  <c r="AN41" i="11"/>
  <c r="AM41" i="11"/>
  <c r="AL41" i="11"/>
  <c r="AK41" i="11"/>
  <c r="AJ41" i="11"/>
  <c r="AI41" i="11"/>
  <c r="AH41" i="11"/>
  <c r="AF41" i="11"/>
  <c r="AE41" i="11"/>
  <c r="AD41" i="11"/>
  <c r="AC41" i="11"/>
  <c r="AA41" i="11"/>
  <c r="Z41" i="11"/>
  <c r="Y41" i="11"/>
  <c r="X41" i="11"/>
  <c r="V41" i="11"/>
  <c r="U41" i="11"/>
  <c r="T41" i="11"/>
  <c r="S41" i="11"/>
  <c r="Q41" i="11"/>
  <c r="O41" i="11"/>
  <c r="N41" i="11"/>
  <c r="L41" i="11"/>
  <c r="J41" i="11"/>
  <c r="I41" i="11"/>
  <c r="H41" i="11"/>
  <c r="G41" i="11"/>
  <c r="F41" i="11"/>
  <c r="E41" i="11"/>
  <c r="D41" i="11"/>
  <c r="AN40" i="11"/>
  <c r="AM40" i="11"/>
  <c r="AL40" i="11"/>
  <c r="AK40" i="11"/>
  <c r="AJ40" i="11"/>
  <c r="AI40" i="11"/>
  <c r="AH40" i="11"/>
  <c r="AF40" i="11"/>
  <c r="AE40" i="11"/>
  <c r="AD40" i="11"/>
  <c r="AC40" i="11"/>
  <c r="AA40" i="11"/>
  <c r="Z40" i="11"/>
  <c r="Y40" i="11"/>
  <c r="X40" i="11"/>
  <c r="V40" i="11"/>
  <c r="U40" i="11"/>
  <c r="T40" i="11"/>
  <c r="S40" i="11"/>
  <c r="Q40" i="11"/>
  <c r="O40" i="11"/>
  <c r="N40" i="11"/>
  <c r="L40" i="11"/>
  <c r="J40" i="11"/>
  <c r="I40" i="11"/>
  <c r="H40" i="11"/>
  <c r="G40" i="11"/>
  <c r="G46" i="11" s="1"/>
  <c r="G47" i="11" s="1"/>
  <c r="F40" i="11"/>
  <c r="E40" i="11"/>
  <c r="D40" i="11"/>
  <c r="AN3" i="11"/>
  <c r="AN38" i="11"/>
  <c r="AK38" i="11"/>
  <c r="AJ38" i="11"/>
  <c r="AE38" i="11"/>
  <c r="Z38" i="11"/>
  <c r="U38" i="11"/>
  <c r="T38" i="11"/>
  <c r="S38" i="11"/>
  <c r="N38" i="11"/>
  <c r="AN37" i="11"/>
  <c r="AK37" i="11"/>
  <c r="AJ37" i="11"/>
  <c r="AE37" i="11"/>
  <c r="Z37" i="11"/>
  <c r="U37" i="11"/>
  <c r="T37" i="11"/>
  <c r="S37" i="11"/>
  <c r="N37" i="11"/>
  <c r="AN36" i="11"/>
  <c r="AK36" i="11"/>
  <c r="AJ36" i="11"/>
  <c r="AE36" i="11"/>
  <c r="Z36" i="11"/>
  <c r="U36" i="11"/>
  <c r="T36" i="11"/>
  <c r="S36" i="11"/>
  <c r="N36" i="11"/>
  <c r="AN35" i="11"/>
  <c r="AK35" i="11"/>
  <c r="AJ35" i="11"/>
  <c r="AE35" i="11"/>
  <c r="Z35" i="11"/>
  <c r="U35" i="11"/>
  <c r="T35" i="11"/>
  <c r="S35" i="11"/>
  <c r="N35" i="11"/>
  <c r="AN34" i="11"/>
  <c r="AK34" i="11"/>
  <c r="AJ34" i="11"/>
  <c r="AE34" i="11"/>
  <c r="Z34" i="11"/>
  <c r="U34" i="11"/>
  <c r="T34" i="11"/>
  <c r="S34" i="11"/>
  <c r="N34" i="11"/>
  <c r="AN33" i="11"/>
  <c r="AK33" i="11"/>
  <c r="AJ33" i="11"/>
  <c r="AE33" i="11"/>
  <c r="Z33" i="11"/>
  <c r="U33" i="11"/>
  <c r="T33" i="11"/>
  <c r="S33" i="11"/>
  <c r="N33" i="11"/>
  <c r="AN32" i="11"/>
  <c r="AK32" i="11"/>
  <c r="AJ32" i="11"/>
  <c r="AE32" i="11"/>
  <c r="Z32" i="11"/>
  <c r="U32" i="11"/>
  <c r="T32" i="11"/>
  <c r="S32" i="11"/>
  <c r="N32" i="11"/>
  <c r="AN31" i="11"/>
  <c r="AK31" i="11"/>
  <c r="AJ31" i="11"/>
  <c r="AE31" i="11"/>
  <c r="Z31" i="11"/>
  <c r="U31" i="11"/>
  <c r="T31" i="11"/>
  <c r="S31" i="11"/>
  <c r="N31" i="11"/>
  <c r="AN30" i="11"/>
  <c r="AK30" i="11"/>
  <c r="AJ30" i="11"/>
  <c r="AE30" i="11"/>
  <c r="Z30" i="11"/>
  <c r="U30" i="11"/>
  <c r="T30" i="11"/>
  <c r="S30" i="11"/>
  <c r="N30" i="11"/>
  <c r="AN29" i="11"/>
  <c r="AK29" i="11"/>
  <c r="AJ29" i="11"/>
  <c r="AE29" i="11"/>
  <c r="Z29" i="11"/>
  <c r="U29" i="11"/>
  <c r="T29" i="11"/>
  <c r="S29" i="11"/>
  <c r="N29" i="11"/>
  <c r="AN28" i="11"/>
  <c r="AK28" i="11"/>
  <c r="AJ28" i="11"/>
  <c r="AE28" i="11"/>
  <c r="Z28" i="11"/>
  <c r="U28" i="11"/>
  <c r="T28" i="11"/>
  <c r="S28" i="11"/>
  <c r="N28" i="11"/>
  <c r="AN26" i="11"/>
  <c r="AK26" i="11"/>
  <c r="AJ26" i="11"/>
  <c r="AE26" i="11"/>
  <c r="Z26" i="11"/>
  <c r="U26" i="11"/>
  <c r="T26" i="11"/>
  <c r="S26" i="11"/>
  <c r="N26" i="11"/>
  <c r="AN25" i="11"/>
  <c r="AK25" i="11"/>
  <c r="AJ25" i="11"/>
  <c r="AE25" i="11"/>
  <c r="Z25" i="11"/>
  <c r="U25" i="11"/>
  <c r="T25" i="11"/>
  <c r="S25" i="11"/>
  <c r="N25" i="11"/>
  <c r="AN24" i="11"/>
  <c r="AK24" i="11"/>
  <c r="AJ24" i="11"/>
  <c r="AE24" i="11"/>
  <c r="Z24" i="11"/>
  <c r="U24" i="11"/>
  <c r="T24" i="11"/>
  <c r="S24" i="11"/>
  <c r="N24" i="11"/>
  <c r="AN23" i="11"/>
  <c r="AK23" i="11"/>
  <c r="AJ23" i="11"/>
  <c r="AE23" i="11"/>
  <c r="Z23" i="11"/>
  <c r="U23" i="11"/>
  <c r="T23" i="11"/>
  <c r="S23" i="11"/>
  <c r="N23" i="11"/>
  <c r="AN22" i="11"/>
  <c r="AK22" i="11"/>
  <c r="AJ22" i="11"/>
  <c r="AE22" i="11"/>
  <c r="Z22" i="11"/>
  <c r="U22" i="11"/>
  <c r="T22" i="11"/>
  <c r="S22" i="11"/>
  <c r="N22" i="11"/>
  <c r="AN21" i="11"/>
  <c r="AK21" i="11"/>
  <c r="AJ21" i="11"/>
  <c r="AE21" i="11"/>
  <c r="Z21" i="11"/>
  <c r="U21" i="11"/>
  <c r="T21" i="11"/>
  <c r="S21" i="11"/>
  <c r="N21" i="11"/>
  <c r="AN20" i="11"/>
  <c r="AK20" i="11"/>
  <c r="AJ20" i="11"/>
  <c r="AE20" i="11"/>
  <c r="Z20" i="11"/>
  <c r="U20" i="11"/>
  <c r="T20" i="11"/>
  <c r="S20" i="11"/>
  <c r="N20" i="11"/>
  <c r="AN19" i="11"/>
  <c r="AK19" i="11"/>
  <c r="AJ19" i="11"/>
  <c r="AE19" i="11"/>
  <c r="Z19" i="11"/>
  <c r="U19" i="11"/>
  <c r="T19" i="11"/>
  <c r="S19" i="11"/>
  <c r="N19" i="11"/>
  <c r="AN17" i="11"/>
  <c r="AK17" i="11"/>
  <c r="AJ17" i="11"/>
  <c r="AE17" i="11"/>
  <c r="Z17" i="11"/>
  <c r="U17" i="11"/>
  <c r="T17" i="11"/>
  <c r="S17" i="11"/>
  <c r="N17" i="11"/>
  <c r="AN16" i="11"/>
  <c r="AK16" i="11"/>
  <c r="AJ16" i="11"/>
  <c r="AE16" i="11"/>
  <c r="Z16" i="11"/>
  <c r="U16" i="11"/>
  <c r="T16" i="11"/>
  <c r="S16" i="11"/>
  <c r="N16" i="11"/>
  <c r="AN15" i="11"/>
  <c r="AK15" i="11"/>
  <c r="AJ15" i="11"/>
  <c r="AE15" i="11"/>
  <c r="Z15" i="11"/>
  <c r="U15" i="11"/>
  <c r="T15" i="11"/>
  <c r="S15" i="11"/>
  <c r="N15" i="11"/>
  <c r="AN14" i="11"/>
  <c r="AK14" i="11"/>
  <c r="AJ14" i="11"/>
  <c r="AE14" i="11"/>
  <c r="Z14" i="11"/>
  <c r="U14" i="11"/>
  <c r="T14" i="11"/>
  <c r="S14" i="11"/>
  <c r="N14" i="11"/>
  <c r="AN13" i="11"/>
  <c r="AK13" i="11"/>
  <c r="AJ13" i="11"/>
  <c r="AE13" i="11"/>
  <c r="Z13" i="11"/>
  <c r="U13" i="11"/>
  <c r="T13" i="11"/>
  <c r="S13" i="11"/>
  <c r="N13" i="11"/>
  <c r="AN12" i="11"/>
  <c r="AK12" i="11"/>
  <c r="AJ12" i="11"/>
  <c r="AE12" i="11"/>
  <c r="Z12" i="11"/>
  <c r="U12" i="11"/>
  <c r="T12" i="11"/>
  <c r="S12" i="11"/>
  <c r="N12" i="11"/>
  <c r="AN11" i="11"/>
  <c r="AK11" i="11"/>
  <c r="AJ11" i="11"/>
  <c r="AE11" i="11"/>
  <c r="Z11" i="11"/>
  <c r="U11" i="11"/>
  <c r="T11" i="11"/>
  <c r="S11" i="11"/>
  <c r="N11" i="11"/>
  <c r="AN9" i="11"/>
  <c r="AK9" i="11"/>
  <c r="AJ9" i="11"/>
  <c r="AE9" i="11"/>
  <c r="Z9" i="11"/>
  <c r="U9" i="11"/>
  <c r="T9" i="11"/>
  <c r="S9" i="11"/>
  <c r="N9" i="11"/>
  <c r="AN8" i="11"/>
  <c r="AK8" i="11"/>
  <c r="AJ8" i="11"/>
  <c r="AE8" i="11"/>
  <c r="Z8" i="11"/>
  <c r="U8" i="11"/>
  <c r="T8" i="11"/>
  <c r="S8" i="11"/>
  <c r="N8" i="11"/>
  <c r="AN7" i="11"/>
  <c r="AK7" i="11"/>
  <c r="AJ7" i="11"/>
  <c r="AE7" i="11"/>
  <c r="Z7" i="11"/>
  <c r="U7" i="11"/>
  <c r="T7" i="11"/>
  <c r="S7" i="11"/>
  <c r="N7" i="11"/>
  <c r="AN6" i="11"/>
  <c r="AK6" i="11"/>
  <c r="AJ6" i="11"/>
  <c r="AE6" i="11"/>
  <c r="Z6" i="11"/>
  <c r="U6" i="11"/>
  <c r="T6" i="11"/>
  <c r="S6" i="11"/>
  <c r="N6" i="11"/>
  <c r="AN5" i="11"/>
  <c r="AK5" i="11"/>
  <c r="AJ5" i="11"/>
  <c r="AE5" i="11"/>
  <c r="Z5" i="11"/>
  <c r="U5" i="11"/>
  <c r="T5" i="11"/>
  <c r="S5" i="11"/>
  <c r="N5" i="11"/>
  <c r="AN4" i="11"/>
  <c r="AK4" i="11"/>
  <c r="AJ4" i="11"/>
  <c r="AE4" i="11"/>
  <c r="Z4" i="11"/>
  <c r="U4" i="11"/>
  <c r="T4" i="11"/>
  <c r="S4" i="11"/>
  <c r="N4" i="11"/>
  <c r="AK3" i="11"/>
  <c r="AJ3" i="11"/>
  <c r="AG41" i="11"/>
  <c r="AE3" i="11"/>
  <c r="AB46" i="11"/>
  <c r="AB47" i="11" s="1"/>
  <c r="Z3" i="11"/>
  <c r="U3" i="11"/>
  <c r="T3" i="11"/>
  <c r="S3" i="11"/>
  <c r="R41" i="11"/>
  <c r="P46" i="11"/>
  <c r="P47" i="11" s="1"/>
  <c r="N3" i="11"/>
  <c r="M44" i="11"/>
  <c r="M45" i="11" s="1"/>
  <c r="K40" i="11" l="1"/>
  <c r="F46" i="11"/>
  <c r="F47" i="11" s="1"/>
  <c r="AB40" i="11"/>
  <c r="W41" i="11"/>
  <c r="K42" i="11"/>
  <c r="K43" i="11" s="1"/>
  <c r="R42" i="11"/>
  <c r="R43" i="11" s="1"/>
  <c r="W42" i="11"/>
  <c r="W43" i="11" s="1"/>
  <c r="AG42" i="11"/>
  <c r="AG43" i="11" s="1"/>
  <c r="W44" i="11"/>
  <c r="W45" i="11" s="1"/>
  <c r="AG44" i="11"/>
  <c r="AG45" i="11" s="1"/>
  <c r="K46" i="11"/>
  <c r="K47" i="11" s="1"/>
  <c r="R46" i="11"/>
  <c r="R47" i="11" s="1"/>
  <c r="W46" i="11"/>
  <c r="W47" i="11" s="1"/>
  <c r="AG46" i="11"/>
  <c r="AG47" i="11" s="1"/>
  <c r="P40" i="11"/>
  <c r="K41" i="11"/>
  <c r="M40" i="11"/>
  <c r="AG40" i="11"/>
  <c r="P41" i="11"/>
  <c r="AB41" i="11"/>
  <c r="M42" i="11"/>
  <c r="M43" i="11" s="1"/>
  <c r="P44" i="11"/>
  <c r="P45" i="11" s="1"/>
  <c r="M46" i="11"/>
  <c r="M47" i="11" s="1"/>
  <c r="R40" i="11"/>
  <c r="M41" i="11"/>
  <c r="AB42" i="11"/>
  <c r="AB43" i="11" s="1"/>
  <c r="K44" i="11"/>
  <c r="K45" i="11" s="1"/>
  <c r="R44" i="11"/>
  <c r="R45" i="11" s="1"/>
  <c r="AB44" i="11"/>
  <c r="AB45" i="11" s="1"/>
  <c r="P42" i="11"/>
  <c r="P43" i="11" s="1"/>
  <c r="M64" i="4" l="1"/>
  <c r="L64" i="4"/>
  <c r="K64" i="4"/>
  <c r="M63" i="4"/>
  <c r="L63" i="4"/>
  <c r="K63" i="4"/>
  <c r="AS31" i="4"/>
  <c r="AR31" i="4"/>
  <c r="AQ31" i="4"/>
  <c r="AS30" i="4"/>
  <c r="AR30" i="4"/>
  <c r="AQ30" i="4"/>
  <c r="S4" i="4" l="1"/>
  <c r="I37" i="4" l="1"/>
  <c r="I38" i="4" s="1"/>
  <c r="H37" i="4"/>
  <c r="H38" i="4" s="1"/>
  <c r="E37" i="4"/>
  <c r="E38" i="4" s="1"/>
  <c r="D37" i="4"/>
  <c r="D38" i="4" s="1"/>
  <c r="G35" i="4"/>
  <c r="G36" i="4" s="1"/>
  <c r="F35" i="4"/>
  <c r="F36" i="4" s="1"/>
  <c r="I33" i="4"/>
  <c r="I34" i="4" s="1"/>
  <c r="H33" i="4"/>
  <c r="H34" i="4" s="1"/>
  <c r="G33" i="4"/>
  <c r="G34" i="4" s="1"/>
  <c r="F33" i="4"/>
  <c r="F34" i="4" s="1"/>
  <c r="E33" i="4"/>
  <c r="E34" i="4" s="1"/>
  <c r="D33" i="4"/>
  <c r="D34" i="4" s="1"/>
  <c r="AM32" i="4"/>
  <c r="AL32" i="4"/>
  <c r="AI32" i="4"/>
  <c r="AH32" i="4"/>
  <c r="AF32" i="4"/>
  <c r="AD32" i="4"/>
  <c r="AC32" i="4"/>
  <c r="AA32" i="4"/>
  <c r="Y32" i="4"/>
  <c r="X32" i="4"/>
  <c r="V32" i="4"/>
  <c r="Q32" i="4"/>
  <c r="O32" i="4"/>
  <c r="P5" i="4" s="1"/>
  <c r="L32" i="4"/>
  <c r="J32" i="4"/>
  <c r="I32" i="4"/>
  <c r="H32" i="4"/>
  <c r="G32" i="4"/>
  <c r="F32" i="4"/>
  <c r="E32" i="4"/>
  <c r="D32" i="4"/>
  <c r="AM31" i="4"/>
  <c r="AL31" i="4"/>
  <c r="AI31" i="4"/>
  <c r="AH31" i="4"/>
  <c r="AF31" i="4"/>
  <c r="AD31" i="4"/>
  <c r="AC31" i="4"/>
  <c r="AA31" i="4"/>
  <c r="Y31" i="4"/>
  <c r="X31" i="4"/>
  <c r="V31" i="4"/>
  <c r="Q31" i="4"/>
  <c r="O31" i="4"/>
  <c r="L31" i="4"/>
  <c r="J31" i="4"/>
  <c r="I31" i="4"/>
  <c r="H31" i="4"/>
  <c r="G31" i="4"/>
  <c r="F31" i="4"/>
  <c r="E31" i="4"/>
  <c r="D31" i="4"/>
  <c r="AN29" i="4"/>
  <c r="AK29" i="4"/>
  <c r="AJ29" i="4"/>
  <c r="AE29" i="4"/>
  <c r="Z29" i="4"/>
  <c r="U29" i="4"/>
  <c r="T29" i="4"/>
  <c r="S29" i="4"/>
  <c r="N29" i="4"/>
  <c r="AN28" i="4"/>
  <c r="AK28" i="4"/>
  <c r="AJ28" i="4"/>
  <c r="AE28" i="4"/>
  <c r="Z28" i="4"/>
  <c r="U28" i="4"/>
  <c r="T28" i="4"/>
  <c r="S28" i="4"/>
  <c r="N28" i="4"/>
  <c r="AN27" i="4"/>
  <c r="AK27" i="4"/>
  <c r="AJ27" i="4"/>
  <c r="AE27" i="4"/>
  <c r="Z27" i="4"/>
  <c r="U27" i="4"/>
  <c r="T27" i="4"/>
  <c r="S27" i="4"/>
  <c r="P27" i="4"/>
  <c r="N27" i="4"/>
  <c r="AN26" i="4"/>
  <c r="AK26" i="4"/>
  <c r="AJ26" i="4"/>
  <c r="AE26" i="4"/>
  <c r="Z26" i="4"/>
  <c r="U26" i="4"/>
  <c r="T26" i="4"/>
  <c r="S26" i="4"/>
  <c r="N26" i="4"/>
  <c r="AN25" i="4"/>
  <c r="AK25" i="4"/>
  <c r="AJ25" i="4"/>
  <c r="AE25" i="4"/>
  <c r="Z25" i="4"/>
  <c r="U25" i="4"/>
  <c r="T25" i="4"/>
  <c r="S25" i="4"/>
  <c r="N25" i="4"/>
  <c r="AN24" i="4"/>
  <c r="AK24" i="4"/>
  <c r="AJ24" i="4"/>
  <c r="AE24" i="4"/>
  <c r="Z24" i="4"/>
  <c r="U24" i="4"/>
  <c r="T24" i="4"/>
  <c r="S24" i="4"/>
  <c r="P24" i="4"/>
  <c r="N24" i="4"/>
  <c r="AN23" i="4"/>
  <c r="AK23" i="4"/>
  <c r="AJ23" i="4"/>
  <c r="AE23" i="4"/>
  <c r="Z23" i="4"/>
  <c r="U23" i="4"/>
  <c r="T23" i="4"/>
  <c r="S23" i="4"/>
  <c r="N23" i="4"/>
  <c r="AN21" i="4"/>
  <c r="AK21" i="4"/>
  <c r="AJ21" i="4"/>
  <c r="AE21" i="4"/>
  <c r="Z21" i="4"/>
  <c r="U21" i="4"/>
  <c r="T21" i="4"/>
  <c r="S21" i="4"/>
  <c r="N21" i="4"/>
  <c r="AN20" i="4"/>
  <c r="AK20" i="4"/>
  <c r="AJ20" i="4"/>
  <c r="AE20" i="4"/>
  <c r="Z20" i="4"/>
  <c r="U20" i="4"/>
  <c r="T20" i="4"/>
  <c r="S20" i="4"/>
  <c r="N20" i="4"/>
  <c r="AN19" i="4"/>
  <c r="AK19" i="4"/>
  <c r="AJ19" i="4"/>
  <c r="AE19" i="4"/>
  <c r="Z19" i="4"/>
  <c r="U19" i="4"/>
  <c r="T19" i="4"/>
  <c r="S19" i="4"/>
  <c r="N19" i="4"/>
  <c r="AN18" i="4"/>
  <c r="AK18" i="4"/>
  <c r="AJ18" i="4"/>
  <c r="AE18" i="4"/>
  <c r="Z18" i="4"/>
  <c r="U18" i="4"/>
  <c r="T18" i="4"/>
  <c r="S18" i="4"/>
  <c r="N18" i="4"/>
  <c r="AN17" i="4"/>
  <c r="AK17" i="4"/>
  <c r="AJ17" i="4"/>
  <c r="AE17" i="4"/>
  <c r="Z17" i="4"/>
  <c r="U17" i="4"/>
  <c r="T17" i="4"/>
  <c r="S17" i="4"/>
  <c r="N17" i="4"/>
  <c r="AN16" i="4"/>
  <c r="AK16" i="4"/>
  <c r="AJ16" i="4"/>
  <c r="AE16" i="4"/>
  <c r="Z16" i="4"/>
  <c r="U16" i="4"/>
  <c r="T16" i="4"/>
  <c r="S16" i="4"/>
  <c r="N16" i="4"/>
  <c r="AN14" i="4"/>
  <c r="AK14" i="4"/>
  <c r="AJ14" i="4"/>
  <c r="AE14" i="4"/>
  <c r="Z14" i="4"/>
  <c r="U14" i="4"/>
  <c r="T14" i="4"/>
  <c r="S14" i="4"/>
  <c r="N14" i="4"/>
  <c r="AN13" i="4"/>
  <c r="AK13" i="4"/>
  <c r="AJ13" i="4"/>
  <c r="AE13" i="4"/>
  <c r="Z13" i="4"/>
  <c r="U13" i="4"/>
  <c r="T13" i="4"/>
  <c r="S13" i="4"/>
  <c r="N13" i="4"/>
  <c r="AN11" i="4"/>
  <c r="AK11" i="4"/>
  <c r="AJ11" i="4"/>
  <c r="AE11" i="4"/>
  <c r="Z11" i="4"/>
  <c r="U11" i="4"/>
  <c r="T11" i="4"/>
  <c r="S11" i="4"/>
  <c r="N11" i="4"/>
  <c r="AN10" i="4"/>
  <c r="AK10" i="4"/>
  <c r="AJ10" i="4"/>
  <c r="AE10" i="4"/>
  <c r="Z10" i="4"/>
  <c r="U10" i="4"/>
  <c r="T10" i="4"/>
  <c r="S10" i="4"/>
  <c r="N10" i="4"/>
  <c r="AN9" i="4"/>
  <c r="AK9" i="4"/>
  <c r="AJ9" i="4"/>
  <c r="AE9" i="4"/>
  <c r="Z9" i="4"/>
  <c r="U9" i="4"/>
  <c r="T9" i="4"/>
  <c r="S9" i="4"/>
  <c r="N9" i="4"/>
  <c r="AN8" i="4"/>
  <c r="AK8" i="4"/>
  <c r="AJ8" i="4"/>
  <c r="AE8" i="4"/>
  <c r="Z8" i="4"/>
  <c r="U8" i="4"/>
  <c r="T8" i="4"/>
  <c r="S8" i="4"/>
  <c r="N8" i="4"/>
  <c r="AN5" i="4"/>
  <c r="AK5" i="4"/>
  <c r="AJ5" i="4"/>
  <c r="AE5" i="4"/>
  <c r="Z5" i="4"/>
  <c r="U5" i="4"/>
  <c r="T5" i="4"/>
  <c r="S5" i="4"/>
  <c r="N5" i="4"/>
  <c r="AN4" i="4"/>
  <c r="AK4" i="4"/>
  <c r="AJ4" i="4"/>
  <c r="AE4" i="4"/>
  <c r="Z4" i="4"/>
  <c r="U4" i="4"/>
  <c r="T4" i="4"/>
  <c r="N4" i="4"/>
  <c r="AN3" i="4"/>
  <c r="AK3" i="4"/>
  <c r="AJ3" i="4"/>
  <c r="AE3" i="4"/>
  <c r="Z3" i="4"/>
  <c r="U3" i="4"/>
  <c r="T3" i="4"/>
  <c r="S3" i="4"/>
  <c r="N3" i="4"/>
  <c r="P20" i="4" l="1"/>
  <c r="AG10" i="4"/>
  <c r="M14" i="4"/>
  <c r="P10" i="4"/>
  <c r="AG11" i="4"/>
  <c r="M17" i="4"/>
  <c r="P19" i="4"/>
  <c r="AN32" i="4"/>
  <c r="P23" i="4"/>
  <c r="P28" i="4"/>
  <c r="AG8" i="4"/>
  <c r="AB24" i="4"/>
  <c r="AG4" i="4"/>
  <c r="W23" i="4"/>
  <c r="AG18" i="4"/>
  <c r="AG16" i="4"/>
  <c r="AG14" i="4"/>
  <c r="AJ37" i="4"/>
  <c r="AJ38" i="4" s="1"/>
  <c r="AG28" i="4"/>
  <c r="AG3" i="4"/>
  <c r="AG5" i="4"/>
  <c r="AG9" i="4"/>
  <c r="AG13" i="4"/>
  <c r="AG20" i="4"/>
  <c r="AG26" i="4"/>
  <c r="AG24" i="4"/>
  <c r="AG23" i="4"/>
  <c r="AG17" i="4"/>
  <c r="AG21" i="4"/>
  <c r="AG29" i="4"/>
  <c r="AG25" i="4"/>
  <c r="AB11" i="4"/>
  <c r="AG27" i="4"/>
  <c r="AE37" i="4"/>
  <c r="AE38" i="4" s="1"/>
  <c r="AB16" i="4"/>
  <c r="AK32" i="4"/>
  <c r="AB25" i="4"/>
  <c r="Z32" i="4"/>
  <c r="W4" i="4"/>
  <c r="W18" i="4"/>
  <c r="W17" i="4"/>
  <c r="AG19" i="4"/>
  <c r="AB4" i="4"/>
  <c r="AB5" i="4"/>
  <c r="AB9" i="4"/>
  <c r="AB10" i="4"/>
  <c r="AB17" i="4"/>
  <c r="AB18" i="4"/>
  <c r="AB19" i="4"/>
  <c r="AB20" i="4"/>
  <c r="AB26" i="4"/>
  <c r="AB27" i="4"/>
  <c r="AB28" i="4"/>
  <c r="AB21" i="4"/>
  <c r="AB29" i="4"/>
  <c r="AB3" i="4"/>
  <c r="AB8" i="4"/>
  <c r="AB13" i="4"/>
  <c r="AB14" i="4"/>
  <c r="AB23" i="4"/>
  <c r="W3" i="4"/>
  <c r="W5" i="4"/>
  <c r="W8" i="4"/>
  <c r="W9" i="4"/>
  <c r="W19" i="4"/>
  <c r="W27" i="4"/>
  <c r="W10" i="4"/>
  <c r="W11" i="4"/>
  <c r="W13" i="4"/>
  <c r="W20" i="4"/>
  <c r="W21" i="4"/>
  <c r="W28" i="4"/>
  <c r="W29" i="4"/>
  <c r="W24" i="4"/>
  <c r="W25" i="4"/>
  <c r="W26" i="4"/>
  <c r="W14" i="4"/>
  <c r="W16" i="4"/>
  <c r="P3" i="4"/>
  <c r="P17" i="4"/>
  <c r="P21" i="4"/>
  <c r="P25" i="4"/>
  <c r="P29" i="4"/>
  <c r="P4" i="4"/>
  <c r="P8" i="4"/>
  <c r="P14" i="4"/>
  <c r="P18" i="4"/>
  <c r="P26" i="4"/>
  <c r="N32" i="4"/>
  <c r="AN37" i="4"/>
  <c r="AN38" i="4" s="1"/>
  <c r="R24" i="4"/>
  <c r="R28" i="4"/>
  <c r="R20" i="4"/>
  <c r="R10" i="4"/>
  <c r="R13" i="4"/>
  <c r="R18" i="4"/>
  <c r="R26" i="4"/>
  <c r="R4" i="4"/>
  <c r="R8" i="4"/>
  <c r="R11" i="4"/>
  <c r="R9" i="4"/>
  <c r="R17" i="4"/>
  <c r="R19" i="4"/>
  <c r="R21" i="4"/>
  <c r="R23" i="4"/>
  <c r="R25" i="4"/>
  <c r="R27" i="4"/>
  <c r="R29" i="4"/>
  <c r="R3" i="4"/>
  <c r="R5" i="4"/>
  <c r="R14" i="4"/>
  <c r="R16" i="4"/>
  <c r="P9" i="4"/>
  <c r="P11" i="4"/>
  <c r="P13" i="4"/>
  <c r="P16" i="4"/>
  <c r="S35" i="4"/>
  <c r="S36" i="4" s="1"/>
  <c r="M4" i="4"/>
  <c r="M11" i="4"/>
  <c r="M3" i="4"/>
  <c r="M8" i="4"/>
  <c r="M21" i="4"/>
  <c r="M18" i="4"/>
  <c r="M27" i="4"/>
  <c r="M26" i="4"/>
  <c r="M29" i="4"/>
  <c r="M16" i="4"/>
  <c r="M10" i="4"/>
  <c r="M13" i="4"/>
  <c r="M23" i="4"/>
  <c r="U37" i="4"/>
  <c r="U38" i="4" s="1"/>
  <c r="M5" i="4"/>
  <c r="M9" i="4"/>
  <c r="M19" i="4"/>
  <c r="M25" i="4"/>
  <c r="M20" i="4"/>
  <c r="M24" i="4"/>
  <c r="M28" i="4"/>
  <c r="T37" i="4"/>
  <c r="T38" i="4" s="1"/>
  <c r="K3" i="4"/>
  <c r="K4" i="4"/>
  <c r="K5" i="4"/>
  <c r="K8" i="4"/>
  <c r="K9" i="4"/>
  <c r="K10" i="4"/>
  <c r="K11" i="4"/>
  <c r="K13" i="4"/>
  <c r="K14" i="4"/>
  <c r="K16" i="4"/>
  <c r="K17" i="4"/>
  <c r="K18" i="4"/>
  <c r="K19" i="4"/>
  <c r="K20" i="4"/>
  <c r="K21" i="4"/>
  <c r="K23" i="4"/>
  <c r="K24" i="4"/>
  <c r="K25" i="4"/>
  <c r="K26" i="4"/>
  <c r="K27" i="4"/>
  <c r="K28" i="4"/>
  <c r="K29" i="4"/>
  <c r="F37" i="4"/>
  <c r="F38" i="4" s="1"/>
  <c r="G37" i="4"/>
  <c r="G38" i="4" s="1"/>
  <c r="T31" i="4"/>
  <c r="AJ31" i="4"/>
  <c r="AN31" i="4"/>
  <c r="S32" i="4"/>
  <c r="AE32" i="4"/>
  <c r="N35" i="4"/>
  <c r="N36" i="4" s="1"/>
  <c r="U31" i="4"/>
  <c r="AK31" i="4"/>
  <c r="T32" i="4"/>
  <c r="AJ32" i="4"/>
  <c r="S33" i="4"/>
  <c r="S34" i="4" s="1"/>
  <c r="Z33" i="4"/>
  <c r="Z34" i="4" s="1"/>
  <c r="AJ33" i="4"/>
  <c r="AJ34" i="4" s="1"/>
  <c r="Z35" i="4"/>
  <c r="Z36" i="4" s="1"/>
  <c r="AJ35" i="4"/>
  <c r="AJ36" i="4" s="1"/>
  <c r="S37" i="4"/>
  <c r="S38" i="4" s="1"/>
  <c r="Z37" i="4"/>
  <c r="Z38" i="4" s="1"/>
  <c r="N31" i="4"/>
  <c r="Z31" i="4"/>
  <c r="U32" i="4"/>
  <c r="N33" i="4"/>
  <c r="N34" i="4" s="1"/>
  <c r="T33" i="4"/>
  <c r="T34" i="4" s="1"/>
  <c r="AN33" i="4"/>
  <c r="AN34" i="4" s="1"/>
  <c r="AN35" i="4"/>
  <c r="AN36" i="4" s="1"/>
  <c r="N37" i="4"/>
  <c r="N38" i="4" s="1"/>
  <c r="S31" i="4"/>
  <c r="AE31" i="4"/>
  <c r="U33" i="4"/>
  <c r="U34" i="4" s="1"/>
  <c r="AE33" i="4"/>
  <c r="AE34" i="4" s="1"/>
  <c r="AE35" i="4"/>
  <c r="AE36" i="4" s="1"/>
  <c r="AG35" i="4" l="1"/>
  <c r="AG36" i="4" s="1"/>
  <c r="AG31" i="4"/>
  <c r="AG32" i="4"/>
  <c r="AB31" i="4"/>
  <c r="AG33" i="4"/>
  <c r="AG34" i="4" s="1"/>
  <c r="AG37" i="4"/>
  <c r="AG38" i="4" s="1"/>
  <c r="AB35" i="4"/>
  <c r="AB36" i="4" s="1"/>
  <c r="AB32" i="4"/>
  <c r="AB33" i="4"/>
  <c r="AB34" i="4" s="1"/>
  <c r="W31" i="4"/>
  <c r="W33" i="4"/>
  <c r="W34" i="4" s="1"/>
  <c r="W37" i="4"/>
  <c r="W38" i="4" s="1"/>
  <c r="W32" i="4"/>
  <c r="AB37" i="4"/>
  <c r="AB38" i="4" s="1"/>
  <c r="W35" i="4"/>
  <c r="W36" i="4" s="1"/>
  <c r="R33" i="4"/>
  <c r="R34" i="4" s="1"/>
  <c r="R35" i="4"/>
  <c r="R36" i="4" s="1"/>
  <c r="R37" i="4"/>
  <c r="R38" i="4" s="1"/>
  <c r="R31" i="4"/>
  <c r="R32" i="4"/>
  <c r="P37" i="4"/>
  <c r="P38" i="4" s="1"/>
  <c r="P31" i="4"/>
  <c r="P35" i="4"/>
  <c r="P36" i="4" s="1"/>
  <c r="P32" i="4"/>
  <c r="P33" i="4"/>
  <c r="P34" i="4" s="1"/>
  <c r="M31" i="4"/>
  <c r="M37" i="4"/>
  <c r="M38" i="4" s="1"/>
  <c r="M35" i="4"/>
  <c r="M36" i="4" s="1"/>
  <c r="M32" i="4"/>
  <c r="M33" i="4"/>
  <c r="M34" i="4" s="1"/>
  <c r="K37" i="4"/>
  <c r="K38" i="4" s="1"/>
  <c r="K33" i="4"/>
  <c r="K34" i="4" s="1"/>
  <c r="K32" i="4"/>
  <c r="K35" i="4"/>
  <c r="K36" i="4" s="1"/>
  <c r="K31" i="4"/>
</calcChain>
</file>

<file path=xl/sharedStrings.xml><?xml version="1.0" encoding="utf-8"?>
<sst xmlns="http://schemas.openxmlformats.org/spreadsheetml/2006/main" count="503" uniqueCount="134">
  <si>
    <t>Deportista</t>
  </si>
  <si>
    <t>DATA BASE</t>
  </si>
  <si>
    <t>MOVILIDAD</t>
  </si>
  <si>
    <t>FUERZA</t>
  </si>
  <si>
    <t>FUNCIÓN</t>
  </si>
  <si>
    <t xml:space="preserve">FUNCIÓN </t>
  </si>
  <si>
    <t>AKE Der</t>
  </si>
  <si>
    <t>AKE Izq</t>
  </si>
  <si>
    <t>M-TT CAD Der</t>
  </si>
  <si>
    <t>M-TT CAD Izq</t>
  </si>
  <si>
    <t>Lunge Der</t>
  </si>
  <si>
    <t>Lunge Izq</t>
  </si>
  <si>
    <t>CUAD 70° Der</t>
  </si>
  <si>
    <t>CUAD 70° Izq</t>
  </si>
  <si>
    <t>CUAD LSI (%)</t>
  </si>
  <si>
    <t>ISQUIO LSI (%)</t>
  </si>
  <si>
    <t>RELACIÓN I/Q DER</t>
  </si>
  <si>
    <t>RELACIÓN I/Q IZQ</t>
  </si>
  <si>
    <t>IMTP F. Pico (N)</t>
  </si>
  <si>
    <t>IMTP F. Der (N)</t>
  </si>
  <si>
    <t>IMTP F. Izq (N)</t>
  </si>
  <si>
    <t>IMTP LSI (%)</t>
  </si>
  <si>
    <t>CMJ F. Propulsiva (N)</t>
  </si>
  <si>
    <t>CMJ F. Der (N)</t>
  </si>
  <si>
    <t>CMJ F. Izq (N)</t>
  </si>
  <si>
    <t>CMJ FP LSI (%) I/D</t>
  </si>
  <si>
    <t>CMJ F. Frenado (N)</t>
  </si>
  <si>
    <t>CMJ FF LSI (%) I/D</t>
  </si>
  <si>
    <t>RSI F Prop / F Máx</t>
  </si>
  <si>
    <t>T. S. Der</t>
  </si>
  <si>
    <t>T. S. Izq</t>
  </si>
  <si>
    <t>T. S. LSI (%) D/I</t>
  </si>
  <si>
    <t>DNI</t>
  </si>
  <si>
    <t>ISQ Wollin Der</t>
  </si>
  <si>
    <t>ISQ Wollin Izq</t>
  </si>
  <si>
    <t>OBSERVACIONES</t>
  </si>
  <si>
    <t>Lesionado</t>
  </si>
  <si>
    <t>Z SCORE F PICO</t>
  </si>
  <si>
    <t>Z SCORE F PROP</t>
  </si>
  <si>
    <t>Z SCORE F FREN</t>
  </si>
  <si>
    <t>MEDIA</t>
  </si>
  <si>
    <t>SD</t>
  </si>
  <si>
    <t>TOTAL EN RIESGO ALTO</t>
  </si>
  <si>
    <t>RIESGO RELATIVO</t>
  </si>
  <si>
    <t>TOTAL EN RIESGO MODERADO</t>
  </si>
  <si>
    <t>TOTAL EN BAJO RIESGO</t>
  </si>
  <si>
    <t>Z SCORE CUAD Der</t>
  </si>
  <si>
    <t>Z SCORE CUAD Izq</t>
  </si>
  <si>
    <t>Z SCORE ISQ Der</t>
  </si>
  <si>
    <t>Z SCORE ISQ Izq</t>
  </si>
  <si>
    <t>-</t>
  </si>
  <si>
    <t>Selectivo</t>
  </si>
  <si>
    <t>Jugo</t>
  </si>
  <si>
    <t>Alvarez Thiago</t>
  </si>
  <si>
    <t>Ciro Nahuel</t>
  </si>
  <si>
    <t>Contreras Tiago</t>
  </si>
  <si>
    <t>Filossi Lucio</t>
  </si>
  <si>
    <t>Fusco Thiago</t>
  </si>
  <si>
    <t>Giorza Mateo</t>
  </si>
  <si>
    <t xml:space="preserve">Gonzalez Francisco </t>
  </si>
  <si>
    <t>Jaton Lionel</t>
  </si>
  <si>
    <t>Karl Mateo</t>
  </si>
  <si>
    <t>Marin Juan</t>
  </si>
  <si>
    <t>Mehauod Fidel</t>
  </si>
  <si>
    <t>Menna Agustin</t>
  </si>
  <si>
    <t>Nagel Nicolas</t>
  </si>
  <si>
    <t>Oreggioni Santiago</t>
  </si>
  <si>
    <t>Paez Laureano</t>
  </si>
  <si>
    <t>Peralta Brian</t>
  </si>
  <si>
    <t>Quintana Ignacio</t>
  </si>
  <si>
    <t>Racca Valentino</t>
  </si>
  <si>
    <t>Sanchez Mauro</t>
  </si>
  <si>
    <t>Sinturion Ignacio</t>
  </si>
  <si>
    <t>Tschieder Valentino</t>
  </si>
  <si>
    <t>Velasquez Manuel</t>
  </si>
  <si>
    <t>Venencia Bruno</t>
  </si>
  <si>
    <t>Yovanovich Rafael</t>
  </si>
  <si>
    <t xml:space="preserve">Cristaldo Joaquín </t>
  </si>
  <si>
    <t xml:space="preserve">Maillier Bautista </t>
  </si>
  <si>
    <t xml:space="preserve">Raffo Facundo </t>
  </si>
  <si>
    <t>Bajo Riesgo</t>
  </si>
  <si>
    <t>Moderado Riesgo</t>
  </si>
  <si>
    <t>Alto Riesgo</t>
  </si>
  <si>
    <t>Riesgo</t>
  </si>
  <si>
    <t>No IMTP ni CMJ</t>
  </si>
  <si>
    <t>Jugo - No CMJ</t>
  </si>
  <si>
    <t>IMTP</t>
  </si>
  <si>
    <t>AKE</t>
  </si>
  <si>
    <t>THOMAS</t>
  </si>
  <si>
    <t>LUNGE</t>
  </si>
  <si>
    <t>CUADR</t>
  </si>
  <si>
    <t>ISQUIO</t>
  </si>
  <si>
    <t>CMJ</t>
  </si>
  <si>
    <t>TRIPLE SALTO</t>
  </si>
  <si>
    <t>BAJO RIESGO</t>
  </si>
  <si>
    <t>MODERADO RIESGO</t>
  </si>
  <si>
    <t>ALTO RIESGO</t>
  </si>
  <si>
    <t>Apellido y Nombre</t>
  </si>
  <si>
    <t>AGUIAR Jano</t>
  </si>
  <si>
    <t>BARRIA, Thiago</t>
  </si>
  <si>
    <t>BERASI, Juan</t>
  </si>
  <si>
    <t>BERNIGAUD, Aidan</t>
  </si>
  <si>
    <t>BUCHON, Milton</t>
  </si>
  <si>
    <t>CAMPAGNARO, Lucas</t>
  </si>
  <si>
    <t>COLIDIO, Santiago</t>
  </si>
  <si>
    <t>CORDOBA, Matías</t>
  </si>
  <si>
    <t>FABATÍA, Benjamín</t>
  </si>
  <si>
    <t>FILOSSI, Lucio</t>
  </si>
  <si>
    <t>FLORES, Junio</t>
  </si>
  <si>
    <t>FLORES, Mateo</t>
  </si>
  <si>
    <t>FOLA, Román</t>
  </si>
  <si>
    <t>GAITAN, Lautaro</t>
  </si>
  <si>
    <t>GALBAN, Abel</t>
  </si>
  <si>
    <t>GARCÍA, Santiago</t>
  </si>
  <si>
    <t>GENOLET, Lucas</t>
  </si>
  <si>
    <t>JOHNSTON, Máximo</t>
  </si>
  <si>
    <t>LARROSA, Benjamín</t>
  </si>
  <si>
    <t>LIZONDO, Mateo</t>
  </si>
  <si>
    <t>LOVATTO, Gabriel</t>
  </si>
  <si>
    <t>LUQUE, Nazareno</t>
  </si>
  <si>
    <t>MARTINEZ, Gaspar</t>
  </si>
  <si>
    <t>ORZAN, Lorenzo</t>
  </si>
  <si>
    <t>PAZ, Mauricio</t>
  </si>
  <si>
    <t>PIAGGIO, Gian</t>
  </si>
  <si>
    <t>PORTILLO, Nehemias</t>
  </si>
  <si>
    <t>RAVANO, Jonas</t>
  </si>
  <si>
    <t>SANTINI, Elias</t>
  </si>
  <si>
    <t>SOPEREZ, Ramiro</t>
  </si>
  <si>
    <t>VALDIVIEZO, Gian</t>
  </si>
  <si>
    <t>CURCIO, Nahuel</t>
  </si>
  <si>
    <t>DEBOLI, Franco</t>
  </si>
  <si>
    <t>DETTLER, Felipe</t>
  </si>
  <si>
    <t>ZUBBRIGEN, Juan</t>
  </si>
  <si>
    <t>ZABALA, Leandro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</si>
</sst>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8">
    <font>
      <sz val="11"/>
      <color theme="1"/>
      <name val="Calibri"/>
      <scheme val="minor"/>
    </font>
    <font>
      <b/>
      <sz val="10"/>
      <color theme="1"/>
      <name val="Calibri"/>
    </font>
    <font>
      <sz val="11"/>
      <color theme="1"/>
      <name val="Calibri"/>
      <scheme val="minor"/>
    </font>
    <font>
      <b/>
      <sz val="10"/>
      <color theme="1"/>
      <name val="Calibri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name val="Calibri"/>
      <family val="2"/>
    </font>
    <font>
      <sz val="11"/>
      <name val="Calibri"/>
      <scheme val="minor"/>
    </font>
  </fonts>
  <fills count="22">
    <fill>
      <patternFill patternType="none"/>
    </fill>
    <fill>
      <patternFill patternType="gray125"/>
    </fill>
    <fill>
      <patternFill patternType="solid">
        <fgColor rgb="FFEEECE1"/>
        <bgColor rgb="FFEEECE1"/>
      </patternFill>
    </fill>
    <fill>
      <patternFill patternType="solid">
        <fgColor rgb="FF8DB3E2"/>
        <bgColor rgb="FF8DB3E2"/>
      </patternFill>
    </fill>
    <fill>
      <patternFill patternType="solid">
        <fgColor rgb="FFE5B8B7"/>
        <bgColor rgb="FFE5B8B7"/>
      </patternFill>
    </fill>
    <fill>
      <patternFill patternType="solid">
        <fgColor rgb="FFFFFF00"/>
        <bgColor rgb="FFFFFF00"/>
      </patternFill>
    </fill>
    <fill>
      <patternFill patternType="solid">
        <fgColor rgb="FFB2A1C7"/>
        <bgColor rgb="FFB2A1C7"/>
      </patternFill>
    </fill>
    <fill>
      <patternFill patternType="solid">
        <fgColor theme="0"/>
        <bgColor rgb="FFB2A1C7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rgb="FFEEECE1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rgb="FFB2A1C7"/>
      </patternFill>
    </fill>
    <fill>
      <patternFill patternType="solid">
        <fgColor rgb="FF00FF00"/>
        <bgColor rgb="FFB2A1C7"/>
      </patternFill>
    </fill>
    <fill>
      <patternFill patternType="solid">
        <fgColor rgb="FF00FF00"/>
        <bgColor indexed="64"/>
      </patternFill>
    </fill>
    <fill>
      <patternFill patternType="solid">
        <fgColor rgb="FFFF0000"/>
        <bgColor rgb="FFB2A1C7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EEECE1"/>
      </patternFill>
    </fill>
    <fill>
      <patternFill patternType="solid">
        <fgColor rgb="FFFF0000"/>
        <bgColor rgb="FFEEECE1"/>
      </patternFill>
    </fill>
    <fill>
      <patternFill patternType="solid">
        <fgColor rgb="FF66FF33"/>
        <bgColor indexed="64"/>
      </patternFill>
    </fill>
    <fill>
      <patternFill patternType="solid">
        <fgColor rgb="FFFFFFFF"/>
        <bgColor indexed="64"/>
      </patternFill>
    </fill>
  </fills>
  <borders count="4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7" fillId="0" borderId="0"/>
  </cellStyleXfs>
  <cellXfs count="175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164" fontId="3" fillId="0" borderId="3" xfId="0" applyNumberFormat="1" applyFont="1" applyBorder="1" applyAlignment="1">
      <alignment horizontal="center"/>
    </xf>
    <xf numFmtId="0" fontId="3" fillId="5" borderId="5" xfId="0" applyFont="1" applyFill="1" applyBorder="1" applyAlignment="1">
      <alignment horizontal="center"/>
    </xf>
    <xf numFmtId="164" fontId="3" fillId="0" borderId="8" xfId="0" applyNumberFormat="1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164" fontId="3" fillId="0" borderId="4" xfId="0" applyNumberFormat="1" applyFont="1" applyBorder="1" applyAlignment="1">
      <alignment horizontal="center"/>
    </xf>
    <xf numFmtId="164" fontId="3" fillId="0" borderId="17" xfId="0" applyNumberFormat="1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5" borderId="9" xfId="0" applyFont="1" applyFill="1" applyBorder="1" applyAlignment="1">
      <alignment horizontal="center"/>
    </xf>
    <xf numFmtId="0" fontId="3" fillId="0" borderId="20" xfId="0" applyFont="1" applyBorder="1" applyAlignment="1">
      <alignment horizontal="center"/>
    </xf>
    <xf numFmtId="164" fontId="3" fillId="0" borderId="5" xfId="0" applyNumberFormat="1" applyFont="1" applyBorder="1" applyAlignment="1">
      <alignment horizontal="center"/>
    </xf>
    <xf numFmtId="0" fontId="3" fillId="9" borderId="5" xfId="0" applyFont="1" applyFill="1" applyBorder="1" applyAlignment="1">
      <alignment horizontal="center"/>
    </xf>
    <xf numFmtId="0" fontId="3" fillId="9" borderId="20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4" borderId="11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5" borderId="6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3" fillId="6" borderId="5" xfId="0" applyFont="1" applyFill="1" applyBorder="1" applyAlignment="1">
      <alignment horizontal="center"/>
    </xf>
    <xf numFmtId="0" fontId="3" fillId="6" borderId="6" xfId="0" applyFont="1" applyFill="1" applyBorder="1" applyAlignment="1">
      <alignment horizontal="center"/>
    </xf>
    <xf numFmtId="0" fontId="3" fillId="7" borderId="13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12" xfId="0" applyFont="1" applyFill="1" applyBorder="1" applyAlignment="1">
      <alignment horizontal="center"/>
    </xf>
    <xf numFmtId="0" fontId="3" fillId="4" borderId="9" xfId="0" applyFont="1" applyFill="1" applyBorder="1" applyAlignment="1">
      <alignment horizontal="center"/>
    </xf>
    <xf numFmtId="0" fontId="3" fillId="4" borderId="10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3" fillId="5" borderId="10" xfId="0" applyFont="1" applyFill="1" applyBorder="1" applyAlignment="1">
      <alignment horizontal="center"/>
    </xf>
    <xf numFmtId="0" fontId="3" fillId="6" borderId="2" xfId="0" applyFont="1" applyFill="1" applyBorder="1" applyAlignment="1">
      <alignment horizontal="center"/>
    </xf>
    <xf numFmtId="0" fontId="3" fillId="6" borderId="9" xfId="0" applyFont="1" applyFill="1" applyBorder="1" applyAlignment="1">
      <alignment horizontal="center"/>
    </xf>
    <xf numFmtId="0" fontId="3" fillId="6" borderId="10" xfId="0" applyFont="1" applyFill="1" applyBorder="1" applyAlignment="1">
      <alignment horizontal="center"/>
    </xf>
    <xf numFmtId="0" fontId="3" fillId="7" borderId="15" xfId="0" applyFont="1" applyFill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3" fillId="9" borderId="8" xfId="0" applyFont="1" applyFill="1" applyBorder="1" applyAlignment="1">
      <alignment horizontal="center"/>
    </xf>
    <xf numFmtId="0" fontId="3" fillId="9" borderId="10" xfId="0" applyFont="1" applyFill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9" borderId="19" xfId="0" applyFont="1" applyFill="1" applyBorder="1" applyAlignment="1">
      <alignment horizontal="center"/>
    </xf>
    <xf numFmtId="0" fontId="4" fillId="0" borderId="21" xfId="0" applyFont="1" applyBorder="1" applyAlignment="1"/>
    <xf numFmtId="0" fontId="3" fillId="8" borderId="1" xfId="0" applyFont="1" applyFill="1" applyBorder="1" applyAlignment="1">
      <alignment horizontal="left"/>
    </xf>
    <xf numFmtId="0" fontId="3" fillId="8" borderId="2" xfId="0" applyFont="1" applyFill="1" applyBorder="1" applyAlignment="1">
      <alignment horizontal="left"/>
    </xf>
    <xf numFmtId="0" fontId="4" fillId="0" borderId="9" xfId="0" applyFont="1" applyBorder="1" applyAlignment="1">
      <alignment horizontal="center"/>
    </xf>
    <xf numFmtId="0" fontId="3" fillId="0" borderId="22" xfId="0" applyFont="1" applyBorder="1"/>
    <xf numFmtId="3" fontId="3" fillId="0" borderId="23" xfId="0" applyNumberFormat="1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4" fillId="0" borderId="14" xfId="0" applyFont="1" applyBorder="1" applyAlignment="1"/>
    <xf numFmtId="0" fontId="4" fillId="0" borderId="15" xfId="0" applyFont="1" applyBorder="1" applyAlignment="1"/>
    <xf numFmtId="0" fontId="3" fillId="7" borderId="3" xfId="0" applyFont="1" applyFill="1" applyBorder="1" applyAlignment="1">
      <alignment horizontal="center"/>
    </xf>
    <xf numFmtId="0" fontId="3" fillId="13" borderId="3" xfId="0" applyFont="1" applyFill="1" applyBorder="1" applyAlignment="1">
      <alignment horizontal="center"/>
    </xf>
    <xf numFmtId="0" fontId="3" fillId="12" borderId="3" xfId="0" applyFont="1" applyFill="1" applyBorder="1" applyAlignment="1">
      <alignment horizontal="center"/>
    </xf>
    <xf numFmtId="0" fontId="3" fillId="15" borderId="3" xfId="0" applyFont="1" applyFill="1" applyBorder="1" applyAlignment="1">
      <alignment horizontal="center"/>
    </xf>
    <xf numFmtId="0" fontId="6" fillId="8" borderId="2" xfId="0" applyFont="1" applyFill="1" applyBorder="1"/>
    <xf numFmtId="0" fontId="3" fillId="9" borderId="9" xfId="0" applyFont="1" applyFill="1" applyBorder="1" applyAlignment="1">
      <alignment horizontal="center"/>
    </xf>
    <xf numFmtId="164" fontId="3" fillId="0" borderId="9" xfId="0" applyNumberFormat="1" applyFont="1" applyBorder="1" applyAlignment="1">
      <alignment horizontal="center"/>
    </xf>
    <xf numFmtId="164" fontId="3" fillId="0" borderId="10" xfId="0" applyNumberFormat="1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1" fontId="3" fillId="0" borderId="5" xfId="0" applyNumberFormat="1" applyFont="1" applyBorder="1" applyAlignment="1">
      <alignment horizontal="center"/>
    </xf>
    <xf numFmtId="0" fontId="6" fillId="8" borderId="25" xfId="0" applyFont="1" applyFill="1" applyBorder="1"/>
    <xf numFmtId="164" fontId="3" fillId="0" borderId="26" xfId="0" applyNumberFormat="1" applyFont="1" applyBorder="1" applyAlignment="1">
      <alignment horizontal="center"/>
    </xf>
    <xf numFmtId="164" fontId="3" fillId="0" borderId="28" xfId="0" applyNumberFormat="1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9" borderId="6" xfId="0" applyFont="1" applyFill="1" applyBorder="1" applyAlignment="1">
      <alignment horizontal="center"/>
    </xf>
    <xf numFmtId="0" fontId="3" fillId="9" borderId="27" xfId="0" applyFont="1" applyFill="1" applyBorder="1" applyAlignment="1">
      <alignment horizontal="center"/>
    </xf>
    <xf numFmtId="0" fontId="3" fillId="9" borderId="17" xfId="0" applyFont="1" applyFill="1" applyBorder="1" applyAlignment="1">
      <alignment horizontal="center"/>
    </xf>
    <xf numFmtId="3" fontId="3" fillId="8" borderId="6" xfId="0" applyNumberFormat="1" applyFont="1" applyFill="1" applyBorder="1" applyAlignment="1">
      <alignment horizontal="center"/>
    </xf>
    <xf numFmtId="3" fontId="3" fillId="8" borderId="8" xfId="0" applyNumberFormat="1" applyFont="1" applyFill="1" applyBorder="1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8" borderId="7" xfId="0" applyFont="1" applyFill="1" applyBorder="1" applyAlignment="1"/>
    <xf numFmtId="0" fontId="3" fillId="8" borderId="7" xfId="0" applyFont="1" applyFill="1" applyBorder="1"/>
    <xf numFmtId="0" fontId="3" fillId="0" borderId="6" xfId="0" applyFont="1" applyBorder="1" applyAlignment="1">
      <alignment horizontal="center"/>
    </xf>
    <xf numFmtId="9" fontId="3" fillId="0" borderId="9" xfId="1" applyFont="1" applyBorder="1" applyAlignment="1">
      <alignment horizontal="center"/>
    </xf>
    <xf numFmtId="0" fontId="3" fillId="8" borderId="5" xfId="0" applyFont="1" applyFill="1" applyBorder="1" applyAlignment="1"/>
    <xf numFmtId="0" fontId="3" fillId="8" borderId="9" xfId="0" applyFont="1" applyFill="1" applyBorder="1" applyAlignment="1"/>
    <xf numFmtId="0" fontId="3" fillId="0" borderId="24" xfId="0" applyFont="1" applyBorder="1" applyAlignment="1">
      <alignment horizontal="center" vertical="center"/>
    </xf>
    <xf numFmtId="0" fontId="3" fillId="0" borderId="5" xfId="0" applyNumberFormat="1" applyFont="1" applyBorder="1" applyAlignment="1">
      <alignment horizontal="center"/>
    </xf>
    <xf numFmtId="9" fontId="3" fillId="0" borderId="12" xfId="1" applyFont="1" applyBorder="1" applyAlignment="1">
      <alignment horizontal="center"/>
    </xf>
    <xf numFmtId="0" fontId="3" fillId="8" borderId="6" xfId="0" applyFont="1" applyFill="1" applyBorder="1" applyAlignment="1"/>
    <xf numFmtId="0" fontId="3" fillId="8" borderId="10" xfId="0" applyFont="1" applyFill="1" applyBorder="1" applyAlignment="1"/>
    <xf numFmtId="0" fontId="3" fillId="0" borderId="12" xfId="0" applyFont="1" applyBorder="1" applyAlignment="1">
      <alignment horizontal="center"/>
    </xf>
    <xf numFmtId="0" fontId="4" fillId="16" borderId="20" xfId="0" applyFont="1" applyFill="1" applyBorder="1" applyAlignment="1">
      <alignment horizontal="center" vertical="center" wrapText="1"/>
    </xf>
    <xf numFmtId="0" fontId="4" fillId="16" borderId="32" xfId="0" applyFont="1" applyFill="1" applyBorder="1" applyAlignment="1">
      <alignment horizontal="center" vertical="center" wrapText="1"/>
    </xf>
    <xf numFmtId="0" fontId="6" fillId="8" borderId="33" xfId="0" applyFont="1" applyFill="1" applyBorder="1"/>
    <xf numFmtId="0" fontId="3" fillId="9" borderId="3" xfId="0" applyFont="1" applyFill="1" applyBorder="1" applyAlignment="1">
      <alignment horizontal="center"/>
    </xf>
    <xf numFmtId="0" fontId="0" fillId="0" borderId="0" xfId="0" applyFont="1" applyBorder="1" applyAlignment="1"/>
    <xf numFmtId="0" fontId="4" fillId="16" borderId="34" xfId="0" applyFont="1" applyFill="1" applyBorder="1" applyAlignment="1">
      <alignment horizontal="center" vertical="center" wrapText="1"/>
    </xf>
    <xf numFmtId="0" fontId="0" fillId="17" borderId="0" xfId="0" applyFont="1" applyFill="1" applyBorder="1" applyAlignment="1"/>
    <xf numFmtId="0" fontId="5" fillId="17" borderId="0" xfId="0" applyFont="1" applyFill="1" applyBorder="1"/>
    <xf numFmtId="0" fontId="4" fillId="17" borderId="0" xfId="0" applyFont="1" applyFill="1" applyBorder="1" applyAlignment="1">
      <alignment horizontal="center" vertical="center" wrapText="1"/>
    </xf>
    <xf numFmtId="2" fontId="4" fillId="17" borderId="0" xfId="0" applyNumberFormat="1" applyFont="1" applyFill="1" applyBorder="1" applyAlignment="1">
      <alignment horizontal="center" vertical="center" wrapText="1"/>
    </xf>
    <xf numFmtId="0" fontId="3" fillId="8" borderId="30" xfId="0" applyFont="1" applyFill="1" applyBorder="1" applyAlignment="1">
      <alignment horizontal="left"/>
    </xf>
    <xf numFmtId="3" fontId="3" fillId="17" borderId="35" xfId="0" applyNumberFormat="1" applyFont="1" applyFill="1" applyBorder="1" applyAlignment="1">
      <alignment horizontal="center"/>
    </xf>
    <xf numFmtId="0" fontId="4" fillId="17" borderId="36" xfId="0" applyFont="1" applyFill="1" applyBorder="1" applyAlignment="1">
      <alignment horizontal="center" vertical="center" wrapText="1"/>
    </xf>
    <xf numFmtId="0" fontId="3" fillId="17" borderId="35" xfId="0" applyFont="1" applyFill="1" applyBorder="1" applyAlignment="1">
      <alignment horizontal="center"/>
    </xf>
    <xf numFmtId="2" fontId="4" fillId="17" borderId="36" xfId="0" applyNumberFormat="1" applyFont="1" applyFill="1" applyBorder="1" applyAlignment="1">
      <alignment horizontal="center" vertical="center" wrapText="1"/>
    </xf>
    <xf numFmtId="0" fontId="5" fillId="17" borderId="36" xfId="0" applyFont="1" applyFill="1" applyBorder="1"/>
    <xf numFmtId="0" fontId="0" fillId="17" borderId="36" xfId="0" applyFont="1" applyFill="1" applyBorder="1" applyAlignment="1"/>
    <xf numFmtId="0" fontId="3" fillId="18" borderId="35" xfId="0" applyFont="1" applyFill="1" applyBorder="1" applyAlignment="1">
      <alignment horizontal="center"/>
    </xf>
    <xf numFmtId="0" fontId="4" fillId="16" borderId="37" xfId="0" applyFont="1" applyFill="1" applyBorder="1" applyAlignment="1">
      <alignment horizontal="center" vertical="center" wrapText="1"/>
    </xf>
    <xf numFmtId="0" fontId="4" fillId="0" borderId="3" xfId="0" applyFont="1" applyBorder="1" applyAlignment="1"/>
    <xf numFmtId="0" fontId="4" fillId="0" borderId="31" xfId="0" applyFont="1" applyBorder="1" applyAlignment="1">
      <alignment horizontal="center"/>
    </xf>
    <xf numFmtId="0" fontId="4" fillId="0" borderId="38" xfId="0" applyFont="1" applyBorder="1" applyAlignment="1">
      <alignment horizontal="center"/>
    </xf>
    <xf numFmtId="0" fontId="3" fillId="11" borderId="16" xfId="0" applyFont="1" applyFill="1" applyBorder="1" applyAlignment="1">
      <alignment horizontal="center"/>
    </xf>
    <xf numFmtId="0" fontId="3" fillId="19" borderId="4" xfId="0" applyFont="1" applyFill="1" applyBorder="1" applyAlignment="1">
      <alignment horizontal="center"/>
    </xf>
    <xf numFmtId="0" fontId="4" fillId="11" borderId="4" xfId="0" applyFont="1" applyFill="1" applyBorder="1" applyAlignment="1">
      <alignment horizontal="center"/>
    </xf>
    <xf numFmtId="0" fontId="3" fillId="10" borderId="7" xfId="0" applyFont="1" applyFill="1" applyBorder="1" applyAlignment="1">
      <alignment horizontal="center"/>
    </xf>
    <xf numFmtId="0" fontId="3" fillId="10" borderId="3" xfId="0" applyFont="1" applyFill="1" applyBorder="1" applyAlignment="1">
      <alignment horizontal="center"/>
    </xf>
    <xf numFmtId="0" fontId="4" fillId="10" borderId="3" xfId="0" applyFont="1" applyFill="1" applyBorder="1" applyAlignment="1">
      <alignment horizontal="center"/>
    </xf>
    <xf numFmtId="0" fontId="3" fillId="14" borderId="2" xfId="0" applyFont="1" applyFill="1" applyBorder="1" applyAlignment="1">
      <alignment horizontal="center"/>
    </xf>
    <xf numFmtId="0" fontId="3" fillId="14" borderId="9" xfId="0" applyFont="1" applyFill="1" applyBorder="1" applyAlignment="1">
      <alignment horizontal="center"/>
    </xf>
    <xf numFmtId="0" fontId="4" fillId="14" borderId="9" xfId="0" applyFont="1" applyFill="1" applyBorder="1" applyAlignment="1">
      <alignment horizontal="center"/>
    </xf>
    <xf numFmtId="0" fontId="4" fillId="14" borderId="3" xfId="0" applyFont="1" applyFill="1" applyBorder="1" applyAlignment="1">
      <alignment horizontal="center"/>
    </xf>
    <xf numFmtId="0" fontId="4" fillId="11" borderId="3" xfId="0" applyFont="1" applyFill="1" applyBorder="1" applyAlignment="1">
      <alignment horizontal="center"/>
    </xf>
    <xf numFmtId="164" fontId="4" fillId="0" borderId="0" xfId="0" applyNumberFormat="1" applyFont="1" applyAlignment="1">
      <alignment horizontal="center"/>
    </xf>
    <xf numFmtId="164" fontId="4" fillId="0" borderId="3" xfId="0" applyNumberFormat="1" applyFont="1" applyBorder="1" applyAlignment="1">
      <alignment horizontal="center"/>
    </xf>
    <xf numFmtId="0" fontId="3" fillId="9" borderId="7" xfId="0" applyFont="1" applyFill="1" applyBorder="1" applyAlignment="1">
      <alignment horizontal="left"/>
    </xf>
    <xf numFmtId="0" fontId="4" fillId="0" borderId="3" xfId="0" applyFont="1" applyFill="1" applyBorder="1" applyAlignment="1">
      <alignment horizontal="center"/>
    </xf>
    <xf numFmtId="0" fontId="4" fillId="14" borderId="3" xfId="0" applyFont="1" applyFill="1" applyBorder="1" applyAlignment="1">
      <alignment horizontal="center" wrapText="1"/>
    </xf>
    <xf numFmtId="0" fontId="4" fillId="10" borderId="3" xfId="0" applyFont="1" applyFill="1" applyBorder="1" applyAlignment="1">
      <alignment horizontal="center" wrapText="1"/>
    </xf>
    <xf numFmtId="0" fontId="4" fillId="11" borderId="3" xfId="0" applyFont="1" applyFill="1" applyBorder="1" applyAlignment="1">
      <alignment horizontal="center" wrapText="1"/>
    </xf>
    <xf numFmtId="0" fontId="5" fillId="0" borderId="3" xfId="0" applyFont="1" applyBorder="1" applyAlignment="1">
      <alignment wrapText="1"/>
    </xf>
    <xf numFmtId="0" fontId="4" fillId="20" borderId="3" xfId="0" applyFont="1" applyFill="1" applyBorder="1" applyAlignment="1">
      <alignment horizontal="center" wrapText="1"/>
    </xf>
    <xf numFmtId="0" fontId="4" fillId="0" borderId="3" xfId="0" applyFont="1" applyBorder="1" applyAlignment="1">
      <alignment horizontal="center" wrapText="1"/>
    </xf>
    <xf numFmtId="0" fontId="4" fillId="21" borderId="3" xfId="0" applyFont="1" applyFill="1" applyBorder="1" applyAlignment="1">
      <alignment horizontal="center" wrapText="1"/>
    </xf>
    <xf numFmtId="0" fontId="3" fillId="8" borderId="16" xfId="0" applyFont="1" applyFill="1" applyBorder="1" applyAlignment="1">
      <alignment horizontal="left"/>
    </xf>
    <xf numFmtId="164" fontId="3" fillId="0" borderId="29" xfId="0" applyNumberFormat="1" applyFont="1" applyBorder="1" applyAlignment="1">
      <alignment horizontal="center"/>
    </xf>
    <xf numFmtId="0" fontId="0" fillId="0" borderId="32" xfId="0" applyFont="1" applyBorder="1" applyAlignment="1"/>
    <xf numFmtId="0" fontId="0" fillId="0" borderId="20" xfId="0" applyFont="1" applyBorder="1" applyAlignment="1"/>
    <xf numFmtId="0" fontId="0" fillId="0" borderId="21" xfId="0" applyFont="1" applyBorder="1" applyAlignment="1"/>
    <xf numFmtId="0" fontId="3" fillId="8" borderId="1" xfId="0" applyFont="1" applyFill="1" applyBorder="1"/>
    <xf numFmtId="0" fontId="4" fillId="14" borderId="5" xfId="0" applyFont="1" applyFill="1" applyBorder="1" applyAlignment="1">
      <alignment horizontal="center" wrapText="1"/>
    </xf>
    <xf numFmtId="0" fontId="4" fillId="10" borderId="5" xfId="0" applyFont="1" applyFill="1" applyBorder="1" applyAlignment="1">
      <alignment horizontal="center" wrapText="1"/>
    </xf>
    <xf numFmtId="0" fontId="4" fillId="0" borderId="5" xfId="0" applyFont="1" applyBorder="1" applyAlignment="1">
      <alignment horizontal="center"/>
    </xf>
    <xf numFmtId="0" fontId="4" fillId="0" borderId="5" xfId="0" applyFont="1" applyBorder="1" applyAlignment="1">
      <alignment horizontal="center" wrapText="1"/>
    </xf>
    <xf numFmtId="0" fontId="3" fillId="9" borderId="2" xfId="0" applyFont="1" applyFill="1" applyBorder="1" applyAlignment="1">
      <alignment horizontal="left"/>
    </xf>
    <xf numFmtId="0" fontId="4" fillId="11" borderId="9" xfId="0" applyFont="1" applyFill="1" applyBorder="1" applyAlignment="1">
      <alignment horizontal="center" wrapText="1"/>
    </xf>
    <xf numFmtId="0" fontId="4" fillId="10" borderId="9" xfId="0" applyFont="1" applyFill="1" applyBorder="1" applyAlignment="1">
      <alignment horizontal="center" wrapText="1"/>
    </xf>
    <xf numFmtId="0" fontId="4" fillId="20" borderId="9" xfId="0" applyFont="1" applyFill="1" applyBorder="1" applyAlignment="1">
      <alignment horizontal="center" wrapText="1"/>
    </xf>
    <xf numFmtId="0" fontId="4" fillId="21" borderId="9" xfId="0" applyFont="1" applyFill="1" applyBorder="1" applyAlignment="1">
      <alignment horizontal="center" wrapText="1"/>
    </xf>
    <xf numFmtId="0" fontId="4" fillId="0" borderId="9" xfId="0" applyFont="1" applyBorder="1" applyAlignment="1">
      <alignment horizontal="center" wrapText="1"/>
    </xf>
    <xf numFmtId="0" fontId="0" fillId="0" borderId="40" xfId="0" applyFont="1" applyBorder="1" applyAlignment="1"/>
    <xf numFmtId="0" fontId="4" fillId="14" borderId="1" xfId="0" applyFont="1" applyFill="1" applyBorder="1" applyAlignment="1">
      <alignment horizontal="center" wrapText="1"/>
    </xf>
    <xf numFmtId="0" fontId="4" fillId="14" borderId="7" xfId="0" applyFont="1" applyFill="1" applyBorder="1" applyAlignment="1">
      <alignment horizontal="center" wrapText="1"/>
    </xf>
    <xf numFmtId="0" fontId="4" fillId="11" borderId="7" xfId="0" applyFont="1" applyFill="1" applyBorder="1" applyAlignment="1">
      <alignment horizontal="center" wrapText="1"/>
    </xf>
    <xf numFmtId="0" fontId="5" fillId="0" borderId="7" xfId="0" applyFont="1" applyBorder="1" applyAlignment="1">
      <alignment wrapText="1"/>
    </xf>
    <xf numFmtId="0" fontId="4" fillId="11" borderId="2" xfId="0" applyFont="1" applyFill="1" applyBorder="1" applyAlignment="1">
      <alignment horizontal="center" wrapText="1"/>
    </xf>
    <xf numFmtId="0" fontId="4" fillId="0" borderId="39" xfId="0" applyFont="1" applyBorder="1" applyAlignment="1">
      <alignment horizontal="center"/>
    </xf>
    <xf numFmtId="0" fontId="4" fillId="0" borderId="31" xfId="0" applyFont="1" applyFill="1" applyBorder="1" applyAlignment="1">
      <alignment horizontal="center"/>
    </xf>
    <xf numFmtId="0" fontId="0" fillId="0" borderId="37" xfId="0" applyFont="1" applyBorder="1" applyAlignment="1"/>
    <xf numFmtId="0" fontId="4" fillId="0" borderId="1" xfId="0" applyFont="1" applyBorder="1" applyAlignment="1">
      <alignment horizontal="center" wrapText="1"/>
    </xf>
    <xf numFmtId="164" fontId="3" fillId="0" borderId="6" xfId="0" applyNumberFormat="1" applyFont="1" applyBorder="1" applyAlignment="1">
      <alignment horizontal="center"/>
    </xf>
    <xf numFmtId="0" fontId="4" fillId="0" borderId="7" xfId="0" applyFont="1" applyBorder="1" applyAlignment="1">
      <alignment horizontal="center" wrapText="1"/>
    </xf>
    <xf numFmtId="0" fontId="4" fillId="21" borderId="7" xfId="0" applyFont="1" applyFill="1" applyBorder="1" applyAlignment="1">
      <alignment horizontal="center" wrapText="1"/>
    </xf>
    <xf numFmtId="0" fontId="4" fillId="21" borderId="2" xfId="0" applyFont="1" applyFill="1" applyBorder="1" applyAlignment="1">
      <alignment horizontal="center" wrapText="1"/>
    </xf>
    <xf numFmtId="0" fontId="3" fillId="0" borderId="13" xfId="0" applyFont="1" applyBorder="1" applyAlignment="1">
      <alignment horizontal="center"/>
    </xf>
    <xf numFmtId="0" fontId="4" fillId="0" borderId="2" xfId="0" applyFont="1" applyBorder="1" applyAlignment="1">
      <alignment horizontal="center" wrapText="1"/>
    </xf>
  </cellXfs>
  <cellStyles count="3">
    <cellStyle name="Normal" xfId="0" builtinId="0"/>
    <cellStyle name="Normal 2" xfId="2"/>
    <cellStyle name="Porcentaje" xfId="1" builtinId="5"/>
  </cellStyles>
  <dxfs count="80">
    <dxf>
      <fill>
        <patternFill>
          <bgColor rgb="FFFFFF00"/>
        </patternFill>
      </fill>
    </dxf>
    <dxf>
      <fill>
        <patternFill>
          <bgColor rgb="FF71FD23"/>
        </patternFill>
      </fill>
    </dxf>
    <dxf>
      <fill>
        <patternFill>
          <bgColor rgb="FF02AE2B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1FD23"/>
        </patternFill>
      </fill>
    </dxf>
    <dxf>
      <fill>
        <patternFill>
          <bgColor rgb="FF02AE2B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1FD23"/>
        </patternFill>
      </fill>
    </dxf>
    <dxf>
      <fill>
        <patternFill>
          <bgColor rgb="FF02AE2B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1FD23"/>
        </patternFill>
      </fill>
    </dxf>
    <dxf>
      <fill>
        <patternFill>
          <bgColor rgb="FF02AE2B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1FD23"/>
        </patternFill>
      </fill>
    </dxf>
    <dxf>
      <fill>
        <patternFill>
          <bgColor rgb="FF02AE2B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1FD23"/>
        </patternFill>
      </fill>
    </dxf>
    <dxf>
      <fill>
        <patternFill>
          <bgColor rgb="FF02AE2B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1FD23"/>
        </patternFill>
      </fill>
    </dxf>
    <dxf>
      <fill>
        <patternFill>
          <bgColor rgb="FF02AE2B"/>
        </patternFill>
      </fill>
    </dxf>
    <dxf>
      <fill>
        <patternFill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71FD23"/>
        </patternFill>
      </fill>
    </dxf>
    <dxf>
      <fill>
        <patternFill>
          <bgColor rgb="FF02AE2B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1FD23"/>
        </patternFill>
      </fill>
    </dxf>
    <dxf>
      <fill>
        <patternFill>
          <bgColor rgb="FF02AE2B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1FD23"/>
        </patternFill>
      </fill>
    </dxf>
    <dxf>
      <fill>
        <patternFill>
          <bgColor rgb="FF02AE2B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1FD23"/>
        </patternFill>
      </fill>
    </dxf>
    <dxf>
      <fill>
        <patternFill>
          <bgColor rgb="FF02AE2B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1FD23"/>
        </patternFill>
      </fill>
    </dxf>
    <dxf>
      <fill>
        <patternFill>
          <bgColor rgb="FF02AE2B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1FD23"/>
        </patternFill>
      </fill>
    </dxf>
    <dxf>
      <fill>
        <patternFill>
          <bgColor rgb="FF02AE2B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1FD23"/>
        </patternFill>
      </fill>
    </dxf>
    <dxf>
      <fill>
        <patternFill>
          <bgColor rgb="FF02AE2B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colors>
    <mruColors>
      <color rgb="FF00FF00"/>
      <color rgb="FF71FD23"/>
      <color rgb="FF02AE2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FACTORES DE RIESGO POR DEPORTISTA </a:t>
            </a:r>
            <a:br>
              <a:rPr lang="en-US" sz="1800" b="1" i="0" baseline="0">
                <a:effectLst/>
              </a:rPr>
            </a:br>
            <a:r>
              <a:rPr lang="en-US" sz="1800" b="1" i="0" baseline="0">
                <a:effectLst/>
              </a:rPr>
              <a:t>Cat. 2006 (4ta división)</a:t>
            </a:r>
            <a:endParaRPr lang="es-AR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0000"/>
            </a:solidFill>
          </c:spPr>
          <c:invertIfNegative val="0"/>
          <c:cat>
            <c:strRef>
              <c:f>'2005-06 (4ta)'!$C$40:$J$40</c:f>
              <c:strCache>
                <c:ptCount val="8"/>
                <c:pt idx="0">
                  <c:v>AKE</c:v>
                </c:pt>
                <c:pt idx="1">
                  <c:v>THOMAS</c:v>
                </c:pt>
                <c:pt idx="2">
                  <c:v>LUNGE</c:v>
                </c:pt>
                <c:pt idx="3">
                  <c:v>CUADR</c:v>
                </c:pt>
                <c:pt idx="4">
                  <c:v>ISQUIO</c:v>
                </c:pt>
                <c:pt idx="5">
                  <c:v>IMTP</c:v>
                </c:pt>
                <c:pt idx="6">
                  <c:v>CMJ</c:v>
                </c:pt>
                <c:pt idx="7">
                  <c:v>TRIPLE SALTO</c:v>
                </c:pt>
              </c:strCache>
            </c:strRef>
          </c:cat>
          <c:val>
            <c:numRef>
              <c:f>'2005-06 (4ta)'!$C$65:$J$65</c:f>
              <c:numCache>
                <c:formatCode>General</c:formatCode>
                <c:ptCount val="8"/>
                <c:pt idx="0">
                  <c:v>17</c:v>
                </c:pt>
                <c:pt idx="1">
                  <c:v>10</c:v>
                </c:pt>
                <c:pt idx="2">
                  <c:v>13</c:v>
                </c:pt>
                <c:pt idx="3">
                  <c:v>3</c:v>
                </c:pt>
                <c:pt idx="4">
                  <c:v>9</c:v>
                </c:pt>
                <c:pt idx="5">
                  <c:v>9</c:v>
                </c:pt>
                <c:pt idx="6">
                  <c:v>10</c:v>
                </c:pt>
                <c:pt idx="7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FFFF00"/>
            </a:solidFill>
          </c:spPr>
          <c:invertIfNegative val="0"/>
          <c:cat>
            <c:strRef>
              <c:f>'2005-06 (4ta)'!$C$40:$J$40</c:f>
              <c:strCache>
                <c:ptCount val="8"/>
                <c:pt idx="0">
                  <c:v>AKE</c:v>
                </c:pt>
                <c:pt idx="1">
                  <c:v>THOMAS</c:v>
                </c:pt>
                <c:pt idx="2">
                  <c:v>LUNGE</c:v>
                </c:pt>
                <c:pt idx="3">
                  <c:v>CUADR</c:v>
                </c:pt>
                <c:pt idx="4">
                  <c:v>ISQUIO</c:v>
                </c:pt>
                <c:pt idx="5">
                  <c:v>IMTP</c:v>
                </c:pt>
                <c:pt idx="6">
                  <c:v>CMJ</c:v>
                </c:pt>
                <c:pt idx="7">
                  <c:v>TRIPLE SALTO</c:v>
                </c:pt>
              </c:strCache>
            </c:strRef>
          </c:cat>
          <c:val>
            <c:numRef>
              <c:f>'2005-06 (4ta)'!$C$66:$J$66</c:f>
              <c:numCache>
                <c:formatCode>General</c:formatCode>
                <c:ptCount val="8"/>
                <c:pt idx="0">
                  <c:v>0</c:v>
                </c:pt>
                <c:pt idx="1">
                  <c:v>11</c:v>
                </c:pt>
                <c:pt idx="2">
                  <c:v>0</c:v>
                </c:pt>
                <c:pt idx="3">
                  <c:v>3</c:v>
                </c:pt>
                <c:pt idx="4">
                  <c:v>10</c:v>
                </c:pt>
                <c:pt idx="5">
                  <c:v>6</c:v>
                </c:pt>
                <c:pt idx="6">
                  <c:v>12</c:v>
                </c:pt>
                <c:pt idx="7">
                  <c:v>2</c:v>
                </c:pt>
              </c:numCache>
            </c:numRef>
          </c:val>
        </c:ser>
        <c:ser>
          <c:idx val="2"/>
          <c:order val="2"/>
          <c:spPr>
            <a:solidFill>
              <a:srgbClr val="00FF00"/>
            </a:solidFill>
          </c:spPr>
          <c:invertIfNegative val="0"/>
          <c:cat>
            <c:strRef>
              <c:f>'2005-06 (4ta)'!$C$40:$J$40</c:f>
              <c:strCache>
                <c:ptCount val="8"/>
                <c:pt idx="0">
                  <c:v>AKE</c:v>
                </c:pt>
                <c:pt idx="1">
                  <c:v>THOMAS</c:v>
                </c:pt>
                <c:pt idx="2">
                  <c:v>LUNGE</c:v>
                </c:pt>
                <c:pt idx="3">
                  <c:v>CUADR</c:v>
                </c:pt>
                <c:pt idx="4">
                  <c:v>ISQUIO</c:v>
                </c:pt>
                <c:pt idx="5">
                  <c:v>IMTP</c:v>
                </c:pt>
                <c:pt idx="6">
                  <c:v>CMJ</c:v>
                </c:pt>
                <c:pt idx="7">
                  <c:v>TRIPLE SALTO</c:v>
                </c:pt>
              </c:strCache>
            </c:strRef>
          </c:cat>
          <c:val>
            <c:numRef>
              <c:f>'2005-06 (4ta)'!$C$67:$J$67</c:f>
              <c:numCache>
                <c:formatCode>General</c:formatCode>
                <c:ptCount val="8"/>
                <c:pt idx="0">
                  <c:v>5</c:v>
                </c:pt>
                <c:pt idx="1">
                  <c:v>1</c:v>
                </c:pt>
                <c:pt idx="2">
                  <c:v>9</c:v>
                </c:pt>
                <c:pt idx="3">
                  <c:v>16</c:v>
                </c:pt>
                <c:pt idx="4">
                  <c:v>3</c:v>
                </c:pt>
                <c:pt idx="5">
                  <c:v>7</c:v>
                </c:pt>
                <c:pt idx="6">
                  <c:v>22</c:v>
                </c:pt>
                <c:pt idx="7">
                  <c:v>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221031040"/>
        <c:axId val="221032832"/>
      </c:barChart>
      <c:catAx>
        <c:axId val="221031040"/>
        <c:scaling>
          <c:orientation val="minMax"/>
        </c:scaling>
        <c:delete val="0"/>
        <c:axPos val="b"/>
        <c:majorTickMark val="none"/>
        <c:minorTickMark val="none"/>
        <c:tickLblPos val="nextTo"/>
        <c:txPr>
          <a:bodyPr/>
          <a:lstStyle/>
          <a:p>
            <a:pPr>
              <a:defRPr b="1"/>
            </a:pPr>
            <a:endParaRPr lang="es-AR"/>
          </a:p>
        </c:txPr>
        <c:crossAx val="221032832"/>
        <c:crosses val="autoZero"/>
        <c:auto val="1"/>
        <c:lblAlgn val="ctr"/>
        <c:lblOffset val="100"/>
        <c:noMultiLvlLbl val="0"/>
      </c:catAx>
      <c:valAx>
        <c:axId val="22103283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/>
          <a:lstStyle/>
          <a:p>
            <a:pPr>
              <a:defRPr b="1"/>
            </a:pPr>
            <a:endParaRPr lang="es-AR"/>
          </a:p>
        </c:txPr>
        <c:crossAx val="2210310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FACTORES DE RIESGO POR DEPORTISTA </a:t>
            </a:r>
          </a:p>
          <a:p>
            <a:pPr>
              <a:defRPr/>
            </a:pPr>
            <a:r>
              <a:rPr lang="en-US" sz="1800" b="1" i="0" baseline="0">
                <a:effectLst/>
              </a:rPr>
              <a:t>Cat. 2006 (4ta división)</a:t>
            </a:r>
            <a:endParaRPr lang="es-AR" sz="1800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'2005-06 (4ta)'!$K$40</c:f>
              <c:strCache>
                <c:ptCount val="1"/>
                <c:pt idx="0">
                  <c:v>BAJO RIESGO</c:v>
                </c:pt>
              </c:strCache>
            </c:strRef>
          </c:tx>
          <c:spPr>
            <a:solidFill>
              <a:srgbClr val="00FF00"/>
            </a:solidFill>
          </c:spPr>
          <c:invertIfNegative val="0"/>
          <c:cat>
            <c:strRef>
              <c:f>'2005-06 (4ta)'!$B$41:$B$51</c:f>
              <c:strCache>
                <c:ptCount val="11"/>
                <c:pt idx="0">
                  <c:v>Alvarez Thiago</c:v>
                </c:pt>
                <c:pt idx="1">
                  <c:v>Ciro Nahuel</c:v>
                </c:pt>
                <c:pt idx="2">
                  <c:v>Contreras Tiago</c:v>
                </c:pt>
                <c:pt idx="3">
                  <c:v>Giorza Mateo</c:v>
                </c:pt>
                <c:pt idx="4">
                  <c:v>Gonzalez Francisco </c:v>
                </c:pt>
                <c:pt idx="5">
                  <c:v>Jaton Lionel</c:v>
                </c:pt>
                <c:pt idx="6">
                  <c:v>Karl Mateo</c:v>
                </c:pt>
                <c:pt idx="7">
                  <c:v>Marin Juan</c:v>
                </c:pt>
                <c:pt idx="8">
                  <c:v>Mehauod Fidel</c:v>
                </c:pt>
                <c:pt idx="9">
                  <c:v>Nagel Nicolas</c:v>
                </c:pt>
                <c:pt idx="10">
                  <c:v>Oreggioni Santiago</c:v>
                </c:pt>
              </c:strCache>
            </c:strRef>
          </c:cat>
          <c:val>
            <c:numRef>
              <c:f>'2005-06 (4ta)'!$K$41:$K$51</c:f>
              <c:numCache>
                <c:formatCode>General</c:formatCode>
                <c:ptCount val="11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5</c:v>
                </c:pt>
                <c:pt idx="4">
                  <c:v>6</c:v>
                </c:pt>
                <c:pt idx="5">
                  <c:v>1</c:v>
                </c:pt>
                <c:pt idx="6">
                  <c:v>4</c:v>
                </c:pt>
                <c:pt idx="7">
                  <c:v>4</c:v>
                </c:pt>
                <c:pt idx="8">
                  <c:v>3</c:v>
                </c:pt>
                <c:pt idx="9">
                  <c:v>3</c:v>
                </c:pt>
                <c:pt idx="10">
                  <c:v>5</c:v>
                </c:pt>
              </c:numCache>
            </c:numRef>
          </c:val>
        </c:ser>
        <c:ser>
          <c:idx val="1"/>
          <c:order val="1"/>
          <c:tx>
            <c:strRef>
              <c:f>'2005-06 (4ta)'!$L$40</c:f>
              <c:strCache>
                <c:ptCount val="1"/>
                <c:pt idx="0">
                  <c:v>MODERADO RIESGO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cat>
            <c:strRef>
              <c:f>'2005-06 (4ta)'!$B$41:$B$51</c:f>
              <c:strCache>
                <c:ptCount val="11"/>
                <c:pt idx="0">
                  <c:v>Alvarez Thiago</c:v>
                </c:pt>
                <c:pt idx="1">
                  <c:v>Ciro Nahuel</c:v>
                </c:pt>
                <c:pt idx="2">
                  <c:v>Contreras Tiago</c:v>
                </c:pt>
                <c:pt idx="3">
                  <c:v>Giorza Mateo</c:v>
                </c:pt>
                <c:pt idx="4">
                  <c:v>Gonzalez Francisco </c:v>
                </c:pt>
                <c:pt idx="5">
                  <c:v>Jaton Lionel</c:v>
                </c:pt>
                <c:pt idx="6">
                  <c:v>Karl Mateo</c:v>
                </c:pt>
                <c:pt idx="7">
                  <c:v>Marin Juan</c:v>
                </c:pt>
                <c:pt idx="8">
                  <c:v>Mehauod Fidel</c:v>
                </c:pt>
                <c:pt idx="9">
                  <c:v>Nagel Nicolas</c:v>
                </c:pt>
                <c:pt idx="10">
                  <c:v>Oreggioni Santiago</c:v>
                </c:pt>
              </c:strCache>
            </c:strRef>
          </c:cat>
          <c:val>
            <c:numRef>
              <c:f>'2005-06 (4ta)'!$L$41:$L$51</c:f>
              <c:numCache>
                <c:formatCode>General</c:formatCode>
                <c:ptCount val="11"/>
                <c:pt idx="0">
                  <c:v>4</c:v>
                </c:pt>
                <c:pt idx="1">
                  <c:v>2</c:v>
                </c:pt>
                <c:pt idx="2">
                  <c:v>4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2</c:v>
                </c:pt>
                <c:pt idx="7">
                  <c:v>4</c:v>
                </c:pt>
                <c:pt idx="8">
                  <c:v>4</c:v>
                </c:pt>
                <c:pt idx="9">
                  <c:v>3</c:v>
                </c:pt>
                <c:pt idx="10">
                  <c:v>0</c:v>
                </c:pt>
              </c:numCache>
            </c:numRef>
          </c:val>
        </c:ser>
        <c:ser>
          <c:idx val="2"/>
          <c:order val="2"/>
          <c:tx>
            <c:strRef>
              <c:f>'2005-06 (4ta)'!$M$40</c:f>
              <c:strCache>
                <c:ptCount val="1"/>
                <c:pt idx="0">
                  <c:v>ALTO RIESGO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strRef>
              <c:f>'2005-06 (4ta)'!$B$41:$B$51</c:f>
              <c:strCache>
                <c:ptCount val="11"/>
                <c:pt idx="0">
                  <c:v>Alvarez Thiago</c:v>
                </c:pt>
                <c:pt idx="1">
                  <c:v>Ciro Nahuel</c:v>
                </c:pt>
                <c:pt idx="2">
                  <c:v>Contreras Tiago</c:v>
                </c:pt>
                <c:pt idx="3">
                  <c:v>Giorza Mateo</c:v>
                </c:pt>
                <c:pt idx="4">
                  <c:v>Gonzalez Francisco </c:v>
                </c:pt>
                <c:pt idx="5">
                  <c:v>Jaton Lionel</c:v>
                </c:pt>
                <c:pt idx="6">
                  <c:v>Karl Mateo</c:v>
                </c:pt>
                <c:pt idx="7">
                  <c:v>Marin Juan</c:v>
                </c:pt>
                <c:pt idx="8">
                  <c:v>Mehauod Fidel</c:v>
                </c:pt>
                <c:pt idx="9">
                  <c:v>Nagel Nicolas</c:v>
                </c:pt>
                <c:pt idx="10">
                  <c:v>Oreggioni Santiago</c:v>
                </c:pt>
              </c:strCache>
            </c:strRef>
          </c:cat>
          <c:val>
            <c:numRef>
              <c:f>'2005-06 (4ta)'!$M$41:$M$51</c:f>
              <c:numCache>
                <c:formatCode>General</c:formatCode>
                <c:ptCount val="11"/>
                <c:pt idx="0">
                  <c:v>2</c:v>
                </c:pt>
                <c:pt idx="1">
                  <c:v>5</c:v>
                </c:pt>
                <c:pt idx="2">
                  <c:v>4</c:v>
                </c:pt>
                <c:pt idx="3">
                  <c:v>4</c:v>
                </c:pt>
                <c:pt idx="4">
                  <c:v>3</c:v>
                </c:pt>
                <c:pt idx="5">
                  <c:v>6</c:v>
                </c:pt>
                <c:pt idx="6">
                  <c:v>4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1398528"/>
        <c:axId val="221400064"/>
      </c:barChart>
      <c:catAx>
        <c:axId val="221398528"/>
        <c:scaling>
          <c:orientation val="minMax"/>
        </c:scaling>
        <c:delete val="0"/>
        <c:axPos val="b"/>
        <c:majorTickMark val="none"/>
        <c:minorTickMark val="none"/>
        <c:tickLblPos val="nextTo"/>
        <c:crossAx val="221400064"/>
        <c:crosses val="autoZero"/>
        <c:auto val="1"/>
        <c:lblAlgn val="ctr"/>
        <c:lblOffset val="100"/>
        <c:noMultiLvlLbl val="0"/>
      </c:catAx>
      <c:valAx>
        <c:axId val="22140006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b="1"/>
            </a:pPr>
            <a:endParaRPr lang="es-AR"/>
          </a:p>
        </c:txPr>
        <c:crossAx val="221398528"/>
        <c:crosses val="autoZero"/>
        <c:crossBetween val="between"/>
      </c:valAx>
      <c:dTable>
        <c:showHorzBorder val="1"/>
        <c:showVertBorder val="1"/>
        <c:showOutline val="1"/>
        <c:showKeys val="1"/>
        <c:txPr>
          <a:bodyPr/>
          <a:lstStyle/>
          <a:p>
            <a:pPr rtl="0">
              <a:defRPr b="1"/>
            </a:pPr>
            <a:endParaRPr lang="es-AR"/>
          </a:p>
        </c:txPr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FACTORES DE RIESGO POR DEPORTISTA </a:t>
            </a:r>
          </a:p>
          <a:p>
            <a:pPr>
              <a:defRPr/>
            </a:pPr>
            <a:r>
              <a:rPr lang="en-US" sz="1800" b="1" i="0" baseline="0">
                <a:effectLst/>
              </a:rPr>
              <a:t>Cat. 2006 (4ta división)</a:t>
            </a:r>
            <a:endParaRPr lang="es-AR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'2005-06 (4ta)'!$K$40</c:f>
              <c:strCache>
                <c:ptCount val="1"/>
                <c:pt idx="0">
                  <c:v>BAJO RIESGO</c:v>
                </c:pt>
              </c:strCache>
            </c:strRef>
          </c:tx>
          <c:spPr>
            <a:solidFill>
              <a:srgbClr val="00FF00"/>
            </a:solidFill>
          </c:spPr>
          <c:invertIfNegative val="0"/>
          <c:cat>
            <c:strRef>
              <c:f>'2005-06 (4ta)'!$B$52:$B$62</c:f>
              <c:strCache>
                <c:ptCount val="11"/>
                <c:pt idx="0">
                  <c:v>Paez Laureano</c:v>
                </c:pt>
                <c:pt idx="1">
                  <c:v>Peralta Brian</c:v>
                </c:pt>
                <c:pt idx="2">
                  <c:v>Quintana Ignacio</c:v>
                </c:pt>
                <c:pt idx="3">
                  <c:v>Racca Valentino</c:v>
                </c:pt>
                <c:pt idx="4">
                  <c:v>Sanchez Mauro</c:v>
                </c:pt>
                <c:pt idx="5">
                  <c:v>Sinturion Ignacio</c:v>
                </c:pt>
                <c:pt idx="6">
                  <c:v>Tschieder Valentino</c:v>
                </c:pt>
                <c:pt idx="7">
                  <c:v>Velasquez Manuel</c:v>
                </c:pt>
                <c:pt idx="8">
                  <c:v>Venencia Bruno</c:v>
                </c:pt>
                <c:pt idx="9">
                  <c:v>Yovanovich Rafael</c:v>
                </c:pt>
                <c:pt idx="10">
                  <c:v>Cristaldo Joaquín </c:v>
                </c:pt>
              </c:strCache>
            </c:strRef>
          </c:cat>
          <c:val>
            <c:numRef>
              <c:f>'2005-06 (4ta)'!$K$52:$K$62</c:f>
              <c:numCache>
                <c:formatCode>General</c:formatCode>
                <c:ptCount val="11"/>
                <c:pt idx="0">
                  <c:v>1</c:v>
                </c:pt>
                <c:pt idx="1">
                  <c:v>5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0</c:v>
                </c:pt>
                <c:pt idx="6">
                  <c:v>5</c:v>
                </c:pt>
                <c:pt idx="7">
                  <c:v>3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val>
        </c:ser>
        <c:ser>
          <c:idx val="1"/>
          <c:order val="1"/>
          <c:tx>
            <c:strRef>
              <c:f>'2005-06 (4ta)'!$L$40</c:f>
              <c:strCache>
                <c:ptCount val="1"/>
                <c:pt idx="0">
                  <c:v>MODERADO RIESGO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cat>
            <c:strRef>
              <c:f>'2005-06 (4ta)'!$B$52:$B$62</c:f>
              <c:strCache>
                <c:ptCount val="11"/>
                <c:pt idx="0">
                  <c:v>Paez Laureano</c:v>
                </c:pt>
                <c:pt idx="1">
                  <c:v>Peralta Brian</c:v>
                </c:pt>
                <c:pt idx="2">
                  <c:v>Quintana Ignacio</c:v>
                </c:pt>
                <c:pt idx="3">
                  <c:v>Racca Valentino</c:v>
                </c:pt>
                <c:pt idx="4">
                  <c:v>Sanchez Mauro</c:v>
                </c:pt>
                <c:pt idx="5">
                  <c:v>Sinturion Ignacio</c:v>
                </c:pt>
                <c:pt idx="6">
                  <c:v>Tschieder Valentino</c:v>
                </c:pt>
                <c:pt idx="7">
                  <c:v>Velasquez Manuel</c:v>
                </c:pt>
                <c:pt idx="8">
                  <c:v>Venencia Bruno</c:v>
                </c:pt>
                <c:pt idx="9">
                  <c:v>Yovanovich Rafael</c:v>
                </c:pt>
                <c:pt idx="10">
                  <c:v>Cristaldo Joaquín </c:v>
                </c:pt>
              </c:strCache>
            </c:strRef>
          </c:cat>
          <c:val>
            <c:numRef>
              <c:f>'2005-06 (4ta)'!$L$52:$L$62</c:f>
              <c:numCache>
                <c:formatCode>General</c:formatCode>
                <c:ptCount val="11"/>
                <c:pt idx="0">
                  <c:v>3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1</c:v>
                </c:pt>
                <c:pt idx="5">
                  <c:v>5</c:v>
                </c:pt>
                <c:pt idx="6">
                  <c:v>0</c:v>
                </c:pt>
                <c:pt idx="7">
                  <c:v>4</c:v>
                </c:pt>
                <c:pt idx="8">
                  <c:v>4</c:v>
                </c:pt>
                <c:pt idx="9">
                  <c:v>1</c:v>
                </c:pt>
                <c:pt idx="10">
                  <c:v>2</c:v>
                </c:pt>
              </c:numCache>
            </c:numRef>
          </c:val>
        </c:ser>
        <c:ser>
          <c:idx val="2"/>
          <c:order val="2"/>
          <c:tx>
            <c:strRef>
              <c:f>'2005-06 (4ta)'!$M$40</c:f>
              <c:strCache>
                <c:ptCount val="1"/>
                <c:pt idx="0">
                  <c:v>ALTO RIESGO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strRef>
              <c:f>'2005-06 (4ta)'!$B$52:$B$62</c:f>
              <c:strCache>
                <c:ptCount val="11"/>
                <c:pt idx="0">
                  <c:v>Paez Laureano</c:v>
                </c:pt>
                <c:pt idx="1">
                  <c:v>Peralta Brian</c:v>
                </c:pt>
                <c:pt idx="2">
                  <c:v>Quintana Ignacio</c:v>
                </c:pt>
                <c:pt idx="3">
                  <c:v>Racca Valentino</c:v>
                </c:pt>
                <c:pt idx="4">
                  <c:v>Sanchez Mauro</c:v>
                </c:pt>
                <c:pt idx="5">
                  <c:v>Sinturion Ignacio</c:v>
                </c:pt>
                <c:pt idx="6">
                  <c:v>Tschieder Valentino</c:v>
                </c:pt>
                <c:pt idx="7">
                  <c:v>Velasquez Manuel</c:v>
                </c:pt>
                <c:pt idx="8">
                  <c:v>Venencia Bruno</c:v>
                </c:pt>
                <c:pt idx="9">
                  <c:v>Yovanovich Rafael</c:v>
                </c:pt>
                <c:pt idx="10">
                  <c:v>Cristaldo Joaquín </c:v>
                </c:pt>
              </c:strCache>
            </c:strRef>
          </c:cat>
          <c:val>
            <c:numRef>
              <c:f>'2005-06 (4ta)'!$M$52:$M$62</c:f>
              <c:numCache>
                <c:formatCode>General</c:formatCode>
                <c:ptCount val="11"/>
                <c:pt idx="0">
                  <c:v>6</c:v>
                </c:pt>
                <c:pt idx="1">
                  <c:v>4</c:v>
                </c:pt>
                <c:pt idx="2">
                  <c:v>5</c:v>
                </c:pt>
                <c:pt idx="3">
                  <c:v>3</c:v>
                </c:pt>
                <c:pt idx="4">
                  <c:v>3</c:v>
                </c:pt>
                <c:pt idx="5">
                  <c:v>5</c:v>
                </c:pt>
                <c:pt idx="6">
                  <c:v>5</c:v>
                </c:pt>
                <c:pt idx="7">
                  <c:v>3</c:v>
                </c:pt>
                <c:pt idx="8">
                  <c:v>3</c:v>
                </c:pt>
                <c:pt idx="9">
                  <c:v>5</c:v>
                </c:pt>
                <c:pt idx="10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1431680"/>
        <c:axId val="221433216"/>
      </c:barChart>
      <c:catAx>
        <c:axId val="221431680"/>
        <c:scaling>
          <c:orientation val="minMax"/>
        </c:scaling>
        <c:delete val="0"/>
        <c:axPos val="b"/>
        <c:majorTickMark val="none"/>
        <c:minorTickMark val="none"/>
        <c:tickLblPos val="nextTo"/>
        <c:crossAx val="221433216"/>
        <c:crosses val="autoZero"/>
        <c:auto val="1"/>
        <c:lblAlgn val="ctr"/>
        <c:lblOffset val="100"/>
        <c:noMultiLvlLbl val="0"/>
      </c:catAx>
      <c:valAx>
        <c:axId val="22143321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b="1"/>
            </a:pPr>
            <a:endParaRPr lang="es-AR"/>
          </a:p>
        </c:txPr>
        <c:crossAx val="221431680"/>
        <c:crosses val="autoZero"/>
        <c:crossBetween val="between"/>
      </c:valAx>
      <c:dTable>
        <c:showHorzBorder val="1"/>
        <c:showVertBorder val="1"/>
        <c:showOutline val="1"/>
        <c:showKeys val="1"/>
        <c:txPr>
          <a:bodyPr/>
          <a:lstStyle/>
          <a:p>
            <a:pPr rtl="0">
              <a:defRPr b="1"/>
            </a:pPr>
            <a:endParaRPr lang="es-AR"/>
          </a:p>
        </c:txPr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952500</xdr:colOff>
      <xdr:row>39</xdr:row>
      <xdr:rowOff>17929</xdr:rowOff>
    </xdr:from>
    <xdr:to>
      <xdr:col>20</xdr:col>
      <xdr:colOff>885264</xdr:colOff>
      <xdr:row>54</xdr:row>
      <xdr:rowOff>11207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</xdr:colOff>
      <xdr:row>55</xdr:row>
      <xdr:rowOff>6722</xdr:rowOff>
    </xdr:from>
    <xdr:to>
      <xdr:col>22</xdr:col>
      <xdr:colOff>11206</xdr:colOff>
      <xdr:row>71</xdr:row>
      <xdr:rowOff>33617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11207</xdr:colOff>
      <xdr:row>72</xdr:row>
      <xdr:rowOff>29134</xdr:rowOff>
    </xdr:from>
    <xdr:to>
      <xdr:col>21</xdr:col>
      <xdr:colOff>952500</xdr:colOff>
      <xdr:row>87</xdr:row>
      <xdr:rowOff>179293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S102"/>
  <sheetViews>
    <sheetView zoomScale="85" zoomScaleNormal="85" workbookViewId="0">
      <selection activeCell="B1" sqref="B1:AN29"/>
    </sheetView>
  </sheetViews>
  <sheetFormatPr baseColWidth="10" defaultColWidth="14.42578125" defaultRowHeight="15" customHeight="1"/>
  <cols>
    <col min="2" max="2" width="18.85546875" customWidth="1"/>
  </cols>
  <sheetData>
    <row r="1" spans="1:45">
      <c r="B1" s="18" t="s">
        <v>1</v>
      </c>
      <c r="C1" s="19" t="s">
        <v>1</v>
      </c>
      <c r="D1" s="20" t="s">
        <v>2</v>
      </c>
      <c r="E1" s="21" t="s">
        <v>2</v>
      </c>
      <c r="F1" s="21" t="s">
        <v>2</v>
      </c>
      <c r="G1" s="21" t="s">
        <v>2</v>
      </c>
      <c r="H1" s="21" t="s">
        <v>2</v>
      </c>
      <c r="I1" s="22" t="s">
        <v>2</v>
      </c>
      <c r="J1" s="23" t="s">
        <v>3</v>
      </c>
      <c r="K1" s="24" t="s">
        <v>3</v>
      </c>
      <c r="L1" s="25" t="s">
        <v>3</v>
      </c>
      <c r="M1" s="25" t="s">
        <v>3</v>
      </c>
      <c r="N1" s="25" t="s">
        <v>3</v>
      </c>
      <c r="O1" s="25" t="s">
        <v>3</v>
      </c>
      <c r="P1" s="25" t="s">
        <v>3</v>
      </c>
      <c r="Q1" s="25" t="s">
        <v>3</v>
      </c>
      <c r="R1" s="25" t="s">
        <v>3</v>
      </c>
      <c r="S1" s="25" t="s">
        <v>3</v>
      </c>
      <c r="T1" s="25" t="s">
        <v>3</v>
      </c>
      <c r="U1" s="26" t="s">
        <v>3</v>
      </c>
      <c r="V1" s="27" t="s">
        <v>3</v>
      </c>
      <c r="W1" s="5" t="s">
        <v>3</v>
      </c>
      <c r="X1" s="5" t="s">
        <v>3</v>
      </c>
      <c r="Y1" s="5" t="s">
        <v>3</v>
      </c>
      <c r="Z1" s="5" t="s">
        <v>3</v>
      </c>
      <c r="AA1" s="5" t="s">
        <v>3</v>
      </c>
      <c r="AB1" s="5" t="s">
        <v>3</v>
      </c>
      <c r="AC1" s="5" t="s">
        <v>3</v>
      </c>
      <c r="AD1" s="5" t="s">
        <v>3</v>
      </c>
      <c r="AE1" s="5" t="s">
        <v>3</v>
      </c>
      <c r="AF1" s="5" t="s">
        <v>3</v>
      </c>
      <c r="AG1" s="5" t="s">
        <v>3</v>
      </c>
      <c r="AH1" s="5" t="s">
        <v>3</v>
      </c>
      <c r="AI1" s="5" t="s">
        <v>3</v>
      </c>
      <c r="AJ1" s="5" t="s">
        <v>3</v>
      </c>
      <c r="AK1" s="28" t="s">
        <v>3</v>
      </c>
      <c r="AL1" s="29" t="s">
        <v>4</v>
      </c>
      <c r="AM1" s="30" t="s">
        <v>5</v>
      </c>
      <c r="AN1" s="31" t="s">
        <v>5</v>
      </c>
      <c r="AO1" s="32" t="s">
        <v>35</v>
      </c>
      <c r="AQ1" s="67" t="s">
        <v>83</v>
      </c>
      <c r="AR1" s="67" t="s">
        <v>83</v>
      </c>
      <c r="AS1" s="67" t="s">
        <v>83</v>
      </c>
    </row>
    <row r="2" spans="1:45" ht="15.75" thickBot="1">
      <c r="B2" s="33" t="s">
        <v>0</v>
      </c>
      <c r="C2" s="34" t="s">
        <v>32</v>
      </c>
      <c r="D2" s="35" t="s">
        <v>6</v>
      </c>
      <c r="E2" s="36" t="s">
        <v>7</v>
      </c>
      <c r="F2" s="36" t="s">
        <v>8</v>
      </c>
      <c r="G2" s="36" t="s">
        <v>9</v>
      </c>
      <c r="H2" s="36" t="s">
        <v>10</v>
      </c>
      <c r="I2" s="37" t="s">
        <v>11</v>
      </c>
      <c r="J2" s="38" t="s">
        <v>12</v>
      </c>
      <c r="K2" s="39" t="s">
        <v>46</v>
      </c>
      <c r="L2" s="40" t="s">
        <v>13</v>
      </c>
      <c r="M2" s="40" t="s">
        <v>47</v>
      </c>
      <c r="N2" s="40" t="s">
        <v>14</v>
      </c>
      <c r="O2" s="40" t="s">
        <v>33</v>
      </c>
      <c r="P2" s="40" t="s">
        <v>48</v>
      </c>
      <c r="Q2" s="40" t="s">
        <v>34</v>
      </c>
      <c r="R2" s="40" t="s">
        <v>49</v>
      </c>
      <c r="S2" s="40" t="s">
        <v>15</v>
      </c>
      <c r="T2" s="40" t="s">
        <v>16</v>
      </c>
      <c r="U2" s="41" t="s">
        <v>17</v>
      </c>
      <c r="V2" s="42" t="s">
        <v>18</v>
      </c>
      <c r="W2" s="13" t="s">
        <v>37</v>
      </c>
      <c r="X2" s="13" t="s">
        <v>19</v>
      </c>
      <c r="Y2" s="13" t="s">
        <v>20</v>
      </c>
      <c r="Z2" s="13" t="s">
        <v>21</v>
      </c>
      <c r="AA2" s="13" t="s">
        <v>22</v>
      </c>
      <c r="AB2" s="13" t="s">
        <v>38</v>
      </c>
      <c r="AC2" s="13" t="s">
        <v>23</v>
      </c>
      <c r="AD2" s="13" t="s">
        <v>24</v>
      </c>
      <c r="AE2" s="13" t="s">
        <v>25</v>
      </c>
      <c r="AF2" s="13" t="s">
        <v>26</v>
      </c>
      <c r="AG2" s="13" t="s">
        <v>39</v>
      </c>
      <c r="AH2" s="13" t="s">
        <v>23</v>
      </c>
      <c r="AI2" s="13" t="s">
        <v>24</v>
      </c>
      <c r="AJ2" s="13" t="s">
        <v>27</v>
      </c>
      <c r="AK2" s="43" t="s">
        <v>28</v>
      </c>
      <c r="AL2" s="44" t="s">
        <v>29</v>
      </c>
      <c r="AM2" s="45" t="s">
        <v>30</v>
      </c>
      <c r="AN2" s="46" t="s">
        <v>31</v>
      </c>
      <c r="AO2" s="47" t="s">
        <v>35</v>
      </c>
      <c r="AQ2" s="68" t="s">
        <v>80</v>
      </c>
      <c r="AR2" s="69" t="s">
        <v>81</v>
      </c>
      <c r="AS2" s="70" t="s">
        <v>82</v>
      </c>
    </row>
    <row r="3" spans="1:45">
      <c r="B3" s="62" t="s">
        <v>53</v>
      </c>
      <c r="C3" s="63">
        <v>47134622</v>
      </c>
      <c r="D3" s="11">
        <v>13</v>
      </c>
      <c r="E3" s="11">
        <v>13</v>
      </c>
      <c r="F3" s="3">
        <v>0</v>
      </c>
      <c r="G3" s="3">
        <v>0</v>
      </c>
      <c r="H3" s="3">
        <v>40</v>
      </c>
      <c r="I3" s="12">
        <v>43</v>
      </c>
      <c r="J3" s="11">
        <v>630</v>
      </c>
      <c r="K3" s="9">
        <f>(J3-J31)/J32</f>
        <v>-0.46152541554602405</v>
      </c>
      <c r="L3" s="3">
        <v>570</v>
      </c>
      <c r="M3" s="9">
        <f>(L3-L31)/L32</f>
        <v>-0.70627796483057836</v>
      </c>
      <c r="N3" s="9">
        <f t="shared" ref="N3:N29" si="0">L3/J3*100</f>
        <v>90.476190476190482</v>
      </c>
      <c r="O3" s="3">
        <v>325</v>
      </c>
      <c r="P3" s="9">
        <f>(O3-O31)/O32</f>
        <v>0.21871969019879442</v>
      </c>
      <c r="Q3" s="3">
        <v>212</v>
      </c>
      <c r="R3" s="9">
        <f>(Q3-Q31)/Q32</f>
        <v>-0.95084093137942272</v>
      </c>
      <c r="S3" s="9">
        <f t="shared" ref="S3:S29" si="1">Q3/O3*100</f>
        <v>65.230769230769226</v>
      </c>
      <c r="T3" s="9">
        <f t="shared" ref="T3:T29" si="2">O3/J3*100</f>
        <v>51.587301587301596</v>
      </c>
      <c r="U3" s="10">
        <f t="shared" ref="U3:U29" si="3">Q3/L3*100</f>
        <v>37.192982456140349</v>
      </c>
      <c r="V3" s="11">
        <v>1725</v>
      </c>
      <c r="W3" s="9">
        <f>(V3-V31)/V32</f>
        <v>-0.86217908174184121</v>
      </c>
      <c r="X3" s="3">
        <v>833</v>
      </c>
      <c r="Y3" s="3">
        <v>891</v>
      </c>
      <c r="Z3" s="9">
        <f t="shared" ref="Z3:Z29" si="4">Y3/X3*100</f>
        <v>106.96278511404562</v>
      </c>
      <c r="AA3" s="3">
        <v>1645</v>
      </c>
      <c r="AB3" s="9">
        <f>(AA3-AA31)/AA32</f>
        <v>-0.77035717714352381</v>
      </c>
      <c r="AC3" s="3">
        <v>893</v>
      </c>
      <c r="AD3" s="3">
        <v>750</v>
      </c>
      <c r="AE3" s="9">
        <f t="shared" ref="AE3:AE29" si="5">AD3/AC3*100</f>
        <v>83.986562150055988</v>
      </c>
      <c r="AF3" s="3">
        <v>1631</v>
      </c>
      <c r="AG3" s="9">
        <f>(AF3-AF31)/AF32</f>
        <v>-6.0054716684028203E-2</v>
      </c>
      <c r="AH3" s="3">
        <v>898</v>
      </c>
      <c r="AI3" s="3">
        <v>732</v>
      </c>
      <c r="AJ3" s="9">
        <f t="shared" ref="AJ3:AJ29" si="6">AI3/AH3*100</f>
        <v>81.514476614699333</v>
      </c>
      <c r="AK3" s="12">
        <f t="shared" ref="AK3:AK29" si="7">AA3/V3</f>
        <v>0.95362318840579707</v>
      </c>
      <c r="AL3" s="11">
        <v>600</v>
      </c>
      <c r="AM3" s="3">
        <v>600</v>
      </c>
      <c r="AN3" s="10">
        <f t="shared" ref="AN3:AN29" si="8">AM3/AL3*100</f>
        <v>100</v>
      </c>
      <c r="AO3" s="48"/>
      <c r="AQ3" s="130">
        <v>4</v>
      </c>
      <c r="AR3" s="126">
        <v>4</v>
      </c>
      <c r="AS3" s="131">
        <v>2</v>
      </c>
    </row>
    <row r="4" spans="1:45">
      <c r="B4" s="62" t="s">
        <v>54</v>
      </c>
      <c r="C4" s="63">
        <v>46447114</v>
      </c>
      <c r="D4" s="11">
        <v>26</v>
      </c>
      <c r="E4" s="11">
        <v>25</v>
      </c>
      <c r="F4" s="2">
        <v>1</v>
      </c>
      <c r="G4" s="2">
        <v>2</v>
      </c>
      <c r="H4" s="2">
        <v>38</v>
      </c>
      <c r="I4" s="8">
        <v>36</v>
      </c>
      <c r="J4" s="7">
        <v>676</v>
      </c>
      <c r="K4" s="9">
        <f>(J4-J31)/J32</f>
        <v>-0.21308726632656869</v>
      </c>
      <c r="L4" s="2">
        <v>625</v>
      </c>
      <c r="M4" s="9">
        <f>(L4-L31)/L32</f>
        <v>-0.40344439380116665</v>
      </c>
      <c r="N4" s="4">
        <f t="shared" si="0"/>
        <v>92.455621301775153</v>
      </c>
      <c r="O4" s="2">
        <v>221</v>
      </c>
      <c r="P4" s="9">
        <f>(O4-O31)/O32</f>
        <v>-1.3210669288007204</v>
      </c>
      <c r="Q4" s="2">
        <v>244</v>
      </c>
      <c r="R4" s="9">
        <f>(Q4-Q31)/Q32</f>
        <v>-0.5247479869547802</v>
      </c>
      <c r="S4" s="4">
        <f>Q4/O4*100</f>
        <v>110.40723981900453</v>
      </c>
      <c r="T4" s="4">
        <f t="shared" si="2"/>
        <v>32.692307692307693</v>
      </c>
      <c r="U4" s="6">
        <f t="shared" si="3"/>
        <v>39.04</v>
      </c>
      <c r="V4" s="7">
        <v>2062</v>
      </c>
      <c r="W4" s="9">
        <f>(V4-V31)/V32</f>
        <v>0.6766258561575359</v>
      </c>
      <c r="X4" s="2">
        <v>1049</v>
      </c>
      <c r="Y4" s="2">
        <v>1012</v>
      </c>
      <c r="Z4" s="4">
        <f t="shared" si="4"/>
        <v>96.47283126787417</v>
      </c>
      <c r="AA4" s="2">
        <v>1988</v>
      </c>
      <c r="AB4" s="9">
        <f>(AA4-AA31)/AA32</f>
        <v>0.7646613754640883</v>
      </c>
      <c r="AC4" s="2">
        <v>946</v>
      </c>
      <c r="AD4" s="2">
        <v>1041</v>
      </c>
      <c r="AE4" s="4">
        <f t="shared" si="5"/>
        <v>110.04228329809725</v>
      </c>
      <c r="AF4" s="2">
        <v>1611</v>
      </c>
      <c r="AG4" s="9">
        <f>(AF4-AF31)/AF32</f>
        <v>-0.13166467695766626</v>
      </c>
      <c r="AH4" s="2">
        <v>760</v>
      </c>
      <c r="AI4" s="2">
        <v>851</v>
      </c>
      <c r="AJ4" s="4">
        <f t="shared" si="6"/>
        <v>111.97368421052632</v>
      </c>
      <c r="AK4" s="8">
        <f t="shared" si="7"/>
        <v>0.96411251212415128</v>
      </c>
      <c r="AL4" s="7">
        <v>533</v>
      </c>
      <c r="AM4" s="2">
        <v>523</v>
      </c>
      <c r="AN4" s="6">
        <f t="shared" si="8"/>
        <v>98.123827392120077</v>
      </c>
      <c r="AO4" s="49" t="s">
        <v>52</v>
      </c>
      <c r="AQ4" s="130">
        <v>3</v>
      </c>
      <c r="AR4" s="126">
        <v>2</v>
      </c>
      <c r="AS4" s="131">
        <v>5</v>
      </c>
    </row>
    <row r="5" spans="1:45">
      <c r="B5" s="62" t="s">
        <v>55</v>
      </c>
      <c r="C5" s="63">
        <v>47587496</v>
      </c>
      <c r="D5" s="11">
        <v>24</v>
      </c>
      <c r="E5" s="11">
        <v>26</v>
      </c>
      <c r="F5" s="2">
        <v>1</v>
      </c>
      <c r="G5" s="2">
        <v>1</v>
      </c>
      <c r="H5" s="2">
        <v>34</v>
      </c>
      <c r="I5" s="8">
        <v>29</v>
      </c>
      <c r="J5" s="7">
        <v>720</v>
      </c>
      <c r="K5" s="9">
        <f>(J5-J31)/J32</f>
        <v>2.4549224231171257E-2</v>
      </c>
      <c r="L5" s="2">
        <v>816</v>
      </c>
      <c r="M5" s="9">
        <f>(L5-L31)/L32</f>
        <v>0.6482140074100633</v>
      </c>
      <c r="N5" s="4">
        <f t="shared" si="0"/>
        <v>113.33333333333333</v>
      </c>
      <c r="O5" s="2">
        <v>303</v>
      </c>
      <c r="P5" s="9">
        <f>(O5-O31)/O32</f>
        <v>-0.10700440228187218</v>
      </c>
      <c r="Q5" s="2">
        <v>280</v>
      </c>
      <c r="R5" s="9">
        <f>(Q5-Q31)/Q32</f>
        <v>-4.539342447705743E-2</v>
      </c>
      <c r="S5" s="4">
        <f t="shared" si="1"/>
        <v>92.409240924092401</v>
      </c>
      <c r="T5" s="4">
        <f t="shared" si="2"/>
        <v>42.083333333333336</v>
      </c>
      <c r="U5" s="6">
        <f t="shared" si="3"/>
        <v>34.313725490196077</v>
      </c>
      <c r="V5" s="7">
        <v>1824</v>
      </c>
      <c r="W5" s="9">
        <f>(V5-V31)/V32</f>
        <v>-0.41012659256665324</v>
      </c>
      <c r="X5" s="2">
        <v>801</v>
      </c>
      <c r="Y5" s="2">
        <v>1023</v>
      </c>
      <c r="Z5" s="4">
        <f t="shared" si="4"/>
        <v>127.71535580524345</v>
      </c>
      <c r="AA5" s="2">
        <v>1772</v>
      </c>
      <c r="AB5" s="9">
        <f>(AA5-AA31)/AA32</f>
        <v>-0.20199753813137589</v>
      </c>
      <c r="AC5" s="2">
        <v>901</v>
      </c>
      <c r="AD5" s="2">
        <v>870</v>
      </c>
      <c r="AE5" s="4">
        <f t="shared" si="5"/>
        <v>96.559378468368479</v>
      </c>
      <c r="AF5" s="2">
        <v>1575</v>
      </c>
      <c r="AG5" s="9">
        <f>(AF5-AF31)/AF32</f>
        <v>-0.26056260545021476</v>
      </c>
      <c r="AH5" s="2">
        <v>810</v>
      </c>
      <c r="AI5" s="2">
        <v>764</v>
      </c>
      <c r="AJ5" s="4">
        <f t="shared" si="6"/>
        <v>94.320987654320987</v>
      </c>
      <c r="AK5" s="8">
        <f t="shared" si="7"/>
        <v>0.97149122807017541</v>
      </c>
      <c r="AL5" s="7">
        <v>517</v>
      </c>
      <c r="AM5" s="2">
        <v>528</v>
      </c>
      <c r="AN5" s="6">
        <f t="shared" si="8"/>
        <v>102.12765957446808</v>
      </c>
      <c r="AO5" s="49"/>
      <c r="AQ5" s="130">
        <v>2</v>
      </c>
      <c r="AR5" s="126">
        <v>4</v>
      </c>
      <c r="AS5" s="131">
        <v>4</v>
      </c>
    </row>
    <row r="6" spans="1:45">
      <c r="B6" s="62" t="s">
        <v>56</v>
      </c>
      <c r="C6" s="63">
        <v>47442865</v>
      </c>
      <c r="D6" s="11"/>
      <c r="E6" s="11"/>
      <c r="F6" s="2"/>
      <c r="G6" s="2"/>
      <c r="H6" s="2"/>
      <c r="I6" s="8"/>
      <c r="J6" s="7"/>
      <c r="K6" s="9"/>
      <c r="L6" s="2"/>
      <c r="M6" s="9"/>
      <c r="N6" s="4"/>
      <c r="O6" s="2"/>
      <c r="P6" s="9"/>
      <c r="Q6" s="2"/>
      <c r="R6" s="9"/>
      <c r="S6" s="4"/>
      <c r="T6" s="4"/>
      <c r="U6" s="6"/>
      <c r="V6" s="7"/>
      <c r="W6" s="9"/>
      <c r="X6" s="2"/>
      <c r="Y6" s="2"/>
      <c r="Z6" s="4"/>
      <c r="AA6" s="2"/>
      <c r="AB6" s="9"/>
      <c r="AC6" s="2"/>
      <c r="AD6" s="2"/>
      <c r="AE6" s="4"/>
      <c r="AF6" s="2"/>
      <c r="AG6" s="9"/>
      <c r="AH6" s="2"/>
      <c r="AI6" s="2"/>
      <c r="AJ6" s="4"/>
      <c r="AK6" s="8"/>
      <c r="AL6" s="7"/>
      <c r="AM6" s="2"/>
      <c r="AN6" s="6"/>
      <c r="AO6" s="49" t="s">
        <v>51</v>
      </c>
      <c r="AQ6" s="130"/>
      <c r="AR6" s="126"/>
      <c r="AS6" s="131"/>
    </row>
    <row r="7" spans="1:45">
      <c r="A7" s="1"/>
      <c r="B7" s="62" t="s">
        <v>57</v>
      </c>
      <c r="C7" s="63">
        <v>47037481</v>
      </c>
      <c r="D7" s="11"/>
      <c r="E7" s="11"/>
      <c r="F7" s="2"/>
      <c r="G7" s="2"/>
      <c r="H7" s="2"/>
      <c r="I7" s="8"/>
      <c r="J7" s="7"/>
      <c r="K7" s="9"/>
      <c r="L7" s="2"/>
      <c r="M7" s="9"/>
      <c r="N7" s="4"/>
      <c r="O7" s="2"/>
      <c r="P7" s="9"/>
      <c r="Q7" s="2"/>
      <c r="R7" s="9"/>
      <c r="S7" s="4"/>
      <c r="T7" s="4"/>
      <c r="U7" s="6"/>
      <c r="V7" s="7"/>
      <c r="W7" s="9"/>
      <c r="X7" s="2"/>
      <c r="Y7" s="2"/>
      <c r="Z7" s="4"/>
      <c r="AA7" s="2"/>
      <c r="AB7" s="9"/>
      <c r="AC7" s="2"/>
      <c r="AD7" s="2"/>
      <c r="AE7" s="4"/>
      <c r="AF7" s="2"/>
      <c r="AG7" s="9"/>
      <c r="AH7" s="2"/>
      <c r="AI7" s="2"/>
      <c r="AJ7" s="4"/>
      <c r="AK7" s="8"/>
      <c r="AL7" s="7"/>
      <c r="AM7" s="2"/>
      <c r="AN7" s="6"/>
      <c r="AO7" s="49"/>
      <c r="AQ7" s="130"/>
      <c r="AR7" s="126"/>
      <c r="AS7" s="131"/>
    </row>
    <row r="8" spans="1:45">
      <c r="A8" s="1"/>
      <c r="B8" s="62" t="s">
        <v>58</v>
      </c>
      <c r="C8" s="63">
        <v>47291186</v>
      </c>
      <c r="D8" s="11">
        <v>25</v>
      </c>
      <c r="E8" s="11">
        <v>27</v>
      </c>
      <c r="F8" s="2">
        <v>1</v>
      </c>
      <c r="G8" s="2">
        <v>1</v>
      </c>
      <c r="H8" s="2">
        <v>42</v>
      </c>
      <c r="I8" s="8">
        <v>41</v>
      </c>
      <c r="J8" s="7">
        <v>704</v>
      </c>
      <c r="K8" s="9">
        <f>(J8-J31)/J32</f>
        <v>-6.1864045062552359E-2</v>
      </c>
      <c r="L8" s="2">
        <v>655</v>
      </c>
      <c r="M8" s="9">
        <f>(L8-L31)/L32</f>
        <v>-0.23826244596694204</v>
      </c>
      <c r="N8" s="4">
        <f t="shared" si="0"/>
        <v>93.039772727272734</v>
      </c>
      <c r="O8" s="2">
        <v>254</v>
      </c>
      <c r="P8" s="9">
        <f>(O8-O31)/O32</f>
        <v>-0.83248079007972053</v>
      </c>
      <c r="Q8" s="2">
        <v>205</v>
      </c>
      <c r="R8" s="9">
        <f>(Q8-Q31)/Q32</f>
        <v>-1.0440487629723132</v>
      </c>
      <c r="S8" s="4">
        <f t="shared" si="1"/>
        <v>80.70866141732283</v>
      </c>
      <c r="T8" s="4">
        <f t="shared" si="2"/>
        <v>36.079545454545453</v>
      </c>
      <c r="U8" s="6">
        <f t="shared" si="3"/>
        <v>31.297709923664126</v>
      </c>
      <c r="V8" s="7">
        <v>1878</v>
      </c>
      <c r="W8" s="9">
        <f>(V8-V31)/V32</f>
        <v>-0.16355250756200526</v>
      </c>
      <c r="X8" s="2">
        <v>829</v>
      </c>
      <c r="Y8" s="2">
        <v>1045</v>
      </c>
      <c r="Z8" s="4">
        <f t="shared" si="4"/>
        <v>126.05548854041014</v>
      </c>
      <c r="AA8" s="2">
        <v>1796</v>
      </c>
      <c r="AB8" s="9">
        <f>(AA8-AA31)/AA32</f>
        <v>-9.4590992176324301E-2</v>
      </c>
      <c r="AC8" s="2">
        <v>865</v>
      </c>
      <c r="AD8" s="2">
        <v>929</v>
      </c>
      <c r="AE8" s="4">
        <f t="shared" si="5"/>
        <v>107.39884393063583</v>
      </c>
      <c r="AF8" s="2">
        <v>1741</v>
      </c>
      <c r="AG8" s="9">
        <f>(AF8-AF31)/AF32</f>
        <v>0.33380006482098107</v>
      </c>
      <c r="AH8" s="2">
        <v>851</v>
      </c>
      <c r="AI8" s="2">
        <v>889</v>
      </c>
      <c r="AJ8" s="4">
        <f t="shared" si="6"/>
        <v>104.46533490011751</v>
      </c>
      <c r="AK8" s="8">
        <f t="shared" si="7"/>
        <v>0.95633652822151227</v>
      </c>
      <c r="AL8" s="7">
        <v>495</v>
      </c>
      <c r="AM8" s="2">
        <v>530</v>
      </c>
      <c r="AN8" s="6">
        <f t="shared" si="8"/>
        <v>107.07070707070707</v>
      </c>
      <c r="AO8" s="49"/>
      <c r="AQ8" s="130">
        <v>5</v>
      </c>
      <c r="AR8" s="126">
        <v>1</v>
      </c>
      <c r="AS8" s="131">
        <v>4</v>
      </c>
    </row>
    <row r="9" spans="1:45">
      <c r="A9" s="1"/>
      <c r="B9" s="62" t="s">
        <v>59</v>
      </c>
      <c r="C9" s="63">
        <v>47252676</v>
      </c>
      <c r="D9" s="11">
        <v>23</v>
      </c>
      <c r="E9" s="11">
        <v>16</v>
      </c>
      <c r="F9" s="2">
        <v>1</v>
      </c>
      <c r="G9" s="2">
        <v>1</v>
      </c>
      <c r="H9" s="2">
        <v>40</v>
      </c>
      <c r="I9" s="8">
        <v>44</v>
      </c>
      <c r="J9" s="7">
        <v>1229</v>
      </c>
      <c r="K9" s="9">
        <f>(J9-J31)/J32</f>
        <v>2.7735713536377538</v>
      </c>
      <c r="L9" s="2">
        <v>1141</v>
      </c>
      <c r="M9" s="9">
        <f>(L9-L31)/L32</f>
        <v>2.4376851089474965</v>
      </c>
      <c r="N9" s="4">
        <f t="shared" si="0"/>
        <v>92.839707078925954</v>
      </c>
      <c r="O9" s="2">
        <v>393</v>
      </c>
      <c r="P9" s="9">
        <f>(O9-O31)/O32</f>
        <v>1.2255032487754003</v>
      </c>
      <c r="Q9" s="2">
        <v>396</v>
      </c>
      <c r="R9" s="9">
        <f>(Q9-Q31)/Q32</f>
        <v>1.4991934990622715</v>
      </c>
      <c r="S9" s="4">
        <f t="shared" si="1"/>
        <v>100.76335877862594</v>
      </c>
      <c r="T9" s="4">
        <f t="shared" si="2"/>
        <v>31.977217249796581</v>
      </c>
      <c r="U9" s="6">
        <f t="shared" si="3"/>
        <v>34.706397896581947</v>
      </c>
      <c r="V9" s="7">
        <v>2348</v>
      </c>
      <c r="W9" s="9">
        <f>(V9-V31)/V32</f>
        <v>1.982555269330301</v>
      </c>
      <c r="X9" s="2">
        <v>1047</v>
      </c>
      <c r="Y9" s="2">
        <v>1299</v>
      </c>
      <c r="Z9" s="4">
        <f t="shared" si="4"/>
        <v>124.06876790830945</v>
      </c>
      <c r="AA9" s="2">
        <v>2286</v>
      </c>
      <c r="AB9" s="9">
        <f>(AA9-AA31)/AA32</f>
        <v>2.098292654405979</v>
      </c>
      <c r="AC9" s="2">
        <v>1139</v>
      </c>
      <c r="AD9" s="2">
        <v>1146</v>
      </c>
      <c r="AE9" s="4">
        <f t="shared" si="5"/>
        <v>100.6145741878841</v>
      </c>
      <c r="AF9" s="2">
        <v>2287</v>
      </c>
      <c r="AG9" s="9">
        <f>(AF9-AF31)/AF32</f>
        <v>2.2887519802913001</v>
      </c>
      <c r="AH9" s="2">
        <v>1143</v>
      </c>
      <c r="AI9" s="2">
        <v>1143</v>
      </c>
      <c r="AJ9" s="4">
        <f t="shared" si="6"/>
        <v>100</v>
      </c>
      <c r="AK9" s="8">
        <f t="shared" si="7"/>
        <v>0.97359454855195915</v>
      </c>
      <c r="AL9" s="7">
        <v>600</v>
      </c>
      <c r="AM9" s="2">
        <v>600</v>
      </c>
      <c r="AN9" s="6">
        <f t="shared" si="8"/>
        <v>100</v>
      </c>
      <c r="AO9" s="49"/>
      <c r="AQ9" s="130">
        <v>6</v>
      </c>
      <c r="AR9" s="126">
        <v>1</v>
      </c>
      <c r="AS9" s="131">
        <v>3</v>
      </c>
    </row>
    <row r="10" spans="1:45">
      <c r="B10" s="62" t="s">
        <v>60</v>
      </c>
      <c r="C10" s="63">
        <v>46319413</v>
      </c>
      <c r="D10" s="11">
        <v>29</v>
      </c>
      <c r="E10" s="11">
        <v>45</v>
      </c>
      <c r="F10" s="2">
        <v>2</v>
      </c>
      <c r="G10" s="2">
        <v>1</v>
      </c>
      <c r="H10" s="2">
        <v>32</v>
      </c>
      <c r="I10" s="8">
        <v>37</v>
      </c>
      <c r="J10" s="7">
        <v>665</v>
      </c>
      <c r="K10" s="9">
        <f>(J10-J31)/J32</f>
        <v>-0.27249638896600364</v>
      </c>
      <c r="L10" s="2">
        <v>553</v>
      </c>
      <c r="M10" s="9">
        <f>(L10-L31)/L32</f>
        <v>-0.79988106860330566</v>
      </c>
      <c r="N10" s="4">
        <f t="shared" si="0"/>
        <v>83.15789473684211</v>
      </c>
      <c r="O10" s="2">
        <v>291</v>
      </c>
      <c r="P10" s="9">
        <f>(O10-O31)/O32</f>
        <v>-0.28467208908950853</v>
      </c>
      <c r="Q10" s="2">
        <v>195</v>
      </c>
      <c r="R10" s="9">
        <f>(Q10-Q31)/Q32</f>
        <v>-1.1772028081050141</v>
      </c>
      <c r="S10" s="4">
        <f t="shared" si="1"/>
        <v>67.010309278350505</v>
      </c>
      <c r="T10" s="4">
        <f t="shared" si="2"/>
        <v>43.759398496240607</v>
      </c>
      <c r="U10" s="6">
        <f t="shared" si="3"/>
        <v>35.262206148282097</v>
      </c>
      <c r="V10" s="7">
        <v>1548</v>
      </c>
      <c r="W10" s="9">
        <f>(V10-V31)/V32</f>
        <v>-1.670394138145965</v>
      </c>
      <c r="X10" s="2">
        <v>743</v>
      </c>
      <c r="Y10" s="2">
        <v>803</v>
      </c>
      <c r="Z10" s="4">
        <f t="shared" si="4"/>
        <v>108.07537012113056</v>
      </c>
      <c r="AA10" s="2">
        <v>1889</v>
      </c>
      <c r="AB10" s="9">
        <f>(AA10-AA31)/AA32</f>
        <v>0.32160937339950058</v>
      </c>
      <c r="AC10" s="2">
        <v>1011</v>
      </c>
      <c r="AD10" s="2">
        <v>877</v>
      </c>
      <c r="AE10" s="4">
        <f t="shared" si="5"/>
        <v>86.745796241345204</v>
      </c>
      <c r="AF10" s="2">
        <v>1576</v>
      </c>
      <c r="AG10" s="9">
        <f>(AF10-AF31)/AF32</f>
        <v>-0.25698210743653283</v>
      </c>
      <c r="AH10" s="2">
        <v>898</v>
      </c>
      <c r="AI10" s="2">
        <v>677</v>
      </c>
      <c r="AJ10" s="4">
        <f t="shared" si="6"/>
        <v>75.389755011135861</v>
      </c>
      <c r="AK10" s="8">
        <f t="shared" si="7"/>
        <v>1.2202842377260983</v>
      </c>
      <c r="AL10" s="7">
        <v>600</v>
      </c>
      <c r="AM10" s="2">
        <v>600</v>
      </c>
      <c r="AN10" s="6">
        <f t="shared" si="8"/>
        <v>100</v>
      </c>
      <c r="AO10" s="49" t="s">
        <v>52</v>
      </c>
      <c r="AQ10" s="130">
        <v>1</v>
      </c>
      <c r="AR10" s="126">
        <v>3</v>
      </c>
      <c r="AS10" s="131">
        <v>6</v>
      </c>
    </row>
    <row r="11" spans="1:45">
      <c r="B11" s="62" t="s">
        <v>61</v>
      </c>
      <c r="C11" s="63">
        <v>46997667</v>
      </c>
      <c r="D11" s="11">
        <v>24</v>
      </c>
      <c r="E11" s="11">
        <v>11</v>
      </c>
      <c r="F11" s="2">
        <v>2</v>
      </c>
      <c r="G11" s="2">
        <v>1</v>
      </c>
      <c r="H11" s="2">
        <v>45</v>
      </c>
      <c r="I11" s="8">
        <v>40</v>
      </c>
      <c r="J11" s="7">
        <v>766</v>
      </c>
      <c r="K11" s="9">
        <f>(J11-J31)/J32</f>
        <v>0.27298737345062662</v>
      </c>
      <c r="L11" s="2">
        <v>647</v>
      </c>
      <c r="M11" s="9">
        <f>(L11-L31)/L32</f>
        <v>-0.28231096538940192</v>
      </c>
      <c r="N11" s="4">
        <f t="shared" si="0"/>
        <v>84.464751958224539</v>
      </c>
      <c r="O11" s="2">
        <v>285</v>
      </c>
      <c r="P11" s="9">
        <f>(O11-O31)/O32</f>
        <v>-0.37350593249332664</v>
      </c>
      <c r="Q11" s="2">
        <v>283</v>
      </c>
      <c r="R11" s="9">
        <f>(Q11-Q31)/Q32</f>
        <v>-5.447210937247194E-3</v>
      </c>
      <c r="S11" s="4">
        <f t="shared" si="1"/>
        <v>99.298245614035082</v>
      </c>
      <c r="T11" s="4">
        <f t="shared" si="2"/>
        <v>37.206266318537864</v>
      </c>
      <c r="U11" s="6">
        <f t="shared" si="3"/>
        <v>43.740340030911902</v>
      </c>
      <c r="V11" s="7">
        <v>1883</v>
      </c>
      <c r="W11" s="9">
        <f>(V11-V31)/V32</f>
        <v>-0.14072157376527861</v>
      </c>
      <c r="X11" s="2">
        <v>955</v>
      </c>
      <c r="Y11" s="2">
        <v>927</v>
      </c>
      <c r="Z11" s="4">
        <f t="shared" si="4"/>
        <v>97.068062827225134</v>
      </c>
      <c r="AA11" s="2">
        <v>1781</v>
      </c>
      <c r="AB11" s="9">
        <f>(AA11-AA31)/AA32</f>
        <v>-0.16172008339823155</v>
      </c>
      <c r="AC11" s="2">
        <v>892</v>
      </c>
      <c r="AD11" s="2">
        <v>888</v>
      </c>
      <c r="AE11" s="4">
        <f t="shared" si="5"/>
        <v>99.551569506726452</v>
      </c>
      <c r="AF11" s="2">
        <v>1113</v>
      </c>
      <c r="AG11" s="9">
        <f>(AF11-AF31)/AF32</f>
        <v>-1.9147526877712537</v>
      </c>
      <c r="AH11" s="2">
        <v>623</v>
      </c>
      <c r="AI11" s="2">
        <v>489</v>
      </c>
      <c r="AJ11" s="4">
        <f t="shared" si="6"/>
        <v>78.49117174959872</v>
      </c>
      <c r="AK11" s="8">
        <f t="shared" si="7"/>
        <v>0.94583112055231011</v>
      </c>
      <c r="AL11" s="7">
        <v>570</v>
      </c>
      <c r="AM11" s="2">
        <v>590</v>
      </c>
      <c r="AN11" s="6">
        <f t="shared" si="8"/>
        <v>103.50877192982458</v>
      </c>
      <c r="AO11" s="49"/>
      <c r="AQ11" s="130">
        <v>4</v>
      </c>
      <c r="AR11" s="126">
        <v>2</v>
      </c>
      <c r="AS11" s="131">
        <v>4</v>
      </c>
    </row>
    <row r="12" spans="1:45">
      <c r="B12" s="62" t="s">
        <v>78</v>
      </c>
      <c r="C12" s="63">
        <v>47441966</v>
      </c>
      <c r="D12" s="11"/>
      <c r="E12" s="11"/>
      <c r="F12" s="2"/>
      <c r="G12" s="2"/>
      <c r="H12" s="2"/>
      <c r="I12" s="8"/>
      <c r="J12" s="7"/>
      <c r="K12" s="9"/>
      <c r="L12" s="2"/>
      <c r="M12" s="9"/>
      <c r="N12" s="4"/>
      <c r="O12" s="2"/>
      <c r="P12" s="9"/>
      <c r="Q12" s="2"/>
      <c r="R12" s="9"/>
      <c r="S12" s="4"/>
      <c r="T12" s="4"/>
      <c r="U12" s="6"/>
      <c r="V12" s="7"/>
      <c r="W12" s="9"/>
      <c r="X12" s="2"/>
      <c r="Y12" s="2"/>
      <c r="Z12" s="4"/>
      <c r="AA12" s="2"/>
      <c r="AB12" s="9"/>
      <c r="AC12" s="2"/>
      <c r="AD12" s="2"/>
      <c r="AE12" s="4"/>
      <c r="AF12" s="2"/>
      <c r="AG12" s="9"/>
      <c r="AH12" s="2"/>
      <c r="AI12" s="2"/>
      <c r="AJ12" s="4"/>
      <c r="AK12" s="8"/>
      <c r="AL12" s="7"/>
      <c r="AM12" s="2"/>
      <c r="AN12" s="6"/>
      <c r="AO12" s="49" t="s">
        <v>51</v>
      </c>
      <c r="AQ12" s="130"/>
      <c r="AR12" s="126"/>
      <c r="AS12" s="131"/>
    </row>
    <row r="13" spans="1:45">
      <c r="B13" s="62" t="s">
        <v>62</v>
      </c>
      <c r="C13" s="63">
        <v>47039834</v>
      </c>
      <c r="D13" s="11">
        <v>24</v>
      </c>
      <c r="E13" s="11">
        <v>22</v>
      </c>
      <c r="F13" s="2">
        <v>1</v>
      </c>
      <c r="G13" s="2">
        <v>1</v>
      </c>
      <c r="H13" s="2">
        <v>41</v>
      </c>
      <c r="I13" s="8">
        <v>45</v>
      </c>
      <c r="J13" s="7">
        <v>709</v>
      </c>
      <c r="K13" s="9">
        <f>(J13-J31)/J32</f>
        <v>-3.4859898408263729E-2</v>
      </c>
      <c r="L13" s="2">
        <v>790</v>
      </c>
      <c r="M13" s="9">
        <f>(L13-L31)/L32</f>
        <v>0.50505631928706862</v>
      </c>
      <c r="N13" s="4">
        <f t="shared" si="0"/>
        <v>111.42454160789845</v>
      </c>
      <c r="O13" s="2">
        <v>400</v>
      </c>
      <c r="P13" s="9">
        <f>(O13-O31)/O32</f>
        <v>1.3291427327465215</v>
      </c>
      <c r="Q13" s="2">
        <v>336</v>
      </c>
      <c r="R13" s="9">
        <f>(Q13-Q31)/Q32</f>
        <v>0.70026922826606697</v>
      </c>
      <c r="S13" s="4">
        <f t="shared" si="1"/>
        <v>84</v>
      </c>
      <c r="T13" s="4">
        <f t="shared" si="2"/>
        <v>56.417489421720731</v>
      </c>
      <c r="U13" s="6">
        <f t="shared" si="3"/>
        <v>42.531645569620252</v>
      </c>
      <c r="V13" s="7">
        <v>2042</v>
      </c>
      <c r="W13" s="9">
        <f>(V13-V31)/V32</f>
        <v>0.58530212097062928</v>
      </c>
      <c r="X13" s="2">
        <v>994</v>
      </c>
      <c r="Y13" s="2">
        <v>1047</v>
      </c>
      <c r="Z13" s="4">
        <f t="shared" si="4"/>
        <v>105.33199195171025</v>
      </c>
      <c r="AA13" s="2">
        <v>2072</v>
      </c>
      <c r="AB13" s="9">
        <f>(AA13-AA31)/AA32</f>
        <v>1.1405842863067688</v>
      </c>
      <c r="AC13" s="2">
        <v>1040</v>
      </c>
      <c r="AD13" s="2">
        <v>1031</v>
      </c>
      <c r="AE13" s="4">
        <f t="shared" si="5"/>
        <v>99.134615384615387</v>
      </c>
      <c r="AF13" s="2">
        <v>1553</v>
      </c>
      <c r="AG13" s="9">
        <f>(AF13-AF31)/AF32</f>
        <v>-0.33933356175121659</v>
      </c>
      <c r="AH13" s="2">
        <v>861</v>
      </c>
      <c r="AI13" s="2">
        <v>690</v>
      </c>
      <c r="AJ13" s="4">
        <f t="shared" si="6"/>
        <v>80.139372822299649</v>
      </c>
      <c r="AK13" s="8">
        <f t="shared" si="7"/>
        <v>1.0146914789422135</v>
      </c>
      <c r="AL13" s="7">
        <v>542</v>
      </c>
      <c r="AM13" s="2">
        <v>595</v>
      </c>
      <c r="AN13" s="6">
        <f t="shared" si="8"/>
        <v>109.77859778597785</v>
      </c>
      <c r="AO13" s="49"/>
      <c r="AQ13" s="130">
        <v>4</v>
      </c>
      <c r="AR13" s="126">
        <v>4</v>
      </c>
      <c r="AS13" s="131">
        <v>2</v>
      </c>
    </row>
    <row r="14" spans="1:45">
      <c r="B14" s="62" t="s">
        <v>63</v>
      </c>
      <c r="C14" s="64">
        <v>46881152</v>
      </c>
      <c r="D14" s="11">
        <v>17</v>
      </c>
      <c r="E14" s="11">
        <v>17</v>
      </c>
      <c r="F14" s="2">
        <v>1</v>
      </c>
      <c r="G14" s="2">
        <v>1</v>
      </c>
      <c r="H14" s="2">
        <v>45</v>
      </c>
      <c r="I14" s="8">
        <v>39</v>
      </c>
      <c r="J14" s="7">
        <v>632</v>
      </c>
      <c r="K14" s="9">
        <f>(J14-J31)/J32</f>
        <v>-0.4507237568843086</v>
      </c>
      <c r="L14" s="2">
        <v>692</v>
      </c>
      <c r="M14" s="9">
        <f>(L14-L31)/L32</f>
        <v>-3.4538043638065029E-2</v>
      </c>
      <c r="N14" s="4">
        <f t="shared" si="0"/>
        <v>109.49367088607596</v>
      </c>
      <c r="O14" s="2">
        <v>343</v>
      </c>
      <c r="P14" s="9">
        <f>(O14-O31)/O32</f>
        <v>0.4852212204102489</v>
      </c>
      <c r="Q14" s="2">
        <v>306</v>
      </c>
      <c r="R14" s="9">
        <f>(Q14-Q31)/Q32</f>
        <v>0.30080709286796459</v>
      </c>
      <c r="S14" s="4">
        <f t="shared" si="1"/>
        <v>89.212827988338191</v>
      </c>
      <c r="T14" s="4">
        <f t="shared" si="2"/>
        <v>54.27215189873418</v>
      </c>
      <c r="U14" s="6">
        <f t="shared" si="3"/>
        <v>44.21965317919075</v>
      </c>
      <c r="V14" s="7">
        <v>1801</v>
      </c>
      <c r="W14" s="9">
        <f>(V14-V31)/V32</f>
        <v>-0.51514888803159586</v>
      </c>
      <c r="X14" s="2">
        <v>815</v>
      </c>
      <c r="Y14" s="2">
        <v>985</v>
      </c>
      <c r="Z14" s="4">
        <f t="shared" si="4"/>
        <v>120.85889570552146</v>
      </c>
      <c r="AA14" s="2">
        <v>1557</v>
      </c>
      <c r="AB14" s="9">
        <f>(AA14-AA31)/AA32</f>
        <v>-1.1641811789787129</v>
      </c>
      <c r="AC14" s="2">
        <v>788</v>
      </c>
      <c r="AD14" s="2">
        <v>767</v>
      </c>
      <c r="AE14" s="4">
        <f t="shared" si="5"/>
        <v>97.335025380710661</v>
      </c>
      <c r="AF14" s="2">
        <v>1520</v>
      </c>
      <c r="AG14" s="9">
        <f>(AF14-AF31)/AF32</f>
        <v>-0.45748999620271941</v>
      </c>
      <c r="AH14" s="2">
        <v>772</v>
      </c>
      <c r="AI14" s="2">
        <v>747</v>
      </c>
      <c r="AJ14" s="4">
        <f t="shared" si="6"/>
        <v>96.761658031088089</v>
      </c>
      <c r="AK14" s="8">
        <f t="shared" si="7"/>
        <v>0.86451971127151583</v>
      </c>
      <c r="AL14" s="7">
        <v>489</v>
      </c>
      <c r="AM14" s="2">
        <v>488</v>
      </c>
      <c r="AN14" s="6">
        <f t="shared" si="8"/>
        <v>99.795501022494889</v>
      </c>
      <c r="AO14" s="49"/>
      <c r="AQ14" s="130">
        <v>3</v>
      </c>
      <c r="AR14" s="126">
        <v>4</v>
      </c>
      <c r="AS14" s="131">
        <v>3</v>
      </c>
    </row>
    <row r="15" spans="1:45">
      <c r="B15" s="62" t="s">
        <v>64</v>
      </c>
      <c r="C15" s="64">
        <v>47075003</v>
      </c>
      <c r="D15" s="11"/>
      <c r="E15" s="11"/>
      <c r="F15" s="2"/>
      <c r="G15" s="2"/>
      <c r="H15" s="2"/>
      <c r="I15" s="8"/>
      <c r="J15" s="7"/>
      <c r="K15" s="9"/>
      <c r="L15" s="2"/>
      <c r="M15" s="9"/>
      <c r="N15" s="4"/>
      <c r="O15" s="2"/>
      <c r="P15" s="9"/>
      <c r="Q15" s="2"/>
      <c r="R15" s="9"/>
      <c r="S15" s="4"/>
      <c r="T15" s="4"/>
      <c r="U15" s="6"/>
      <c r="V15" s="7"/>
      <c r="W15" s="9"/>
      <c r="X15" s="2"/>
      <c r="Y15" s="2"/>
      <c r="Z15" s="4"/>
      <c r="AA15" s="2"/>
      <c r="AB15" s="9"/>
      <c r="AC15" s="2"/>
      <c r="AD15" s="2"/>
      <c r="AE15" s="4"/>
      <c r="AF15" s="2"/>
      <c r="AG15" s="9"/>
      <c r="AH15" s="2"/>
      <c r="AI15" s="2"/>
      <c r="AJ15" s="4"/>
      <c r="AK15" s="8"/>
      <c r="AL15" s="7"/>
      <c r="AM15" s="2"/>
      <c r="AN15" s="6"/>
      <c r="AO15" s="49"/>
      <c r="AQ15" s="130"/>
      <c r="AR15" s="126"/>
      <c r="AS15" s="131"/>
    </row>
    <row r="16" spans="1:45">
      <c r="B16" s="62" t="s">
        <v>65</v>
      </c>
      <c r="C16" s="63">
        <v>47328184</v>
      </c>
      <c r="D16" s="11">
        <v>24</v>
      </c>
      <c r="E16" s="11">
        <v>25</v>
      </c>
      <c r="F16" s="2">
        <v>1</v>
      </c>
      <c r="G16" s="2">
        <v>1</v>
      </c>
      <c r="H16" s="2">
        <v>43</v>
      </c>
      <c r="I16" s="8">
        <v>43</v>
      </c>
      <c r="J16" s="7">
        <v>665</v>
      </c>
      <c r="K16" s="9">
        <f>(J16-J31)/J32</f>
        <v>-0.27249638896600364</v>
      </c>
      <c r="L16" s="2">
        <v>562</v>
      </c>
      <c r="M16" s="9">
        <f>(L16-L31)/L32</f>
        <v>-0.75032648425303827</v>
      </c>
      <c r="N16" s="4">
        <f t="shared" si="0"/>
        <v>84.511278195488728</v>
      </c>
      <c r="O16" s="2">
        <v>359</v>
      </c>
      <c r="P16" s="9">
        <f>(O16-O31)/O32</f>
        <v>0.72211146948709737</v>
      </c>
      <c r="Q16" s="2">
        <v>336</v>
      </c>
      <c r="R16" s="9">
        <f>(Q16-Q31)/Q32</f>
        <v>0.70026922826606697</v>
      </c>
      <c r="S16" s="4">
        <f t="shared" si="1"/>
        <v>93.593314763231191</v>
      </c>
      <c r="T16" s="4">
        <f t="shared" si="2"/>
        <v>53.984962406015036</v>
      </c>
      <c r="U16" s="6">
        <f t="shared" si="3"/>
        <v>59.786476868327398</v>
      </c>
      <c r="V16" s="7">
        <v>1750</v>
      </c>
      <c r="W16" s="9">
        <f>(V16-V31)/V32</f>
        <v>-0.74802441275820786</v>
      </c>
      <c r="X16" s="2">
        <v>745</v>
      </c>
      <c r="Y16" s="2">
        <v>1004</v>
      </c>
      <c r="Z16" s="4">
        <f t="shared" si="4"/>
        <v>134.76510067114094</v>
      </c>
      <c r="AA16" s="2">
        <v>1543</v>
      </c>
      <c r="AB16" s="9">
        <f>(AA16-AA31)/AA32</f>
        <v>-1.226834997452493</v>
      </c>
      <c r="AC16" s="2">
        <v>791</v>
      </c>
      <c r="AD16" s="2">
        <v>751</v>
      </c>
      <c r="AE16" s="4">
        <f t="shared" si="5"/>
        <v>94.943109987357772</v>
      </c>
      <c r="AF16" s="2">
        <v>1357</v>
      </c>
      <c r="AG16" s="9">
        <f>(AF16-AF31)/AF32</f>
        <v>-1.0411111724328694</v>
      </c>
      <c r="AH16" s="2">
        <v>743</v>
      </c>
      <c r="AI16" s="2">
        <v>612</v>
      </c>
      <c r="AJ16" s="4">
        <f t="shared" si="6"/>
        <v>82.368775235531629</v>
      </c>
      <c r="AK16" s="8">
        <f t="shared" si="7"/>
        <v>0.88171428571428567</v>
      </c>
      <c r="AL16" s="7">
        <v>600</v>
      </c>
      <c r="AM16" s="2">
        <v>600</v>
      </c>
      <c r="AN16" s="6">
        <f t="shared" si="8"/>
        <v>100</v>
      </c>
      <c r="AO16" s="49" t="s">
        <v>52</v>
      </c>
      <c r="AQ16" s="130">
        <v>3</v>
      </c>
      <c r="AR16" s="126">
        <v>3</v>
      </c>
      <c r="AS16" s="131">
        <v>4</v>
      </c>
    </row>
    <row r="17" spans="2:45">
      <c r="B17" s="62" t="s">
        <v>66</v>
      </c>
      <c r="C17" s="63">
        <v>46495785</v>
      </c>
      <c r="D17" s="11">
        <v>23</v>
      </c>
      <c r="E17" s="11">
        <v>16</v>
      </c>
      <c r="F17" s="2">
        <v>1</v>
      </c>
      <c r="G17" s="2">
        <v>2</v>
      </c>
      <c r="H17" s="2">
        <v>31</v>
      </c>
      <c r="I17" s="8">
        <v>31</v>
      </c>
      <c r="J17" s="7">
        <v>940</v>
      </c>
      <c r="K17" s="9">
        <f>(J17-J31)/J32</f>
        <v>1.2127316770198708</v>
      </c>
      <c r="L17" s="2">
        <v>974</v>
      </c>
      <c r="M17" s="9">
        <f>(L17-L31)/L32</f>
        <v>1.5181722660036463</v>
      </c>
      <c r="N17" s="4">
        <f t="shared" si="0"/>
        <v>103.61702127659575</v>
      </c>
      <c r="O17" s="2">
        <v>412</v>
      </c>
      <c r="P17" s="9">
        <f>(O17-O31)/O32</f>
        <v>1.5068104195541578</v>
      </c>
      <c r="Q17" s="2">
        <v>444</v>
      </c>
      <c r="R17" s="9">
        <f>(Q17-Q31)/Q32</f>
        <v>2.1383329156992352</v>
      </c>
      <c r="S17" s="4">
        <f t="shared" si="1"/>
        <v>107.76699029126213</v>
      </c>
      <c r="T17" s="4">
        <f t="shared" si="2"/>
        <v>43.829787234042556</v>
      </c>
      <c r="U17" s="6">
        <f t="shared" si="3"/>
        <v>45.585215605749482</v>
      </c>
      <c r="V17" s="7">
        <v>2369</v>
      </c>
      <c r="W17" s="9">
        <f>(V17-V31)/V32</f>
        <v>2.0784451912765531</v>
      </c>
      <c r="X17" s="2">
        <v>997</v>
      </c>
      <c r="Y17" s="2">
        <v>1371</v>
      </c>
      <c r="Z17" s="4">
        <f t="shared" si="4"/>
        <v>137.51253761283851</v>
      </c>
      <c r="AA17" s="2">
        <v>2039</v>
      </c>
      <c r="AB17" s="9">
        <f>(AA17-AA31)/AA32</f>
        <v>0.99290028561857291</v>
      </c>
      <c r="AC17" s="2">
        <v>985</v>
      </c>
      <c r="AD17" s="2">
        <v>1053</v>
      </c>
      <c r="AE17" s="4">
        <f t="shared" si="5"/>
        <v>106.90355329949239</v>
      </c>
      <c r="AF17" s="2">
        <v>2038</v>
      </c>
      <c r="AG17" s="9">
        <f>(AF17-AF31)/AF32</f>
        <v>1.3972079748845061</v>
      </c>
      <c r="AH17" s="2">
        <v>985</v>
      </c>
      <c r="AI17" s="2">
        <v>1051</v>
      </c>
      <c r="AJ17" s="4">
        <f t="shared" si="6"/>
        <v>106.70050761421319</v>
      </c>
      <c r="AK17" s="8">
        <f t="shared" si="7"/>
        <v>0.86070071760236389</v>
      </c>
      <c r="AL17" s="7">
        <v>578</v>
      </c>
      <c r="AM17" s="2">
        <v>558</v>
      </c>
      <c r="AN17" s="6">
        <f t="shared" si="8"/>
        <v>96.539792387543258</v>
      </c>
      <c r="AO17" s="49"/>
      <c r="AQ17" s="130">
        <v>5</v>
      </c>
      <c r="AR17" s="126">
        <v>0</v>
      </c>
      <c r="AS17" s="131">
        <v>5</v>
      </c>
    </row>
    <row r="18" spans="2:45">
      <c r="B18" s="62" t="s">
        <v>67</v>
      </c>
      <c r="C18" s="63">
        <v>46495782</v>
      </c>
      <c r="D18" s="11">
        <v>30</v>
      </c>
      <c r="E18" s="11">
        <v>26</v>
      </c>
      <c r="F18" s="2">
        <v>2</v>
      </c>
      <c r="G18" s="2">
        <v>2</v>
      </c>
      <c r="H18" s="2">
        <v>36</v>
      </c>
      <c r="I18" s="8">
        <v>30</v>
      </c>
      <c r="J18" s="7">
        <v>416</v>
      </c>
      <c r="K18" s="9">
        <f>(J18-J31)/J32</f>
        <v>-1.6173028923495774</v>
      </c>
      <c r="L18" s="2">
        <v>518</v>
      </c>
      <c r="M18" s="9">
        <f>(L18-L31)/L32</f>
        <v>-0.99259334107656771</v>
      </c>
      <c r="N18" s="4">
        <f t="shared" si="0"/>
        <v>124.51923076923077</v>
      </c>
      <c r="O18" s="2">
        <v>222</v>
      </c>
      <c r="P18" s="9">
        <f>(O18-O31)/O32</f>
        <v>-1.3062612882334173</v>
      </c>
      <c r="Q18" s="2">
        <v>211</v>
      </c>
      <c r="R18" s="9">
        <f>(Q18-Q31)/Q32</f>
        <v>-0.96415633589269278</v>
      </c>
      <c r="S18" s="4">
        <f t="shared" si="1"/>
        <v>95.045045045045043</v>
      </c>
      <c r="T18" s="4">
        <f t="shared" si="2"/>
        <v>53.365384615384613</v>
      </c>
      <c r="U18" s="6">
        <f t="shared" si="3"/>
        <v>40.733590733590738</v>
      </c>
      <c r="V18" s="7">
        <v>1701</v>
      </c>
      <c r="W18" s="9">
        <f>(V18-V31)/V32</f>
        <v>-0.97176756396612918</v>
      </c>
      <c r="X18" s="2">
        <v>800</v>
      </c>
      <c r="Y18" s="2">
        <v>900</v>
      </c>
      <c r="Z18" s="4">
        <f t="shared" si="4"/>
        <v>112.5</v>
      </c>
      <c r="AA18" s="2">
        <v>1568</v>
      </c>
      <c r="AB18" s="9">
        <f>(AA18-AA31)/AA32</f>
        <v>-1.1149531787493143</v>
      </c>
      <c r="AC18" s="2">
        <v>803</v>
      </c>
      <c r="AD18" s="2">
        <v>763</v>
      </c>
      <c r="AE18" s="4">
        <f t="shared" si="5"/>
        <v>95.018679950186808</v>
      </c>
      <c r="AF18" s="2">
        <v>1549</v>
      </c>
      <c r="AG18" s="9">
        <f>(AF18-AF31)/AF32</f>
        <v>-0.35365555380594421</v>
      </c>
      <c r="AH18" s="2">
        <v>822</v>
      </c>
      <c r="AI18" s="2">
        <v>726</v>
      </c>
      <c r="AJ18" s="4">
        <f t="shared" si="6"/>
        <v>88.321167883211686</v>
      </c>
      <c r="AK18" s="8">
        <f t="shared" si="7"/>
        <v>0.92181069958847739</v>
      </c>
      <c r="AL18" s="7">
        <v>600</v>
      </c>
      <c r="AM18" s="2">
        <v>573</v>
      </c>
      <c r="AN18" s="6">
        <f t="shared" si="8"/>
        <v>95.5</v>
      </c>
      <c r="AO18" s="49" t="s">
        <v>52</v>
      </c>
      <c r="AQ18" s="130">
        <v>1</v>
      </c>
      <c r="AR18" s="126">
        <v>3</v>
      </c>
      <c r="AS18" s="131">
        <v>6</v>
      </c>
    </row>
    <row r="19" spans="2:45">
      <c r="B19" s="62" t="s">
        <v>68</v>
      </c>
      <c r="C19" s="63">
        <v>47075870</v>
      </c>
      <c r="D19" s="11">
        <v>14</v>
      </c>
      <c r="E19" s="11">
        <v>10</v>
      </c>
      <c r="F19" s="2">
        <v>2</v>
      </c>
      <c r="G19" s="2">
        <v>2</v>
      </c>
      <c r="H19" s="2">
        <v>45</v>
      </c>
      <c r="I19" s="8">
        <v>35</v>
      </c>
      <c r="J19" s="7">
        <v>949</v>
      </c>
      <c r="K19" s="9">
        <f>(J19-J31)/J32</f>
        <v>1.2613391409975905</v>
      </c>
      <c r="L19" s="2">
        <v>911</v>
      </c>
      <c r="M19" s="9">
        <f>(L19-L31)/L32</f>
        <v>1.1712901755517746</v>
      </c>
      <c r="N19" s="4">
        <f t="shared" si="0"/>
        <v>95.995785036880932</v>
      </c>
      <c r="O19" s="2">
        <v>348</v>
      </c>
      <c r="P19" s="9">
        <f>(O19-O31)/O32</f>
        <v>0.55924942324676408</v>
      </c>
      <c r="Q19" s="2">
        <v>306</v>
      </c>
      <c r="R19" s="9">
        <f>(Q19-Q31)/Q32</f>
        <v>0.30080709286796459</v>
      </c>
      <c r="S19" s="4">
        <f t="shared" si="1"/>
        <v>87.931034482758619</v>
      </c>
      <c r="T19" s="4">
        <f t="shared" si="2"/>
        <v>36.670179135932564</v>
      </c>
      <c r="U19" s="6">
        <f t="shared" si="3"/>
        <v>33.589462129527995</v>
      </c>
      <c r="V19" s="7">
        <v>2185</v>
      </c>
      <c r="W19" s="9">
        <f>(V19-V31)/V32</f>
        <v>1.2382668275570119</v>
      </c>
      <c r="X19" s="2">
        <v>970</v>
      </c>
      <c r="Y19" s="2">
        <v>1214</v>
      </c>
      <c r="Z19" s="4">
        <f t="shared" si="4"/>
        <v>125.15463917525773</v>
      </c>
      <c r="AA19" s="2">
        <v>1817</v>
      </c>
      <c r="AB19" s="9">
        <f>(AA19-AA31)/AA32</f>
        <v>-6.1026446565416465E-4</v>
      </c>
      <c r="AC19" s="2">
        <v>910</v>
      </c>
      <c r="AD19" s="2">
        <v>905</v>
      </c>
      <c r="AE19" s="4">
        <f t="shared" si="5"/>
        <v>99.45054945054946</v>
      </c>
      <c r="AF19" s="2">
        <v>1648</v>
      </c>
      <c r="AG19" s="9">
        <f>(AF19-AF31)/AF32</f>
        <v>8.1374954856414279E-4</v>
      </c>
      <c r="AH19" s="2">
        <v>844</v>
      </c>
      <c r="AI19" s="2">
        <v>803</v>
      </c>
      <c r="AJ19" s="4">
        <f t="shared" si="6"/>
        <v>95.142180094786738</v>
      </c>
      <c r="AK19" s="8">
        <f t="shared" si="7"/>
        <v>0.83157894736842108</v>
      </c>
      <c r="AL19" s="7">
        <v>560</v>
      </c>
      <c r="AM19" s="2">
        <v>549</v>
      </c>
      <c r="AN19" s="6">
        <f t="shared" si="8"/>
        <v>98.035714285714278</v>
      </c>
      <c r="AO19" s="49" t="s">
        <v>85</v>
      </c>
      <c r="AQ19" s="130">
        <v>5</v>
      </c>
      <c r="AR19" s="126">
        <v>1</v>
      </c>
      <c r="AS19" s="131">
        <v>4</v>
      </c>
    </row>
    <row r="20" spans="2:45">
      <c r="B20" s="62" t="s">
        <v>69</v>
      </c>
      <c r="C20" s="63">
        <v>46969168</v>
      </c>
      <c r="D20" s="11">
        <v>23</v>
      </c>
      <c r="E20" s="11">
        <v>28</v>
      </c>
      <c r="F20" s="2">
        <v>1</v>
      </c>
      <c r="G20" s="2">
        <v>1</v>
      </c>
      <c r="H20" s="2">
        <v>32</v>
      </c>
      <c r="I20" s="8">
        <v>35</v>
      </c>
      <c r="J20" s="7">
        <v>402</v>
      </c>
      <c r="K20" s="9">
        <f>(J20-J31)/J32</f>
        <v>-1.6929145029815855</v>
      </c>
      <c r="L20" s="2">
        <v>419</v>
      </c>
      <c r="M20" s="9">
        <f>(L20-L31)/L32</f>
        <v>-1.5376937689295089</v>
      </c>
      <c r="N20" s="4">
        <f t="shared" si="0"/>
        <v>104.22885572139305</v>
      </c>
      <c r="O20" s="2">
        <v>301</v>
      </c>
      <c r="P20" s="9">
        <f>(O20-O31)/O32</f>
        <v>-0.13661568341647823</v>
      </c>
      <c r="Q20" s="2">
        <v>219</v>
      </c>
      <c r="R20" s="9">
        <f>(Q20-Q31)/Q32</f>
        <v>-0.85763309978653213</v>
      </c>
      <c r="S20" s="4">
        <f t="shared" si="1"/>
        <v>72.757475083056477</v>
      </c>
      <c r="T20" s="4">
        <f t="shared" si="2"/>
        <v>74.875621890547265</v>
      </c>
      <c r="U20" s="6">
        <f t="shared" si="3"/>
        <v>52.267303102625299</v>
      </c>
      <c r="V20" s="7">
        <v>1877</v>
      </c>
      <c r="W20" s="9">
        <f>(V20-V31)/V32</f>
        <v>-0.1681186943213506</v>
      </c>
      <c r="X20" s="2">
        <v>905</v>
      </c>
      <c r="Y20" s="2">
        <v>970</v>
      </c>
      <c r="Z20" s="4">
        <f t="shared" si="4"/>
        <v>107.18232044198895</v>
      </c>
      <c r="AA20" s="2">
        <v>1923</v>
      </c>
      <c r="AB20" s="9">
        <f>(AA20-AA31)/AA32</f>
        <v>0.47376864683582365</v>
      </c>
      <c r="AC20" s="2">
        <v>995</v>
      </c>
      <c r="AD20" s="2">
        <v>926</v>
      </c>
      <c r="AE20" s="4">
        <f t="shared" si="5"/>
        <v>93.065326633165839</v>
      </c>
      <c r="AF20" s="2">
        <v>1753</v>
      </c>
      <c r="AG20" s="9">
        <f>(AF20-AF31)/AF32</f>
        <v>0.37676604098516392</v>
      </c>
      <c r="AH20" s="2">
        <v>954</v>
      </c>
      <c r="AI20" s="2">
        <v>798</v>
      </c>
      <c r="AJ20" s="4">
        <f t="shared" si="6"/>
        <v>83.647798742138363</v>
      </c>
      <c r="AK20" s="8">
        <f t="shared" si="7"/>
        <v>1.0245071923281832</v>
      </c>
      <c r="AL20" s="7">
        <v>552</v>
      </c>
      <c r="AM20" s="2">
        <v>552</v>
      </c>
      <c r="AN20" s="6">
        <f t="shared" si="8"/>
        <v>100</v>
      </c>
      <c r="AO20" s="49" t="s">
        <v>52</v>
      </c>
      <c r="AQ20" s="130">
        <v>3</v>
      </c>
      <c r="AR20" s="126">
        <v>2</v>
      </c>
      <c r="AS20" s="131">
        <v>5</v>
      </c>
    </row>
    <row r="21" spans="2:45">
      <c r="B21" s="62" t="s">
        <v>70</v>
      </c>
      <c r="C21" s="63">
        <v>47328971</v>
      </c>
      <c r="D21" s="11">
        <v>3</v>
      </c>
      <c r="E21" s="11">
        <v>4</v>
      </c>
      <c r="F21" s="2">
        <v>1</v>
      </c>
      <c r="G21" s="2">
        <v>2</v>
      </c>
      <c r="H21" s="2">
        <v>45</v>
      </c>
      <c r="I21" s="8">
        <v>45</v>
      </c>
      <c r="J21" s="7">
        <v>647</v>
      </c>
      <c r="K21" s="9">
        <f>(J21-J31)/J32</f>
        <v>-0.36971131692144271</v>
      </c>
      <c r="L21" s="2">
        <v>573</v>
      </c>
      <c r="M21" s="9">
        <f>(L21-L31)/L32</f>
        <v>-0.68975977004715594</v>
      </c>
      <c r="N21" s="4">
        <f t="shared" si="0"/>
        <v>88.562596599690877</v>
      </c>
      <c r="O21" s="2">
        <v>392</v>
      </c>
      <c r="P21" s="9">
        <f>(O21-O31)/O32</f>
        <v>1.2106976082080971</v>
      </c>
      <c r="Q21" s="2">
        <v>350</v>
      </c>
      <c r="R21" s="9">
        <f>(Q21-Q31)/Q32</f>
        <v>0.88668489145184803</v>
      </c>
      <c r="S21" s="4">
        <f t="shared" si="1"/>
        <v>89.285714285714292</v>
      </c>
      <c r="T21" s="4">
        <f t="shared" si="2"/>
        <v>60.587326120556419</v>
      </c>
      <c r="U21" s="6">
        <f t="shared" si="3"/>
        <v>61.082024432809781</v>
      </c>
      <c r="V21" s="7">
        <v>1871</v>
      </c>
      <c r="W21" s="9">
        <f>(V21-V31)/V32</f>
        <v>-0.19551581487742259</v>
      </c>
      <c r="X21" s="2">
        <v>870</v>
      </c>
      <c r="Y21" s="2">
        <v>1000</v>
      </c>
      <c r="Z21" s="4">
        <f t="shared" si="4"/>
        <v>114.94252873563218</v>
      </c>
      <c r="AA21" s="2">
        <v>1663</v>
      </c>
      <c r="AB21" s="9">
        <f>(AA21-AA31)/AA32</f>
        <v>-0.68980226767723518</v>
      </c>
      <c r="AC21" s="2">
        <v>834</v>
      </c>
      <c r="AD21" s="2">
        <v>829</v>
      </c>
      <c r="AE21" s="4">
        <f t="shared" si="5"/>
        <v>99.400479616306953</v>
      </c>
      <c r="AF21" s="2">
        <v>1665</v>
      </c>
      <c r="AG21" s="9">
        <f>(AF21-AF31)/AF32</f>
        <v>6.1682215781156485E-2</v>
      </c>
      <c r="AH21" s="2">
        <v>833</v>
      </c>
      <c r="AI21" s="2">
        <v>831</v>
      </c>
      <c r="AJ21" s="4">
        <f t="shared" si="6"/>
        <v>99.759903961584627</v>
      </c>
      <c r="AK21" s="8">
        <f t="shared" si="7"/>
        <v>0.8888295029396045</v>
      </c>
      <c r="AL21" s="7">
        <v>540</v>
      </c>
      <c r="AM21" s="2">
        <v>544</v>
      </c>
      <c r="AN21" s="6">
        <f t="shared" si="8"/>
        <v>100.74074074074073</v>
      </c>
      <c r="AO21" s="49"/>
      <c r="AQ21" s="130">
        <v>4</v>
      </c>
      <c r="AR21" s="126">
        <v>3</v>
      </c>
      <c r="AS21" s="131">
        <v>3</v>
      </c>
    </row>
    <row r="22" spans="2:45">
      <c r="B22" s="62" t="s">
        <v>79</v>
      </c>
      <c r="C22" s="63">
        <v>46653278</v>
      </c>
      <c r="D22" s="11"/>
      <c r="E22" s="11"/>
      <c r="F22" s="2"/>
      <c r="G22" s="2"/>
      <c r="H22" s="2"/>
      <c r="I22" s="8"/>
      <c r="J22" s="7"/>
      <c r="K22" s="9"/>
      <c r="L22" s="2"/>
      <c r="M22" s="9"/>
      <c r="N22" s="4"/>
      <c r="O22" s="2"/>
      <c r="P22" s="9"/>
      <c r="Q22" s="2"/>
      <c r="R22" s="9"/>
      <c r="S22" s="4"/>
      <c r="T22" s="4"/>
      <c r="U22" s="6"/>
      <c r="V22" s="7"/>
      <c r="W22" s="9"/>
      <c r="X22" s="2"/>
      <c r="Y22" s="2"/>
      <c r="Z22" s="4"/>
      <c r="AA22" s="2"/>
      <c r="AB22" s="9"/>
      <c r="AC22" s="2"/>
      <c r="AD22" s="2"/>
      <c r="AE22" s="4"/>
      <c r="AF22" s="2"/>
      <c r="AG22" s="9"/>
      <c r="AH22" s="2"/>
      <c r="AI22" s="2"/>
      <c r="AJ22" s="4"/>
      <c r="AK22" s="8"/>
      <c r="AL22" s="7"/>
      <c r="AM22" s="2"/>
      <c r="AN22" s="6"/>
      <c r="AO22" s="49" t="s">
        <v>36</v>
      </c>
      <c r="AQ22" s="130"/>
      <c r="AR22" s="126"/>
      <c r="AS22" s="131"/>
    </row>
    <row r="23" spans="2:45">
      <c r="B23" s="62" t="s">
        <v>71</v>
      </c>
      <c r="C23" s="63">
        <v>47075972</v>
      </c>
      <c r="D23" s="11">
        <v>12</v>
      </c>
      <c r="E23" s="11">
        <v>13</v>
      </c>
      <c r="F23" s="2">
        <v>1</v>
      </c>
      <c r="G23" s="2">
        <v>1</v>
      </c>
      <c r="H23" s="2">
        <v>33</v>
      </c>
      <c r="I23" s="8">
        <v>37</v>
      </c>
      <c r="J23" s="7">
        <v>836</v>
      </c>
      <c r="K23" s="9">
        <f>(J23-J31)/J32</f>
        <v>0.65104542661066744</v>
      </c>
      <c r="L23" s="2">
        <v>797</v>
      </c>
      <c r="M23" s="9">
        <f>(L23-L31)/L32</f>
        <v>0.54359877378172106</v>
      </c>
      <c r="N23" s="4">
        <f t="shared" si="0"/>
        <v>95.334928229665067</v>
      </c>
      <c r="O23" s="2">
        <v>343</v>
      </c>
      <c r="P23" s="9">
        <f>(O23-O31)/O32</f>
        <v>0.4852212204102489</v>
      </c>
      <c r="Q23" s="2">
        <v>424</v>
      </c>
      <c r="R23" s="9">
        <f>(Q23-Q31)/Q32</f>
        <v>1.8720248254338339</v>
      </c>
      <c r="S23" s="4">
        <f t="shared" si="1"/>
        <v>123.61516034985422</v>
      </c>
      <c r="T23" s="4">
        <f t="shared" si="2"/>
        <v>41.028708133971293</v>
      </c>
      <c r="U23" s="6">
        <f t="shared" si="3"/>
        <v>53.199498117942277</v>
      </c>
      <c r="V23" s="7">
        <v>2134</v>
      </c>
      <c r="W23" s="9">
        <f>(V23-V31)/V32</f>
        <v>1.0053913028303998</v>
      </c>
      <c r="X23" s="2">
        <v>1113</v>
      </c>
      <c r="Y23" s="2">
        <v>1020</v>
      </c>
      <c r="Z23" s="4">
        <f t="shared" si="4"/>
        <v>91.644204851752022</v>
      </c>
      <c r="AA23" s="2">
        <v>2208</v>
      </c>
      <c r="AB23" s="9">
        <f>(AA23-AA31)/AA32</f>
        <v>1.7492213800520611</v>
      </c>
      <c r="AC23" s="2">
        <v>1075</v>
      </c>
      <c r="AD23" s="2">
        <v>1132</v>
      </c>
      <c r="AE23" s="4">
        <f t="shared" si="5"/>
        <v>105.30232558139534</v>
      </c>
      <c r="AF23" s="2">
        <v>2185</v>
      </c>
      <c r="AG23" s="9">
        <f>(AF23-AF31)/AF32</f>
        <v>1.9235411828957458</v>
      </c>
      <c r="AH23" s="2">
        <v>1058</v>
      </c>
      <c r="AI23" s="2">
        <v>1127</v>
      </c>
      <c r="AJ23" s="4">
        <f t="shared" si="6"/>
        <v>106.5217391304348</v>
      </c>
      <c r="AK23" s="8">
        <f t="shared" si="7"/>
        <v>1.034676663542643</v>
      </c>
      <c r="AL23" s="7">
        <v>578</v>
      </c>
      <c r="AM23" s="2">
        <v>586</v>
      </c>
      <c r="AN23" s="6">
        <f t="shared" si="8"/>
        <v>101.3840830449827</v>
      </c>
      <c r="AO23" s="49" t="s">
        <v>52</v>
      </c>
      <c r="AQ23" s="130">
        <v>6</v>
      </c>
      <c r="AR23" s="126">
        <v>1</v>
      </c>
      <c r="AS23" s="131">
        <v>3</v>
      </c>
    </row>
    <row r="24" spans="2:45">
      <c r="B24" s="62" t="s">
        <v>72</v>
      </c>
      <c r="C24" s="63">
        <v>46880600</v>
      </c>
      <c r="D24" s="11">
        <v>18</v>
      </c>
      <c r="E24" s="11">
        <v>17</v>
      </c>
      <c r="F24" s="2">
        <v>1</v>
      </c>
      <c r="G24" s="2">
        <v>1</v>
      </c>
      <c r="H24" s="2">
        <v>32</v>
      </c>
      <c r="I24" s="8">
        <v>39</v>
      </c>
      <c r="J24" s="7">
        <v>525</v>
      </c>
      <c r="K24" s="9">
        <f>(J24-J31)/J32</f>
        <v>-1.0286124952860853</v>
      </c>
      <c r="L24" s="2">
        <v>428</v>
      </c>
      <c r="M24" s="9">
        <f>(L24-L31)/L32</f>
        <v>-1.4881391845792415</v>
      </c>
      <c r="N24" s="4">
        <f t="shared" si="0"/>
        <v>81.523809523809518</v>
      </c>
      <c r="O24" s="2">
        <v>235</v>
      </c>
      <c r="P24" s="9">
        <f>(O24-O31)/O32</f>
        <v>-1.113787960858478</v>
      </c>
      <c r="Q24" s="2">
        <v>217</v>
      </c>
      <c r="R24" s="9">
        <f>(Q24-Q31)/Q32</f>
        <v>-0.88426390881307237</v>
      </c>
      <c r="S24" s="4">
        <f t="shared" si="1"/>
        <v>92.340425531914889</v>
      </c>
      <c r="T24" s="4">
        <f t="shared" si="2"/>
        <v>44.761904761904766</v>
      </c>
      <c r="U24" s="6">
        <f t="shared" si="3"/>
        <v>50.700934579439249</v>
      </c>
      <c r="V24" s="7">
        <v>1789</v>
      </c>
      <c r="W24" s="9">
        <f>(V24-V31)/V32</f>
        <v>-0.5699431291437399</v>
      </c>
      <c r="X24" s="2">
        <v>831</v>
      </c>
      <c r="Y24" s="2">
        <v>957</v>
      </c>
      <c r="Z24" s="4">
        <f t="shared" si="4"/>
        <v>115.1624548736462</v>
      </c>
      <c r="AA24" s="2">
        <v>1506</v>
      </c>
      <c r="AB24" s="9">
        <f>(AA24-AA31)/AA32</f>
        <v>-1.3924200891331975</v>
      </c>
      <c r="AC24" s="2">
        <v>694</v>
      </c>
      <c r="AD24" s="2">
        <v>811</v>
      </c>
      <c r="AE24" s="4">
        <f t="shared" si="5"/>
        <v>116.85878962536023</v>
      </c>
      <c r="AF24" s="2">
        <v>1441</v>
      </c>
      <c r="AG24" s="9">
        <f>(AF24-AF31)/AF32</f>
        <v>-0.7403493392835897</v>
      </c>
      <c r="AH24" s="2">
        <v>622</v>
      </c>
      <c r="AI24" s="2">
        <v>818</v>
      </c>
      <c r="AJ24" s="4">
        <f t="shared" si="6"/>
        <v>131.51125401929261</v>
      </c>
      <c r="AK24" s="8">
        <f t="shared" si="7"/>
        <v>0.84181106763555058</v>
      </c>
      <c r="AL24" s="7">
        <v>472</v>
      </c>
      <c r="AM24" s="2">
        <v>532</v>
      </c>
      <c r="AN24" s="6">
        <f t="shared" si="8"/>
        <v>112.71186440677967</v>
      </c>
      <c r="AO24" s="49" t="s">
        <v>52</v>
      </c>
      <c r="AQ24" s="130">
        <v>0</v>
      </c>
      <c r="AR24" s="126">
        <v>5</v>
      </c>
      <c r="AS24" s="131">
        <v>5</v>
      </c>
    </row>
    <row r="25" spans="2:45">
      <c r="B25" s="62" t="s">
        <v>73</v>
      </c>
      <c r="C25" s="63">
        <v>46575975</v>
      </c>
      <c r="D25" s="11">
        <v>33</v>
      </c>
      <c r="E25" s="11">
        <v>25</v>
      </c>
      <c r="F25" s="2">
        <v>1</v>
      </c>
      <c r="G25" s="2">
        <v>2</v>
      </c>
      <c r="H25" s="2">
        <v>36</v>
      </c>
      <c r="I25" s="8">
        <v>41</v>
      </c>
      <c r="J25" s="7">
        <v>754</v>
      </c>
      <c r="K25" s="9">
        <f>(J25-J31)/J32</f>
        <v>0.20817742148033394</v>
      </c>
      <c r="L25" s="2">
        <v>782</v>
      </c>
      <c r="M25" s="9">
        <f>(L25-L31)/L32</f>
        <v>0.46100779986460877</v>
      </c>
      <c r="N25" s="4">
        <f t="shared" si="0"/>
        <v>103.71352785145889</v>
      </c>
      <c r="O25" s="2">
        <v>306</v>
      </c>
      <c r="P25" s="9">
        <f>(O25-O31)/O32</f>
        <v>-6.2587480579963106E-2</v>
      </c>
      <c r="Q25" s="2">
        <v>240</v>
      </c>
      <c r="R25" s="9">
        <f>(Q25-Q31)/Q32</f>
        <v>-0.57800960500786058</v>
      </c>
      <c r="S25" s="4">
        <f t="shared" si="1"/>
        <v>78.431372549019613</v>
      </c>
      <c r="T25" s="4">
        <f t="shared" si="2"/>
        <v>40.58355437665783</v>
      </c>
      <c r="U25" s="6">
        <f t="shared" si="3"/>
        <v>30.690537084398979</v>
      </c>
      <c r="V25" s="7">
        <v>1878</v>
      </c>
      <c r="W25" s="9">
        <f>(V25-V31)/V32</f>
        <v>-0.16355250756200526</v>
      </c>
      <c r="X25" s="2">
        <v>898</v>
      </c>
      <c r="Y25" s="2">
        <v>979</v>
      </c>
      <c r="Z25" s="4">
        <f t="shared" si="4"/>
        <v>109.02004454342983</v>
      </c>
      <c r="AA25" s="2">
        <v>1791</v>
      </c>
      <c r="AB25" s="9">
        <f>(AA25-AA31)/AA32</f>
        <v>-0.11696735591696004</v>
      </c>
      <c r="AC25" s="2">
        <v>897</v>
      </c>
      <c r="AD25" s="2">
        <v>893</v>
      </c>
      <c r="AE25" s="4">
        <f t="shared" si="5"/>
        <v>99.55406911928651</v>
      </c>
      <c r="AF25" s="2">
        <v>1775</v>
      </c>
      <c r="AG25" s="9">
        <f>(AF25-AF31)/AF32</f>
        <v>0.45553699728616576</v>
      </c>
      <c r="AH25" s="2">
        <v>895</v>
      </c>
      <c r="AI25" s="2">
        <v>879</v>
      </c>
      <c r="AJ25" s="4">
        <f t="shared" si="6"/>
        <v>98.212290502793294</v>
      </c>
      <c r="AK25" s="8">
        <f t="shared" si="7"/>
        <v>0.95367412140575081</v>
      </c>
      <c r="AL25" s="7">
        <v>600</v>
      </c>
      <c r="AM25" s="2">
        <v>600</v>
      </c>
      <c r="AN25" s="6">
        <f t="shared" si="8"/>
        <v>100</v>
      </c>
      <c r="AO25" s="49" t="s">
        <v>52</v>
      </c>
      <c r="AQ25" s="130">
        <v>5</v>
      </c>
      <c r="AR25" s="126">
        <v>0</v>
      </c>
      <c r="AS25" s="131">
        <v>5</v>
      </c>
    </row>
    <row r="26" spans="2:45">
      <c r="B26" s="62" t="s">
        <v>74</v>
      </c>
      <c r="C26" s="63">
        <v>47330551</v>
      </c>
      <c r="D26" s="11">
        <v>20</v>
      </c>
      <c r="E26" s="11">
        <v>16</v>
      </c>
      <c r="F26" s="2">
        <v>1</v>
      </c>
      <c r="G26" s="2">
        <v>1</v>
      </c>
      <c r="H26" s="2">
        <v>35</v>
      </c>
      <c r="I26" s="8">
        <v>39</v>
      </c>
      <c r="J26" s="7">
        <v>561</v>
      </c>
      <c r="K26" s="9">
        <f>(J26-J31)/J32</f>
        <v>-0.83418263937520709</v>
      </c>
      <c r="L26" s="2">
        <v>617</v>
      </c>
      <c r="M26" s="9">
        <f>(L26-L31)/L32</f>
        <v>-0.44749291322362655</v>
      </c>
      <c r="N26" s="4">
        <f t="shared" si="0"/>
        <v>109.98217468805704</v>
      </c>
      <c r="O26" s="2">
        <v>268</v>
      </c>
      <c r="P26" s="9">
        <f>(O26-O31)/O32</f>
        <v>-0.6252018221374781</v>
      </c>
      <c r="Q26" s="2">
        <v>262</v>
      </c>
      <c r="R26" s="9">
        <f>(Q26-Q31)/Q32</f>
        <v>-0.2850707057159188</v>
      </c>
      <c r="S26" s="4">
        <f t="shared" si="1"/>
        <v>97.761194029850756</v>
      </c>
      <c r="T26" s="4">
        <f t="shared" si="2"/>
        <v>47.771836007130126</v>
      </c>
      <c r="U26" s="6">
        <f t="shared" si="3"/>
        <v>42.463533225283626</v>
      </c>
      <c r="V26" s="7">
        <v>1971</v>
      </c>
      <c r="W26" s="9">
        <f>(V26-V31)/V32</f>
        <v>0.26110286105711067</v>
      </c>
      <c r="X26" s="2">
        <v>1021</v>
      </c>
      <c r="Y26" s="2">
        <v>941</v>
      </c>
      <c r="Z26" s="4">
        <f t="shared" si="4"/>
        <v>92.164544564152791</v>
      </c>
      <c r="AA26" s="2">
        <v>1911</v>
      </c>
      <c r="AB26" s="9">
        <f>(AA26-AA31)/AA32</f>
        <v>0.42006537385829784</v>
      </c>
      <c r="AC26" s="2">
        <v>969</v>
      </c>
      <c r="AD26" s="2">
        <v>941</v>
      </c>
      <c r="AE26" s="4">
        <f t="shared" si="5"/>
        <v>97.110423116615067</v>
      </c>
      <c r="AF26" s="2">
        <v>1520</v>
      </c>
      <c r="AG26" s="9">
        <f>(AF26-AF31)/AF32</f>
        <v>-0.45748999620271941</v>
      </c>
      <c r="AH26" s="2">
        <v>750</v>
      </c>
      <c r="AI26" s="2">
        <v>769</v>
      </c>
      <c r="AJ26" s="4">
        <f t="shared" si="6"/>
        <v>102.53333333333335</v>
      </c>
      <c r="AK26" s="8">
        <f t="shared" si="7"/>
        <v>0.969558599695586</v>
      </c>
      <c r="AL26" s="7">
        <v>600</v>
      </c>
      <c r="AM26" s="2">
        <v>600</v>
      </c>
      <c r="AN26" s="6">
        <f t="shared" si="8"/>
        <v>100</v>
      </c>
      <c r="AO26" s="49" t="s">
        <v>52</v>
      </c>
      <c r="AQ26" s="130">
        <v>3</v>
      </c>
      <c r="AR26" s="126">
        <v>4</v>
      </c>
      <c r="AS26" s="131">
        <v>3</v>
      </c>
    </row>
    <row r="27" spans="2:45">
      <c r="B27" s="62" t="s">
        <v>75</v>
      </c>
      <c r="C27" s="63">
        <v>47508562</v>
      </c>
      <c r="D27" s="11">
        <v>22</v>
      </c>
      <c r="E27" s="11">
        <v>22</v>
      </c>
      <c r="F27" s="2">
        <v>0</v>
      </c>
      <c r="G27" s="2">
        <v>1</v>
      </c>
      <c r="H27" s="2">
        <v>34</v>
      </c>
      <c r="I27" s="8">
        <v>39</v>
      </c>
      <c r="J27" s="7">
        <v>650</v>
      </c>
      <c r="K27" s="9">
        <f>(J27-J31)/J32</f>
        <v>-0.35350882892886953</v>
      </c>
      <c r="L27" s="2">
        <v>647</v>
      </c>
      <c r="M27" s="9">
        <f>(L27-L31)/L32</f>
        <v>-0.28231096538940192</v>
      </c>
      <c r="N27" s="4">
        <f t="shared" si="0"/>
        <v>99.538461538461547</v>
      </c>
      <c r="O27" s="2">
        <v>243</v>
      </c>
      <c r="P27" s="9">
        <f>(O27-O31)/O32</f>
        <v>-0.99534283632005383</v>
      </c>
      <c r="Q27" s="2">
        <v>267</v>
      </c>
      <c r="R27" s="9">
        <f>(Q27-Q31)/Q32</f>
        <v>-0.21849368314956844</v>
      </c>
      <c r="S27" s="4">
        <f t="shared" si="1"/>
        <v>109.87654320987654</v>
      </c>
      <c r="T27" s="4">
        <f t="shared" si="2"/>
        <v>37.38461538461538</v>
      </c>
      <c r="U27" s="6">
        <f t="shared" si="3"/>
        <v>41.267387944358582</v>
      </c>
      <c r="V27" s="7">
        <v>1798</v>
      </c>
      <c r="W27" s="9">
        <f>(V27-V31)/V32</f>
        <v>-0.52884744830963193</v>
      </c>
      <c r="X27" s="2">
        <v>885</v>
      </c>
      <c r="Y27" s="2">
        <v>912</v>
      </c>
      <c r="Z27" s="4">
        <f t="shared" si="4"/>
        <v>103.05084745762711</v>
      </c>
      <c r="AA27" s="2">
        <v>1949</v>
      </c>
      <c r="AB27" s="9">
        <f>(AA27-AA31)/AA32</f>
        <v>0.59012573828712955</v>
      </c>
      <c r="AC27" s="2">
        <v>951</v>
      </c>
      <c r="AD27" s="2">
        <v>998</v>
      </c>
      <c r="AE27" s="4">
        <f t="shared" si="5"/>
        <v>104.94216614090431</v>
      </c>
      <c r="AF27" s="2">
        <v>1886</v>
      </c>
      <c r="AG27" s="9">
        <f>(AF27-AF31)/AF32</f>
        <v>0.85297227680485699</v>
      </c>
      <c r="AH27" s="2">
        <v>920</v>
      </c>
      <c r="AI27" s="2">
        <v>965</v>
      </c>
      <c r="AJ27" s="4">
        <f t="shared" si="6"/>
        <v>104.89130434782609</v>
      </c>
      <c r="AK27" s="8">
        <f t="shared" si="7"/>
        <v>1.0839822024471635</v>
      </c>
      <c r="AL27" s="7">
        <v>520</v>
      </c>
      <c r="AM27" s="2">
        <v>600</v>
      </c>
      <c r="AN27" s="6">
        <f t="shared" si="8"/>
        <v>115.38461538461537</v>
      </c>
      <c r="AO27" s="49"/>
      <c r="AQ27" s="130">
        <v>3</v>
      </c>
      <c r="AR27" s="126">
        <v>4</v>
      </c>
      <c r="AS27" s="131">
        <v>3</v>
      </c>
    </row>
    <row r="28" spans="2:45">
      <c r="B28" s="62" t="s">
        <v>76</v>
      </c>
      <c r="C28" s="63">
        <v>47250032</v>
      </c>
      <c r="D28" s="11">
        <v>14</v>
      </c>
      <c r="E28" s="11">
        <v>14</v>
      </c>
      <c r="F28" s="2">
        <v>1</v>
      </c>
      <c r="G28" s="2">
        <v>2</v>
      </c>
      <c r="H28" s="2">
        <v>45</v>
      </c>
      <c r="I28" s="8">
        <v>45</v>
      </c>
      <c r="J28" s="7">
        <v>715</v>
      </c>
      <c r="K28" s="9">
        <f>(J28-J31)/J32</f>
        <v>-2.4549224231173714E-3</v>
      </c>
      <c r="L28" s="2">
        <v>698</v>
      </c>
      <c r="M28" s="9">
        <f>(L28-L31)/L32</f>
        <v>-1.5016540712201097E-3</v>
      </c>
      <c r="N28" s="4">
        <f t="shared" si="0"/>
        <v>97.622377622377627</v>
      </c>
      <c r="O28" s="2">
        <v>179</v>
      </c>
      <c r="P28" s="9">
        <f>(O28-O31)/O32</f>
        <v>-1.9429038326274475</v>
      </c>
      <c r="Q28" s="2">
        <v>180</v>
      </c>
      <c r="R28" s="9">
        <f>(Q28-Q31)/Q32</f>
        <v>-1.3769338758040652</v>
      </c>
      <c r="S28" s="4">
        <f t="shared" si="1"/>
        <v>100.55865921787711</v>
      </c>
      <c r="T28" s="4">
        <f t="shared" si="2"/>
        <v>25.034965034965033</v>
      </c>
      <c r="U28" s="6">
        <f t="shared" si="3"/>
        <v>25.787965616045845</v>
      </c>
      <c r="V28" s="7">
        <v>1573</v>
      </c>
      <c r="W28" s="9">
        <f>(V28-V31)/V32</f>
        <v>-1.5562394691623318</v>
      </c>
      <c r="X28" s="2">
        <v>761</v>
      </c>
      <c r="Y28" s="2">
        <v>812</v>
      </c>
      <c r="Z28" s="4">
        <f t="shared" si="4"/>
        <v>106.70170827858081</v>
      </c>
      <c r="AA28" s="2">
        <v>1456</v>
      </c>
      <c r="AB28" s="9">
        <f>(AA28-AA31)/AA32</f>
        <v>-1.6161837265395551</v>
      </c>
      <c r="AC28" s="2">
        <v>744</v>
      </c>
      <c r="AD28" s="2">
        <v>711</v>
      </c>
      <c r="AE28" s="4">
        <f t="shared" si="5"/>
        <v>95.564516129032256</v>
      </c>
      <c r="AF28" s="2">
        <v>1180</v>
      </c>
      <c r="AG28" s="9">
        <f>(AF28-AF31)/AF32</f>
        <v>-1.6748593208545663</v>
      </c>
      <c r="AH28" s="2">
        <v>676</v>
      </c>
      <c r="AI28" s="2">
        <v>503</v>
      </c>
      <c r="AJ28" s="4">
        <f t="shared" si="6"/>
        <v>74.408284023668642</v>
      </c>
      <c r="AK28" s="8">
        <f t="shared" si="7"/>
        <v>0.92561983471074383</v>
      </c>
      <c r="AL28" s="7">
        <v>581</v>
      </c>
      <c r="AM28" s="2">
        <v>570</v>
      </c>
      <c r="AN28" s="6">
        <f t="shared" si="8"/>
        <v>98.106712564543884</v>
      </c>
      <c r="AO28" s="49" t="s">
        <v>52</v>
      </c>
      <c r="AQ28" s="130">
        <v>4</v>
      </c>
      <c r="AR28" s="126">
        <v>1</v>
      </c>
      <c r="AS28" s="131">
        <v>5</v>
      </c>
    </row>
    <row r="29" spans="2:45" ht="15.75" thickBot="1">
      <c r="B29" s="62" t="s">
        <v>77</v>
      </c>
      <c r="C29" s="63"/>
      <c r="D29" s="11">
        <v>16</v>
      </c>
      <c r="E29" s="11">
        <v>26</v>
      </c>
      <c r="F29" s="2">
        <v>1</v>
      </c>
      <c r="G29" s="2">
        <v>1</v>
      </c>
      <c r="H29" s="2">
        <v>34</v>
      </c>
      <c r="I29" s="8">
        <v>44</v>
      </c>
      <c r="J29" s="7">
        <v>949</v>
      </c>
      <c r="K29" s="9">
        <f>(J29-J31)/J32</f>
        <v>1.2613391409975905</v>
      </c>
      <c r="L29" s="2">
        <v>947</v>
      </c>
      <c r="M29" s="9">
        <f>(L29-L31)/L32</f>
        <v>1.3695085129528441</v>
      </c>
      <c r="N29" s="4">
        <f t="shared" si="0"/>
        <v>99.789251844046362</v>
      </c>
      <c r="O29" s="2">
        <v>402</v>
      </c>
      <c r="P29" s="9">
        <f>(O29-O31)/O32</f>
        <v>1.3587540138811274</v>
      </c>
      <c r="Q29" s="2">
        <v>322</v>
      </c>
      <c r="R29" s="9">
        <f>(Q29-Q31)/Q32</f>
        <v>0.51385356508028579</v>
      </c>
      <c r="S29" s="4">
        <f t="shared" si="1"/>
        <v>80.099502487562191</v>
      </c>
      <c r="T29" s="4">
        <f t="shared" si="2"/>
        <v>42.360379346680716</v>
      </c>
      <c r="U29" s="6">
        <f t="shared" si="3"/>
        <v>34.00211193241816</v>
      </c>
      <c r="V29" s="7">
        <v>2097</v>
      </c>
      <c r="W29" s="9">
        <f>(V29-V31)/V32</f>
        <v>0.83644239273462262</v>
      </c>
      <c r="X29" s="2">
        <v>1002</v>
      </c>
      <c r="Y29" s="2">
        <v>1093</v>
      </c>
      <c r="Z29" s="4">
        <f t="shared" si="4"/>
        <v>109.08183632734531</v>
      </c>
      <c r="AA29" s="2">
        <v>1817</v>
      </c>
      <c r="AB29" s="9">
        <f>(AA29-AA31)/AA32</f>
        <v>-6.1026446565416465E-4</v>
      </c>
      <c r="AC29" s="2">
        <v>910</v>
      </c>
      <c r="AD29" s="2">
        <v>905</v>
      </c>
      <c r="AE29" s="4">
        <f t="shared" si="5"/>
        <v>99.45054945054946</v>
      </c>
      <c r="AF29" s="2">
        <v>1647</v>
      </c>
      <c r="AG29" s="9">
        <f>(AF29-AF31)/AF32</f>
        <v>-2.7667484651177597E-3</v>
      </c>
      <c r="AH29" s="2">
        <v>844</v>
      </c>
      <c r="AI29" s="2">
        <v>803</v>
      </c>
      <c r="AJ29" s="4">
        <f t="shared" si="6"/>
        <v>95.142180094786738</v>
      </c>
      <c r="AK29" s="8">
        <f t="shared" si="7"/>
        <v>0.86647591797806389</v>
      </c>
      <c r="AL29" s="7">
        <v>600</v>
      </c>
      <c r="AM29" s="2">
        <v>547</v>
      </c>
      <c r="AN29" s="6">
        <f t="shared" si="8"/>
        <v>91.166666666666657</v>
      </c>
      <c r="AO29" s="49" t="s">
        <v>84</v>
      </c>
      <c r="AQ29" s="130">
        <v>5</v>
      </c>
      <c r="AR29" s="126">
        <v>2</v>
      </c>
      <c r="AS29" s="131">
        <v>3</v>
      </c>
    </row>
    <row r="30" spans="2:45" ht="15.75" thickBot="1">
      <c r="B30" s="57"/>
      <c r="C30" s="17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58"/>
      <c r="AQ30" s="132">
        <f>AVERAGE(AQ3:AQ29)</f>
        <v>3.5909090909090908</v>
      </c>
      <c r="AR30" s="132">
        <f>AVERAGE(AR3:AR29)</f>
        <v>2.4545454545454546</v>
      </c>
      <c r="AS30" s="132">
        <f>AVERAGE(AS3:AS29)</f>
        <v>3.9545454545454546</v>
      </c>
    </row>
    <row r="31" spans="2:45">
      <c r="B31" s="59" t="s">
        <v>40</v>
      </c>
      <c r="C31" s="16"/>
      <c r="D31" s="15">
        <f t="shared" ref="D31:AN31" si="9">AVERAGE(D3:D29)</f>
        <v>20.772727272727273</v>
      </c>
      <c r="E31" s="15">
        <f t="shared" si="9"/>
        <v>20.181818181818183</v>
      </c>
      <c r="F31" s="15">
        <f t="shared" si="9"/>
        <v>1.0909090909090908</v>
      </c>
      <c r="G31" s="15">
        <f t="shared" si="9"/>
        <v>1.2727272727272727</v>
      </c>
      <c r="H31" s="15">
        <f t="shared" si="9"/>
        <v>38.090909090909093</v>
      </c>
      <c r="I31" s="15">
        <f t="shared" si="9"/>
        <v>38.954545454545453</v>
      </c>
      <c r="J31" s="15">
        <f t="shared" si="9"/>
        <v>715.4545454545455</v>
      </c>
      <c r="K31" s="15">
        <f t="shared" si="9"/>
        <v>-2.3213754151253272E-16</v>
      </c>
      <c r="L31" s="15">
        <f t="shared" si="9"/>
        <v>698.27272727272725</v>
      </c>
      <c r="M31" s="15">
        <f t="shared" si="9"/>
        <v>1.1102230246251565E-16</v>
      </c>
      <c r="N31" s="15">
        <f t="shared" si="9"/>
        <v>98.164762863804313</v>
      </c>
      <c r="O31" s="15">
        <f t="shared" si="9"/>
        <v>310.22727272727275</v>
      </c>
      <c r="P31" s="15">
        <f t="shared" si="9"/>
        <v>-2.9269516103754126E-16</v>
      </c>
      <c r="Q31" s="15">
        <f t="shared" si="9"/>
        <v>283.40909090909093</v>
      </c>
      <c r="R31" s="15">
        <f t="shared" si="9"/>
        <v>-3.2802043909379626E-16</v>
      </c>
      <c r="S31" s="15">
        <f t="shared" si="9"/>
        <v>91.731958380798261</v>
      </c>
      <c r="T31" s="15">
        <f t="shared" si="9"/>
        <v>44.923374359132794</v>
      </c>
      <c r="U31" s="15">
        <f t="shared" si="9"/>
        <v>41.520941003050233</v>
      </c>
      <c r="V31" s="15">
        <f t="shared" si="9"/>
        <v>1913.8181818181818</v>
      </c>
      <c r="W31" s="15">
        <f t="shared" si="9"/>
        <v>2.7755575615628914E-16</v>
      </c>
      <c r="X31" s="15">
        <f t="shared" si="9"/>
        <v>902.90909090909088</v>
      </c>
      <c r="Y31" s="15">
        <f t="shared" si="9"/>
        <v>1009.3181818181819</v>
      </c>
      <c r="Z31" s="15">
        <f t="shared" si="9"/>
        <v>112.34055985340284</v>
      </c>
      <c r="AA31" s="15">
        <f t="shared" si="9"/>
        <v>1817.1363636363637</v>
      </c>
      <c r="AB31" s="15">
        <f t="shared" si="9"/>
        <v>-4.5974114666739877E-16</v>
      </c>
      <c r="AC31" s="15">
        <f t="shared" si="9"/>
        <v>910.59090909090912</v>
      </c>
      <c r="AD31" s="15">
        <f t="shared" si="9"/>
        <v>905.31818181818187</v>
      </c>
      <c r="AE31" s="15">
        <f t="shared" si="9"/>
        <v>99.496963029483695</v>
      </c>
      <c r="AF31" s="15">
        <f t="shared" si="9"/>
        <v>1647.7727272727273</v>
      </c>
      <c r="AG31" s="15">
        <f t="shared" si="9"/>
        <v>6.8285024099814321E-17</v>
      </c>
      <c r="AH31" s="15">
        <f t="shared" si="9"/>
        <v>843.72727272727275</v>
      </c>
      <c r="AI31" s="15">
        <f t="shared" si="9"/>
        <v>803.0454545454545</v>
      </c>
      <c r="AJ31" s="15">
        <f t="shared" si="9"/>
        <v>95.100779998972172</v>
      </c>
      <c r="AK31" s="15">
        <f t="shared" si="9"/>
        <v>0.95224655940102576</v>
      </c>
      <c r="AL31" s="15">
        <f t="shared" si="9"/>
        <v>560.31818181818187</v>
      </c>
      <c r="AM31" s="15">
        <f t="shared" si="9"/>
        <v>566.59090909090912</v>
      </c>
      <c r="AN31" s="15">
        <f t="shared" si="9"/>
        <v>101.36251155714449</v>
      </c>
      <c r="AO31" s="89"/>
      <c r="AQ31" s="132">
        <f>_xlfn.STDEV.S(AQ3:AQ29)</f>
        <v>1.5934117606447615</v>
      </c>
      <c r="AR31" s="132">
        <f>_xlfn.STDEV.S(AR3:AR29)</f>
        <v>1.4712247158412493</v>
      </c>
      <c r="AS31" s="132">
        <f>_xlfn.STDEV.S(AS3:AS29)</f>
        <v>1.174217986060458</v>
      </c>
    </row>
    <row r="32" spans="2:45" ht="15.75" thickBot="1">
      <c r="B32" s="71" t="s">
        <v>41</v>
      </c>
      <c r="C32" s="72"/>
      <c r="D32" s="73">
        <f t="shared" ref="D32:AN32" si="10">_xlfn.STDEV.S(D3:D29)</f>
        <v>6.8863689940401756</v>
      </c>
      <c r="E32" s="73">
        <f t="shared" si="10"/>
        <v>8.6334695538234545</v>
      </c>
      <c r="F32" s="73">
        <f t="shared" si="10"/>
        <v>0.52636135596781519</v>
      </c>
      <c r="G32" s="73">
        <f t="shared" si="10"/>
        <v>0.55048188256318042</v>
      </c>
      <c r="H32" s="73">
        <f t="shared" si="10"/>
        <v>5.1168171925346426</v>
      </c>
      <c r="I32" s="73">
        <f t="shared" si="10"/>
        <v>4.8450001005186687</v>
      </c>
      <c r="J32" s="73">
        <f t="shared" si="10"/>
        <v>185.15674885086329</v>
      </c>
      <c r="K32" s="73">
        <f t="shared" si="10"/>
        <v>0.99999999999999967</v>
      </c>
      <c r="L32" s="73">
        <f t="shared" si="10"/>
        <v>181.61790918041348</v>
      </c>
      <c r="M32" s="73">
        <f t="shared" si="10"/>
        <v>1.0000000000000002</v>
      </c>
      <c r="N32" s="73">
        <f t="shared" si="10"/>
        <v>11.12279838965514</v>
      </c>
      <c r="O32" s="73">
        <f t="shared" si="10"/>
        <v>67.541826066506928</v>
      </c>
      <c r="P32" s="73">
        <f t="shared" si="10"/>
        <v>0.99999999999999933</v>
      </c>
      <c r="Q32" s="73">
        <f t="shared" si="10"/>
        <v>75.100985404041168</v>
      </c>
      <c r="R32" s="73">
        <f t="shared" si="10"/>
        <v>1.0000000000000004</v>
      </c>
      <c r="S32" s="73">
        <f t="shared" si="10"/>
        <v>14.49761436826039</v>
      </c>
      <c r="T32" s="73">
        <f t="shared" si="10"/>
        <v>11.115395766787163</v>
      </c>
      <c r="U32" s="73">
        <f t="shared" si="10"/>
        <v>9.3476560765792218</v>
      </c>
      <c r="V32" s="73">
        <f t="shared" si="10"/>
        <v>219.00111684073406</v>
      </c>
      <c r="W32" s="73">
        <f t="shared" si="10"/>
        <v>1.0000000000000036</v>
      </c>
      <c r="X32" s="73">
        <f t="shared" si="10"/>
        <v>109.25588535565672</v>
      </c>
      <c r="Y32" s="73">
        <f t="shared" si="10"/>
        <v>138.168767183862</v>
      </c>
      <c r="Z32" s="73">
        <f t="shared" si="10"/>
        <v>12.970790177105442</v>
      </c>
      <c r="AA32" s="73">
        <f t="shared" si="10"/>
        <v>223.45006802512509</v>
      </c>
      <c r="AB32" s="73">
        <f t="shared" si="10"/>
        <v>0.99999999999999867</v>
      </c>
      <c r="AC32" s="73">
        <f t="shared" si="10"/>
        <v>108.98608871074993</v>
      </c>
      <c r="AD32" s="73">
        <f t="shared" si="10"/>
        <v>123.15007737895088</v>
      </c>
      <c r="AE32" s="73">
        <f t="shared" si="10"/>
        <v>7.2849264078155471</v>
      </c>
      <c r="AF32" s="73">
        <f t="shared" si="10"/>
        <v>279.29075681058083</v>
      </c>
      <c r="AG32" s="73">
        <f t="shared" si="10"/>
        <v>0.999999999999999</v>
      </c>
      <c r="AH32" s="73">
        <f t="shared" si="10"/>
        <v>127.44940427224692</v>
      </c>
      <c r="AI32" s="73">
        <f t="shared" si="10"/>
        <v>168.37302048123402</v>
      </c>
      <c r="AJ32" s="73">
        <f t="shared" si="10"/>
        <v>13.824090617921415</v>
      </c>
      <c r="AK32" s="73">
        <f t="shared" si="10"/>
        <v>8.9246675036093112E-2</v>
      </c>
      <c r="AL32" s="73">
        <f t="shared" si="10"/>
        <v>41.38252030764906</v>
      </c>
      <c r="AM32" s="73">
        <f t="shared" si="10"/>
        <v>33.230306148954547</v>
      </c>
      <c r="AN32" s="73">
        <f t="shared" si="10"/>
        <v>5.5360745166056438</v>
      </c>
      <c r="AO32" s="74"/>
    </row>
    <row r="33" spans="2:41">
      <c r="B33" s="59" t="s">
        <v>42</v>
      </c>
      <c r="C33" s="16"/>
      <c r="D33" s="75">
        <f>COUNTIF(D3:D29,"&gt;15")</f>
        <v>17</v>
      </c>
      <c r="E33" s="75">
        <f>COUNTIF(E3:E29,"&gt;15")</f>
        <v>16</v>
      </c>
      <c r="F33" s="75">
        <f>COUNTIF(F3:F29,"&gt;=2")</f>
        <v>4</v>
      </c>
      <c r="G33" s="75">
        <f>COUNTIF(G3:G29,"&gt;=2")</f>
        <v>7</v>
      </c>
      <c r="H33" s="75">
        <f>COUNTIF(H3:H29,"&lt;39")</f>
        <v>12</v>
      </c>
      <c r="I33" s="75">
        <f>COUNTIF(I3:I29,"&lt;39")</f>
        <v>8</v>
      </c>
      <c r="J33" s="75" t="s">
        <v>50</v>
      </c>
      <c r="K33" s="75">
        <f>COUNTIF(K3:K29, "&lt;-1")</f>
        <v>3</v>
      </c>
      <c r="L33" s="75" t="s">
        <v>50</v>
      </c>
      <c r="M33" s="75">
        <f>COUNTIF(M3:M29, "&lt;-1")</f>
        <v>2</v>
      </c>
      <c r="N33" s="76">
        <f>COUNTIFS(N3:N29, "&lt;80") + COUNTIFS(N3:N29, "&gt;120")</f>
        <v>1</v>
      </c>
      <c r="O33" s="75" t="s">
        <v>50</v>
      </c>
      <c r="P33" s="75">
        <f>COUNTIF(P3:P29, "&lt;-1")</f>
        <v>4</v>
      </c>
      <c r="Q33" s="75" t="s">
        <v>50</v>
      </c>
      <c r="R33" s="75">
        <f>COUNTIF(R3:R29, "&lt;-1")</f>
        <v>3</v>
      </c>
      <c r="S33" s="76">
        <f>COUNTIFS(S3:S29, "&lt;80") + COUNTIFS(S3:S29, "&gt;120")</f>
        <v>5</v>
      </c>
      <c r="T33" s="75">
        <f>COUNTIF(T3:T29,"&lt;70")</f>
        <v>21</v>
      </c>
      <c r="U33" s="75">
        <f>COUNTIF(U3:U29,"&lt;70")</f>
        <v>22</v>
      </c>
      <c r="V33" s="75" t="s">
        <v>50</v>
      </c>
      <c r="W33" s="75">
        <f>COUNTIF(W3:W29, "&lt;-1")</f>
        <v>2</v>
      </c>
      <c r="X33" s="75" t="s">
        <v>50</v>
      </c>
      <c r="Y33" s="75" t="s">
        <v>50</v>
      </c>
      <c r="Z33" s="76">
        <f>COUNTIFS(Z3:Z29, "&lt;80") + COUNTIFS(Z3:Z29, "&gt;120")</f>
        <v>7</v>
      </c>
      <c r="AA33" s="75" t="s">
        <v>50</v>
      </c>
      <c r="AB33" s="75">
        <f>COUNTIF(AB3:AB29, "&lt;-1")</f>
        <v>5</v>
      </c>
      <c r="AC33" s="75" t="s">
        <v>50</v>
      </c>
      <c r="AD33" s="75" t="s">
        <v>50</v>
      </c>
      <c r="AE33" s="76">
        <f>COUNTIFS(AE3:AE29, "&lt;80") + COUNTIFS(AE3:AE29, "&gt;120")</f>
        <v>0</v>
      </c>
      <c r="AF33" s="75" t="s">
        <v>50</v>
      </c>
      <c r="AG33" s="75">
        <f>COUNTIF(AG3:AG29, "&lt;-1")</f>
        <v>3</v>
      </c>
      <c r="AH33" s="75" t="s">
        <v>50</v>
      </c>
      <c r="AI33" s="75" t="s">
        <v>50</v>
      </c>
      <c r="AJ33" s="76">
        <f>COUNTIFS(AJ3:AJ29, "&lt;80") + COUNTIFS(AJ3:AJ29, "&gt;120")</f>
        <v>4</v>
      </c>
      <c r="AK33" s="75"/>
      <c r="AL33" s="75" t="s">
        <v>50</v>
      </c>
      <c r="AM33" s="75" t="s">
        <v>50</v>
      </c>
      <c r="AN33" s="76">
        <f>COUNTIFS(AN3:AN29, "&lt;80") + COUNTIFS(AN3:AN29, "&gt;120")</f>
        <v>0</v>
      </c>
      <c r="AO33" s="89"/>
    </row>
    <row r="34" spans="2:41" ht="15.75" thickBot="1">
      <c r="B34" s="60" t="s">
        <v>43</v>
      </c>
      <c r="C34" s="72"/>
      <c r="D34" s="90">
        <f t="shared" ref="D34:I34" si="11">D33/22</f>
        <v>0.77272727272727271</v>
      </c>
      <c r="E34" s="90">
        <f t="shared" si="11"/>
        <v>0.72727272727272729</v>
      </c>
      <c r="F34" s="90">
        <f t="shared" si="11"/>
        <v>0.18181818181818182</v>
      </c>
      <c r="G34" s="90">
        <f t="shared" si="11"/>
        <v>0.31818181818181818</v>
      </c>
      <c r="H34" s="90">
        <f t="shared" si="11"/>
        <v>0.54545454545454541</v>
      </c>
      <c r="I34" s="90">
        <f t="shared" si="11"/>
        <v>0.36363636363636365</v>
      </c>
      <c r="J34" s="54" t="s">
        <v>50</v>
      </c>
      <c r="K34" s="90">
        <f>K33/22</f>
        <v>0.13636363636363635</v>
      </c>
      <c r="L34" s="54" t="s">
        <v>50</v>
      </c>
      <c r="M34" s="90">
        <f>M33/22</f>
        <v>9.0909090909090912E-2</v>
      </c>
      <c r="N34" s="90">
        <f>N33/22</f>
        <v>4.5454545454545456E-2</v>
      </c>
      <c r="O34" s="54" t="s">
        <v>50</v>
      </c>
      <c r="P34" s="90">
        <f>P33/22</f>
        <v>0.18181818181818182</v>
      </c>
      <c r="Q34" s="54" t="s">
        <v>50</v>
      </c>
      <c r="R34" s="90">
        <f>R33/22</f>
        <v>0.13636363636363635</v>
      </c>
      <c r="S34" s="90">
        <f>S33/22</f>
        <v>0.22727272727272727</v>
      </c>
      <c r="T34" s="90">
        <f>T33/22</f>
        <v>0.95454545454545459</v>
      </c>
      <c r="U34" s="90">
        <f>U33/22</f>
        <v>1</v>
      </c>
      <c r="V34" s="54" t="s">
        <v>50</v>
      </c>
      <c r="W34" s="90">
        <f>W33/22</f>
        <v>9.0909090909090912E-2</v>
      </c>
      <c r="X34" s="54" t="s">
        <v>50</v>
      </c>
      <c r="Y34" s="54" t="s">
        <v>50</v>
      </c>
      <c r="Z34" s="90">
        <f>Z33/22</f>
        <v>0.31818181818181818</v>
      </c>
      <c r="AA34" s="54" t="s">
        <v>50</v>
      </c>
      <c r="AB34" s="90">
        <f>AB33/22</f>
        <v>0.22727272727272727</v>
      </c>
      <c r="AC34" s="54" t="s">
        <v>50</v>
      </c>
      <c r="AD34" s="54" t="s">
        <v>50</v>
      </c>
      <c r="AE34" s="90">
        <f>AE33/22</f>
        <v>0</v>
      </c>
      <c r="AF34" s="54" t="s">
        <v>50</v>
      </c>
      <c r="AG34" s="90">
        <f>AG33/22</f>
        <v>0.13636363636363635</v>
      </c>
      <c r="AH34" s="54" t="s">
        <v>50</v>
      </c>
      <c r="AI34" s="54" t="s">
        <v>50</v>
      </c>
      <c r="AJ34" s="90">
        <f>AJ33/22</f>
        <v>0.18181818181818182</v>
      </c>
      <c r="AK34" s="54"/>
      <c r="AL34" s="54" t="s">
        <v>50</v>
      </c>
      <c r="AM34" s="54" t="s">
        <v>50</v>
      </c>
      <c r="AN34" s="90">
        <f>AN33/22</f>
        <v>0</v>
      </c>
      <c r="AO34" s="55"/>
    </row>
    <row r="35" spans="2:41">
      <c r="B35" s="59" t="s">
        <v>44</v>
      </c>
      <c r="C35" s="91"/>
      <c r="D35" s="75" t="s">
        <v>50</v>
      </c>
      <c r="E35" s="75" t="s">
        <v>50</v>
      </c>
      <c r="F35" s="75">
        <f>COUNTIFS(F3:F29,"&gt;0",F3:F29,"=1")</f>
        <v>16</v>
      </c>
      <c r="G35" s="75">
        <f>COUNTIFS(G3:G29,"&gt;0",G3:G29,"=1")</f>
        <v>14</v>
      </c>
      <c r="H35" s="75" t="s">
        <v>50</v>
      </c>
      <c r="I35" s="75" t="s">
        <v>50</v>
      </c>
      <c r="J35" s="75" t="s">
        <v>50</v>
      </c>
      <c r="K35" s="75">
        <f>COUNTIFS(K3:K29, "&gt;=-1", K3:K29, "&lt;=0")</f>
        <v>11</v>
      </c>
      <c r="L35" s="75" t="s">
        <v>50</v>
      </c>
      <c r="M35" s="75">
        <f>COUNTIFS(M3:M29, "&gt;=-1", M3:M29, "&lt;=0")</f>
        <v>12</v>
      </c>
      <c r="N35" s="76">
        <f>COUNTIFS(N3:N29, "&gt;=80", N3:N29, "&lt;90") + COUNTIFS(N3:N29, "&gt;110", N3:N29, "&lt;=120")</f>
        <v>7</v>
      </c>
      <c r="O35" s="75" t="s">
        <v>50</v>
      </c>
      <c r="P35" s="75">
        <f>COUNTIFS(P3:P29, "&gt;=-1", P3:P29, "&lt;=0")</f>
        <v>8</v>
      </c>
      <c r="Q35" s="75" t="s">
        <v>50</v>
      </c>
      <c r="R35" s="75">
        <f>COUNTIFS(R3:R29, "&gt;=-1", R3:R29, "&lt;=0")</f>
        <v>10</v>
      </c>
      <c r="S35" s="76">
        <f>COUNTIFS(S3:S29, "&gt;=80", S3:S29, "&lt;90") + COUNTIFS(S3:S29, "&gt;110", S3:S29, "&lt;=120")</f>
        <v>7</v>
      </c>
      <c r="T35" s="75" t="s">
        <v>50</v>
      </c>
      <c r="U35" s="75" t="s">
        <v>50</v>
      </c>
      <c r="V35" s="75" t="s">
        <v>50</v>
      </c>
      <c r="W35" s="75">
        <f>COUNTIFS(W3:W29, "&gt;=-1", W3:W29, "&lt;=0")</f>
        <v>12</v>
      </c>
      <c r="X35" s="75" t="s">
        <v>50</v>
      </c>
      <c r="Y35" s="75" t="s">
        <v>50</v>
      </c>
      <c r="Z35" s="76">
        <f>COUNTIFS(Z3:Z29, "&gt;=80", Z3:Z29, "&lt;90") + COUNTIFS(Z3:Z29, "&gt;110", Z3:Z29, "&lt;=120")</f>
        <v>3</v>
      </c>
      <c r="AA35" s="75" t="s">
        <v>50</v>
      </c>
      <c r="AB35" s="75">
        <f>COUNTIFS(AB3:AB29, "&gt;=-1", AB3:AB29, "&lt;=0")</f>
        <v>8</v>
      </c>
      <c r="AC35" s="75" t="s">
        <v>50</v>
      </c>
      <c r="AD35" s="75" t="s">
        <v>50</v>
      </c>
      <c r="AE35" s="76">
        <f>COUNTIFS(AE3:AE29, "&gt;=80", AE3:AE29, "&lt;90") + COUNTIFS(AE3:AE29, "&gt;110", AE3:AE29, "&lt;=120")</f>
        <v>4</v>
      </c>
      <c r="AF35" s="75" t="s">
        <v>50</v>
      </c>
      <c r="AG35" s="75">
        <f>COUNTIFS(AG3:AG29, "&gt;=-1", AG3:AG29, "&lt;=0")</f>
        <v>10</v>
      </c>
      <c r="AH35" s="75" t="s">
        <v>50</v>
      </c>
      <c r="AI35" s="75" t="s">
        <v>50</v>
      </c>
      <c r="AJ35" s="76">
        <f>COUNTIFS(AJ3:AJ29, "&gt;=80", AJ3:AJ29, "&lt;90") + COUNTIFS(AJ3:AJ29, "&gt;110", AJ3:AJ29, "&lt;=120")</f>
        <v>6</v>
      </c>
      <c r="AK35" s="75"/>
      <c r="AL35" s="75" t="s">
        <v>50</v>
      </c>
      <c r="AM35" s="75" t="s">
        <v>50</v>
      </c>
      <c r="AN35" s="76">
        <f>COUNTIFS(AN3:AN29, "&gt;=80", AN3:AN29, "&lt;90") + COUNTIFS(AN3:AN29, "&gt;110", AN3:AN29, "&lt;=120")</f>
        <v>2</v>
      </c>
      <c r="AO35" s="89"/>
    </row>
    <row r="36" spans="2:41" ht="15.75" thickBot="1">
      <c r="B36" s="60" t="s">
        <v>43</v>
      </c>
      <c r="C36" s="92"/>
      <c r="D36" s="54" t="s">
        <v>50</v>
      </c>
      <c r="E36" s="54" t="s">
        <v>50</v>
      </c>
      <c r="F36" s="90">
        <f>F35/22</f>
        <v>0.72727272727272729</v>
      </c>
      <c r="G36" s="90">
        <f>G35/22</f>
        <v>0.63636363636363635</v>
      </c>
      <c r="H36" s="54" t="s">
        <v>50</v>
      </c>
      <c r="I36" s="54" t="s">
        <v>50</v>
      </c>
      <c r="J36" s="54" t="s">
        <v>50</v>
      </c>
      <c r="K36" s="90">
        <f>K35/22</f>
        <v>0.5</v>
      </c>
      <c r="L36" s="54" t="s">
        <v>50</v>
      </c>
      <c r="M36" s="90">
        <f>M35/22</f>
        <v>0.54545454545454541</v>
      </c>
      <c r="N36" s="90">
        <f>N35/22</f>
        <v>0.31818181818181818</v>
      </c>
      <c r="O36" s="54" t="s">
        <v>50</v>
      </c>
      <c r="P36" s="90">
        <f>P35/22</f>
        <v>0.36363636363636365</v>
      </c>
      <c r="Q36" s="54" t="s">
        <v>50</v>
      </c>
      <c r="R36" s="90">
        <f>R35/22</f>
        <v>0.45454545454545453</v>
      </c>
      <c r="S36" s="90">
        <f>S35/22</f>
        <v>0.31818181818181818</v>
      </c>
      <c r="T36" s="54" t="s">
        <v>50</v>
      </c>
      <c r="U36" s="54" t="s">
        <v>50</v>
      </c>
      <c r="V36" s="54" t="s">
        <v>50</v>
      </c>
      <c r="W36" s="90">
        <f>W35/22</f>
        <v>0.54545454545454541</v>
      </c>
      <c r="X36" s="54" t="s">
        <v>50</v>
      </c>
      <c r="Y36" s="54" t="s">
        <v>50</v>
      </c>
      <c r="Z36" s="90">
        <f>Z35/22</f>
        <v>0.13636363636363635</v>
      </c>
      <c r="AA36" s="54" t="s">
        <v>50</v>
      </c>
      <c r="AB36" s="90">
        <f>AB35/22</f>
        <v>0.36363636363636365</v>
      </c>
      <c r="AC36" s="54" t="s">
        <v>50</v>
      </c>
      <c r="AD36" s="54" t="s">
        <v>50</v>
      </c>
      <c r="AE36" s="90">
        <f>AE35/22</f>
        <v>0.18181818181818182</v>
      </c>
      <c r="AF36" s="54" t="s">
        <v>50</v>
      </c>
      <c r="AG36" s="90">
        <f>AG35/22</f>
        <v>0.45454545454545453</v>
      </c>
      <c r="AH36" s="54" t="s">
        <v>50</v>
      </c>
      <c r="AI36" s="54" t="s">
        <v>50</v>
      </c>
      <c r="AJ36" s="90">
        <f>AJ35/22</f>
        <v>0.27272727272727271</v>
      </c>
      <c r="AK36" s="54"/>
      <c r="AL36" s="54" t="s">
        <v>50</v>
      </c>
      <c r="AM36" s="54" t="s">
        <v>50</v>
      </c>
      <c r="AN36" s="90">
        <f>AN35/22</f>
        <v>9.0909090909090912E-2</v>
      </c>
      <c r="AO36" s="55"/>
    </row>
    <row r="37" spans="2:41">
      <c r="B37" s="59" t="s">
        <v>45</v>
      </c>
      <c r="C37" s="91"/>
      <c r="D37" s="75">
        <f>COUNTIF(D3:D29,"&lt;=15")</f>
        <v>5</v>
      </c>
      <c r="E37" s="75">
        <f>COUNTIF(E3:E29,"&lt;=15")</f>
        <v>6</v>
      </c>
      <c r="F37" s="75">
        <f>COUNTIF(F7:F33,"=0")</f>
        <v>1</v>
      </c>
      <c r="G37" s="75">
        <f>COUNTIF(G7:G33,"=0")</f>
        <v>0</v>
      </c>
      <c r="H37" s="75">
        <f>COUNTIF(H3:H29,"&gt;=39")</f>
        <v>10</v>
      </c>
      <c r="I37" s="75">
        <f>COUNTIF(I3:I29,"&gt;=39")</f>
        <v>14</v>
      </c>
      <c r="J37" s="75" t="s">
        <v>50</v>
      </c>
      <c r="K37" s="93">
        <f>COUNTIF(K3:K29, "&gt;=0")</f>
        <v>8</v>
      </c>
      <c r="L37" s="75" t="s">
        <v>50</v>
      </c>
      <c r="M37" s="93">
        <f>COUNTIF(M3:M29, "&gt;=0")</f>
        <v>8</v>
      </c>
      <c r="N37" s="94">
        <f>COUNTIFS(N3:N29, "&gt;=90", N3:N29, "&lt;110")</f>
        <v>14</v>
      </c>
      <c r="O37" s="75" t="s">
        <v>50</v>
      </c>
      <c r="P37" s="93">
        <f>COUNTIF(P3:P29, "&gt;=0")</f>
        <v>10</v>
      </c>
      <c r="Q37" s="75" t="s">
        <v>50</v>
      </c>
      <c r="R37" s="93">
        <f>COUNTIF(R3:R29, "&gt;=0")</f>
        <v>9</v>
      </c>
      <c r="S37" s="94">
        <f>COUNTIFS(S3:S29, "&gt;=90", S3:S29, "&lt;110")</f>
        <v>10</v>
      </c>
      <c r="T37" s="75">
        <f>COUNTIF(T3:T29,"&gt;=70")</f>
        <v>1</v>
      </c>
      <c r="U37" s="75">
        <f>COUNTIF(U3:U29,"&gt;=70")</f>
        <v>0</v>
      </c>
      <c r="V37" s="75" t="s">
        <v>50</v>
      </c>
      <c r="W37" s="93">
        <f>COUNTIF(W3:W29, "&gt;=0")</f>
        <v>8</v>
      </c>
      <c r="X37" s="75" t="s">
        <v>50</v>
      </c>
      <c r="Y37" s="75" t="s">
        <v>50</v>
      </c>
      <c r="Z37" s="94">
        <f>COUNTIFS(Z3:Z29, "&gt;=90", Z3:Z29, "&lt;110")</f>
        <v>12</v>
      </c>
      <c r="AA37" s="75" t="s">
        <v>50</v>
      </c>
      <c r="AB37" s="93">
        <f>COUNTIF(AB3:AB29, "&gt;=0")</f>
        <v>9</v>
      </c>
      <c r="AC37" s="75" t="s">
        <v>50</v>
      </c>
      <c r="AD37" s="75" t="s">
        <v>50</v>
      </c>
      <c r="AE37" s="94">
        <f>COUNTIFS(AE3:AE29, "&gt;=90", AE3:AE29, "&lt;110")</f>
        <v>18</v>
      </c>
      <c r="AF37" s="75" t="s">
        <v>50</v>
      </c>
      <c r="AG37" s="93">
        <f>COUNTIF(AG3:AG29, "&gt;=0")</f>
        <v>9</v>
      </c>
      <c r="AH37" s="75" t="s">
        <v>50</v>
      </c>
      <c r="AI37" s="75" t="s">
        <v>50</v>
      </c>
      <c r="AJ37" s="94">
        <f>COUNTIFS(AJ3:AJ29, "&gt;=90", AJ3:AJ29, "&lt;110")</f>
        <v>12</v>
      </c>
      <c r="AK37" s="75"/>
      <c r="AL37" s="75" t="s">
        <v>50</v>
      </c>
      <c r="AM37" s="75" t="s">
        <v>50</v>
      </c>
      <c r="AN37" s="94">
        <f>COUNTIFS(AN3:AN29, "&gt;=90", AN3:AN29, "&lt;110")</f>
        <v>20</v>
      </c>
      <c r="AO37" s="89"/>
    </row>
    <row r="38" spans="2:41" ht="15.75" thickBot="1">
      <c r="B38" s="60" t="s">
        <v>43</v>
      </c>
      <c r="C38" s="92"/>
      <c r="D38" s="90">
        <f t="shared" ref="D38:I38" si="12">D37/22</f>
        <v>0.22727272727272727</v>
      </c>
      <c r="E38" s="90">
        <f t="shared" si="12"/>
        <v>0.27272727272727271</v>
      </c>
      <c r="F38" s="90">
        <f t="shared" si="12"/>
        <v>4.5454545454545456E-2</v>
      </c>
      <c r="G38" s="90">
        <f t="shared" si="12"/>
        <v>0</v>
      </c>
      <c r="H38" s="90">
        <f t="shared" si="12"/>
        <v>0.45454545454545453</v>
      </c>
      <c r="I38" s="90">
        <f t="shared" si="12"/>
        <v>0.63636363636363635</v>
      </c>
      <c r="J38" s="54" t="s">
        <v>50</v>
      </c>
      <c r="K38" s="90">
        <f>K37/22</f>
        <v>0.36363636363636365</v>
      </c>
      <c r="L38" s="54" t="s">
        <v>50</v>
      </c>
      <c r="M38" s="90">
        <f>M37/22</f>
        <v>0.36363636363636365</v>
      </c>
      <c r="N38" s="90">
        <f>N37/22</f>
        <v>0.63636363636363635</v>
      </c>
      <c r="O38" s="54" t="s">
        <v>50</v>
      </c>
      <c r="P38" s="90">
        <f>P37/22</f>
        <v>0.45454545454545453</v>
      </c>
      <c r="Q38" s="54" t="s">
        <v>50</v>
      </c>
      <c r="R38" s="90">
        <f>R37/22</f>
        <v>0.40909090909090912</v>
      </c>
      <c r="S38" s="90">
        <f>S37/22</f>
        <v>0.45454545454545453</v>
      </c>
      <c r="T38" s="90">
        <f>T37/22</f>
        <v>4.5454545454545456E-2</v>
      </c>
      <c r="U38" s="90">
        <f>U37/22</f>
        <v>0</v>
      </c>
      <c r="V38" s="54" t="s">
        <v>50</v>
      </c>
      <c r="W38" s="90">
        <f>W37/22</f>
        <v>0.36363636363636365</v>
      </c>
      <c r="X38" s="54" t="s">
        <v>50</v>
      </c>
      <c r="Y38" s="54" t="s">
        <v>50</v>
      </c>
      <c r="Z38" s="90">
        <f>Z37/22</f>
        <v>0.54545454545454541</v>
      </c>
      <c r="AA38" s="54" t="s">
        <v>50</v>
      </c>
      <c r="AB38" s="90">
        <f>AB37/22</f>
        <v>0.40909090909090912</v>
      </c>
      <c r="AC38" s="54" t="s">
        <v>50</v>
      </c>
      <c r="AD38" s="54" t="s">
        <v>50</v>
      </c>
      <c r="AE38" s="90">
        <f>AE37/22</f>
        <v>0.81818181818181823</v>
      </c>
      <c r="AF38" s="54" t="s">
        <v>50</v>
      </c>
      <c r="AG38" s="90">
        <f>AG37/22</f>
        <v>0.40909090909090912</v>
      </c>
      <c r="AH38" s="54" t="s">
        <v>50</v>
      </c>
      <c r="AI38" s="54" t="s">
        <v>50</v>
      </c>
      <c r="AJ38" s="90">
        <f>AJ37/22</f>
        <v>0.54545454545454541</v>
      </c>
      <c r="AK38" s="54"/>
      <c r="AL38" s="54" t="s">
        <v>50</v>
      </c>
      <c r="AM38" s="54" t="s">
        <v>50</v>
      </c>
      <c r="AN38" s="90">
        <f>AN37/22</f>
        <v>0.90909090909090906</v>
      </c>
      <c r="AO38" s="55"/>
    </row>
    <row r="39" spans="2:41" ht="15" customHeight="1" thickBot="1"/>
    <row r="40" spans="2:41" ht="15" customHeight="1" thickBot="1">
      <c r="B40" s="100" t="s">
        <v>97</v>
      </c>
      <c r="C40" s="104" t="s">
        <v>87</v>
      </c>
      <c r="D40" s="104" t="s">
        <v>88</v>
      </c>
      <c r="E40" s="104" t="s">
        <v>89</v>
      </c>
      <c r="F40" s="104" t="s">
        <v>90</v>
      </c>
      <c r="G40" s="104" t="s">
        <v>91</v>
      </c>
      <c r="H40" s="104" t="s">
        <v>86</v>
      </c>
      <c r="I40" s="104" t="s">
        <v>92</v>
      </c>
      <c r="J40" s="104" t="s">
        <v>93</v>
      </c>
      <c r="K40" s="99" t="s">
        <v>94</v>
      </c>
      <c r="L40" s="99" t="s">
        <v>95</v>
      </c>
      <c r="M40" s="117" t="s">
        <v>96</v>
      </c>
    </row>
    <row r="41" spans="2:41" ht="15" customHeight="1">
      <c r="B41" s="62" t="s">
        <v>53</v>
      </c>
      <c r="C41" s="110"/>
      <c r="D41" s="106"/>
      <c r="E41" s="106"/>
      <c r="F41" s="106"/>
      <c r="G41" s="106"/>
      <c r="H41" s="107"/>
      <c r="I41" s="107"/>
      <c r="J41" s="111"/>
      <c r="K41" s="130">
        <v>4</v>
      </c>
      <c r="L41" s="126">
        <v>4</v>
      </c>
      <c r="M41" s="131">
        <v>2</v>
      </c>
    </row>
    <row r="42" spans="2:41" ht="15" customHeight="1">
      <c r="B42" s="62" t="s">
        <v>54</v>
      </c>
      <c r="C42" s="110"/>
      <c r="D42" s="106"/>
      <c r="E42" s="106"/>
      <c r="F42" s="106"/>
      <c r="G42" s="106"/>
      <c r="H42" s="107"/>
      <c r="I42" s="107"/>
      <c r="J42" s="111"/>
      <c r="K42" s="130">
        <v>3</v>
      </c>
      <c r="L42" s="126">
        <v>2</v>
      </c>
      <c r="M42" s="131">
        <v>5</v>
      </c>
    </row>
    <row r="43" spans="2:41" ht="15" customHeight="1">
      <c r="B43" s="62" t="s">
        <v>55</v>
      </c>
      <c r="C43" s="110"/>
      <c r="D43" s="106"/>
      <c r="E43" s="106"/>
      <c r="F43" s="106"/>
      <c r="G43" s="106"/>
      <c r="H43" s="107"/>
      <c r="I43" s="107"/>
      <c r="J43" s="111"/>
      <c r="K43" s="130">
        <v>2</v>
      </c>
      <c r="L43" s="126">
        <v>4</v>
      </c>
      <c r="M43" s="131">
        <v>4</v>
      </c>
    </row>
    <row r="44" spans="2:41" ht="15" customHeight="1">
      <c r="B44" s="62" t="s">
        <v>58</v>
      </c>
      <c r="C44" s="110"/>
      <c r="D44" s="106"/>
      <c r="E44" s="106"/>
      <c r="F44" s="106"/>
      <c r="G44" s="106"/>
      <c r="H44" s="107"/>
      <c r="I44" s="107"/>
      <c r="J44" s="111"/>
      <c r="K44" s="130">
        <v>5</v>
      </c>
      <c r="L44" s="126">
        <v>1</v>
      </c>
      <c r="M44" s="131">
        <v>4</v>
      </c>
    </row>
    <row r="45" spans="2:41" ht="15" customHeight="1">
      <c r="B45" s="62" t="s">
        <v>59</v>
      </c>
      <c r="C45" s="110"/>
      <c r="D45" s="106"/>
      <c r="E45" s="106"/>
      <c r="F45" s="106"/>
      <c r="G45" s="106"/>
      <c r="H45" s="107"/>
      <c r="I45" s="107"/>
      <c r="J45" s="111"/>
      <c r="K45" s="130">
        <v>6</v>
      </c>
      <c r="L45" s="126">
        <v>1</v>
      </c>
      <c r="M45" s="131">
        <v>3</v>
      </c>
    </row>
    <row r="46" spans="2:41" ht="15" customHeight="1">
      <c r="B46" s="62" t="s">
        <v>60</v>
      </c>
      <c r="C46" s="110"/>
      <c r="D46" s="106"/>
      <c r="E46" s="106"/>
      <c r="F46" s="106"/>
      <c r="G46" s="106"/>
      <c r="H46" s="107"/>
      <c r="I46" s="107"/>
      <c r="J46" s="111"/>
      <c r="K46" s="130">
        <v>1</v>
      </c>
      <c r="L46" s="126">
        <v>3</v>
      </c>
      <c r="M46" s="131">
        <v>6</v>
      </c>
    </row>
    <row r="47" spans="2:41" ht="15" customHeight="1">
      <c r="B47" s="62" t="s">
        <v>61</v>
      </c>
      <c r="C47" s="110"/>
      <c r="D47" s="106"/>
      <c r="E47" s="106"/>
      <c r="F47" s="106"/>
      <c r="G47" s="106"/>
      <c r="H47" s="107"/>
      <c r="I47" s="107"/>
      <c r="J47" s="111"/>
      <c r="K47" s="130">
        <v>4</v>
      </c>
      <c r="L47" s="126">
        <v>2</v>
      </c>
      <c r="M47" s="131">
        <v>4</v>
      </c>
    </row>
    <row r="48" spans="2:41" ht="15" customHeight="1">
      <c r="B48" s="62" t="s">
        <v>62</v>
      </c>
      <c r="C48" s="112"/>
      <c r="D48" s="106"/>
      <c r="E48" s="106"/>
      <c r="F48" s="106"/>
      <c r="G48" s="106"/>
      <c r="H48" s="108"/>
      <c r="I48" s="108"/>
      <c r="J48" s="113"/>
      <c r="K48" s="130">
        <v>4</v>
      </c>
      <c r="L48" s="126">
        <v>4</v>
      </c>
      <c r="M48" s="131">
        <v>2</v>
      </c>
    </row>
    <row r="49" spans="2:13" ht="15" customHeight="1">
      <c r="B49" s="62" t="s">
        <v>63</v>
      </c>
      <c r="C49" s="110"/>
      <c r="D49" s="106"/>
      <c r="E49" s="106"/>
      <c r="F49" s="106"/>
      <c r="G49" s="106"/>
      <c r="H49" s="108"/>
      <c r="I49" s="108"/>
      <c r="J49" s="113"/>
      <c r="K49" s="130">
        <v>3</v>
      </c>
      <c r="L49" s="126">
        <v>4</v>
      </c>
      <c r="M49" s="131">
        <v>3</v>
      </c>
    </row>
    <row r="50" spans="2:13" ht="15" customHeight="1">
      <c r="B50" s="62" t="s">
        <v>65</v>
      </c>
      <c r="C50" s="110"/>
      <c r="D50" s="107"/>
      <c r="E50" s="107"/>
      <c r="F50" s="107"/>
      <c r="G50" s="107"/>
      <c r="H50" s="106"/>
      <c r="I50" s="106"/>
      <c r="J50" s="114"/>
      <c r="K50" s="130">
        <v>3</v>
      </c>
      <c r="L50" s="126">
        <v>3</v>
      </c>
      <c r="M50" s="131">
        <v>4</v>
      </c>
    </row>
    <row r="51" spans="2:13" ht="15" customHeight="1">
      <c r="B51" s="62" t="s">
        <v>66</v>
      </c>
      <c r="C51" s="110"/>
      <c r="D51" s="105"/>
      <c r="E51" s="105"/>
      <c r="F51" s="105"/>
      <c r="G51" s="105"/>
      <c r="H51" s="105"/>
      <c r="I51" s="105"/>
      <c r="J51" s="115"/>
      <c r="K51" s="130">
        <v>5</v>
      </c>
      <c r="L51" s="126">
        <v>0</v>
      </c>
      <c r="M51" s="131">
        <v>5</v>
      </c>
    </row>
    <row r="52" spans="2:13" ht="15" customHeight="1">
      <c r="B52" s="62" t="s">
        <v>67</v>
      </c>
      <c r="C52" s="110"/>
      <c r="D52" s="105"/>
      <c r="E52" s="105"/>
      <c r="F52" s="105"/>
      <c r="G52" s="105"/>
      <c r="H52" s="105"/>
      <c r="I52" s="105"/>
      <c r="J52" s="115"/>
      <c r="K52" s="130">
        <v>1</v>
      </c>
      <c r="L52" s="126">
        <v>3</v>
      </c>
      <c r="M52" s="131">
        <v>6</v>
      </c>
    </row>
    <row r="53" spans="2:13" ht="15" customHeight="1">
      <c r="B53" s="62" t="s">
        <v>68</v>
      </c>
      <c r="C53" s="110"/>
      <c r="D53" s="105"/>
      <c r="E53" s="105"/>
      <c r="F53" s="105"/>
      <c r="G53" s="105"/>
      <c r="H53" s="105"/>
      <c r="I53" s="105"/>
      <c r="J53" s="115"/>
      <c r="K53" s="130">
        <v>5</v>
      </c>
      <c r="L53" s="126">
        <v>1</v>
      </c>
      <c r="M53" s="131">
        <v>4</v>
      </c>
    </row>
    <row r="54" spans="2:13" ht="15" customHeight="1">
      <c r="B54" s="62" t="s">
        <v>69</v>
      </c>
      <c r="C54" s="110"/>
      <c r="D54" s="105"/>
      <c r="E54" s="105"/>
      <c r="F54" s="105"/>
      <c r="G54" s="105"/>
      <c r="H54" s="105"/>
      <c r="I54" s="105"/>
      <c r="J54" s="115"/>
      <c r="K54" s="130">
        <v>3</v>
      </c>
      <c r="L54" s="126">
        <v>2</v>
      </c>
      <c r="M54" s="131">
        <v>5</v>
      </c>
    </row>
    <row r="55" spans="2:13" ht="15" customHeight="1">
      <c r="B55" s="62" t="s">
        <v>70</v>
      </c>
      <c r="C55" s="110"/>
      <c r="D55" s="105"/>
      <c r="E55" s="105"/>
      <c r="F55" s="105"/>
      <c r="G55" s="105"/>
      <c r="H55" s="105"/>
      <c r="I55" s="105"/>
      <c r="J55" s="115"/>
      <c r="K55" s="130">
        <v>4</v>
      </c>
      <c r="L55" s="126">
        <v>3</v>
      </c>
      <c r="M55" s="131">
        <v>3</v>
      </c>
    </row>
    <row r="56" spans="2:13" ht="15" customHeight="1">
      <c r="B56" s="62" t="s">
        <v>71</v>
      </c>
      <c r="C56" s="110"/>
      <c r="D56" s="105"/>
      <c r="E56" s="105"/>
      <c r="F56" s="105"/>
      <c r="G56" s="105"/>
      <c r="H56" s="105"/>
      <c r="I56" s="105"/>
      <c r="J56" s="115"/>
      <c r="K56" s="130">
        <v>6</v>
      </c>
      <c r="L56" s="126">
        <v>1</v>
      </c>
      <c r="M56" s="131">
        <v>3</v>
      </c>
    </row>
    <row r="57" spans="2:13" ht="15" customHeight="1">
      <c r="B57" s="62" t="s">
        <v>72</v>
      </c>
      <c r="C57" s="110"/>
      <c r="D57" s="105"/>
      <c r="E57" s="105"/>
      <c r="F57" s="105"/>
      <c r="G57" s="105"/>
      <c r="H57" s="105"/>
      <c r="I57" s="105"/>
      <c r="J57" s="115"/>
      <c r="K57" s="130">
        <v>0</v>
      </c>
      <c r="L57" s="126">
        <v>5</v>
      </c>
      <c r="M57" s="131">
        <v>5</v>
      </c>
    </row>
    <row r="58" spans="2:13" ht="15" customHeight="1">
      <c r="B58" s="62" t="s">
        <v>73</v>
      </c>
      <c r="C58" s="110"/>
      <c r="D58" s="105"/>
      <c r="E58" s="105"/>
      <c r="F58" s="105"/>
      <c r="G58" s="105"/>
      <c r="H58" s="105"/>
      <c r="I58" s="105"/>
      <c r="J58" s="115"/>
      <c r="K58" s="130">
        <v>5</v>
      </c>
      <c r="L58" s="126">
        <v>0</v>
      </c>
      <c r="M58" s="131">
        <v>5</v>
      </c>
    </row>
    <row r="59" spans="2:13" ht="15" customHeight="1">
      <c r="B59" s="62" t="s">
        <v>74</v>
      </c>
      <c r="C59" s="110"/>
      <c r="D59" s="105"/>
      <c r="E59" s="105"/>
      <c r="F59" s="105"/>
      <c r="G59" s="105"/>
      <c r="H59" s="105"/>
      <c r="I59" s="105"/>
      <c r="J59" s="115"/>
      <c r="K59" s="130">
        <v>3</v>
      </c>
      <c r="L59" s="126">
        <v>4</v>
      </c>
      <c r="M59" s="131">
        <v>3</v>
      </c>
    </row>
    <row r="60" spans="2:13" ht="15" customHeight="1">
      <c r="B60" s="62" t="s">
        <v>75</v>
      </c>
      <c r="C60" s="116"/>
      <c r="D60" s="105"/>
      <c r="E60" s="105"/>
      <c r="F60" s="105"/>
      <c r="G60" s="105"/>
      <c r="H60" s="105"/>
      <c r="I60" s="105"/>
      <c r="J60" s="115"/>
      <c r="K60" s="130">
        <v>3</v>
      </c>
      <c r="L60" s="126">
        <v>4</v>
      </c>
      <c r="M60" s="131">
        <v>3</v>
      </c>
    </row>
    <row r="61" spans="2:13" ht="15" customHeight="1">
      <c r="B61" s="62" t="s">
        <v>76</v>
      </c>
      <c r="C61" s="116"/>
      <c r="D61" s="105"/>
      <c r="E61" s="105"/>
      <c r="F61" s="105"/>
      <c r="G61" s="105"/>
      <c r="H61" s="105"/>
      <c r="I61" s="105"/>
      <c r="J61" s="115"/>
      <c r="K61" s="130">
        <v>4</v>
      </c>
      <c r="L61" s="126">
        <v>1</v>
      </c>
      <c r="M61" s="131">
        <v>5</v>
      </c>
    </row>
    <row r="62" spans="2:13" ht="15" customHeight="1">
      <c r="B62" s="62" t="s">
        <v>77</v>
      </c>
      <c r="C62" s="116"/>
      <c r="D62" s="105"/>
      <c r="E62" s="105"/>
      <c r="F62" s="105"/>
      <c r="G62" s="105"/>
      <c r="H62" s="105"/>
      <c r="I62" s="105"/>
      <c r="J62" s="115"/>
      <c r="K62" s="130">
        <v>5</v>
      </c>
      <c r="L62" s="126">
        <v>2</v>
      </c>
      <c r="M62" s="131">
        <v>3</v>
      </c>
    </row>
    <row r="63" spans="2:13" ht="15" customHeight="1">
      <c r="B63" s="109" t="s">
        <v>40</v>
      </c>
      <c r="C63" s="102"/>
      <c r="D63" s="118"/>
      <c r="E63" s="118"/>
      <c r="F63" s="118"/>
      <c r="G63" s="118"/>
      <c r="H63" s="118"/>
      <c r="I63" s="118"/>
      <c r="J63" s="118"/>
      <c r="K63" s="133">
        <f>AVERAGE(K41:K62)</f>
        <v>3.5909090909090908</v>
      </c>
      <c r="L63" s="133">
        <f>AVERAGE(L41:L62)</f>
        <v>2.4545454545454546</v>
      </c>
      <c r="M63" s="133">
        <f>AVERAGE(M41:M62)</f>
        <v>3.9545454545454546</v>
      </c>
    </row>
    <row r="64" spans="2:13" ht="15" customHeight="1" thickBot="1">
      <c r="B64" s="101" t="s">
        <v>41</v>
      </c>
      <c r="C64" s="102"/>
      <c r="D64" s="118"/>
      <c r="E64" s="118"/>
      <c r="F64" s="118"/>
      <c r="G64" s="118"/>
      <c r="H64" s="118"/>
      <c r="I64" s="118"/>
      <c r="J64" s="118"/>
      <c r="K64" s="133">
        <f>_xlfn.STDEV.S(K41:K62)</f>
        <v>1.5934117606447615</v>
      </c>
      <c r="L64" s="133">
        <f>_xlfn.STDEV.S(L41:L62)</f>
        <v>1.4712247158412493</v>
      </c>
      <c r="M64" s="133">
        <f>_xlfn.STDEV.S(M41:M62)</f>
        <v>1.174217986060458</v>
      </c>
    </row>
    <row r="65" spans="2:25" ht="15" customHeight="1">
      <c r="B65" s="121" t="s">
        <v>96</v>
      </c>
      <c r="C65" s="122">
        <v>17</v>
      </c>
      <c r="D65" s="123">
        <v>10</v>
      </c>
      <c r="E65" s="123">
        <v>13</v>
      </c>
      <c r="F65" s="123">
        <v>3</v>
      </c>
      <c r="G65" s="123">
        <v>9</v>
      </c>
      <c r="H65" s="123">
        <v>9</v>
      </c>
      <c r="I65" s="123">
        <v>10</v>
      </c>
      <c r="J65" s="123">
        <v>0</v>
      </c>
      <c r="K65" s="51"/>
      <c r="L65" s="51"/>
      <c r="M65" s="51"/>
    </row>
    <row r="66" spans="2:25" ht="15" customHeight="1">
      <c r="B66" s="124" t="s">
        <v>95</v>
      </c>
      <c r="C66" s="125">
        <v>0</v>
      </c>
      <c r="D66" s="126">
        <v>11</v>
      </c>
      <c r="E66" s="126">
        <v>0</v>
      </c>
      <c r="F66" s="126">
        <v>3</v>
      </c>
      <c r="G66" s="126">
        <v>10</v>
      </c>
      <c r="H66" s="126">
        <v>6</v>
      </c>
      <c r="I66" s="126">
        <v>12</v>
      </c>
      <c r="J66" s="126">
        <v>2</v>
      </c>
      <c r="K66" s="51"/>
      <c r="L66" s="51"/>
      <c r="M66" s="51"/>
    </row>
    <row r="67" spans="2:25" ht="15" customHeight="1" thickBot="1">
      <c r="B67" s="127" t="s">
        <v>94</v>
      </c>
      <c r="C67" s="128">
        <v>5</v>
      </c>
      <c r="D67" s="129">
        <v>1</v>
      </c>
      <c r="E67" s="129">
        <v>9</v>
      </c>
      <c r="F67" s="129">
        <v>16</v>
      </c>
      <c r="G67" s="129">
        <v>3</v>
      </c>
      <c r="H67" s="129">
        <v>7</v>
      </c>
      <c r="I67" s="129">
        <v>22</v>
      </c>
      <c r="J67" s="129">
        <v>20</v>
      </c>
      <c r="K67" s="51"/>
      <c r="L67" s="51"/>
      <c r="M67" s="51"/>
    </row>
    <row r="70" spans="2:25" ht="15" customHeight="1">
      <c r="M70" s="103"/>
      <c r="N70" s="103"/>
      <c r="O70" s="103"/>
      <c r="P70" s="103"/>
      <c r="Q70" s="103"/>
      <c r="R70" s="103"/>
      <c r="S70" s="103"/>
      <c r="T70" s="103"/>
      <c r="U70" s="103"/>
      <c r="V70" s="103"/>
      <c r="W70" s="103"/>
      <c r="X70" s="103"/>
      <c r="Y70" s="103"/>
    </row>
    <row r="71" spans="2:25" ht="15" customHeight="1">
      <c r="M71" s="103"/>
      <c r="N71" s="103"/>
      <c r="O71" s="103"/>
      <c r="P71" s="103"/>
      <c r="Q71" s="103"/>
      <c r="R71" s="103"/>
      <c r="S71" s="103"/>
      <c r="T71" s="103"/>
      <c r="U71" s="103"/>
      <c r="V71" s="103"/>
      <c r="W71" s="103"/>
      <c r="X71" s="103"/>
      <c r="Y71" s="103"/>
    </row>
    <row r="72" spans="2:25" ht="15" customHeight="1">
      <c r="M72" s="103"/>
      <c r="N72" s="103"/>
      <c r="O72" s="103"/>
      <c r="P72" s="103"/>
      <c r="Q72" s="103"/>
      <c r="R72" s="103"/>
      <c r="S72" s="103"/>
      <c r="T72" s="103"/>
      <c r="U72" s="103"/>
      <c r="V72" s="103"/>
      <c r="W72" s="103"/>
      <c r="X72" s="103"/>
      <c r="Y72" s="103"/>
    </row>
    <row r="73" spans="2:25" ht="15" customHeight="1">
      <c r="M73" s="103"/>
      <c r="N73" s="103"/>
      <c r="O73" s="103"/>
      <c r="P73" s="103"/>
      <c r="Q73" s="103"/>
      <c r="R73" s="103"/>
      <c r="S73" s="103"/>
      <c r="T73" s="103"/>
      <c r="U73" s="103"/>
      <c r="V73" s="103"/>
      <c r="W73" s="103"/>
      <c r="X73" s="103"/>
      <c r="Y73" s="103"/>
    </row>
    <row r="74" spans="2:25" ht="15" customHeight="1">
      <c r="M74" s="103"/>
      <c r="N74" s="103"/>
      <c r="O74" s="103"/>
      <c r="P74" s="103"/>
      <c r="Q74" s="103"/>
      <c r="R74" s="103"/>
      <c r="S74" s="103"/>
      <c r="T74" s="103"/>
      <c r="U74" s="103"/>
      <c r="V74" s="103"/>
      <c r="W74" s="103"/>
      <c r="X74" s="103"/>
      <c r="Y74" s="103"/>
    </row>
    <row r="75" spans="2:25" ht="15" customHeight="1">
      <c r="M75" s="103"/>
      <c r="N75" s="103"/>
      <c r="O75" s="103"/>
      <c r="P75" s="103"/>
      <c r="Q75" s="103"/>
      <c r="R75" s="103"/>
      <c r="S75" s="103"/>
      <c r="T75" s="103"/>
      <c r="U75" s="103"/>
      <c r="V75" s="103"/>
      <c r="W75" s="103"/>
      <c r="X75" s="103"/>
      <c r="Y75" s="103"/>
    </row>
    <row r="76" spans="2:25" ht="15" customHeight="1">
      <c r="M76" s="103"/>
      <c r="N76" s="103"/>
      <c r="O76" s="103"/>
      <c r="P76" s="103"/>
      <c r="Q76" s="103"/>
      <c r="R76" s="103"/>
      <c r="S76" s="103"/>
      <c r="T76" s="103"/>
      <c r="U76" s="103"/>
      <c r="V76" s="103"/>
      <c r="W76" s="103"/>
      <c r="X76" s="103"/>
      <c r="Y76" s="103"/>
    </row>
    <row r="77" spans="2:25" ht="15" customHeight="1">
      <c r="M77" s="103"/>
      <c r="N77" s="103"/>
      <c r="O77" s="103"/>
      <c r="P77" s="103"/>
      <c r="Q77" s="103"/>
      <c r="R77" s="103"/>
      <c r="S77" s="103"/>
      <c r="T77" s="103"/>
      <c r="U77" s="103"/>
      <c r="V77" s="103"/>
      <c r="W77" s="103"/>
      <c r="X77" s="103"/>
      <c r="Y77" s="103"/>
    </row>
    <row r="78" spans="2:25" ht="15" customHeight="1">
      <c r="M78" s="103"/>
      <c r="N78" s="103"/>
      <c r="O78" s="103"/>
      <c r="P78" s="103"/>
      <c r="Q78" s="103"/>
      <c r="R78" s="103"/>
      <c r="S78" s="103"/>
      <c r="T78" s="103"/>
      <c r="U78" s="103"/>
      <c r="V78" s="103"/>
      <c r="W78" s="103"/>
      <c r="X78" s="103"/>
      <c r="Y78" s="103"/>
    </row>
    <row r="79" spans="2:25" ht="15" customHeight="1">
      <c r="M79" s="103"/>
      <c r="N79" s="103"/>
      <c r="O79" s="103"/>
      <c r="P79" s="103"/>
      <c r="Q79" s="103"/>
      <c r="R79" s="103"/>
      <c r="S79" s="103"/>
      <c r="T79" s="103"/>
      <c r="U79" s="103"/>
      <c r="V79" s="103"/>
      <c r="W79" s="103"/>
      <c r="X79" s="103"/>
      <c r="Y79" s="103"/>
    </row>
    <row r="80" spans="2:25" ht="15" customHeight="1">
      <c r="M80" s="103"/>
      <c r="N80" s="103"/>
      <c r="O80" s="103"/>
      <c r="P80" s="103"/>
      <c r="Q80" s="103"/>
      <c r="R80" s="103"/>
      <c r="S80" s="103"/>
      <c r="T80" s="103"/>
      <c r="U80" s="103"/>
      <c r="V80" s="103"/>
      <c r="W80" s="103"/>
      <c r="X80" s="103"/>
      <c r="Y80" s="103"/>
    </row>
    <row r="81" spans="13:25" ht="15" customHeight="1">
      <c r="M81" s="103"/>
      <c r="N81" s="103"/>
      <c r="O81" s="103"/>
      <c r="P81" s="103"/>
      <c r="Q81" s="103"/>
      <c r="R81" s="103"/>
      <c r="S81" s="103"/>
      <c r="T81" s="103"/>
      <c r="U81" s="103"/>
      <c r="V81" s="103"/>
      <c r="W81" s="103"/>
      <c r="X81" s="103"/>
      <c r="Y81" s="103"/>
    </row>
    <row r="82" spans="13:25" ht="15" customHeight="1">
      <c r="M82" s="103"/>
      <c r="N82" s="103"/>
      <c r="O82" s="103"/>
      <c r="P82" s="103"/>
      <c r="Q82" s="103"/>
      <c r="R82" s="103"/>
      <c r="S82" s="103"/>
      <c r="T82" s="103"/>
      <c r="U82" s="103"/>
      <c r="V82" s="103"/>
      <c r="W82" s="103"/>
      <c r="X82" s="103"/>
      <c r="Y82" s="103"/>
    </row>
    <row r="83" spans="13:25" ht="15" customHeight="1">
      <c r="M83" s="103"/>
      <c r="N83" s="103"/>
      <c r="O83" s="103"/>
      <c r="P83" s="103"/>
      <c r="Q83" s="103"/>
      <c r="R83" s="103"/>
      <c r="S83" s="103"/>
      <c r="T83" s="103"/>
      <c r="U83" s="103"/>
      <c r="V83" s="103"/>
      <c r="W83" s="103"/>
      <c r="X83" s="103"/>
      <c r="Y83" s="103"/>
    </row>
    <row r="84" spans="13:25" ht="15" customHeight="1">
      <c r="M84" s="103"/>
      <c r="N84" s="103"/>
      <c r="O84" s="103"/>
      <c r="P84" s="103"/>
      <c r="Q84" s="103"/>
      <c r="R84" s="103"/>
      <c r="S84" s="103"/>
      <c r="T84" s="103"/>
      <c r="U84" s="103"/>
      <c r="V84" s="103"/>
      <c r="W84" s="103"/>
      <c r="X84" s="103"/>
      <c r="Y84" s="103"/>
    </row>
    <row r="85" spans="13:25" ht="15" customHeight="1"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</row>
    <row r="86" spans="13:25" ht="15" customHeight="1">
      <c r="M86" s="103"/>
      <c r="N86" s="103"/>
      <c r="O86" s="103"/>
      <c r="P86" s="103"/>
      <c r="Q86" s="103"/>
      <c r="R86" s="103"/>
      <c r="S86" s="103"/>
      <c r="T86" s="103"/>
      <c r="U86" s="103"/>
      <c r="V86" s="103"/>
      <c r="W86" s="103"/>
      <c r="X86" s="103"/>
      <c r="Y86" s="103"/>
    </row>
    <row r="87" spans="13:25" ht="15" customHeight="1">
      <c r="M87" s="103"/>
      <c r="N87" s="103"/>
      <c r="O87" s="103"/>
      <c r="P87" s="103"/>
      <c r="Q87" s="103"/>
      <c r="R87" s="103"/>
      <c r="S87" s="103"/>
      <c r="T87" s="103"/>
      <c r="U87" s="103"/>
      <c r="V87" s="103"/>
      <c r="W87" s="103"/>
      <c r="X87" s="103"/>
      <c r="Y87" s="103"/>
    </row>
    <row r="88" spans="13:25" ht="15" customHeight="1">
      <c r="M88" s="103"/>
      <c r="N88" s="103"/>
      <c r="O88" s="103"/>
      <c r="P88" s="103"/>
      <c r="Q88" s="103"/>
      <c r="R88" s="103"/>
      <c r="S88" s="103"/>
      <c r="T88" s="103"/>
      <c r="U88" s="103"/>
      <c r="V88" s="103"/>
      <c r="W88" s="103"/>
      <c r="X88" s="103"/>
      <c r="Y88" s="103"/>
    </row>
    <row r="89" spans="13:25" ht="15" customHeight="1">
      <c r="M89" s="103"/>
      <c r="N89" s="103"/>
      <c r="O89" s="103"/>
      <c r="P89" s="103"/>
      <c r="Q89" s="103"/>
      <c r="R89" s="103"/>
      <c r="S89" s="103"/>
      <c r="T89" s="103"/>
      <c r="U89" s="103"/>
      <c r="V89" s="103"/>
      <c r="W89" s="103"/>
      <c r="X89" s="103"/>
      <c r="Y89" s="103"/>
    </row>
    <row r="90" spans="13:25" ht="15" customHeight="1">
      <c r="M90" s="103"/>
      <c r="N90" s="103"/>
      <c r="O90" s="103"/>
      <c r="P90" s="103"/>
      <c r="Q90" s="103"/>
      <c r="R90" s="103"/>
      <c r="S90" s="103"/>
      <c r="T90" s="103"/>
      <c r="U90" s="103"/>
      <c r="V90" s="103"/>
      <c r="W90" s="103"/>
      <c r="X90" s="103"/>
      <c r="Y90" s="103"/>
    </row>
    <row r="91" spans="13:25" ht="15" customHeight="1">
      <c r="M91" s="103"/>
      <c r="N91" s="103"/>
      <c r="O91" s="103"/>
      <c r="P91" s="103"/>
      <c r="Q91" s="103"/>
      <c r="R91" s="103"/>
      <c r="S91" s="103"/>
      <c r="T91" s="103"/>
      <c r="U91" s="103"/>
      <c r="V91" s="103"/>
      <c r="W91" s="103"/>
      <c r="X91" s="103"/>
      <c r="Y91" s="103"/>
    </row>
    <row r="92" spans="13:25" ht="15" customHeight="1">
      <c r="M92" s="103"/>
      <c r="N92" s="103"/>
      <c r="O92" s="103"/>
      <c r="P92" s="103"/>
      <c r="Q92" s="103"/>
      <c r="R92" s="103"/>
      <c r="S92" s="103"/>
      <c r="T92" s="103"/>
      <c r="U92" s="103"/>
      <c r="V92" s="103"/>
      <c r="W92" s="103"/>
      <c r="X92" s="103"/>
      <c r="Y92" s="103"/>
    </row>
    <row r="93" spans="13:25" ht="15" customHeight="1">
      <c r="M93" s="103"/>
      <c r="N93" s="103"/>
      <c r="O93" s="103"/>
      <c r="P93" s="103"/>
      <c r="Q93" s="103"/>
      <c r="R93" s="103"/>
      <c r="S93" s="103"/>
      <c r="T93" s="103"/>
      <c r="U93" s="103"/>
      <c r="V93" s="103"/>
      <c r="W93" s="103"/>
      <c r="X93" s="103"/>
      <c r="Y93" s="103"/>
    </row>
    <row r="94" spans="13:25" ht="15" customHeight="1">
      <c r="M94" s="103"/>
      <c r="N94" s="103"/>
      <c r="O94" s="103"/>
      <c r="P94" s="103"/>
      <c r="Q94" s="103"/>
      <c r="R94" s="103"/>
      <c r="S94" s="103"/>
      <c r="T94" s="103"/>
      <c r="U94" s="103"/>
      <c r="V94" s="103"/>
      <c r="W94" s="103"/>
      <c r="X94" s="103"/>
      <c r="Y94" s="103"/>
    </row>
    <row r="95" spans="13:25" ht="15" customHeight="1">
      <c r="M95" s="103"/>
      <c r="N95" s="103"/>
      <c r="O95" s="103"/>
      <c r="P95" s="103"/>
      <c r="Q95" s="103"/>
      <c r="R95" s="103"/>
      <c r="S95" s="103"/>
      <c r="T95" s="103"/>
      <c r="U95" s="103"/>
      <c r="V95" s="103"/>
      <c r="W95" s="103"/>
      <c r="X95" s="103"/>
      <c r="Y95" s="103"/>
    </row>
    <row r="96" spans="13:25" ht="15" customHeight="1">
      <c r="M96" s="103"/>
      <c r="N96" s="103"/>
      <c r="O96" s="103"/>
      <c r="P96" s="103"/>
      <c r="Q96" s="103"/>
      <c r="R96" s="103"/>
      <c r="S96" s="103"/>
      <c r="T96" s="103"/>
      <c r="U96" s="103"/>
      <c r="V96" s="103"/>
      <c r="W96" s="103"/>
      <c r="X96" s="103"/>
      <c r="Y96" s="103"/>
    </row>
    <row r="97" spans="13:25" ht="15" customHeight="1">
      <c r="M97" s="103"/>
      <c r="N97" s="103"/>
      <c r="O97" s="103"/>
      <c r="P97" s="103"/>
      <c r="Q97" s="103"/>
      <c r="R97" s="103"/>
      <c r="S97" s="103"/>
      <c r="T97" s="103"/>
      <c r="U97" s="103"/>
      <c r="V97" s="103"/>
      <c r="W97" s="103"/>
      <c r="X97" s="103"/>
      <c r="Y97" s="103"/>
    </row>
    <row r="98" spans="13:25" ht="15" customHeight="1">
      <c r="M98" s="103"/>
      <c r="N98" s="103"/>
      <c r="O98" s="103"/>
      <c r="P98" s="103"/>
      <c r="Q98" s="103"/>
      <c r="R98" s="103"/>
      <c r="S98" s="103"/>
      <c r="T98" s="103"/>
      <c r="U98" s="103"/>
      <c r="V98" s="103"/>
      <c r="W98" s="103"/>
      <c r="X98" s="103"/>
      <c r="Y98" s="103"/>
    </row>
    <row r="99" spans="13:25" ht="15" customHeight="1">
      <c r="M99" s="103"/>
      <c r="N99" s="103"/>
      <c r="O99" s="103"/>
      <c r="P99" s="103"/>
      <c r="Q99" s="103"/>
      <c r="R99" s="103"/>
      <c r="S99" s="103"/>
      <c r="T99" s="103"/>
      <c r="U99" s="103"/>
      <c r="V99" s="103"/>
      <c r="W99" s="103"/>
      <c r="X99" s="103"/>
      <c r="Y99" s="103"/>
    </row>
    <row r="100" spans="13:25" ht="15" customHeight="1">
      <c r="M100" s="103"/>
      <c r="N100" s="103"/>
      <c r="O100" s="103"/>
      <c r="P100" s="103"/>
      <c r="Q100" s="103"/>
      <c r="R100" s="103"/>
      <c r="S100" s="103"/>
      <c r="T100" s="103"/>
      <c r="U100" s="103"/>
      <c r="V100" s="103"/>
      <c r="W100" s="103"/>
      <c r="X100" s="103"/>
      <c r="Y100" s="103"/>
    </row>
    <row r="101" spans="13:25" ht="15" customHeight="1">
      <c r="M101" s="103"/>
      <c r="N101" s="103"/>
      <c r="O101" s="103"/>
      <c r="P101" s="103"/>
      <c r="Q101" s="103"/>
      <c r="R101" s="103"/>
      <c r="S101" s="103"/>
      <c r="T101" s="103"/>
      <c r="U101" s="103"/>
      <c r="V101" s="103"/>
      <c r="W101" s="103"/>
      <c r="X101" s="103"/>
      <c r="Y101" s="103"/>
    </row>
    <row r="102" spans="13:25" ht="15" customHeight="1">
      <c r="M102" s="103"/>
      <c r="N102" s="103"/>
      <c r="O102" s="103"/>
      <c r="P102" s="103"/>
      <c r="Q102" s="103"/>
      <c r="R102" s="103"/>
      <c r="S102" s="103"/>
      <c r="T102" s="103"/>
      <c r="U102" s="103"/>
      <c r="V102" s="103"/>
      <c r="W102" s="103"/>
      <c r="X102" s="103"/>
      <c r="Y102" s="103"/>
    </row>
  </sheetData>
  <conditionalFormatting sqref="F3:G5 F8:G11 F23:G29 F16:G21 F13:G14">
    <cfRule type="cellIs" dxfId="79" priority="30" operator="greaterThanOrEqual">
      <formula>1</formula>
    </cfRule>
  </conditionalFormatting>
  <conditionalFormatting sqref="D3:E5 D8:E11 D23:E29 D16:E21 D13:E14">
    <cfRule type="cellIs" dxfId="78" priority="31" operator="lessThanOrEqual">
      <formula>15</formula>
    </cfRule>
  </conditionalFormatting>
  <conditionalFormatting sqref="F3:G5 F8:G11 F23:G29 F16:G21 F13:G14">
    <cfRule type="cellIs" dxfId="77" priority="32" operator="equal">
      <formula>0</formula>
    </cfRule>
  </conditionalFormatting>
  <conditionalFormatting sqref="F3:G5 F8:G11 F23:G29 F16:G21 F13:G14">
    <cfRule type="cellIs" dxfId="76" priority="33" operator="lessThanOrEqual">
      <formula>-1</formula>
    </cfRule>
  </conditionalFormatting>
  <conditionalFormatting sqref="H3:I5 H8:I11 H23:I29 H16:I21 H13:I14">
    <cfRule type="cellIs" dxfId="75" priority="34" operator="greaterThanOrEqual">
      <formula>39</formula>
    </cfRule>
  </conditionalFormatting>
  <conditionalFormatting sqref="H3:I5 H8:I11 H23:I29 H16:I21 H13:I14">
    <cfRule type="cellIs" dxfId="74" priority="35" operator="lessThan">
      <formula>39</formula>
    </cfRule>
  </conditionalFormatting>
  <conditionalFormatting sqref="N3:N5 S3:S5 Z3:Z5 AE3:AE5 AJ3:AJ5 AN3:AN5 AN8:AN11 AJ8:AJ11 AE8:AE11 Z8:Z11 S8:S11 N8:N11 N23:N29 S23:S29 Z23:Z29 AE23:AE29 AJ23:AJ29 AN23:AN29 N16:N21 S16:S21 Z16:Z21 AE16:AE21 AJ16:AJ21 AN16:AN21 N13:N14 S13:S14 Z13:Z14 AE13:AE14 AJ13:AJ14 AN13:AN14">
    <cfRule type="cellIs" dxfId="73" priority="36" operator="between">
      <formula>90</formula>
      <formula>110</formula>
    </cfRule>
  </conditionalFormatting>
  <conditionalFormatting sqref="N3:N5 S3:S5 Z3:Z5 AE3:AE5 AJ3:AJ5 AN3:AN5 AN8:AN11 AJ8:AJ11 AE8:AE11 Z8:Z11 S8:S11 N8:N11 N23:N29 S23:S29 Z23:Z29 AE23:AE29 AJ23:AJ29 AN23:AN29 N16:N21 S16:S21 Z16:Z21 AE16:AE21 AJ16:AJ21 AN16:AN21 N13:N14 S13:S14 Z13:Z14 AE13:AE14 AJ13:AJ14 AN13:AN14">
    <cfRule type="cellIs" dxfId="72" priority="37" operator="between">
      <formula>80</formula>
      <formula>90</formula>
    </cfRule>
  </conditionalFormatting>
  <conditionalFormatting sqref="N3:N5 S3:S5 Z3:Z5 AE3:AE5 AJ3:AJ5 AN3:AN5 AN8:AN11 AJ8:AJ11 AE8:AE11 Z8:Z11 S8:S11 N8:N11 N23:N29 S23:S29 Z23:Z29 AE23:AE29 AJ23:AJ29 AN23:AN29 N16:N21 S16:S21 Z16:Z21 AE16:AE21 AJ16:AJ21 AN16:AN21 N13:N14 S13:S14 Z13:Z14 AE13:AE14 AJ13:AJ14 AN13:AN14">
    <cfRule type="cellIs" dxfId="71" priority="38" operator="lessThan">
      <formula>80</formula>
    </cfRule>
  </conditionalFormatting>
  <conditionalFormatting sqref="N3:N5 S3:S5 Z3:Z5 AE3:AE5 AJ3:AJ5 AN3:AN5 AN8:AN11 AJ8:AJ11 AE8:AE11 Z8:Z11 S8:S11 N8:N11 N23:N29 S23:S29 Z23:Z29 AE23:AE29 AJ23:AJ29 AN23:AN29 N16:N21 S16:S21 Z16:Z21 AE16:AE21 AJ16:AJ21 AN16:AN21 N13:N14 S13:S14 Z13:Z14 AE13:AE14 AJ13:AJ14 AN13:AN14">
    <cfRule type="cellIs" dxfId="70" priority="39" operator="greaterThan">
      <formula>120</formula>
    </cfRule>
  </conditionalFormatting>
  <conditionalFormatting sqref="N3:N5 S3:S5 Z3:Z5 AE3:AE5 AJ3:AJ5 AN3:AN5 AN8:AN11 AJ8:AJ11 AE8:AE11 Z8:Z11 S8:S11 N8:N11 N23:N29 S23:S29 Z23:Z29 AE23:AE29 AJ23:AJ29 AN23:AN29 N16:N21 S16:S21 Z16:Z21 AE16:AE21 AJ16:AJ21 AN16:AN21 N13:N14 S13:S14 Z13:Z14 AE13:AE14 AJ13:AJ14 AN13:AN14">
    <cfRule type="cellIs" dxfId="69" priority="40" operator="between">
      <formula>110</formula>
      <formula>120</formula>
    </cfRule>
  </conditionalFormatting>
  <conditionalFormatting sqref="T3:U5 T8:U11 T23:U29 T16:U21 T13:U14">
    <cfRule type="cellIs" dxfId="68" priority="41" operator="greaterThanOrEqual">
      <formula>70</formula>
    </cfRule>
  </conditionalFormatting>
  <conditionalFormatting sqref="T3:U5 T8:U11 T23:U29 T16:U21 T13:U14">
    <cfRule type="cellIs" dxfId="67" priority="42" operator="lessThan">
      <formula>70</formula>
    </cfRule>
  </conditionalFormatting>
  <conditionalFormatting sqref="D3:E5 D8:E11 D23:E29 D16:E21 D13:E14">
    <cfRule type="cellIs" dxfId="66" priority="43" operator="greaterThan">
      <formula>15</formula>
    </cfRule>
  </conditionalFormatting>
  <conditionalFormatting sqref="F3:G5 F8:G11 F23:G29 F16:G21 F13:G14">
    <cfRule type="cellIs" dxfId="65" priority="29" operator="equal">
      <formula>1</formula>
    </cfRule>
  </conditionalFormatting>
  <conditionalFormatting sqref="M3:M5 M8:M11 M23:M29 M16:M21 M13:M14">
    <cfRule type="cellIs" dxfId="64" priority="25" operator="lessThan">
      <formula>-1</formula>
    </cfRule>
    <cfRule type="cellIs" dxfId="63" priority="26" operator="greaterThan">
      <formula>1</formula>
    </cfRule>
    <cfRule type="cellIs" dxfId="62" priority="27" operator="between">
      <formula>0</formula>
      <formula>"&lt;1"</formula>
    </cfRule>
    <cfRule type="cellIs" dxfId="61" priority="28" operator="between">
      <formula>-1</formula>
      <formula>"&lt;0"</formula>
    </cfRule>
  </conditionalFormatting>
  <conditionalFormatting sqref="P3:P5 P8:P11 P23:P29 P16:P21 P13:P14">
    <cfRule type="cellIs" dxfId="60" priority="21" operator="lessThan">
      <formula>-1</formula>
    </cfRule>
    <cfRule type="cellIs" dxfId="59" priority="22" operator="greaterThan">
      <formula>1</formula>
    </cfRule>
    <cfRule type="cellIs" dxfId="58" priority="23" operator="between">
      <formula>0</formula>
      <formula>"&lt;1"</formula>
    </cfRule>
    <cfRule type="cellIs" dxfId="57" priority="24" operator="between">
      <formula>-1</formula>
      <formula>"&lt;0"</formula>
    </cfRule>
  </conditionalFormatting>
  <conditionalFormatting sqref="R3:R5 R8:R11 R23:R29 R16:R21 R13:R14">
    <cfRule type="cellIs" dxfId="56" priority="17" operator="lessThan">
      <formula>-1</formula>
    </cfRule>
    <cfRule type="cellIs" dxfId="55" priority="18" operator="greaterThan">
      <formula>1</formula>
    </cfRule>
    <cfRule type="cellIs" dxfId="54" priority="19" operator="between">
      <formula>0</formula>
      <formula>"&lt;1"</formula>
    </cfRule>
    <cfRule type="cellIs" dxfId="53" priority="20" operator="between">
      <formula>-1</formula>
      <formula>"&lt;0"</formula>
    </cfRule>
  </conditionalFormatting>
  <conditionalFormatting sqref="W3:W5 W8:W11 W23:W29 W16:W21 W13:W14">
    <cfRule type="cellIs" dxfId="52" priority="13" operator="lessThan">
      <formula>-1</formula>
    </cfRule>
    <cfRule type="cellIs" dxfId="51" priority="14" operator="greaterThan">
      <formula>1</formula>
    </cfRule>
    <cfRule type="cellIs" dxfId="50" priority="15" operator="between">
      <formula>0</formula>
      <formula>"&lt;1"</formula>
    </cfRule>
    <cfRule type="cellIs" dxfId="49" priority="16" operator="between">
      <formula>-1</formula>
      <formula>"&lt;0"</formula>
    </cfRule>
  </conditionalFormatting>
  <conditionalFormatting sqref="AB3:AB5 AB8:AB11 AB23:AB29 AB16:AB21 AB13:AB14">
    <cfRule type="cellIs" dxfId="48" priority="9" operator="lessThan">
      <formula>-1</formula>
    </cfRule>
    <cfRule type="cellIs" dxfId="47" priority="10" operator="greaterThan">
      <formula>1</formula>
    </cfRule>
    <cfRule type="cellIs" dxfId="46" priority="11" operator="between">
      <formula>0</formula>
      <formula>"&lt;1"</formula>
    </cfRule>
    <cfRule type="cellIs" dxfId="45" priority="12" operator="between">
      <formula>-1</formula>
      <formula>"&lt;0"</formula>
    </cfRule>
  </conditionalFormatting>
  <conditionalFormatting sqref="AG3:AG5 AG8:AG11 AG23:AG29 AG16:AG21 AG13:AG14">
    <cfRule type="cellIs" dxfId="44" priority="5" operator="lessThan">
      <formula>-1</formula>
    </cfRule>
    <cfRule type="cellIs" dxfId="43" priority="6" operator="greaterThan">
      <formula>1</formula>
    </cfRule>
    <cfRule type="cellIs" dxfId="42" priority="7" operator="between">
      <formula>0</formula>
      <formula>"&lt;1"</formula>
    </cfRule>
    <cfRule type="cellIs" dxfId="41" priority="8" operator="between">
      <formula>-1</formula>
      <formula>"&lt;0"</formula>
    </cfRule>
  </conditionalFormatting>
  <conditionalFormatting sqref="K3:K5 K8:K11 K23:K29 K16:K21 K13:K14">
    <cfRule type="cellIs" dxfId="40" priority="1" operator="lessThan">
      <formula>-1</formula>
    </cfRule>
    <cfRule type="cellIs" dxfId="39" priority="2" operator="greaterThan">
      <formula>1</formula>
    </cfRule>
    <cfRule type="cellIs" dxfId="38" priority="3" operator="between">
      <formula>0</formula>
      <formula>"&lt;1"</formula>
    </cfRule>
    <cfRule type="cellIs" dxfId="37" priority="4" operator="between">
      <formula>-1</formula>
      <formula>"&lt;0"</formula>
    </cfRule>
  </conditionalFormatting>
  <pageMargins left="0.7" right="0.7" top="0.75" bottom="0.75" header="0.3" footer="0.3"/>
  <pageSetup paperSize="9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O47"/>
  <sheetViews>
    <sheetView tabSelected="1" zoomScale="80" zoomScaleNormal="80" workbookViewId="0">
      <selection activeCell="I25" sqref="I25"/>
    </sheetView>
  </sheetViews>
  <sheetFormatPr baseColWidth="10" defaultRowHeight="15"/>
  <cols>
    <col min="2" max="2" width="18.5703125" customWidth="1"/>
    <col min="11" max="11" width="15.5703125" customWidth="1"/>
    <col min="12" max="12" width="12.28515625" customWidth="1"/>
    <col min="13" max="13" width="14.7109375" customWidth="1"/>
    <col min="15" max="15" width="13" customWidth="1"/>
    <col min="16" max="16" width="14.42578125" customWidth="1"/>
    <col min="17" max="17" width="14.28515625" customWidth="1"/>
    <col min="18" max="18" width="13.7109375" customWidth="1"/>
    <col min="20" max="20" width="14.5703125" customWidth="1"/>
    <col min="21" max="21" width="14.85546875" customWidth="1"/>
    <col min="22" max="22" width="13.5703125" customWidth="1"/>
    <col min="23" max="23" width="13.42578125" customWidth="1"/>
    <col min="24" max="24" width="13.28515625" customWidth="1"/>
    <col min="25" max="25" width="13.140625" customWidth="1"/>
    <col min="27" max="27" width="16.5703125" customWidth="1"/>
    <col min="28" max="28" width="13.7109375" customWidth="1"/>
    <col min="30" max="30" width="12.85546875" customWidth="1"/>
    <col min="31" max="31" width="14" customWidth="1"/>
    <col min="32" max="32" width="15" customWidth="1"/>
    <col min="33" max="33" width="13" customWidth="1"/>
    <col min="36" max="36" width="14.5703125" customWidth="1"/>
    <col min="37" max="37" width="16.7109375" customWidth="1"/>
    <col min="40" max="40" width="13.42578125" bestFit="1" customWidth="1"/>
    <col min="41" max="41" width="13.85546875" customWidth="1"/>
  </cols>
  <sheetData>
    <row r="1" spans="2:41">
      <c r="B1" s="18" t="s">
        <v>1</v>
      </c>
      <c r="C1" s="19" t="s">
        <v>1</v>
      </c>
      <c r="D1" s="20" t="s">
        <v>2</v>
      </c>
      <c r="E1" s="21" t="s">
        <v>2</v>
      </c>
      <c r="F1" s="21" t="s">
        <v>2</v>
      </c>
      <c r="G1" s="21" t="s">
        <v>2</v>
      </c>
      <c r="H1" s="21" t="s">
        <v>2</v>
      </c>
      <c r="I1" s="22" t="s">
        <v>2</v>
      </c>
      <c r="J1" s="23" t="s">
        <v>3</v>
      </c>
      <c r="K1" s="24" t="s">
        <v>3</v>
      </c>
      <c r="L1" s="25" t="s">
        <v>3</v>
      </c>
      <c r="M1" s="25" t="s">
        <v>3</v>
      </c>
      <c r="N1" s="25" t="s">
        <v>3</v>
      </c>
      <c r="O1" s="25" t="s">
        <v>3</v>
      </c>
      <c r="P1" s="25" t="s">
        <v>3</v>
      </c>
      <c r="Q1" s="25" t="s">
        <v>3</v>
      </c>
      <c r="R1" s="25" t="s">
        <v>3</v>
      </c>
      <c r="S1" s="25" t="s">
        <v>3</v>
      </c>
      <c r="T1" s="25" t="s">
        <v>3</v>
      </c>
      <c r="U1" s="26" t="s">
        <v>3</v>
      </c>
      <c r="V1" s="27" t="s">
        <v>3</v>
      </c>
      <c r="W1" s="5" t="s">
        <v>3</v>
      </c>
      <c r="X1" s="5" t="s">
        <v>3</v>
      </c>
      <c r="Y1" s="5" t="s">
        <v>3</v>
      </c>
      <c r="Z1" s="5" t="s">
        <v>3</v>
      </c>
      <c r="AA1" s="5" t="s">
        <v>3</v>
      </c>
      <c r="AB1" s="5" t="s">
        <v>3</v>
      </c>
      <c r="AC1" s="5" t="s">
        <v>3</v>
      </c>
      <c r="AD1" s="5" t="s">
        <v>3</v>
      </c>
      <c r="AE1" s="5" t="s">
        <v>3</v>
      </c>
      <c r="AF1" s="5" t="s">
        <v>3</v>
      </c>
      <c r="AG1" s="5" t="s">
        <v>3</v>
      </c>
      <c r="AH1" s="5" t="s">
        <v>3</v>
      </c>
      <c r="AI1" s="5" t="s">
        <v>3</v>
      </c>
      <c r="AJ1" s="5" t="s">
        <v>3</v>
      </c>
      <c r="AK1" s="28" t="s">
        <v>3</v>
      </c>
      <c r="AL1" s="29" t="s">
        <v>4</v>
      </c>
      <c r="AM1" s="30" t="s">
        <v>5</v>
      </c>
      <c r="AN1" s="31" t="s">
        <v>5</v>
      </c>
      <c r="AO1" s="32" t="s">
        <v>35</v>
      </c>
    </row>
    <row r="2" spans="2:41" ht="15.75" thickBot="1">
      <c r="B2" s="33" t="s">
        <v>0</v>
      </c>
      <c r="C2" s="34" t="s">
        <v>32</v>
      </c>
      <c r="D2" s="35" t="s">
        <v>6</v>
      </c>
      <c r="E2" s="36" t="s">
        <v>7</v>
      </c>
      <c r="F2" s="36" t="s">
        <v>8</v>
      </c>
      <c r="G2" s="36" t="s">
        <v>9</v>
      </c>
      <c r="H2" s="36" t="s">
        <v>10</v>
      </c>
      <c r="I2" s="37" t="s">
        <v>11</v>
      </c>
      <c r="J2" s="38" t="s">
        <v>12</v>
      </c>
      <c r="K2" s="39" t="s">
        <v>46</v>
      </c>
      <c r="L2" s="40" t="s">
        <v>13</v>
      </c>
      <c r="M2" s="40" t="s">
        <v>47</v>
      </c>
      <c r="N2" s="40" t="s">
        <v>14</v>
      </c>
      <c r="O2" s="40" t="s">
        <v>33</v>
      </c>
      <c r="P2" s="40" t="s">
        <v>48</v>
      </c>
      <c r="Q2" s="40" t="s">
        <v>34</v>
      </c>
      <c r="R2" s="40" t="s">
        <v>49</v>
      </c>
      <c r="S2" s="40" t="s">
        <v>15</v>
      </c>
      <c r="T2" s="40" t="s">
        <v>16</v>
      </c>
      <c r="U2" s="41" t="s">
        <v>17</v>
      </c>
      <c r="V2" s="42" t="s">
        <v>18</v>
      </c>
      <c r="W2" s="13" t="s">
        <v>37</v>
      </c>
      <c r="X2" s="13" t="s">
        <v>19</v>
      </c>
      <c r="Y2" s="13" t="s">
        <v>20</v>
      </c>
      <c r="Z2" s="13" t="s">
        <v>21</v>
      </c>
      <c r="AA2" s="13" t="s">
        <v>22</v>
      </c>
      <c r="AB2" s="13" t="s">
        <v>38</v>
      </c>
      <c r="AC2" s="13" t="s">
        <v>23</v>
      </c>
      <c r="AD2" s="13" t="s">
        <v>24</v>
      </c>
      <c r="AE2" s="13" t="s">
        <v>25</v>
      </c>
      <c r="AF2" s="13" t="s">
        <v>26</v>
      </c>
      <c r="AG2" s="13" t="s">
        <v>39</v>
      </c>
      <c r="AH2" s="13" t="s">
        <v>23</v>
      </c>
      <c r="AI2" s="13" t="s">
        <v>24</v>
      </c>
      <c r="AJ2" s="13" t="s">
        <v>27</v>
      </c>
      <c r="AK2" s="43" t="s">
        <v>28</v>
      </c>
      <c r="AL2" s="44" t="s">
        <v>29</v>
      </c>
      <c r="AM2" s="45" t="s">
        <v>30</v>
      </c>
      <c r="AN2" s="46" t="s">
        <v>31</v>
      </c>
      <c r="AO2" s="47" t="s">
        <v>35</v>
      </c>
    </row>
    <row r="3" spans="2:41">
      <c r="B3" s="148" t="s">
        <v>98</v>
      </c>
      <c r="C3" s="84"/>
      <c r="D3" s="160">
        <v>-5</v>
      </c>
      <c r="E3" s="149">
        <v>-6</v>
      </c>
      <c r="F3" s="150">
        <v>1</v>
      </c>
      <c r="G3" s="150">
        <v>1</v>
      </c>
      <c r="H3" s="151">
        <v>47</v>
      </c>
      <c r="I3" s="165">
        <v>50</v>
      </c>
      <c r="J3" s="168">
        <v>461</v>
      </c>
      <c r="K3" s="15">
        <f>(J3-J40)/J41</f>
        <v>8.3736512015304704E-3</v>
      </c>
      <c r="L3" s="152">
        <v>490</v>
      </c>
      <c r="M3" s="15">
        <f>(L3-L40)/L41</f>
        <v>-5.287587027458699E-2</v>
      </c>
      <c r="N3" s="15">
        <f t="shared" ref="N3:N38" si="0">L3/J3*100</f>
        <v>106.29067245119306</v>
      </c>
      <c r="O3" s="152">
        <v>264</v>
      </c>
      <c r="P3" s="15">
        <f>(O3-O40)/O41</f>
        <v>-0.63543183558784311</v>
      </c>
      <c r="Q3" s="152">
        <v>258</v>
      </c>
      <c r="R3" s="15">
        <f>(Q3-Q40)/Q41</f>
        <v>-0.60420744806594717</v>
      </c>
      <c r="S3" s="15">
        <f t="shared" ref="S3:S38" si="1">Q3/O3*100</f>
        <v>97.727272727272734</v>
      </c>
      <c r="T3" s="15">
        <f t="shared" ref="T3:T38" si="2">O3/J3*100</f>
        <v>57.26681127982647</v>
      </c>
      <c r="U3" s="169">
        <f t="shared" ref="U3:U38" si="3">Q3/L3*100</f>
        <v>52.653061224489797</v>
      </c>
      <c r="V3" s="168">
        <v>1838</v>
      </c>
      <c r="W3" s="15">
        <f>(V3-V40)/V41</f>
        <v>-0.48906346972383069</v>
      </c>
      <c r="X3" s="152">
        <v>1104</v>
      </c>
      <c r="Y3" s="152">
        <v>732</v>
      </c>
      <c r="Z3" s="15">
        <f t="shared" ref="Z3:Z38" si="4">Y3/X3*100</f>
        <v>66.304347826086953</v>
      </c>
      <c r="AA3" s="152">
        <v>1495</v>
      </c>
      <c r="AB3" s="15">
        <f>(AA3-AA40)/AA41</f>
        <v>-1.4703850753515468</v>
      </c>
      <c r="AC3" s="152">
        <v>739</v>
      </c>
      <c r="AD3" s="152">
        <v>754</v>
      </c>
      <c r="AE3" s="15">
        <f t="shared" ref="AE3:AE38" si="5">AD3/AC3*100</f>
        <v>102.0297699594046</v>
      </c>
      <c r="AF3" s="152">
        <v>1463</v>
      </c>
      <c r="AG3" s="15">
        <f>(AF3-AF40)/AF41</f>
        <v>-0.88535446136229634</v>
      </c>
      <c r="AH3" s="152">
        <v>722</v>
      </c>
      <c r="AI3" s="152">
        <v>739</v>
      </c>
      <c r="AJ3" s="15">
        <f t="shared" ref="AJ3:AJ38" si="6">AI3/AH3*100</f>
        <v>102.35457063711912</v>
      </c>
      <c r="AK3" s="89">
        <f t="shared" ref="AK3:AK38" si="7">AA3/V3</f>
        <v>0.81338411316648529</v>
      </c>
      <c r="AL3" s="168">
        <v>660</v>
      </c>
      <c r="AM3" s="152">
        <v>655</v>
      </c>
      <c r="AN3" s="169">
        <f>AM3/AL3*100</f>
        <v>99.242424242424249</v>
      </c>
      <c r="AO3" s="173"/>
    </row>
    <row r="4" spans="2:41">
      <c r="B4" s="88" t="s">
        <v>99</v>
      </c>
      <c r="C4" s="85"/>
      <c r="D4" s="161">
        <v>-10</v>
      </c>
      <c r="E4" s="138">
        <v>-20</v>
      </c>
      <c r="F4" s="137">
        <v>1</v>
      </c>
      <c r="G4" s="137">
        <v>1</v>
      </c>
      <c r="H4" s="51">
        <v>40</v>
      </c>
      <c r="I4" s="119">
        <v>40</v>
      </c>
      <c r="J4" s="170">
        <v>534</v>
      </c>
      <c r="K4" s="4">
        <f>(J4-J40)/J41</f>
        <v>0.73720336924245333</v>
      </c>
      <c r="L4" s="141">
        <v>632</v>
      </c>
      <c r="M4" s="4">
        <f>(L4-L40)/L41</f>
        <v>1.4487988455236835</v>
      </c>
      <c r="N4" s="4">
        <f t="shared" si="0"/>
        <v>118.35205992509363</v>
      </c>
      <c r="O4" s="141">
        <v>317</v>
      </c>
      <c r="P4" s="4">
        <f>(O4-O40)/O41</f>
        <v>0.21961689976909918</v>
      </c>
      <c r="Q4" s="141">
        <v>346</v>
      </c>
      <c r="R4" s="4">
        <f>(Q4-Q40)/Q41</f>
        <v>0.58760594190072191</v>
      </c>
      <c r="S4" s="4">
        <f t="shared" si="1"/>
        <v>109.14826498422714</v>
      </c>
      <c r="T4" s="4">
        <f t="shared" si="2"/>
        <v>59.363295880149813</v>
      </c>
      <c r="U4" s="6">
        <f t="shared" si="3"/>
        <v>54.74683544303798</v>
      </c>
      <c r="V4" s="170">
        <v>2136</v>
      </c>
      <c r="W4" s="4">
        <f>(V4-V40)/V41</f>
        <v>1.0010316270138837</v>
      </c>
      <c r="X4" s="141">
        <v>1179</v>
      </c>
      <c r="Y4" s="141">
        <v>956</v>
      </c>
      <c r="Z4" s="4">
        <f t="shared" si="4"/>
        <v>81.085665818490256</v>
      </c>
      <c r="AA4" s="141">
        <v>1847</v>
      </c>
      <c r="AB4" s="4">
        <f>(AA4-AA40)/AA41</f>
        <v>-0.10442274047602186</v>
      </c>
      <c r="AC4" s="141">
        <v>871</v>
      </c>
      <c r="AD4" s="141">
        <v>975</v>
      </c>
      <c r="AE4" s="4">
        <f t="shared" si="5"/>
        <v>111.94029850746267</v>
      </c>
      <c r="AF4" s="141">
        <v>1817</v>
      </c>
      <c r="AG4" s="4">
        <f>(AF4-AF40)/AF41</f>
        <v>0.2217650866610765</v>
      </c>
      <c r="AH4" s="141">
        <v>853</v>
      </c>
      <c r="AI4" s="141">
        <v>963</v>
      </c>
      <c r="AJ4" s="4">
        <f t="shared" si="6"/>
        <v>112.89566236811255</v>
      </c>
      <c r="AK4" s="8">
        <f t="shared" si="7"/>
        <v>0.86470037453183524</v>
      </c>
      <c r="AL4" s="170">
        <v>602</v>
      </c>
      <c r="AM4" s="141">
        <v>610</v>
      </c>
      <c r="AN4" s="6">
        <f t="shared" ref="AN4:AN38" si="8">AM4/AL4*100</f>
        <v>101.32890365448506</v>
      </c>
      <c r="AO4" s="49"/>
    </row>
    <row r="5" spans="2:41">
      <c r="B5" s="88" t="s">
        <v>100</v>
      </c>
      <c r="C5" s="85"/>
      <c r="D5" s="162">
        <v>-16</v>
      </c>
      <c r="E5" s="136">
        <v>-12</v>
      </c>
      <c r="F5" s="137">
        <v>1</v>
      </c>
      <c r="G5" s="137">
        <v>1</v>
      </c>
      <c r="H5" s="51">
        <v>48</v>
      </c>
      <c r="I5" s="119">
        <v>50</v>
      </c>
      <c r="J5" s="170">
        <v>556</v>
      </c>
      <c r="K5" s="4">
        <f>(J5-J40)/J41</f>
        <v>0.95685068152875885</v>
      </c>
      <c r="L5" s="141">
        <v>637</v>
      </c>
      <c r="M5" s="4">
        <f>(L5-L40)/L41</f>
        <v>1.5016747157982706</v>
      </c>
      <c r="N5" s="4">
        <f t="shared" si="0"/>
        <v>114.568345323741</v>
      </c>
      <c r="O5" s="141">
        <v>299</v>
      </c>
      <c r="P5" s="4">
        <f>(O5-O40)/O41</f>
        <v>-7.077701035212651E-2</v>
      </c>
      <c r="Q5" s="141">
        <v>222</v>
      </c>
      <c r="R5" s="4">
        <f>(Q5-Q40)/Q41</f>
        <v>-1.0917674712341299</v>
      </c>
      <c r="S5" s="4">
        <f t="shared" si="1"/>
        <v>74.247491638795978</v>
      </c>
      <c r="T5" s="4">
        <f t="shared" si="2"/>
        <v>53.776978417266186</v>
      </c>
      <c r="U5" s="6">
        <f t="shared" si="3"/>
        <v>34.850863422291994</v>
      </c>
      <c r="V5" s="170">
        <v>2145</v>
      </c>
      <c r="W5" s="4">
        <f>(V5-V40)/V41</f>
        <v>1.0460344990630093</v>
      </c>
      <c r="X5" s="141">
        <v>1216</v>
      </c>
      <c r="Y5" s="141">
        <v>928</v>
      </c>
      <c r="Z5" s="4">
        <f t="shared" si="4"/>
        <v>76.31578947368422</v>
      </c>
      <c r="AA5" s="141">
        <v>1989</v>
      </c>
      <c r="AB5" s="4">
        <f>(AA5-AA40)/AA41</f>
        <v>0.44661888325217292</v>
      </c>
      <c r="AC5" s="141">
        <v>959</v>
      </c>
      <c r="AD5" s="141">
        <v>1028</v>
      </c>
      <c r="AE5" s="4">
        <f t="shared" si="5"/>
        <v>107.19499478623567</v>
      </c>
      <c r="AF5" s="141">
        <v>1989</v>
      </c>
      <c r="AG5" s="4">
        <f>(AF5-AF40)/AF41</f>
        <v>0.75968757892102035</v>
      </c>
      <c r="AH5" s="141">
        <v>959</v>
      </c>
      <c r="AI5" s="141">
        <v>1029</v>
      </c>
      <c r="AJ5" s="4">
        <f t="shared" si="6"/>
        <v>107.2992700729927</v>
      </c>
      <c r="AK5" s="8">
        <f t="shared" si="7"/>
        <v>0.92727272727272725</v>
      </c>
      <c r="AL5" s="170">
        <v>552</v>
      </c>
      <c r="AM5" s="141">
        <v>573</v>
      </c>
      <c r="AN5" s="6">
        <f t="shared" si="8"/>
        <v>103.80434782608697</v>
      </c>
      <c r="AO5" s="49"/>
    </row>
    <row r="6" spans="2:41">
      <c r="B6" s="88" t="s">
        <v>101</v>
      </c>
      <c r="C6" s="85"/>
      <c r="D6" s="161">
        <v>-15</v>
      </c>
      <c r="E6" s="136">
        <v>-14</v>
      </c>
      <c r="F6" s="138">
        <v>2</v>
      </c>
      <c r="G6" s="137">
        <v>1</v>
      </c>
      <c r="H6" s="51">
        <v>34</v>
      </c>
      <c r="I6" s="119">
        <v>33</v>
      </c>
      <c r="J6" s="170">
        <v>329</v>
      </c>
      <c r="K6" s="4">
        <f>(J6-J40)/J41</f>
        <v>-1.3095102225163027</v>
      </c>
      <c r="L6" s="141">
        <v>454</v>
      </c>
      <c r="M6" s="4">
        <f>(L6-L40)/L41</f>
        <v>-0.43358213625161335</v>
      </c>
      <c r="N6" s="4">
        <f t="shared" si="0"/>
        <v>137.99392097264439</v>
      </c>
      <c r="O6" s="141">
        <v>316</v>
      </c>
      <c r="P6" s="4">
        <f>(O6-O40)/O41</f>
        <v>0.20348390476236441</v>
      </c>
      <c r="Q6" s="141">
        <v>335</v>
      </c>
      <c r="R6" s="4">
        <f>(Q6-Q40)/Q41</f>
        <v>0.43862926815488834</v>
      </c>
      <c r="S6" s="4">
        <f t="shared" si="1"/>
        <v>106.01265822784811</v>
      </c>
      <c r="T6" s="4">
        <f t="shared" si="2"/>
        <v>96.048632218844986</v>
      </c>
      <c r="U6" s="6">
        <f t="shared" si="3"/>
        <v>73.788546255506603</v>
      </c>
      <c r="V6" s="170">
        <v>1800</v>
      </c>
      <c r="W6" s="4">
        <f>(V6-V40)/V41</f>
        <v>-0.67907559615347213</v>
      </c>
      <c r="X6" s="141">
        <v>896</v>
      </c>
      <c r="Y6" s="141">
        <v>903</v>
      </c>
      <c r="Z6" s="4">
        <f t="shared" si="4"/>
        <v>100.78125</v>
      </c>
      <c r="AA6" s="141">
        <v>1813</v>
      </c>
      <c r="AB6" s="4">
        <f>(AA6-AA40)/AA41</f>
        <v>-0.23636228418558963</v>
      </c>
      <c r="AC6" s="141">
        <v>906</v>
      </c>
      <c r="AD6" s="141">
        <v>906</v>
      </c>
      <c r="AE6" s="4">
        <f t="shared" si="5"/>
        <v>100</v>
      </c>
      <c r="AF6" s="141">
        <v>1447</v>
      </c>
      <c r="AG6" s="4">
        <f>(AF6-AF40)/AF41</f>
        <v>-0.93539376296787258</v>
      </c>
      <c r="AH6" s="141">
        <v>636</v>
      </c>
      <c r="AI6" s="141">
        <v>809</v>
      </c>
      <c r="AJ6" s="4">
        <f t="shared" si="6"/>
        <v>127.20125786163523</v>
      </c>
      <c r="AK6" s="8">
        <f t="shared" si="7"/>
        <v>1.0072222222222222</v>
      </c>
      <c r="AL6" s="170">
        <v>515</v>
      </c>
      <c r="AM6" s="141">
        <v>536</v>
      </c>
      <c r="AN6" s="6">
        <f t="shared" si="8"/>
        <v>104.07766990291263</v>
      </c>
      <c r="AO6" s="49"/>
    </row>
    <row r="7" spans="2:41">
      <c r="B7" s="88" t="s">
        <v>102</v>
      </c>
      <c r="C7" s="85"/>
      <c r="D7" s="161">
        <v>-2</v>
      </c>
      <c r="E7" s="136">
        <v>-2</v>
      </c>
      <c r="F7" s="137">
        <v>1</v>
      </c>
      <c r="G7" s="137">
        <v>1</v>
      </c>
      <c r="H7" s="51">
        <v>40</v>
      </c>
      <c r="I7" s="119">
        <v>40</v>
      </c>
      <c r="J7" s="170">
        <v>422</v>
      </c>
      <c r="K7" s="4">
        <f>(J7-J40)/J41</f>
        <v>-0.3810011296696475</v>
      </c>
      <c r="L7" s="141">
        <v>358</v>
      </c>
      <c r="M7" s="4">
        <f>(L7-L40)/L41</f>
        <v>-1.4487988455236835</v>
      </c>
      <c r="N7" s="4">
        <f t="shared" si="0"/>
        <v>84.834123222748815</v>
      </c>
      <c r="O7" s="141">
        <v>218</v>
      </c>
      <c r="P7" s="4">
        <f>(O7-O40)/O41</f>
        <v>-1.377549605897642</v>
      </c>
      <c r="Q7" s="141">
        <v>367</v>
      </c>
      <c r="R7" s="4">
        <f>(Q7-Q40)/Q41</f>
        <v>0.87201595541549526</v>
      </c>
      <c r="S7" s="4">
        <f t="shared" si="1"/>
        <v>168.34862385321102</v>
      </c>
      <c r="T7" s="4">
        <f t="shared" si="2"/>
        <v>51.658767772511851</v>
      </c>
      <c r="U7" s="6">
        <f t="shared" si="3"/>
        <v>102.51396648044692</v>
      </c>
      <c r="V7" s="170">
        <v>1644</v>
      </c>
      <c r="W7" s="4">
        <f>(V7-V40)/V41</f>
        <v>-1.459125378338316</v>
      </c>
      <c r="X7" s="141">
        <v>786</v>
      </c>
      <c r="Y7" s="141">
        <v>857</v>
      </c>
      <c r="Z7" s="4">
        <f t="shared" si="4"/>
        <v>109.03307888040712</v>
      </c>
      <c r="AA7" s="141">
        <v>1806</v>
      </c>
      <c r="AB7" s="4">
        <f>(AA7-AA40)/AA41</f>
        <v>-0.26352630789050063</v>
      </c>
      <c r="AC7" s="141">
        <v>909</v>
      </c>
      <c r="AD7" s="141">
        <v>896</v>
      </c>
      <c r="AE7" s="4">
        <f t="shared" si="5"/>
        <v>98.569856985698564</v>
      </c>
      <c r="AF7" s="141">
        <v>1548</v>
      </c>
      <c r="AG7" s="4">
        <f>(AF7-AF40)/AF41</f>
        <v>-0.61952067158267299</v>
      </c>
      <c r="AH7" s="141">
        <v>846</v>
      </c>
      <c r="AI7" s="141">
        <v>701</v>
      </c>
      <c r="AJ7" s="4">
        <f t="shared" si="6"/>
        <v>82.860520094562645</v>
      </c>
      <c r="AK7" s="8">
        <f t="shared" si="7"/>
        <v>1.0985401459854014</v>
      </c>
      <c r="AL7" s="170">
        <v>480</v>
      </c>
      <c r="AM7" s="141">
        <v>590</v>
      </c>
      <c r="AN7" s="6">
        <f t="shared" si="8"/>
        <v>122.91666666666667</v>
      </c>
      <c r="AO7" s="49"/>
    </row>
    <row r="8" spans="2:41" ht="15.75" customHeight="1">
      <c r="B8" s="88" t="s">
        <v>103</v>
      </c>
      <c r="C8" s="85"/>
      <c r="D8" s="161">
        <v>-8</v>
      </c>
      <c r="E8" s="136">
        <v>-2</v>
      </c>
      <c r="F8" s="138">
        <v>2</v>
      </c>
      <c r="G8" s="137">
        <v>1</v>
      </c>
      <c r="H8" s="51">
        <v>38</v>
      </c>
      <c r="I8" s="119">
        <v>40</v>
      </c>
      <c r="J8" s="163"/>
      <c r="K8" s="4">
        <f>(J8-J40)/J41</f>
        <v>-4.5942359380705984</v>
      </c>
      <c r="L8" s="139"/>
      <c r="M8" s="4">
        <f>(L8-L40)/L41</f>
        <v>-5.2347111571841118</v>
      </c>
      <c r="N8" s="4" t="e">
        <f t="shared" si="0"/>
        <v>#DIV/0!</v>
      </c>
      <c r="O8" s="139"/>
      <c r="P8" s="4">
        <f>(O8-O40)/O41</f>
        <v>-4.8945425173658199</v>
      </c>
      <c r="Q8" s="139"/>
      <c r="R8" s="4">
        <f>(Q8-Q40)/Q41</f>
        <v>-4.098387614104591</v>
      </c>
      <c r="S8" s="4" t="e">
        <f t="shared" si="1"/>
        <v>#DIV/0!</v>
      </c>
      <c r="T8" s="4" t="e">
        <f t="shared" si="2"/>
        <v>#DIV/0!</v>
      </c>
      <c r="U8" s="6" t="e">
        <f t="shared" si="3"/>
        <v>#DIV/0!</v>
      </c>
      <c r="V8" s="170">
        <v>1868</v>
      </c>
      <c r="W8" s="4">
        <f>(V8-V40)/V41</f>
        <v>-0.33905389622674531</v>
      </c>
      <c r="X8" s="141">
        <v>846</v>
      </c>
      <c r="Y8" s="141">
        <v>1022</v>
      </c>
      <c r="Z8" s="4">
        <f t="shared" si="4"/>
        <v>120.80378250591018</v>
      </c>
      <c r="AA8" s="141">
        <v>1544</v>
      </c>
      <c r="AB8" s="4">
        <f>(AA8-AA40)/AA41</f>
        <v>-1.2802369094171699</v>
      </c>
      <c r="AC8" s="141">
        <v>726</v>
      </c>
      <c r="AD8" s="141">
        <v>732</v>
      </c>
      <c r="AE8" s="4">
        <f t="shared" si="5"/>
        <v>100.82644628099173</v>
      </c>
      <c r="AF8" s="141">
        <v>1421</v>
      </c>
      <c r="AG8" s="4">
        <f>(AF8-AF40)/AF41</f>
        <v>-1.0167076280769338</v>
      </c>
      <c r="AH8" s="141">
        <v>739</v>
      </c>
      <c r="AI8" s="141">
        <v>681</v>
      </c>
      <c r="AJ8" s="4">
        <f t="shared" si="6"/>
        <v>92.151556156968866</v>
      </c>
      <c r="AK8" s="8">
        <f t="shared" si="7"/>
        <v>0.82655246252676662</v>
      </c>
      <c r="AL8" s="170">
        <v>500</v>
      </c>
      <c r="AM8" s="141">
        <v>514</v>
      </c>
      <c r="AN8" s="6">
        <f t="shared" si="8"/>
        <v>102.8</v>
      </c>
      <c r="AO8" s="49"/>
    </row>
    <row r="9" spans="2:41">
      <c r="B9" s="88" t="s">
        <v>104</v>
      </c>
      <c r="C9" s="85"/>
      <c r="D9" s="162">
        <v>-27</v>
      </c>
      <c r="E9" s="138">
        <v>-27</v>
      </c>
      <c r="F9" s="138">
        <v>2</v>
      </c>
      <c r="G9" s="138">
        <v>2</v>
      </c>
      <c r="H9" s="51">
        <v>36</v>
      </c>
      <c r="I9" s="119">
        <v>37</v>
      </c>
      <c r="J9" s="170">
        <v>602</v>
      </c>
      <c r="K9" s="4">
        <f>(J9-J40)/J41</f>
        <v>1.416113243581943</v>
      </c>
      <c r="L9" s="141">
        <v>608</v>
      </c>
      <c r="M9" s="4">
        <f>(L9-L40)/L41</f>
        <v>1.194994668205666</v>
      </c>
      <c r="N9" s="4">
        <f t="shared" si="0"/>
        <v>100.99667774086379</v>
      </c>
      <c r="O9" s="141">
        <v>290</v>
      </c>
      <c r="P9" s="4">
        <f>(O9-O40)/O41</f>
        <v>-0.21597396541273936</v>
      </c>
      <c r="Q9" s="141">
        <v>240</v>
      </c>
      <c r="R9" s="4">
        <f>(Q9-Q40)/Q41</f>
        <v>-0.84798745965003852</v>
      </c>
      <c r="S9" s="4">
        <f t="shared" si="1"/>
        <v>82.758620689655174</v>
      </c>
      <c r="T9" s="4">
        <f t="shared" si="2"/>
        <v>48.172757475083053</v>
      </c>
      <c r="U9" s="6">
        <f t="shared" si="3"/>
        <v>39.473684210526315</v>
      </c>
      <c r="V9" s="170">
        <v>2091</v>
      </c>
      <c r="W9" s="4">
        <f>(V9-V40)/V41</f>
        <v>0.77601726676825578</v>
      </c>
      <c r="X9" s="141">
        <v>951</v>
      </c>
      <c r="Y9" s="141">
        <v>1139</v>
      </c>
      <c r="Z9" s="4">
        <f t="shared" si="4"/>
        <v>119.76866456361725</v>
      </c>
      <c r="AA9" s="141">
        <v>2440</v>
      </c>
      <c r="AB9" s="4">
        <f>(AA9-AA40)/AA41</f>
        <v>2.1967581248114394</v>
      </c>
      <c r="AC9" s="141">
        <v>1272</v>
      </c>
      <c r="AD9" s="141">
        <v>1167</v>
      </c>
      <c r="AE9" s="4">
        <f t="shared" si="5"/>
        <v>91.745283018867923</v>
      </c>
      <c r="AF9" s="141">
        <v>2382</v>
      </c>
      <c r="AG9" s="4">
        <f>(AF9-AF40)/AF41</f>
        <v>1.9887779246079851</v>
      </c>
      <c r="AH9" s="141">
        <v>1246</v>
      </c>
      <c r="AI9" s="141">
        <v>1135</v>
      </c>
      <c r="AJ9" s="4">
        <f t="shared" si="6"/>
        <v>91.091492776886042</v>
      </c>
      <c r="AK9" s="8">
        <f t="shared" si="7"/>
        <v>1.166905786704926</v>
      </c>
      <c r="AL9" s="170">
        <v>615</v>
      </c>
      <c r="AM9" s="141">
        <v>650</v>
      </c>
      <c r="AN9" s="6">
        <f t="shared" si="8"/>
        <v>105.6910569105691</v>
      </c>
      <c r="AO9" s="49"/>
    </row>
    <row r="10" spans="2:41">
      <c r="B10" s="88" t="s">
        <v>105</v>
      </c>
      <c r="C10" s="85"/>
      <c r="D10" s="163"/>
      <c r="E10" s="139"/>
      <c r="F10" s="139"/>
      <c r="G10" s="139"/>
      <c r="H10" s="51"/>
      <c r="I10" s="119"/>
      <c r="J10" s="163"/>
      <c r="K10" s="4"/>
      <c r="L10" s="139"/>
      <c r="M10" s="4"/>
      <c r="N10" s="4"/>
      <c r="O10" s="139"/>
      <c r="P10" s="4"/>
      <c r="Q10" s="139"/>
      <c r="R10" s="4"/>
      <c r="S10" s="4"/>
      <c r="T10" s="4"/>
      <c r="U10" s="6"/>
      <c r="V10" s="163"/>
      <c r="W10" s="4"/>
      <c r="X10" s="139"/>
      <c r="Y10" s="139"/>
      <c r="Z10" s="4"/>
      <c r="AA10" s="139"/>
      <c r="AB10" s="4"/>
      <c r="AC10" s="139"/>
      <c r="AD10" s="139"/>
      <c r="AE10" s="4"/>
      <c r="AF10" s="139"/>
      <c r="AG10" s="4"/>
      <c r="AH10" s="139"/>
      <c r="AI10" s="139"/>
      <c r="AJ10" s="4"/>
      <c r="AK10" s="8"/>
      <c r="AL10" s="163"/>
      <c r="AM10" s="139"/>
      <c r="AN10" s="6"/>
      <c r="AO10" s="49"/>
    </row>
    <row r="11" spans="2:41">
      <c r="B11" s="88" t="s">
        <v>106</v>
      </c>
      <c r="C11" s="85"/>
      <c r="D11" s="162">
        <v>-22</v>
      </c>
      <c r="E11" s="138">
        <v>-18</v>
      </c>
      <c r="F11" s="138">
        <v>2</v>
      </c>
      <c r="G11" s="137">
        <v>1</v>
      </c>
      <c r="H11" s="51">
        <v>43</v>
      </c>
      <c r="I11" s="119">
        <v>40</v>
      </c>
      <c r="J11" s="170">
        <v>333</v>
      </c>
      <c r="K11" s="4">
        <f>(J11-J40)/J41</f>
        <v>-1.2695743475551562</v>
      </c>
      <c r="L11" s="141">
        <v>411</v>
      </c>
      <c r="M11" s="4">
        <f>(L11-L40)/L41</f>
        <v>-0.88831462061306143</v>
      </c>
      <c r="N11" s="4">
        <f t="shared" si="0"/>
        <v>123.42342342342343</v>
      </c>
      <c r="O11" s="141">
        <v>288</v>
      </c>
      <c r="P11" s="4">
        <f>(O11-O40)/O41</f>
        <v>-0.24823995542620886</v>
      </c>
      <c r="Q11" s="141">
        <v>242</v>
      </c>
      <c r="R11" s="4">
        <f>(Q11-Q40)/Q41</f>
        <v>-0.82090079169625063</v>
      </c>
      <c r="S11" s="4">
        <f t="shared" si="1"/>
        <v>84.027777777777786</v>
      </c>
      <c r="T11" s="4">
        <f t="shared" si="2"/>
        <v>86.486486486486484</v>
      </c>
      <c r="U11" s="6">
        <f t="shared" si="3"/>
        <v>58.880778588807779</v>
      </c>
      <c r="V11" s="170">
        <v>1522</v>
      </c>
      <c r="W11" s="4">
        <f>(V11-V40)/V41</f>
        <v>-2.0691643105597963</v>
      </c>
      <c r="X11" s="141">
        <v>839</v>
      </c>
      <c r="Y11" s="141">
        <v>681</v>
      </c>
      <c r="Z11" s="4">
        <f t="shared" si="4"/>
        <v>81.168057210965443</v>
      </c>
      <c r="AA11" s="141">
        <v>1755</v>
      </c>
      <c r="AB11" s="4">
        <f>(AA11-AA40)/AA41</f>
        <v>-0.46143562345485228</v>
      </c>
      <c r="AC11" s="141">
        <v>875</v>
      </c>
      <c r="AD11" s="141">
        <v>879</v>
      </c>
      <c r="AE11" s="4">
        <f t="shared" si="5"/>
        <v>100.45714285714287</v>
      </c>
      <c r="AF11" s="141">
        <v>1636</v>
      </c>
      <c r="AG11" s="4">
        <f>(AF11-AF40)/AF41</f>
        <v>-0.34430451275200397</v>
      </c>
      <c r="AH11" s="141">
        <v>835</v>
      </c>
      <c r="AI11" s="141">
        <v>800</v>
      </c>
      <c r="AJ11" s="4">
        <f t="shared" si="6"/>
        <v>95.808383233532936</v>
      </c>
      <c r="AK11" s="8">
        <f t="shared" si="7"/>
        <v>1.1530880420499343</v>
      </c>
      <c r="AL11" s="170">
        <v>595</v>
      </c>
      <c r="AM11" s="141">
        <v>577</v>
      </c>
      <c r="AN11" s="6">
        <f t="shared" si="8"/>
        <v>96.974789915966383</v>
      </c>
      <c r="AO11" s="49"/>
    </row>
    <row r="12" spans="2:41">
      <c r="B12" s="88" t="s">
        <v>107</v>
      </c>
      <c r="C12" s="85"/>
      <c r="D12" s="162">
        <v>-24</v>
      </c>
      <c r="E12" s="138">
        <v>-24</v>
      </c>
      <c r="F12" s="138">
        <v>2</v>
      </c>
      <c r="G12" s="137">
        <v>1</v>
      </c>
      <c r="H12" s="51">
        <v>46</v>
      </c>
      <c r="I12" s="119">
        <v>44</v>
      </c>
      <c r="J12" s="170">
        <v>391</v>
      </c>
      <c r="K12" s="4">
        <f>(J12-J40)/J41</f>
        <v>-0.69050416061853259</v>
      </c>
      <c r="L12" s="141">
        <v>350</v>
      </c>
      <c r="M12" s="4">
        <f>(L12-L40)/L41</f>
        <v>-1.5334002379630227</v>
      </c>
      <c r="N12" s="4">
        <f t="shared" si="0"/>
        <v>89.514066496163679</v>
      </c>
      <c r="O12" s="141">
        <v>250</v>
      </c>
      <c r="P12" s="4">
        <f>(O12-O40)/O41</f>
        <v>-0.86129376568212979</v>
      </c>
      <c r="Q12" s="141">
        <v>225</v>
      </c>
      <c r="R12" s="4">
        <f>(Q12-Q40)/Q41</f>
        <v>-1.0511374693034481</v>
      </c>
      <c r="S12" s="4">
        <f t="shared" si="1"/>
        <v>90</v>
      </c>
      <c r="T12" s="4">
        <f t="shared" si="2"/>
        <v>63.9386189258312</v>
      </c>
      <c r="U12" s="6">
        <f t="shared" si="3"/>
        <v>64.285714285714292</v>
      </c>
      <c r="V12" s="170">
        <v>1874</v>
      </c>
      <c r="W12" s="4">
        <f>(V12-V40)/V41</f>
        <v>-0.30905198152732827</v>
      </c>
      <c r="X12" s="141">
        <v>852</v>
      </c>
      <c r="Y12" s="141">
        <v>1021</v>
      </c>
      <c r="Z12" s="4">
        <f t="shared" si="4"/>
        <v>119.8356807511737</v>
      </c>
      <c r="AA12" s="141">
        <v>1869</v>
      </c>
      <c r="AB12" s="4">
        <f>(AA12-AA40)/AA41</f>
        <v>-1.9050094546301549E-2</v>
      </c>
      <c r="AC12" s="141">
        <v>960</v>
      </c>
      <c r="AD12" s="141">
        <v>907</v>
      </c>
      <c r="AE12" s="4">
        <f t="shared" si="5"/>
        <v>94.479166666666671</v>
      </c>
      <c r="AF12" s="141">
        <v>1416</v>
      </c>
      <c r="AG12" s="4">
        <f>(AF12-AF40)/AF41</f>
        <v>-1.0323449098286763</v>
      </c>
      <c r="AH12" s="141">
        <v>743</v>
      </c>
      <c r="AI12" s="141">
        <v>672</v>
      </c>
      <c r="AJ12" s="4">
        <f t="shared" si="6"/>
        <v>90.444145356662176</v>
      </c>
      <c r="AK12" s="8">
        <f t="shared" si="7"/>
        <v>0.99733191035218782</v>
      </c>
      <c r="AL12" s="170">
        <v>559</v>
      </c>
      <c r="AM12" s="141">
        <v>557</v>
      </c>
      <c r="AN12" s="6">
        <f t="shared" si="8"/>
        <v>99.642218246869405</v>
      </c>
      <c r="AO12" s="49"/>
    </row>
    <row r="13" spans="2:41">
      <c r="B13" s="88" t="s">
        <v>108</v>
      </c>
      <c r="C13" s="85"/>
      <c r="D13" s="162">
        <v>-20</v>
      </c>
      <c r="E13" s="136">
        <v>-9</v>
      </c>
      <c r="F13" s="138">
        <v>3</v>
      </c>
      <c r="G13" s="138">
        <v>2</v>
      </c>
      <c r="H13" s="51">
        <v>48</v>
      </c>
      <c r="I13" s="119">
        <v>47</v>
      </c>
      <c r="J13" s="170">
        <v>229</v>
      </c>
      <c r="K13" s="4">
        <f>(J13-J40)/J41</f>
        <v>-2.3079070965449642</v>
      </c>
      <c r="L13" s="141">
        <v>547</v>
      </c>
      <c r="M13" s="4">
        <f>(L13-L40)/L41</f>
        <v>0.54990905085570474</v>
      </c>
      <c r="N13" s="4">
        <f t="shared" si="0"/>
        <v>238.86462882096069</v>
      </c>
      <c r="O13" s="141">
        <v>338</v>
      </c>
      <c r="P13" s="4">
        <f>(O13-O40)/O41</f>
        <v>0.55840979491052911</v>
      </c>
      <c r="Q13" s="141">
        <v>353</v>
      </c>
      <c r="R13" s="4">
        <f>(Q13-Q40)/Q41</f>
        <v>0.68240927973897969</v>
      </c>
      <c r="S13" s="4">
        <f t="shared" si="1"/>
        <v>104.4378698224852</v>
      </c>
      <c r="T13" s="4">
        <f t="shared" si="2"/>
        <v>147.59825327510919</v>
      </c>
      <c r="U13" s="6">
        <f t="shared" si="3"/>
        <v>64.533820840950639</v>
      </c>
      <c r="V13" s="170">
        <v>2158</v>
      </c>
      <c r="W13" s="4">
        <f>(V13-V40)/V41</f>
        <v>1.1110386475784131</v>
      </c>
      <c r="X13" s="141">
        <v>1017</v>
      </c>
      <c r="Y13" s="141">
        <v>1140</v>
      </c>
      <c r="Z13" s="4">
        <f t="shared" si="4"/>
        <v>112.09439528023599</v>
      </c>
      <c r="AA13" s="141">
        <v>1850</v>
      </c>
      <c r="AB13" s="4">
        <f>(AA13-AA40)/AA41</f>
        <v>-9.2781016031059996E-2</v>
      </c>
      <c r="AC13" s="141">
        <v>927</v>
      </c>
      <c r="AD13" s="141">
        <v>922</v>
      </c>
      <c r="AE13" s="4">
        <f t="shared" si="5"/>
        <v>99.460625674217908</v>
      </c>
      <c r="AF13" s="141">
        <v>1574</v>
      </c>
      <c r="AG13" s="4">
        <f>(AF13-AF40)/AF41</f>
        <v>-0.53820680647361163</v>
      </c>
      <c r="AH13" s="141">
        <v>724</v>
      </c>
      <c r="AI13" s="141">
        <v>849</v>
      </c>
      <c r="AJ13" s="4">
        <f t="shared" si="6"/>
        <v>117.26519337016575</v>
      </c>
      <c r="AK13" s="8">
        <f t="shared" si="7"/>
        <v>0.85727525486561629</v>
      </c>
      <c r="AL13" s="170">
        <v>615</v>
      </c>
      <c r="AM13" s="141">
        <v>625</v>
      </c>
      <c r="AN13" s="6">
        <f t="shared" si="8"/>
        <v>101.62601626016261</v>
      </c>
      <c r="AO13" s="49"/>
    </row>
    <row r="14" spans="2:41">
      <c r="B14" s="88" t="s">
        <v>109</v>
      </c>
      <c r="C14" s="86"/>
      <c r="D14" s="162">
        <v>-35</v>
      </c>
      <c r="E14" s="138">
        <v>-34</v>
      </c>
      <c r="F14" s="138">
        <v>2</v>
      </c>
      <c r="G14" s="138">
        <v>2</v>
      </c>
      <c r="H14" s="51">
        <v>42</v>
      </c>
      <c r="I14" s="119">
        <v>40</v>
      </c>
      <c r="J14" s="170">
        <v>378</v>
      </c>
      <c r="K14" s="4">
        <f>(J14-J40)/J41</f>
        <v>-0.82029575424225853</v>
      </c>
      <c r="L14" s="141">
        <v>453</v>
      </c>
      <c r="M14" s="4">
        <f>(L14-L40)/L41</f>
        <v>-0.44415731030653072</v>
      </c>
      <c r="N14" s="4">
        <f t="shared" si="0"/>
        <v>119.84126984126983</v>
      </c>
      <c r="O14" s="141">
        <v>173</v>
      </c>
      <c r="P14" s="4">
        <f>(O14-O40)/O41</f>
        <v>-2.1035343812007063</v>
      </c>
      <c r="Q14" s="141">
        <v>170</v>
      </c>
      <c r="R14" s="4">
        <f>(Q14-Q40)/Q41</f>
        <v>-1.7960208380326161</v>
      </c>
      <c r="S14" s="4">
        <f t="shared" si="1"/>
        <v>98.265895953757223</v>
      </c>
      <c r="T14" s="4">
        <f t="shared" si="2"/>
        <v>45.767195767195766</v>
      </c>
      <c r="U14" s="6">
        <f t="shared" si="3"/>
        <v>37.527593818984542</v>
      </c>
      <c r="V14" s="170">
        <v>1736</v>
      </c>
      <c r="W14" s="4">
        <f>(V14-V40)/V41</f>
        <v>-0.99909601961392092</v>
      </c>
      <c r="X14" s="141">
        <v>808</v>
      </c>
      <c r="Y14" s="141">
        <v>927</v>
      </c>
      <c r="Z14" s="4">
        <f t="shared" si="4"/>
        <v>114.72772277227723</v>
      </c>
      <c r="AA14" s="141">
        <v>1655</v>
      </c>
      <c r="AB14" s="4">
        <f>(AA14-AA40)/AA41</f>
        <v>-0.84949310495358099</v>
      </c>
      <c r="AC14" s="141">
        <v>817</v>
      </c>
      <c r="AD14" s="141">
        <v>837</v>
      </c>
      <c r="AE14" s="4">
        <f t="shared" si="5"/>
        <v>102.44798041615668</v>
      </c>
      <c r="AF14" s="141">
        <v>1180</v>
      </c>
      <c r="AG14" s="4">
        <f>(AF14-AF40)/AF41</f>
        <v>-1.770424608510925</v>
      </c>
      <c r="AH14" s="141">
        <v>583</v>
      </c>
      <c r="AI14" s="141">
        <v>596</v>
      </c>
      <c r="AJ14" s="4">
        <f t="shared" si="6"/>
        <v>102.22984562607205</v>
      </c>
      <c r="AK14" s="8">
        <f t="shared" si="7"/>
        <v>0.95334101382488479</v>
      </c>
      <c r="AL14" s="170">
        <v>567</v>
      </c>
      <c r="AM14" s="141">
        <v>600</v>
      </c>
      <c r="AN14" s="6">
        <f t="shared" si="8"/>
        <v>105.82010582010581</v>
      </c>
      <c r="AO14" s="49"/>
    </row>
    <row r="15" spans="2:41">
      <c r="B15" s="88" t="s">
        <v>110</v>
      </c>
      <c r="C15" s="86"/>
      <c r="D15" s="162">
        <v>-29</v>
      </c>
      <c r="E15" s="138">
        <v>-27</v>
      </c>
      <c r="F15" s="138">
        <v>2</v>
      </c>
      <c r="G15" s="138">
        <v>2</v>
      </c>
      <c r="H15" s="51">
        <v>-36</v>
      </c>
      <c r="I15" s="119">
        <v>-37</v>
      </c>
      <c r="J15" s="170">
        <v>331</v>
      </c>
      <c r="K15" s="4">
        <f>(J15-J40)/J41</f>
        <v>-1.2895422850357294</v>
      </c>
      <c r="L15" s="141">
        <v>333</v>
      </c>
      <c r="M15" s="4">
        <f>(L15-L40)/L41</f>
        <v>-1.7131781968966184</v>
      </c>
      <c r="N15" s="4">
        <f t="shared" si="0"/>
        <v>100.60422960725074</v>
      </c>
      <c r="O15" s="141">
        <v>212</v>
      </c>
      <c r="P15" s="4">
        <f>(O15-O40)/O41</f>
        <v>-1.4743475759380507</v>
      </c>
      <c r="Q15" s="141">
        <v>204</v>
      </c>
      <c r="R15" s="4">
        <f>(Q15-Q40)/Q41</f>
        <v>-1.3355474828182212</v>
      </c>
      <c r="S15" s="4">
        <f t="shared" si="1"/>
        <v>96.226415094339629</v>
      </c>
      <c r="T15" s="4">
        <f t="shared" si="2"/>
        <v>64.048338368580062</v>
      </c>
      <c r="U15" s="6">
        <f t="shared" si="3"/>
        <v>61.261261261261254</v>
      </c>
      <c r="V15" s="170">
        <v>1842</v>
      </c>
      <c r="W15" s="4">
        <f>(V15-V40)/V41</f>
        <v>-0.46906219325755266</v>
      </c>
      <c r="X15" s="141">
        <v>1020</v>
      </c>
      <c r="Y15" s="141">
        <v>820</v>
      </c>
      <c r="Z15" s="4">
        <f t="shared" si="4"/>
        <v>80.392156862745097</v>
      </c>
      <c r="AA15" s="141">
        <v>1934</v>
      </c>
      <c r="AB15" s="4">
        <f>(AA15-AA40)/AA41</f>
        <v>0.2331872684278721</v>
      </c>
      <c r="AC15" s="141">
        <v>988</v>
      </c>
      <c r="AD15" s="141">
        <v>945</v>
      </c>
      <c r="AE15" s="4">
        <f t="shared" si="5"/>
        <v>95.647773279352222</v>
      </c>
      <c r="AF15" s="141">
        <v>1921</v>
      </c>
      <c r="AG15" s="4">
        <f>(AF15-AF40)/AF41</f>
        <v>0.54702054709732162</v>
      </c>
      <c r="AH15" s="141">
        <v>971</v>
      </c>
      <c r="AI15" s="141">
        <v>949</v>
      </c>
      <c r="AJ15" s="4">
        <f t="shared" si="6"/>
        <v>97.734294541709573</v>
      </c>
      <c r="AK15" s="8">
        <f t="shared" si="7"/>
        <v>1.0499457111834962</v>
      </c>
      <c r="AL15" s="170">
        <v>576</v>
      </c>
      <c r="AM15" s="141">
        <v>560</v>
      </c>
      <c r="AN15" s="6">
        <f t="shared" si="8"/>
        <v>97.222222222222214</v>
      </c>
      <c r="AO15" s="49"/>
    </row>
    <row r="16" spans="2:41">
      <c r="B16" s="88" t="s">
        <v>111</v>
      </c>
      <c r="C16" s="85"/>
      <c r="D16" s="161">
        <v>-15</v>
      </c>
      <c r="E16" s="138">
        <v>-21</v>
      </c>
      <c r="F16" s="138">
        <v>2</v>
      </c>
      <c r="G16" s="138">
        <v>2</v>
      </c>
      <c r="H16" s="51">
        <v>34</v>
      </c>
      <c r="I16" s="119">
        <v>34</v>
      </c>
      <c r="J16" s="170">
        <v>494</v>
      </c>
      <c r="K16" s="4">
        <f>(J16-J40)/J41</f>
        <v>0.33784461963098877</v>
      </c>
      <c r="L16" s="141">
        <v>553</v>
      </c>
      <c r="M16" s="4">
        <f>(L16-L40)/L41</f>
        <v>0.61336009518520906</v>
      </c>
      <c r="N16" s="4">
        <f t="shared" si="0"/>
        <v>111.94331983805668</v>
      </c>
      <c r="O16" s="141">
        <v>318</v>
      </c>
      <c r="P16" s="4">
        <f>(O16-O40)/O41</f>
        <v>0.23574989477583394</v>
      </c>
      <c r="Q16" s="141">
        <v>398</v>
      </c>
      <c r="R16" s="4">
        <f>(Q16-Q40)/Q41</f>
        <v>1.2918593086992083</v>
      </c>
      <c r="S16" s="4">
        <f t="shared" si="1"/>
        <v>125.1572327044025</v>
      </c>
      <c r="T16" s="4">
        <f t="shared" si="2"/>
        <v>64.372469635627525</v>
      </c>
      <c r="U16" s="6">
        <f t="shared" si="3"/>
        <v>71.971066907775764</v>
      </c>
      <c r="V16" s="170">
        <v>1846</v>
      </c>
      <c r="W16" s="4">
        <f>(V16-V40)/V41</f>
        <v>-0.44906091679127458</v>
      </c>
      <c r="X16" s="141">
        <v>976</v>
      </c>
      <c r="Y16" s="141">
        <v>869</v>
      </c>
      <c r="Z16" s="4">
        <f t="shared" si="4"/>
        <v>89.036885245901644</v>
      </c>
      <c r="AA16" s="141">
        <v>1528</v>
      </c>
      <c r="AB16" s="4">
        <f>(AA16-AA40)/AA41</f>
        <v>-1.3423261064569665</v>
      </c>
      <c r="AC16" s="141">
        <v>745</v>
      </c>
      <c r="AD16" s="141">
        <v>782</v>
      </c>
      <c r="AE16" s="4">
        <f t="shared" si="5"/>
        <v>104.96644295302013</v>
      </c>
      <c r="AF16" s="141">
        <v>1261</v>
      </c>
      <c r="AG16" s="4">
        <f>(AF16-AF40)/AF41</f>
        <v>-1.5171006441326955</v>
      </c>
      <c r="AH16" s="141">
        <v>583</v>
      </c>
      <c r="AI16" s="141">
        <v>678</v>
      </c>
      <c r="AJ16" s="4">
        <f t="shared" si="6"/>
        <v>116.29502572898799</v>
      </c>
      <c r="AK16" s="8">
        <f t="shared" si="7"/>
        <v>0.82773564463705307</v>
      </c>
      <c r="AL16" s="170">
        <v>555</v>
      </c>
      <c r="AM16" s="141">
        <v>554</v>
      </c>
      <c r="AN16" s="6">
        <f t="shared" si="8"/>
        <v>99.819819819819827</v>
      </c>
      <c r="AO16" s="49"/>
    </row>
    <row r="17" spans="2:41">
      <c r="B17" s="88" t="s">
        <v>112</v>
      </c>
      <c r="C17" s="85"/>
      <c r="D17" s="162">
        <v>-22</v>
      </c>
      <c r="E17" s="138">
        <v>-18</v>
      </c>
      <c r="F17" s="138">
        <v>2</v>
      </c>
      <c r="G17" s="138">
        <v>2</v>
      </c>
      <c r="H17" s="51">
        <v>44</v>
      </c>
      <c r="I17" s="119">
        <v>43</v>
      </c>
      <c r="J17" s="170">
        <v>472</v>
      </c>
      <c r="K17" s="4">
        <f>(J17-J40)/J41</f>
        <v>0.11819730734468323</v>
      </c>
      <c r="L17" s="141">
        <v>463</v>
      </c>
      <c r="M17" s="4">
        <f>(L17-L40)/L41</f>
        <v>-0.33840556975735675</v>
      </c>
      <c r="N17" s="4">
        <f t="shared" si="0"/>
        <v>98.093220338983059</v>
      </c>
      <c r="O17" s="141">
        <v>376</v>
      </c>
      <c r="P17" s="4">
        <f>(O17-O40)/O41</f>
        <v>1.17146360516645</v>
      </c>
      <c r="Q17" s="141">
        <v>365</v>
      </c>
      <c r="R17" s="4">
        <f>(Q17-Q40)/Q41</f>
        <v>0.84492928746170737</v>
      </c>
      <c r="S17" s="4">
        <f t="shared" si="1"/>
        <v>97.074468085106375</v>
      </c>
      <c r="T17" s="4">
        <f t="shared" si="2"/>
        <v>79.66101694915254</v>
      </c>
      <c r="U17" s="6">
        <f t="shared" si="3"/>
        <v>78.833693304535629</v>
      </c>
      <c r="V17" s="163"/>
      <c r="W17" s="4">
        <f>(V17-V40)/V41</f>
        <v>-9.6796500059785924</v>
      </c>
      <c r="X17" s="139"/>
      <c r="Y17" s="139"/>
      <c r="Z17" s="4" t="e">
        <f t="shared" si="4"/>
        <v>#DIV/0!</v>
      </c>
      <c r="AA17" s="141">
        <v>2062</v>
      </c>
      <c r="AB17" s="4">
        <f>(AA17-AA40)/AA41</f>
        <v>0.72990084474624484</v>
      </c>
      <c r="AC17" s="141">
        <v>1053</v>
      </c>
      <c r="AD17" s="141">
        <v>1008</v>
      </c>
      <c r="AE17" s="4">
        <f t="shared" si="5"/>
        <v>95.726495726495727</v>
      </c>
      <c r="AF17" s="141">
        <v>2075</v>
      </c>
      <c r="AG17" s="4">
        <f>(AF17-AF40)/AF41</f>
        <v>1.0286488250509922</v>
      </c>
      <c r="AH17" s="141">
        <v>1064</v>
      </c>
      <c r="AI17" s="141">
        <v>1010</v>
      </c>
      <c r="AJ17" s="4">
        <f t="shared" si="6"/>
        <v>94.924812030075188</v>
      </c>
      <c r="AK17" s="8" t="e">
        <f t="shared" si="7"/>
        <v>#DIV/0!</v>
      </c>
      <c r="AL17" s="170">
        <v>558</v>
      </c>
      <c r="AM17" s="141">
        <v>572</v>
      </c>
      <c r="AN17" s="6">
        <f t="shared" si="8"/>
        <v>102.5089605734767</v>
      </c>
      <c r="AO17" s="49"/>
    </row>
    <row r="18" spans="2:41">
      <c r="B18" s="88" t="s">
        <v>113</v>
      </c>
      <c r="C18" s="85"/>
      <c r="D18" s="163"/>
      <c r="E18" s="139"/>
      <c r="F18" s="139"/>
      <c r="G18" s="139"/>
      <c r="H18" s="51"/>
      <c r="I18" s="119"/>
      <c r="J18" s="163"/>
      <c r="K18" s="4"/>
      <c r="L18" s="139"/>
      <c r="M18" s="4"/>
      <c r="N18" s="4"/>
      <c r="O18" s="139"/>
      <c r="P18" s="4"/>
      <c r="Q18" s="139"/>
      <c r="R18" s="4"/>
      <c r="S18" s="4"/>
      <c r="T18" s="4"/>
      <c r="U18" s="6"/>
      <c r="V18" s="163"/>
      <c r="W18" s="4"/>
      <c r="X18" s="139"/>
      <c r="Y18" s="139"/>
      <c r="Z18" s="4"/>
      <c r="AA18" s="139"/>
      <c r="AB18" s="4"/>
      <c r="AC18" s="139"/>
      <c r="AD18" s="139"/>
      <c r="AE18" s="4"/>
      <c r="AF18" s="139"/>
      <c r="AG18" s="4"/>
      <c r="AH18" s="139"/>
      <c r="AI18" s="139"/>
      <c r="AJ18" s="4"/>
      <c r="AK18" s="8"/>
      <c r="AL18" s="163"/>
      <c r="AM18" s="139"/>
      <c r="AN18" s="6"/>
      <c r="AO18" s="49"/>
    </row>
    <row r="19" spans="2:41">
      <c r="B19" s="88" t="s">
        <v>114</v>
      </c>
      <c r="C19" s="85"/>
      <c r="D19" s="161">
        <v>-2</v>
      </c>
      <c r="E19" s="136">
        <v>-2</v>
      </c>
      <c r="F19" s="137">
        <v>1</v>
      </c>
      <c r="G19" s="137">
        <v>1</v>
      </c>
      <c r="H19" s="51">
        <v>40</v>
      </c>
      <c r="I19" s="119">
        <v>45</v>
      </c>
      <c r="J19" s="170">
        <v>672</v>
      </c>
      <c r="K19" s="4">
        <f>(J19-J40)/J41</f>
        <v>2.1149910554020059</v>
      </c>
      <c r="L19" s="141">
        <v>719</v>
      </c>
      <c r="M19" s="4">
        <f>(L19-L40)/L41</f>
        <v>2.3688389883014973</v>
      </c>
      <c r="N19" s="4">
        <f t="shared" si="0"/>
        <v>106.99404761904762</v>
      </c>
      <c r="O19" s="141">
        <v>347</v>
      </c>
      <c r="P19" s="4">
        <f>(O19-O40)/O41</f>
        <v>0.70360674997114192</v>
      </c>
      <c r="Q19" s="141">
        <v>426</v>
      </c>
      <c r="R19" s="4">
        <f>(Q19-Q40)/Q41</f>
        <v>1.6710726600522392</v>
      </c>
      <c r="S19" s="4">
        <f t="shared" si="1"/>
        <v>122.76657060518733</v>
      </c>
      <c r="T19" s="4">
        <f t="shared" si="2"/>
        <v>51.636904761904766</v>
      </c>
      <c r="U19" s="6">
        <f t="shared" si="3"/>
        <v>59.248956884561885</v>
      </c>
      <c r="V19" s="170">
        <v>2264</v>
      </c>
      <c r="W19" s="4">
        <f>(V19-V40)/V41</f>
        <v>1.6410724739347813</v>
      </c>
      <c r="X19" s="141">
        <v>1113</v>
      </c>
      <c r="Y19" s="141">
        <v>1150</v>
      </c>
      <c r="Z19" s="4">
        <f t="shared" si="4"/>
        <v>103.32434860736748</v>
      </c>
      <c r="AA19" s="141">
        <v>1883</v>
      </c>
      <c r="AB19" s="4">
        <f>(AA19-AA40)/AA41</f>
        <v>3.5277952863520472E-2</v>
      </c>
      <c r="AC19" s="141">
        <v>969</v>
      </c>
      <c r="AD19" s="141">
        <v>913</v>
      </c>
      <c r="AE19" s="4">
        <f t="shared" si="5"/>
        <v>94.220846233230134</v>
      </c>
      <c r="AF19" s="141">
        <v>1869</v>
      </c>
      <c r="AG19" s="4">
        <f>(AF19-AF40)/AF41</f>
        <v>0.38439281687919907</v>
      </c>
      <c r="AH19" s="141">
        <v>953</v>
      </c>
      <c r="AI19" s="141">
        <v>914</v>
      </c>
      <c r="AJ19" s="4">
        <f t="shared" si="6"/>
        <v>95.907660020986356</v>
      </c>
      <c r="AK19" s="8">
        <f t="shared" si="7"/>
        <v>0.83171378091872794</v>
      </c>
      <c r="AL19" s="170">
        <v>605</v>
      </c>
      <c r="AM19" s="141">
        <v>578</v>
      </c>
      <c r="AN19" s="6">
        <f t="shared" si="8"/>
        <v>95.537190082644628</v>
      </c>
      <c r="AO19" s="49"/>
    </row>
    <row r="20" spans="2:41" ht="15.75" customHeight="1">
      <c r="B20" s="88" t="s">
        <v>115</v>
      </c>
      <c r="C20" s="85"/>
      <c r="D20" s="162">
        <v>-17</v>
      </c>
      <c r="E20" s="138">
        <v>-22</v>
      </c>
      <c r="F20" s="138">
        <v>2</v>
      </c>
      <c r="G20" s="138">
        <v>2</v>
      </c>
      <c r="H20" s="51">
        <v>42</v>
      </c>
      <c r="I20" s="119">
        <v>43</v>
      </c>
      <c r="J20" s="170">
        <v>435</v>
      </c>
      <c r="K20" s="4">
        <f>(J20-J40)/J41</f>
        <v>-0.2512095360459215</v>
      </c>
      <c r="L20" s="141">
        <v>468</v>
      </c>
      <c r="M20" s="4">
        <f>(L20-L40)/L41</f>
        <v>-0.28552969948276974</v>
      </c>
      <c r="N20" s="4">
        <f t="shared" si="0"/>
        <v>107.58620689655172</v>
      </c>
      <c r="O20" s="141">
        <v>391</v>
      </c>
      <c r="P20" s="4">
        <f>(O20-O40)/O41</f>
        <v>1.4134585302674714</v>
      </c>
      <c r="Q20" s="141">
        <v>354</v>
      </c>
      <c r="R20" s="4">
        <f>(Q20-Q40)/Q41</f>
        <v>0.69595261371587369</v>
      </c>
      <c r="S20" s="4">
        <f t="shared" si="1"/>
        <v>90.537084398976987</v>
      </c>
      <c r="T20" s="4">
        <f t="shared" si="2"/>
        <v>89.885057471264361</v>
      </c>
      <c r="U20" s="6">
        <f t="shared" si="3"/>
        <v>75.641025641025635</v>
      </c>
      <c r="V20" s="170">
        <v>1807</v>
      </c>
      <c r="W20" s="4">
        <f>(V20-V40)/V41</f>
        <v>-0.64407336233748558</v>
      </c>
      <c r="X20" s="141">
        <v>986</v>
      </c>
      <c r="Y20" s="141">
        <v>820</v>
      </c>
      <c r="Z20" s="4">
        <f t="shared" si="4"/>
        <v>83.164300202839755</v>
      </c>
      <c r="AA20" s="141">
        <v>1876</v>
      </c>
      <c r="AB20" s="4">
        <f>(AA20-AA40)/AA41</f>
        <v>8.1139291586094613E-3</v>
      </c>
      <c r="AC20" s="141">
        <v>938</v>
      </c>
      <c r="AD20" s="141">
        <v>937</v>
      </c>
      <c r="AE20" s="4">
        <f t="shared" si="5"/>
        <v>99.893390191897652</v>
      </c>
      <c r="AF20" s="141">
        <v>1870</v>
      </c>
      <c r="AG20" s="4">
        <f>(AF20-AF40)/AF41</f>
        <v>0.38752027322954757</v>
      </c>
      <c r="AH20" s="141">
        <v>934</v>
      </c>
      <c r="AI20" s="141">
        <v>934</v>
      </c>
      <c r="AJ20" s="4">
        <f t="shared" si="6"/>
        <v>100</v>
      </c>
      <c r="AK20" s="8">
        <f t="shared" si="7"/>
        <v>1.0381848367459878</v>
      </c>
      <c r="AL20" s="170">
        <v>592</v>
      </c>
      <c r="AM20" s="141">
        <v>588</v>
      </c>
      <c r="AN20" s="6">
        <f t="shared" si="8"/>
        <v>99.324324324324323</v>
      </c>
      <c r="AO20" s="49"/>
    </row>
    <row r="21" spans="2:41" ht="15.75" customHeight="1">
      <c r="B21" s="88" t="s">
        <v>116</v>
      </c>
      <c r="C21" s="85"/>
      <c r="D21" s="162">
        <v>-21</v>
      </c>
      <c r="E21" s="138">
        <v>-20</v>
      </c>
      <c r="F21" s="140">
        <v>0</v>
      </c>
      <c r="G21" s="137">
        <v>1</v>
      </c>
      <c r="H21" s="51">
        <v>33</v>
      </c>
      <c r="I21" s="119">
        <v>38</v>
      </c>
      <c r="J21" s="170">
        <v>458</v>
      </c>
      <c r="K21" s="4">
        <f>(J21-J40)/J41</f>
        <v>-2.1578255019329372E-2</v>
      </c>
      <c r="L21" s="141">
        <v>484</v>
      </c>
      <c r="M21" s="4">
        <f>(L21-L40)/L41</f>
        <v>-0.11632691460409138</v>
      </c>
      <c r="N21" s="4">
        <f t="shared" si="0"/>
        <v>105.67685589519651</v>
      </c>
      <c r="O21" s="141">
        <v>352</v>
      </c>
      <c r="P21" s="4">
        <f>(O21-O40)/O41</f>
        <v>0.78427172500481579</v>
      </c>
      <c r="Q21" s="141">
        <v>390</v>
      </c>
      <c r="R21" s="4">
        <f>(Q21-Q40)/Q41</f>
        <v>1.1835126368840565</v>
      </c>
      <c r="S21" s="4">
        <f t="shared" si="1"/>
        <v>110.79545454545455</v>
      </c>
      <c r="T21" s="4">
        <f t="shared" si="2"/>
        <v>76.855895196506552</v>
      </c>
      <c r="U21" s="6">
        <f t="shared" si="3"/>
        <v>80.578512396694208</v>
      </c>
      <c r="V21" s="170">
        <v>1903</v>
      </c>
      <c r="W21" s="4">
        <f>(V21-V40)/V41</f>
        <v>-0.16404272714681242</v>
      </c>
      <c r="X21" s="141">
        <v>982</v>
      </c>
      <c r="Y21" s="141">
        <v>920</v>
      </c>
      <c r="Z21" s="4">
        <f t="shared" si="4"/>
        <v>93.686354378818734</v>
      </c>
      <c r="AA21" s="141">
        <v>1697</v>
      </c>
      <c r="AB21" s="4">
        <f>(AA21-AA40)/AA41</f>
        <v>-0.68650896272411488</v>
      </c>
      <c r="AC21" s="141">
        <v>833</v>
      </c>
      <c r="AD21" s="141">
        <v>862</v>
      </c>
      <c r="AE21" s="4">
        <f t="shared" si="5"/>
        <v>103.4813925570228</v>
      </c>
      <c r="AF21" s="141">
        <v>1613</v>
      </c>
      <c r="AG21" s="4">
        <f>(AF21-AF40)/AF41</f>
        <v>-0.41623600881001976</v>
      </c>
      <c r="AH21" s="141">
        <v>758</v>
      </c>
      <c r="AI21" s="141">
        <v>862</v>
      </c>
      <c r="AJ21" s="4">
        <f t="shared" si="6"/>
        <v>113.72031662269129</v>
      </c>
      <c r="AK21" s="8">
        <f t="shared" si="7"/>
        <v>0.89174986862848138</v>
      </c>
      <c r="AL21" s="170">
        <v>577</v>
      </c>
      <c r="AM21" s="141">
        <v>587</v>
      </c>
      <c r="AN21" s="6">
        <f t="shared" si="8"/>
        <v>101.73310225303294</v>
      </c>
      <c r="AO21" s="49"/>
    </row>
    <row r="22" spans="2:41">
      <c r="B22" s="88" t="s">
        <v>117</v>
      </c>
      <c r="C22" s="85"/>
      <c r="D22" s="161">
        <v>-10</v>
      </c>
      <c r="E22" s="136">
        <v>-12</v>
      </c>
      <c r="F22" s="137">
        <v>1</v>
      </c>
      <c r="G22" s="137">
        <v>1</v>
      </c>
      <c r="H22" s="51">
        <v>41</v>
      </c>
      <c r="I22" s="119">
        <v>37</v>
      </c>
      <c r="J22" s="170">
        <v>551</v>
      </c>
      <c r="K22" s="4">
        <f>(J22-J40)/J41</f>
        <v>0.90693083782732575</v>
      </c>
      <c r="L22" s="141">
        <v>519</v>
      </c>
      <c r="M22" s="4">
        <f>(L22-L40)/L41</f>
        <v>0.25380417731801758</v>
      </c>
      <c r="N22" s="4">
        <f t="shared" si="0"/>
        <v>94.192377495462793</v>
      </c>
      <c r="O22" s="141">
        <v>349</v>
      </c>
      <c r="P22" s="4">
        <f>(O22-O40)/O41</f>
        <v>0.73587273998461145</v>
      </c>
      <c r="Q22" s="141">
        <v>311</v>
      </c>
      <c r="R22" s="4">
        <f>(Q22-Q40)/Q41</f>
        <v>0.11358925270943313</v>
      </c>
      <c r="S22" s="4">
        <f t="shared" si="1"/>
        <v>89.11174785100286</v>
      </c>
      <c r="T22" s="4">
        <f t="shared" si="2"/>
        <v>63.339382940108891</v>
      </c>
      <c r="U22" s="6">
        <f t="shared" si="3"/>
        <v>59.922928709055881</v>
      </c>
      <c r="V22" s="170">
        <v>1771</v>
      </c>
      <c r="W22" s="4">
        <f>(V22-V40)/V41</f>
        <v>-0.82408485053398794</v>
      </c>
      <c r="X22" s="141">
        <v>995</v>
      </c>
      <c r="Y22" s="141">
        <v>775</v>
      </c>
      <c r="Z22" s="4">
        <f t="shared" si="4"/>
        <v>77.889447236180914</v>
      </c>
      <c r="AA22" s="141">
        <v>1751</v>
      </c>
      <c r="AB22" s="4">
        <f>(AA22-AA40)/AA41</f>
        <v>-0.47695792271480142</v>
      </c>
      <c r="AC22" s="141">
        <v>962</v>
      </c>
      <c r="AD22" s="141">
        <v>788</v>
      </c>
      <c r="AE22" s="4">
        <f t="shared" si="5"/>
        <v>81.912681912681919</v>
      </c>
      <c r="AF22" s="141">
        <v>1766</v>
      </c>
      <c r="AG22" s="4">
        <f>(AF22-AF40)/AF41</f>
        <v>6.2264812793302433E-2</v>
      </c>
      <c r="AH22" s="141">
        <v>976</v>
      </c>
      <c r="AI22" s="141">
        <v>789</v>
      </c>
      <c r="AJ22" s="4">
        <f t="shared" si="6"/>
        <v>80.840163934426229</v>
      </c>
      <c r="AK22" s="8">
        <f t="shared" si="7"/>
        <v>0.98870694522868441</v>
      </c>
      <c r="AL22" s="170">
        <v>575</v>
      </c>
      <c r="AM22" s="141">
        <v>580</v>
      </c>
      <c r="AN22" s="6">
        <f t="shared" si="8"/>
        <v>100.8695652173913</v>
      </c>
      <c r="AO22" s="49"/>
    </row>
    <row r="23" spans="2:41">
      <c r="B23" s="88" t="s">
        <v>118</v>
      </c>
      <c r="C23" s="85"/>
      <c r="D23" s="162">
        <v>-34</v>
      </c>
      <c r="E23" s="138">
        <v>-36</v>
      </c>
      <c r="F23" s="138">
        <v>2</v>
      </c>
      <c r="G23" s="138">
        <v>2</v>
      </c>
      <c r="H23" s="51">
        <v>38</v>
      </c>
      <c r="I23" s="119">
        <v>38</v>
      </c>
      <c r="J23" s="170">
        <v>407</v>
      </c>
      <c r="K23" s="4">
        <f>(J23-J40)/J41</f>
        <v>-0.53076066077394668</v>
      </c>
      <c r="L23" s="141">
        <v>427</v>
      </c>
      <c r="M23" s="4">
        <f>(L23-L40)/L41</f>
        <v>-0.71911183573438309</v>
      </c>
      <c r="N23" s="4">
        <f t="shared" si="0"/>
        <v>104.91400491400491</v>
      </c>
      <c r="O23" s="141">
        <v>230</v>
      </c>
      <c r="P23" s="4">
        <f>(O23-O40)/O41</f>
        <v>-1.183953665816825</v>
      </c>
      <c r="Q23" s="141">
        <v>220</v>
      </c>
      <c r="R23" s="4">
        <f>(Q23-Q40)/Q41</f>
        <v>-1.1188541391879179</v>
      </c>
      <c r="S23" s="4">
        <f t="shared" si="1"/>
        <v>95.652173913043484</v>
      </c>
      <c r="T23" s="4">
        <f t="shared" si="2"/>
        <v>56.511056511056509</v>
      </c>
      <c r="U23" s="6">
        <f t="shared" si="3"/>
        <v>51.522248243559723</v>
      </c>
      <c r="V23" s="170">
        <v>1815</v>
      </c>
      <c r="W23" s="4">
        <f>(V23-V40)/V41</f>
        <v>-0.60407080940492941</v>
      </c>
      <c r="X23" s="141">
        <v>1010</v>
      </c>
      <c r="Y23" s="141">
        <v>804</v>
      </c>
      <c r="Z23" s="4">
        <f t="shared" si="4"/>
        <v>79.603960396039611</v>
      </c>
      <c r="AA23" s="141">
        <v>1846</v>
      </c>
      <c r="AB23" s="4">
        <f>(AA23-AA40)/AA41</f>
        <v>-0.10830331529100914</v>
      </c>
      <c r="AC23" s="141">
        <v>995</v>
      </c>
      <c r="AD23" s="141">
        <v>850</v>
      </c>
      <c r="AE23" s="4">
        <f t="shared" si="5"/>
        <v>85.427135678391963</v>
      </c>
      <c r="AF23" s="141">
        <v>1844</v>
      </c>
      <c r="AG23" s="4">
        <f>(AF23-AF40)/AF41</f>
        <v>0.30620640812048627</v>
      </c>
      <c r="AH23" s="141">
        <v>997</v>
      </c>
      <c r="AI23" s="141">
        <v>846</v>
      </c>
      <c r="AJ23" s="4">
        <f t="shared" si="6"/>
        <v>84.85456369107321</v>
      </c>
      <c r="AK23" s="8">
        <f t="shared" si="7"/>
        <v>1.0170798898071625</v>
      </c>
      <c r="AL23" s="170">
        <v>665</v>
      </c>
      <c r="AM23" s="141">
        <v>645</v>
      </c>
      <c r="AN23" s="6">
        <f t="shared" si="8"/>
        <v>96.992481203007515</v>
      </c>
      <c r="AO23" s="49"/>
    </row>
    <row r="24" spans="2:41">
      <c r="B24" s="88" t="s">
        <v>119</v>
      </c>
      <c r="C24" s="85"/>
      <c r="D24" s="162">
        <v>-22</v>
      </c>
      <c r="E24" s="138">
        <v>-20</v>
      </c>
      <c r="F24" s="138">
        <v>2</v>
      </c>
      <c r="G24" s="138">
        <v>2</v>
      </c>
      <c r="H24" s="51">
        <v>36</v>
      </c>
      <c r="I24" s="119">
        <v>32</v>
      </c>
      <c r="J24" s="170">
        <v>439</v>
      </c>
      <c r="K24" s="4">
        <f>(J24-J40)/J41</f>
        <v>-0.21127366108477505</v>
      </c>
      <c r="L24" s="141">
        <v>420</v>
      </c>
      <c r="M24" s="4">
        <f>(L24-L40)/L41</f>
        <v>-0.79313805411880489</v>
      </c>
      <c r="N24" s="4">
        <f t="shared" si="0"/>
        <v>95.671981776765378</v>
      </c>
      <c r="O24" s="141">
        <v>306</v>
      </c>
      <c r="P24" s="4">
        <f>(O24-O40)/O41</f>
        <v>4.2153954695016808E-2</v>
      </c>
      <c r="Q24" s="141">
        <v>260</v>
      </c>
      <c r="R24" s="4">
        <f>(Q24-Q40)/Q41</f>
        <v>-0.57712078011215917</v>
      </c>
      <c r="S24" s="4">
        <f t="shared" si="1"/>
        <v>84.967320261437905</v>
      </c>
      <c r="T24" s="4">
        <f t="shared" si="2"/>
        <v>69.703872437357631</v>
      </c>
      <c r="U24" s="6">
        <f t="shared" si="3"/>
        <v>61.904761904761905</v>
      </c>
      <c r="V24" s="170">
        <v>1744</v>
      </c>
      <c r="W24" s="4">
        <f>(V24-V40)/V41</f>
        <v>-0.95909346668136475</v>
      </c>
      <c r="X24" s="141">
        <v>1012</v>
      </c>
      <c r="Y24" s="141">
        <v>731</v>
      </c>
      <c r="Z24" s="4">
        <f t="shared" si="4"/>
        <v>72.233201581027672</v>
      </c>
      <c r="AA24" s="141">
        <v>1838</v>
      </c>
      <c r="AB24" s="4">
        <f>(AA24-AA40)/AA41</f>
        <v>-0.13934791381090744</v>
      </c>
      <c r="AC24" s="141">
        <v>902</v>
      </c>
      <c r="AD24" s="141">
        <v>935</v>
      </c>
      <c r="AE24" s="4">
        <f t="shared" si="5"/>
        <v>103.65853658536585</v>
      </c>
      <c r="AF24" s="141">
        <v>1838</v>
      </c>
      <c r="AG24" s="4">
        <f>(AF24-AF40)/AF41</f>
        <v>0.28744167001839521</v>
      </c>
      <c r="AH24" s="141">
        <v>904</v>
      </c>
      <c r="AI24" s="141">
        <v>933</v>
      </c>
      <c r="AJ24" s="4">
        <f t="shared" si="6"/>
        <v>103.2079646017699</v>
      </c>
      <c r="AK24" s="8">
        <f t="shared" si="7"/>
        <v>1.0538990825688073</v>
      </c>
      <c r="AL24" s="170">
        <v>610</v>
      </c>
      <c r="AM24" s="141">
        <v>600</v>
      </c>
      <c r="AN24" s="6">
        <f t="shared" si="8"/>
        <v>98.360655737704917</v>
      </c>
      <c r="AO24" s="49"/>
    </row>
    <row r="25" spans="2:41">
      <c r="B25" s="88" t="s">
        <v>120</v>
      </c>
      <c r="C25" s="85"/>
      <c r="D25" s="162">
        <v>-20</v>
      </c>
      <c r="E25" s="138">
        <v>-24</v>
      </c>
      <c r="F25" s="137">
        <v>1</v>
      </c>
      <c r="G25" s="138">
        <v>2</v>
      </c>
      <c r="H25" s="51">
        <v>46</v>
      </c>
      <c r="I25" s="119">
        <v>47</v>
      </c>
      <c r="J25" s="170">
        <v>461</v>
      </c>
      <c r="K25" s="4">
        <f>(J25-J40)/J41</f>
        <v>8.3736512015304704E-3</v>
      </c>
      <c r="L25" s="141">
        <v>470</v>
      </c>
      <c r="M25" s="4">
        <f>(L25-L40)/L41</f>
        <v>-0.26437935137293495</v>
      </c>
      <c r="N25" s="4">
        <f t="shared" si="0"/>
        <v>101.95227765726682</v>
      </c>
      <c r="O25" s="141">
        <v>367</v>
      </c>
      <c r="P25" s="4">
        <f>(O25-O40)/O41</f>
        <v>1.0262666501058371</v>
      </c>
      <c r="Q25" s="141">
        <v>340</v>
      </c>
      <c r="R25" s="4">
        <f>(Q25-Q40)/Q41</f>
        <v>0.50634593803935812</v>
      </c>
      <c r="S25" s="4">
        <f t="shared" si="1"/>
        <v>92.643051771117172</v>
      </c>
      <c r="T25" s="4">
        <f t="shared" si="2"/>
        <v>79.60954446854663</v>
      </c>
      <c r="U25" s="6">
        <f t="shared" si="3"/>
        <v>72.340425531914903</v>
      </c>
      <c r="V25" s="170">
        <v>2039</v>
      </c>
      <c r="W25" s="4">
        <f>(V25-V40)/V41</f>
        <v>0.51600067270664118</v>
      </c>
      <c r="X25" s="141">
        <v>1230</v>
      </c>
      <c r="Y25" s="141">
        <v>808</v>
      </c>
      <c r="Z25" s="4">
        <f t="shared" si="4"/>
        <v>65.691056910569102</v>
      </c>
      <c r="AA25" s="141">
        <v>1830</v>
      </c>
      <c r="AB25" s="4">
        <f>(AA25-AA40)/AA41</f>
        <v>-0.17039251233080574</v>
      </c>
      <c r="AC25" s="141">
        <v>917</v>
      </c>
      <c r="AD25" s="141">
        <v>912</v>
      </c>
      <c r="AE25" s="4">
        <f t="shared" si="5"/>
        <v>99.454743729552888</v>
      </c>
      <c r="AF25" s="141">
        <v>1827</v>
      </c>
      <c r="AG25" s="4">
        <f>(AF25-AF40)/AF41</f>
        <v>0.25303965016456159</v>
      </c>
      <c r="AH25" s="141">
        <v>920</v>
      </c>
      <c r="AI25" s="141">
        <v>907</v>
      </c>
      <c r="AJ25" s="4">
        <f t="shared" si="6"/>
        <v>98.58695652173914</v>
      </c>
      <c r="AK25" s="8">
        <f t="shared" si="7"/>
        <v>0.89749877390877886</v>
      </c>
      <c r="AL25" s="170">
        <v>597</v>
      </c>
      <c r="AM25" s="141">
        <v>603</v>
      </c>
      <c r="AN25" s="6">
        <f t="shared" si="8"/>
        <v>101.00502512562815</v>
      </c>
      <c r="AO25" s="49"/>
    </row>
    <row r="26" spans="2:41">
      <c r="B26" s="88" t="s">
        <v>121</v>
      </c>
      <c r="C26" s="85"/>
      <c r="D26" s="162">
        <v>-20</v>
      </c>
      <c r="E26" s="138">
        <v>-17</v>
      </c>
      <c r="F26" s="138">
        <v>2</v>
      </c>
      <c r="G26" s="138">
        <v>2</v>
      </c>
      <c r="H26" s="51">
        <v>40</v>
      </c>
      <c r="I26" s="119">
        <v>40</v>
      </c>
      <c r="J26" s="170">
        <v>434</v>
      </c>
      <c r="K26" s="4">
        <f>(J26-J40)/J41</f>
        <v>-0.26119350478620812</v>
      </c>
      <c r="L26" s="141">
        <v>454</v>
      </c>
      <c r="M26" s="4">
        <f>(L26-L40)/L41</f>
        <v>-0.43358213625161335</v>
      </c>
      <c r="N26" s="4">
        <f t="shared" si="0"/>
        <v>104.60829493087557</v>
      </c>
      <c r="O26" s="141">
        <v>285</v>
      </c>
      <c r="P26" s="4">
        <f>(O26-O40)/O41</f>
        <v>-0.29663894044641315</v>
      </c>
      <c r="Q26" s="141">
        <v>327</v>
      </c>
      <c r="R26" s="4">
        <f>(Q26-Q40)/Q41</f>
        <v>0.33028259633973661</v>
      </c>
      <c r="S26" s="4">
        <f t="shared" si="1"/>
        <v>114.73684210526316</v>
      </c>
      <c r="T26" s="4">
        <f t="shared" si="2"/>
        <v>65.668202764976954</v>
      </c>
      <c r="U26" s="6">
        <f t="shared" si="3"/>
        <v>72.026431718061673</v>
      </c>
      <c r="V26" s="170">
        <v>1987</v>
      </c>
      <c r="W26" s="4">
        <f>(V26-V40)/V41</f>
        <v>0.25598407864502654</v>
      </c>
      <c r="X26" s="141">
        <v>1081</v>
      </c>
      <c r="Y26" s="141">
        <v>906</v>
      </c>
      <c r="Z26" s="4">
        <f t="shared" si="4"/>
        <v>83.811285846438494</v>
      </c>
      <c r="AA26" s="141">
        <v>1532</v>
      </c>
      <c r="AB26" s="4">
        <f>(AA26-AA40)/AA41</f>
        <v>-1.3268038071970172</v>
      </c>
      <c r="AC26" s="141">
        <v>796</v>
      </c>
      <c r="AD26" s="141">
        <v>735</v>
      </c>
      <c r="AE26" s="4">
        <f t="shared" si="5"/>
        <v>92.336683417085425</v>
      </c>
      <c r="AF26" s="141">
        <v>1532</v>
      </c>
      <c r="AG26" s="4">
        <f>(AF26-AF40)/AF41</f>
        <v>-0.66955997318824911</v>
      </c>
      <c r="AH26" s="141">
        <v>796</v>
      </c>
      <c r="AI26" s="141">
        <v>735</v>
      </c>
      <c r="AJ26" s="4">
        <f t="shared" si="6"/>
        <v>92.336683417085425</v>
      </c>
      <c r="AK26" s="8">
        <f t="shared" si="7"/>
        <v>0.77101157523905384</v>
      </c>
      <c r="AL26" s="170">
        <v>625</v>
      </c>
      <c r="AM26" s="141">
        <v>650</v>
      </c>
      <c r="AN26" s="6">
        <f t="shared" si="8"/>
        <v>104</v>
      </c>
      <c r="AO26" s="49"/>
    </row>
    <row r="27" spans="2:41">
      <c r="B27" s="88" t="s">
        <v>122</v>
      </c>
      <c r="C27" s="85"/>
      <c r="D27" s="163"/>
      <c r="E27" s="139"/>
      <c r="F27" s="139"/>
      <c r="G27" s="139"/>
      <c r="H27" s="51"/>
      <c r="I27" s="119"/>
      <c r="J27" s="163"/>
      <c r="K27" s="4"/>
      <c r="L27" s="139"/>
      <c r="M27" s="4"/>
      <c r="N27" s="4"/>
      <c r="O27" s="139"/>
      <c r="P27" s="4"/>
      <c r="Q27" s="139"/>
      <c r="R27" s="4"/>
      <c r="S27" s="4"/>
      <c r="T27" s="4"/>
      <c r="U27" s="6"/>
      <c r="V27" s="163"/>
      <c r="W27" s="4"/>
      <c r="X27" s="139"/>
      <c r="Y27" s="139"/>
      <c r="Z27" s="4"/>
      <c r="AA27" s="139"/>
      <c r="AB27" s="4"/>
      <c r="AC27" s="139"/>
      <c r="AD27" s="139"/>
      <c r="AE27" s="4"/>
      <c r="AF27" s="139"/>
      <c r="AG27" s="4"/>
      <c r="AH27" s="139"/>
      <c r="AI27" s="139"/>
      <c r="AJ27" s="4"/>
      <c r="AK27" s="8"/>
      <c r="AL27" s="163"/>
      <c r="AM27" s="139"/>
      <c r="AN27" s="6"/>
      <c r="AO27" s="49"/>
    </row>
    <row r="28" spans="2:41">
      <c r="B28" s="88" t="s">
        <v>123</v>
      </c>
      <c r="C28" s="85"/>
      <c r="D28" s="161">
        <v>-12</v>
      </c>
      <c r="E28" s="136">
        <v>-7</v>
      </c>
      <c r="F28" s="138">
        <v>2</v>
      </c>
      <c r="G28" s="138">
        <v>2</v>
      </c>
      <c r="H28" s="51">
        <v>26</v>
      </c>
      <c r="I28" s="119">
        <v>32</v>
      </c>
      <c r="J28" s="170">
        <v>570</v>
      </c>
      <c r="K28" s="4">
        <f>(J28-J40)/J41</f>
        <v>1.0966262438927714</v>
      </c>
      <c r="L28" s="141">
        <v>539</v>
      </c>
      <c r="M28" s="4">
        <f>(L28-L40)/L41</f>
        <v>0.46530765841636551</v>
      </c>
      <c r="N28" s="4">
        <f t="shared" si="0"/>
        <v>94.561403508771932</v>
      </c>
      <c r="O28" s="141">
        <v>314</v>
      </c>
      <c r="P28" s="4">
        <f>(O28-O40)/O41</f>
        <v>0.17121791474889489</v>
      </c>
      <c r="Q28" s="141">
        <v>401</v>
      </c>
      <c r="R28" s="4">
        <f>(Q28-Q40)/Q41</f>
        <v>1.3324893106298901</v>
      </c>
      <c r="S28" s="4">
        <f t="shared" si="1"/>
        <v>127.70700636942675</v>
      </c>
      <c r="T28" s="4">
        <f t="shared" si="2"/>
        <v>55.087719298245617</v>
      </c>
      <c r="U28" s="6">
        <f t="shared" si="3"/>
        <v>74.397031539888687</v>
      </c>
      <c r="V28" s="170">
        <v>1853</v>
      </c>
      <c r="W28" s="4">
        <f>(V28-V40)/V41</f>
        <v>-0.41405868297528803</v>
      </c>
      <c r="X28" s="141">
        <v>901</v>
      </c>
      <c r="Y28" s="141">
        <v>951</v>
      </c>
      <c r="Z28" s="4">
        <f t="shared" si="4"/>
        <v>105.54938956714761</v>
      </c>
      <c r="AA28" s="141">
        <v>2189</v>
      </c>
      <c r="AB28" s="4">
        <f>(AA28-AA40)/AA41</f>
        <v>1.2227338462496302</v>
      </c>
      <c r="AC28" s="141">
        <v>1065</v>
      </c>
      <c r="AD28" s="141">
        <v>1123</v>
      </c>
      <c r="AE28" s="4">
        <f t="shared" si="5"/>
        <v>105.44600938967137</v>
      </c>
      <c r="AF28" s="141">
        <v>2159</v>
      </c>
      <c r="AG28" s="4">
        <f>(AF28-AF40)/AF41</f>
        <v>1.2913551584802672</v>
      </c>
      <c r="AH28" s="141">
        <v>1049</v>
      </c>
      <c r="AI28" s="141">
        <v>1110</v>
      </c>
      <c r="AJ28" s="4">
        <f t="shared" si="6"/>
        <v>105.81506196377501</v>
      </c>
      <c r="AK28" s="8">
        <f t="shared" si="7"/>
        <v>1.1813275769023206</v>
      </c>
      <c r="AL28" s="170">
        <v>640</v>
      </c>
      <c r="AM28" s="141">
        <v>630</v>
      </c>
      <c r="AN28" s="6">
        <f t="shared" si="8"/>
        <v>98.4375</v>
      </c>
      <c r="AO28" s="49"/>
    </row>
    <row r="29" spans="2:41" ht="15.75" customHeight="1">
      <c r="B29" s="88" t="s">
        <v>124</v>
      </c>
      <c r="C29" s="85"/>
      <c r="D29" s="162">
        <v>-25</v>
      </c>
      <c r="E29" s="138">
        <v>-25</v>
      </c>
      <c r="F29" s="137">
        <v>1</v>
      </c>
      <c r="G29" s="137">
        <v>1</v>
      </c>
      <c r="H29" s="51">
        <v>35</v>
      </c>
      <c r="I29" s="119">
        <v>40</v>
      </c>
      <c r="J29" s="170">
        <v>515</v>
      </c>
      <c r="K29" s="4">
        <f>(J29-J40)/J41</f>
        <v>0.54750796317700767</v>
      </c>
      <c r="L29" s="141">
        <v>449</v>
      </c>
      <c r="M29" s="4">
        <f>(L29-L40)/L41</f>
        <v>-0.4864580065262003</v>
      </c>
      <c r="N29" s="4">
        <f t="shared" si="0"/>
        <v>87.184466019417471</v>
      </c>
      <c r="O29" s="141">
        <v>341</v>
      </c>
      <c r="P29" s="4">
        <f>(O29-O40)/O41</f>
        <v>0.60680877993073346</v>
      </c>
      <c r="Q29" s="141">
        <v>333</v>
      </c>
      <c r="R29" s="4">
        <f>(Q29-Q40)/Q41</f>
        <v>0.41154260020110039</v>
      </c>
      <c r="S29" s="4">
        <f t="shared" si="1"/>
        <v>97.653958944281527</v>
      </c>
      <c r="T29" s="4">
        <f t="shared" si="2"/>
        <v>66.213592233009706</v>
      </c>
      <c r="U29" s="6">
        <f t="shared" si="3"/>
        <v>74.164810690423167</v>
      </c>
      <c r="V29" s="170">
        <v>1899</v>
      </c>
      <c r="W29" s="4">
        <f>(V29-V40)/V41</f>
        <v>-0.18404400361309048</v>
      </c>
      <c r="X29" s="141">
        <v>1069</v>
      </c>
      <c r="Y29" s="141">
        <v>829</v>
      </c>
      <c r="Z29" s="4">
        <f t="shared" si="4"/>
        <v>77.549111318989702</v>
      </c>
      <c r="AA29" s="141">
        <v>1828</v>
      </c>
      <c r="AB29" s="4">
        <f>(AA29-AA40)/AA41</f>
        <v>-0.17815366196078031</v>
      </c>
      <c r="AC29" s="141">
        <v>897</v>
      </c>
      <c r="AD29" s="141">
        <v>930</v>
      </c>
      <c r="AE29" s="4">
        <f t="shared" si="5"/>
        <v>103.67892976588628</v>
      </c>
      <c r="AF29" s="141">
        <v>1685</v>
      </c>
      <c r="AG29" s="4">
        <f>(AF29-AF40)/AF41</f>
        <v>-0.19105915158492695</v>
      </c>
      <c r="AH29" s="141">
        <v>838</v>
      </c>
      <c r="AI29" s="141">
        <v>846</v>
      </c>
      <c r="AJ29" s="4">
        <f t="shared" si="6"/>
        <v>100.9546539379475</v>
      </c>
      <c r="AK29" s="8">
        <f t="shared" si="7"/>
        <v>0.96261190100052663</v>
      </c>
      <c r="AL29" s="170">
        <v>498</v>
      </c>
      <c r="AM29" s="141">
        <v>564</v>
      </c>
      <c r="AN29" s="6">
        <f t="shared" si="8"/>
        <v>113.25301204819279</v>
      </c>
      <c r="AO29" s="49"/>
    </row>
    <row r="30" spans="2:41">
      <c r="B30" s="88" t="s">
        <v>125</v>
      </c>
      <c r="C30" s="85"/>
      <c r="D30" s="162">
        <v>-22</v>
      </c>
      <c r="E30" s="138">
        <v>-27</v>
      </c>
      <c r="F30" s="138">
        <v>2</v>
      </c>
      <c r="G30" s="138">
        <v>2</v>
      </c>
      <c r="H30" s="51">
        <v>30</v>
      </c>
      <c r="I30" s="119">
        <v>30</v>
      </c>
      <c r="J30" s="170">
        <v>632</v>
      </c>
      <c r="K30" s="4">
        <f>(J30-J40)/J41</f>
        <v>1.7156323057905416</v>
      </c>
      <c r="L30" s="141">
        <v>684</v>
      </c>
      <c r="M30" s="4">
        <f>(L30-L40)/L41</f>
        <v>1.9987078963793883</v>
      </c>
      <c r="N30" s="4">
        <f t="shared" si="0"/>
        <v>108.22784810126582</v>
      </c>
      <c r="O30" s="141">
        <v>329</v>
      </c>
      <c r="P30" s="4">
        <f>(O30-O40)/O41</f>
        <v>0.4132128398499163</v>
      </c>
      <c r="Q30" s="141">
        <v>317</v>
      </c>
      <c r="R30" s="4">
        <f>(Q30-Q40)/Q41</f>
        <v>0.19484925657079694</v>
      </c>
      <c r="S30" s="4">
        <f t="shared" si="1"/>
        <v>96.352583586626139</v>
      </c>
      <c r="T30" s="4">
        <f t="shared" si="2"/>
        <v>52.056962025316459</v>
      </c>
      <c r="U30" s="6">
        <f t="shared" si="3"/>
        <v>46.345029239766085</v>
      </c>
      <c r="V30" s="170">
        <v>2011</v>
      </c>
      <c r="W30" s="4">
        <f>(V30-V40)/V41</f>
        <v>0.37599173744269482</v>
      </c>
      <c r="X30" s="141">
        <v>1093</v>
      </c>
      <c r="Y30" s="141">
        <v>918</v>
      </c>
      <c r="Z30" s="4">
        <f t="shared" si="4"/>
        <v>83.989021043000918</v>
      </c>
      <c r="AA30" s="141">
        <v>2003</v>
      </c>
      <c r="AB30" s="4">
        <f>(AA30-AA40)/AA41</f>
        <v>0.50094693066199492</v>
      </c>
      <c r="AC30" s="141">
        <v>1033</v>
      </c>
      <c r="AD30" s="141">
        <v>968</v>
      </c>
      <c r="AE30" s="4">
        <f t="shared" si="5"/>
        <v>93.707647628267182</v>
      </c>
      <c r="AF30" s="141">
        <v>1875</v>
      </c>
      <c r="AG30" s="4">
        <f>(AF30-AF40)/AF41</f>
        <v>0.40315755498129013</v>
      </c>
      <c r="AH30" s="141">
        <v>993</v>
      </c>
      <c r="AI30" s="141">
        <v>882</v>
      </c>
      <c r="AJ30" s="4">
        <f t="shared" si="6"/>
        <v>88.821752265861036</v>
      </c>
      <c r="AK30" s="8">
        <f t="shared" si="7"/>
        <v>0.99602187966185973</v>
      </c>
      <c r="AL30" s="170">
        <v>540</v>
      </c>
      <c r="AM30" s="141">
        <v>549</v>
      </c>
      <c r="AN30" s="6">
        <f t="shared" si="8"/>
        <v>101.66666666666666</v>
      </c>
      <c r="AO30" s="49"/>
    </row>
    <row r="31" spans="2:41">
      <c r="B31" s="88" t="s">
        <v>126</v>
      </c>
      <c r="C31" s="85"/>
      <c r="D31" s="161">
        <v>-7</v>
      </c>
      <c r="E31" s="136">
        <v>-10</v>
      </c>
      <c r="F31" s="137">
        <v>1</v>
      </c>
      <c r="G31" s="137">
        <v>1</v>
      </c>
      <c r="H31" s="135">
        <v>40</v>
      </c>
      <c r="I31" s="166">
        <v>39</v>
      </c>
      <c r="J31" s="170">
        <v>437</v>
      </c>
      <c r="K31" s="4">
        <f>(J31-J40)/J41</f>
        <v>-0.23124159856534829</v>
      </c>
      <c r="L31" s="141">
        <v>485</v>
      </c>
      <c r="M31" s="4">
        <f>(L31-L40)/L41</f>
        <v>-0.10575174054917398</v>
      </c>
      <c r="N31" s="4">
        <f t="shared" si="0"/>
        <v>110.98398169336386</v>
      </c>
      <c r="O31" s="141">
        <v>377</v>
      </c>
      <c r="P31" s="4">
        <f>(O31-O40)/O41</f>
        <v>1.1875966001731848</v>
      </c>
      <c r="Q31" s="141">
        <v>307</v>
      </c>
      <c r="R31" s="4">
        <f>(Q31-Q40)/Q41</f>
        <v>5.9415916801857253E-2</v>
      </c>
      <c r="S31" s="4">
        <f t="shared" si="1"/>
        <v>81.432360742705569</v>
      </c>
      <c r="T31" s="4">
        <f t="shared" si="2"/>
        <v>86.270022883295198</v>
      </c>
      <c r="U31" s="6">
        <f t="shared" si="3"/>
        <v>63.298969072164944</v>
      </c>
      <c r="V31" s="170">
        <v>2266</v>
      </c>
      <c r="W31" s="4">
        <f>(V31-V40)/V41</f>
        <v>1.6510731121679203</v>
      </c>
      <c r="X31" s="141">
        <v>1164</v>
      </c>
      <c r="Y31" s="141">
        <v>1101</v>
      </c>
      <c r="Z31" s="4">
        <f t="shared" si="4"/>
        <v>94.587628865979383</v>
      </c>
      <c r="AA31" s="141">
        <v>2018</v>
      </c>
      <c r="AB31" s="4">
        <f>(AA31-AA40)/AA41</f>
        <v>0.55915555288680419</v>
      </c>
      <c r="AC31" s="141">
        <v>925</v>
      </c>
      <c r="AD31" s="141">
        <v>1091</v>
      </c>
      <c r="AE31" s="4">
        <f t="shared" si="5"/>
        <v>117.94594594594594</v>
      </c>
      <c r="AF31" s="141">
        <v>1979</v>
      </c>
      <c r="AG31" s="4">
        <f>(AF31-AF40)/AF41</f>
        <v>0.72841301541753523</v>
      </c>
      <c r="AH31" s="141">
        <v>894</v>
      </c>
      <c r="AI31" s="141">
        <v>1085</v>
      </c>
      <c r="AJ31" s="4">
        <f t="shared" si="6"/>
        <v>121.36465324384787</v>
      </c>
      <c r="AK31" s="8">
        <f t="shared" si="7"/>
        <v>0.89055604589585169</v>
      </c>
      <c r="AL31" s="170">
        <v>605</v>
      </c>
      <c r="AM31" s="141">
        <v>594</v>
      </c>
      <c r="AN31" s="6">
        <f t="shared" si="8"/>
        <v>98.181818181818187</v>
      </c>
      <c r="AO31" s="50"/>
    </row>
    <row r="32" spans="2:41">
      <c r="B32" s="88" t="s">
        <v>127</v>
      </c>
      <c r="C32" s="85"/>
      <c r="D32" s="162">
        <v>-25</v>
      </c>
      <c r="E32" s="138">
        <v>-25</v>
      </c>
      <c r="F32" s="138">
        <v>2</v>
      </c>
      <c r="G32" s="137">
        <v>1</v>
      </c>
      <c r="H32" s="51">
        <v>40</v>
      </c>
      <c r="I32" s="119">
        <v>38</v>
      </c>
      <c r="J32" s="170">
        <v>504</v>
      </c>
      <c r="K32" s="4">
        <f>(J32-J40)/J41</f>
        <v>0.43768430703385491</v>
      </c>
      <c r="L32" s="141">
        <v>507</v>
      </c>
      <c r="M32" s="4">
        <f>(L32-L40)/L41</f>
        <v>0.12690208865900879</v>
      </c>
      <c r="N32" s="4">
        <f t="shared" si="0"/>
        <v>100.59523809523809</v>
      </c>
      <c r="O32" s="141">
        <v>389</v>
      </c>
      <c r="P32" s="4">
        <f>(O32-O40)/O41</f>
        <v>1.381192540254002</v>
      </c>
      <c r="Q32" s="141">
        <v>374</v>
      </c>
      <c r="R32" s="4">
        <f>(Q32-Q40)/Q41</f>
        <v>0.96681929325375304</v>
      </c>
      <c r="S32" s="4">
        <f t="shared" si="1"/>
        <v>96.1439588688946</v>
      </c>
      <c r="T32" s="4">
        <f t="shared" si="2"/>
        <v>77.182539682539684</v>
      </c>
      <c r="U32" s="6">
        <f t="shared" si="3"/>
        <v>73.767258382642993</v>
      </c>
      <c r="V32" s="170">
        <v>1944</v>
      </c>
      <c r="W32" s="4">
        <f>(V32-V40)/V41</f>
        <v>4.0970356632537543E-2</v>
      </c>
      <c r="X32" s="141">
        <v>978</v>
      </c>
      <c r="Y32" s="141">
        <v>966</v>
      </c>
      <c r="Z32" s="4">
        <f t="shared" si="4"/>
        <v>98.773006134969322</v>
      </c>
      <c r="AA32" s="141">
        <v>2475</v>
      </c>
      <c r="AB32" s="4">
        <f>(AA32-AA40)/AA41</f>
        <v>2.3325782433359943</v>
      </c>
      <c r="AC32" s="141">
        <v>1121</v>
      </c>
      <c r="AD32" s="141">
        <v>1353</v>
      </c>
      <c r="AE32" s="4">
        <f t="shared" si="5"/>
        <v>120.69580731489742</v>
      </c>
      <c r="AF32" s="141">
        <v>2499</v>
      </c>
      <c r="AG32" s="4">
        <f>(AF32-AF40)/AF41</f>
        <v>2.3546903175987608</v>
      </c>
      <c r="AH32" s="141">
        <v>1135</v>
      </c>
      <c r="AI32" s="141">
        <v>1363</v>
      </c>
      <c r="AJ32" s="4">
        <f t="shared" si="6"/>
        <v>120.08810572687226</v>
      </c>
      <c r="AK32" s="8">
        <f t="shared" si="7"/>
        <v>1.2731481481481481</v>
      </c>
      <c r="AL32" s="170">
        <v>554</v>
      </c>
      <c r="AM32" s="141">
        <v>572</v>
      </c>
      <c r="AN32" s="6">
        <f t="shared" si="8"/>
        <v>103.24909747292419</v>
      </c>
      <c r="AO32" s="50"/>
    </row>
    <row r="33" spans="2:41">
      <c r="B33" s="88" t="s">
        <v>128</v>
      </c>
      <c r="C33" s="85"/>
      <c r="D33" s="161">
        <v>-1</v>
      </c>
      <c r="E33" s="136">
        <v>-2</v>
      </c>
      <c r="F33" s="137">
        <v>1</v>
      </c>
      <c r="G33" s="137">
        <v>1</v>
      </c>
      <c r="H33" s="51">
        <v>30</v>
      </c>
      <c r="I33" s="119">
        <v>34</v>
      </c>
      <c r="J33" s="170">
        <v>426</v>
      </c>
      <c r="K33" s="4">
        <f>(J33-J40)/J41</f>
        <v>-0.34106525470850102</v>
      </c>
      <c r="L33" s="141">
        <v>408</v>
      </c>
      <c r="M33" s="4">
        <f>(L33-L40)/L41</f>
        <v>-0.92004014277781365</v>
      </c>
      <c r="N33" s="4">
        <f t="shared" si="0"/>
        <v>95.774647887323937</v>
      </c>
      <c r="O33" s="141">
        <v>145</v>
      </c>
      <c r="P33" s="4">
        <f>(O33-O40)/O41</f>
        <v>-2.5552582413892795</v>
      </c>
      <c r="Q33" s="141">
        <v>157</v>
      </c>
      <c r="R33" s="4">
        <f>(Q33-Q40)/Q41</f>
        <v>-1.9720841797322377</v>
      </c>
      <c r="S33" s="4">
        <f t="shared" si="1"/>
        <v>108.27586206896551</v>
      </c>
      <c r="T33" s="4">
        <f t="shared" si="2"/>
        <v>34.037558685446015</v>
      </c>
      <c r="U33" s="6">
        <f t="shared" si="3"/>
        <v>38.480392156862749</v>
      </c>
      <c r="V33" s="163"/>
      <c r="W33" s="4">
        <f>(V33-V40)/V41</f>
        <v>-9.6796500059785924</v>
      </c>
      <c r="X33" s="139"/>
      <c r="Y33" s="139"/>
      <c r="Z33" s="4" t="e">
        <f t="shared" si="4"/>
        <v>#DIV/0!</v>
      </c>
      <c r="AA33" s="138">
        <v>2156</v>
      </c>
      <c r="AB33" s="4">
        <f>(AA33-AA40)/AA41</f>
        <v>1.0946748773550499</v>
      </c>
      <c r="AC33" s="138">
        <v>1043</v>
      </c>
      <c r="AD33" s="138">
        <v>1111</v>
      </c>
      <c r="AE33" s="4">
        <f t="shared" si="5"/>
        <v>106.51965484180251</v>
      </c>
      <c r="AF33" s="138">
        <v>1745</v>
      </c>
      <c r="AG33" s="4">
        <f>(AF33-AF40)/AF41</f>
        <v>-3.4117705640162987E-3</v>
      </c>
      <c r="AH33" s="138">
        <v>821</v>
      </c>
      <c r="AI33" s="138">
        <v>923</v>
      </c>
      <c r="AJ33" s="4">
        <f t="shared" si="6"/>
        <v>112.42387332521315</v>
      </c>
      <c r="AK33" s="8" t="e">
        <f t="shared" si="7"/>
        <v>#DIV/0!</v>
      </c>
      <c r="AL33" s="170">
        <v>518</v>
      </c>
      <c r="AM33" s="141">
        <v>561</v>
      </c>
      <c r="AN33" s="6">
        <f t="shared" si="8"/>
        <v>108.3011583011583</v>
      </c>
      <c r="AO33" s="65"/>
    </row>
    <row r="34" spans="2:41">
      <c r="B34" s="87" t="s">
        <v>129</v>
      </c>
      <c r="C34" s="52"/>
      <c r="D34" s="161">
        <v>-14</v>
      </c>
      <c r="E34" s="138">
        <v>-17</v>
      </c>
      <c r="F34" s="138">
        <v>2</v>
      </c>
      <c r="G34" s="138">
        <v>2</v>
      </c>
      <c r="H34" s="51">
        <v>48</v>
      </c>
      <c r="I34" s="119">
        <v>50</v>
      </c>
      <c r="J34" s="170">
        <v>381</v>
      </c>
      <c r="K34" s="4">
        <f>(J34-J40)/J41</f>
        <v>-0.79034384802139868</v>
      </c>
      <c r="L34" s="141">
        <v>386</v>
      </c>
      <c r="M34" s="4">
        <f>(L34-L40)/L41</f>
        <v>-1.1526939719859963</v>
      </c>
      <c r="N34" s="4">
        <f t="shared" si="0"/>
        <v>101.31233595800524</v>
      </c>
      <c r="O34" s="141">
        <v>260</v>
      </c>
      <c r="P34" s="4">
        <f>(O34-O40)/O41</f>
        <v>-0.69996381561478216</v>
      </c>
      <c r="Q34" s="141">
        <v>210</v>
      </c>
      <c r="R34" s="4">
        <f>(Q34-Q40)/Q41</f>
        <v>-1.2542874789568574</v>
      </c>
      <c r="S34" s="4">
        <f t="shared" si="1"/>
        <v>80.769230769230774</v>
      </c>
      <c r="T34" s="4">
        <f t="shared" si="2"/>
        <v>68.241469816272968</v>
      </c>
      <c r="U34" s="6">
        <f t="shared" si="3"/>
        <v>54.404145077720209</v>
      </c>
      <c r="V34" s="170">
        <v>1860</v>
      </c>
      <c r="W34" s="4">
        <f>(V34-V40)/V41</f>
        <v>-0.37905644915930142</v>
      </c>
      <c r="X34" s="141">
        <v>922</v>
      </c>
      <c r="Y34" s="141">
        <v>937</v>
      </c>
      <c r="Z34" s="4">
        <f t="shared" si="4"/>
        <v>101.62689804772234</v>
      </c>
      <c r="AA34" s="142">
        <v>1748</v>
      </c>
      <c r="AB34" s="4">
        <f>(AA34-AA40)/AA41</f>
        <v>-0.48859964715976328</v>
      </c>
      <c r="AC34" s="142">
        <v>880</v>
      </c>
      <c r="AD34" s="142">
        <v>867</v>
      </c>
      <c r="AE34" s="4">
        <f t="shared" si="5"/>
        <v>98.522727272727266</v>
      </c>
      <c r="AF34" s="141">
        <v>1403</v>
      </c>
      <c r="AG34" s="4">
        <f>(AF34-AF40)/AF41</f>
        <v>-1.0730018423832071</v>
      </c>
      <c r="AH34" s="141">
        <v>730</v>
      </c>
      <c r="AI34" s="141">
        <v>671</v>
      </c>
      <c r="AJ34" s="4">
        <f t="shared" si="6"/>
        <v>91.917808219178085</v>
      </c>
      <c r="AK34" s="8">
        <f t="shared" si="7"/>
        <v>0.93978494623655917</v>
      </c>
      <c r="AL34" s="170">
        <v>573</v>
      </c>
      <c r="AM34" s="141">
        <v>581</v>
      </c>
      <c r="AN34" s="6">
        <f t="shared" si="8"/>
        <v>101.39616055846423</v>
      </c>
      <c r="AO34" s="65"/>
    </row>
    <row r="35" spans="2:41">
      <c r="B35" s="87" t="s">
        <v>130</v>
      </c>
      <c r="C35" s="52"/>
      <c r="D35" s="161">
        <v>-4</v>
      </c>
      <c r="E35" s="136">
        <v>-1</v>
      </c>
      <c r="F35" s="137">
        <v>1</v>
      </c>
      <c r="G35" s="137">
        <v>1</v>
      </c>
      <c r="H35" s="51">
        <v>38</v>
      </c>
      <c r="I35" s="119">
        <v>38</v>
      </c>
      <c r="J35" s="170">
        <v>317</v>
      </c>
      <c r="K35" s="4">
        <f>(J35-J40)/J41</f>
        <v>-1.4293178473997421</v>
      </c>
      <c r="L35" s="141">
        <v>523</v>
      </c>
      <c r="M35" s="4">
        <f>(L35-L40)/L41</f>
        <v>0.29610487353768716</v>
      </c>
      <c r="N35" s="4">
        <f t="shared" si="0"/>
        <v>164.98422712933754</v>
      </c>
      <c r="O35" s="141">
        <v>289</v>
      </c>
      <c r="P35" s="4">
        <f>(O35-O40)/O41</f>
        <v>-0.23210696041947412</v>
      </c>
      <c r="Q35" s="141">
        <v>245</v>
      </c>
      <c r="R35" s="4">
        <f>(Q35-Q40)/Q41</f>
        <v>-0.78027078976556874</v>
      </c>
      <c r="S35" s="4">
        <f t="shared" si="1"/>
        <v>84.775086505190316</v>
      </c>
      <c r="T35" s="4">
        <f t="shared" si="2"/>
        <v>91.16719242902208</v>
      </c>
      <c r="U35" s="6">
        <f t="shared" si="3"/>
        <v>46.845124282982795</v>
      </c>
      <c r="V35" s="170">
        <v>2064</v>
      </c>
      <c r="W35" s="4">
        <f>(V35-V40)/V41</f>
        <v>0.64100865062087897</v>
      </c>
      <c r="X35" s="141">
        <v>1066</v>
      </c>
      <c r="Y35" s="141">
        <v>997</v>
      </c>
      <c r="Z35" s="4">
        <f t="shared" si="4"/>
        <v>93.527204502814257</v>
      </c>
      <c r="AA35" s="142">
        <v>1735</v>
      </c>
      <c r="AB35" s="4">
        <f>(AA35-AA40)/AA41</f>
        <v>-0.53904711975459796</v>
      </c>
      <c r="AC35" s="142">
        <v>853</v>
      </c>
      <c r="AD35" s="142">
        <v>881</v>
      </c>
      <c r="AE35" s="4">
        <f t="shared" si="5"/>
        <v>103.28253223915591</v>
      </c>
      <c r="AF35" s="141">
        <v>1548</v>
      </c>
      <c r="AG35" s="4">
        <f>(AF35-AF40)/AF41</f>
        <v>-0.61952067158267299</v>
      </c>
      <c r="AH35" s="141">
        <v>827</v>
      </c>
      <c r="AI35" s="141">
        <v>720</v>
      </c>
      <c r="AJ35" s="4">
        <f t="shared" si="6"/>
        <v>87.061668681983079</v>
      </c>
      <c r="AK35" s="8">
        <f t="shared" si="7"/>
        <v>0.8406007751937985</v>
      </c>
      <c r="AL35" s="170">
        <v>640</v>
      </c>
      <c r="AM35" s="141">
        <v>670</v>
      </c>
      <c r="AN35" s="6">
        <f t="shared" si="8"/>
        <v>104.6875</v>
      </c>
      <c r="AO35" s="65"/>
    </row>
    <row r="36" spans="2:41">
      <c r="B36" s="134" t="s">
        <v>131</v>
      </c>
      <c r="C36" s="52"/>
      <c r="D36" s="162">
        <v>-23</v>
      </c>
      <c r="E36" s="136">
        <v>-10</v>
      </c>
      <c r="F36" s="138">
        <v>2</v>
      </c>
      <c r="G36" s="138">
        <v>2</v>
      </c>
      <c r="H36" s="51">
        <v>40</v>
      </c>
      <c r="I36" s="119">
        <v>37</v>
      </c>
      <c r="J36" s="170">
        <v>529</v>
      </c>
      <c r="K36" s="4">
        <f>(J36-J40)/J41</f>
        <v>0.68728352554102023</v>
      </c>
      <c r="L36" s="141">
        <v>537</v>
      </c>
      <c r="M36" s="4">
        <f>(L36-L40)/L41</f>
        <v>0.44415731030653072</v>
      </c>
      <c r="N36" s="4">
        <f t="shared" si="0"/>
        <v>101.51228733459357</v>
      </c>
      <c r="O36" s="141">
        <v>302</v>
      </c>
      <c r="P36" s="4">
        <f>(O36-O40)/O41</f>
        <v>-2.2378025331922232E-2</v>
      </c>
      <c r="Q36" s="141">
        <v>302</v>
      </c>
      <c r="R36" s="4">
        <f>(Q36-Q40)/Q41</f>
        <v>-8.300753082612581E-3</v>
      </c>
      <c r="S36" s="4">
        <f t="shared" si="1"/>
        <v>100</v>
      </c>
      <c r="T36" s="4">
        <f t="shared" si="2"/>
        <v>57.088846880907376</v>
      </c>
      <c r="U36" s="6">
        <f t="shared" si="3"/>
        <v>56.23836126629422</v>
      </c>
      <c r="V36" s="170">
        <v>2336</v>
      </c>
      <c r="W36" s="4">
        <f>(V36-V40)/V41</f>
        <v>2.001095450327786</v>
      </c>
      <c r="X36" s="141">
        <v>1128</v>
      </c>
      <c r="Y36" s="141">
        <v>1207</v>
      </c>
      <c r="Z36" s="4">
        <f t="shared" si="4"/>
        <v>107.00354609929077</v>
      </c>
      <c r="AA36" s="138">
        <v>2116</v>
      </c>
      <c r="AB36" s="4">
        <f>(AA36-AA40)/AA41</f>
        <v>0.9394518847555583</v>
      </c>
      <c r="AC36" s="138">
        <v>1012</v>
      </c>
      <c r="AD36" s="138">
        <v>1103</v>
      </c>
      <c r="AE36" s="4">
        <f t="shared" si="5"/>
        <v>108.99209486166008</v>
      </c>
      <c r="AF36" s="138">
        <v>1783</v>
      </c>
      <c r="AG36" s="4">
        <f>(AF36-AF40)/AF41</f>
        <v>0.11543157074922712</v>
      </c>
      <c r="AH36" s="138">
        <v>812</v>
      </c>
      <c r="AI36" s="138">
        <v>969</v>
      </c>
      <c r="AJ36" s="4">
        <f t="shared" si="6"/>
        <v>119.33497536945812</v>
      </c>
      <c r="AK36" s="8">
        <f t="shared" si="7"/>
        <v>0.90582191780821919</v>
      </c>
      <c r="AL36" s="170">
        <v>587</v>
      </c>
      <c r="AM36" s="141">
        <v>620</v>
      </c>
      <c r="AN36" s="6">
        <f t="shared" si="8"/>
        <v>105.62180579216354</v>
      </c>
      <c r="AO36" s="65"/>
    </row>
    <row r="37" spans="2:41">
      <c r="B37" s="134" t="s">
        <v>132</v>
      </c>
      <c r="C37" s="52"/>
      <c r="D37" s="161">
        <v>-13</v>
      </c>
      <c r="E37" s="136">
        <v>-9</v>
      </c>
      <c r="F37" s="138">
        <v>2</v>
      </c>
      <c r="G37" s="137">
        <v>1</v>
      </c>
      <c r="H37" s="51">
        <v>48</v>
      </c>
      <c r="I37" s="119">
        <v>52</v>
      </c>
      <c r="J37" s="171">
        <v>565</v>
      </c>
      <c r="K37" s="4">
        <f>(J37-J40)/J41</f>
        <v>1.0467064001913384</v>
      </c>
      <c r="L37" s="142">
        <v>577</v>
      </c>
      <c r="M37" s="4">
        <f>(L37-L40)/L41</f>
        <v>0.8671642725032267</v>
      </c>
      <c r="N37" s="4">
        <f t="shared" si="0"/>
        <v>102.12389380530973</v>
      </c>
      <c r="O37" s="142">
        <v>373</v>
      </c>
      <c r="P37" s="4">
        <f>(O37-O40)/O41</f>
        <v>1.1230646201462458</v>
      </c>
      <c r="Q37" s="142">
        <v>382</v>
      </c>
      <c r="R37" s="4">
        <f>(Q37-Q40)/Q41</f>
        <v>1.0751659650689047</v>
      </c>
      <c r="S37" s="4">
        <f t="shared" si="1"/>
        <v>102.41286863270777</v>
      </c>
      <c r="T37" s="4">
        <f t="shared" si="2"/>
        <v>66.017699115044252</v>
      </c>
      <c r="U37" s="6">
        <f t="shared" si="3"/>
        <v>66.204506065857885</v>
      </c>
      <c r="V37" s="171">
        <v>2263</v>
      </c>
      <c r="W37" s="4">
        <f>(V37-V40)/V41</f>
        <v>1.6360721548182118</v>
      </c>
      <c r="X37" s="142">
        <v>1123</v>
      </c>
      <c r="Y37" s="142">
        <v>1139</v>
      </c>
      <c r="Z37" s="4">
        <f t="shared" si="4"/>
        <v>101.42475512021372</v>
      </c>
      <c r="AA37" s="138">
        <v>2349</v>
      </c>
      <c r="AB37" s="4">
        <f>(AA37-AA40)/AA41</f>
        <v>1.8436258166475963</v>
      </c>
      <c r="AC37" s="138">
        <v>1115</v>
      </c>
      <c r="AD37" s="138">
        <v>1233</v>
      </c>
      <c r="AE37" s="4">
        <f t="shared" si="5"/>
        <v>110.5829596412556</v>
      </c>
      <c r="AF37" s="138">
        <v>2348</v>
      </c>
      <c r="AG37" s="4">
        <f>(AF37-AF40)/AF41</f>
        <v>1.8824444086961358</v>
      </c>
      <c r="AH37" s="138">
        <v>1114</v>
      </c>
      <c r="AI37" s="138">
        <v>1233</v>
      </c>
      <c r="AJ37" s="4">
        <f t="shared" si="6"/>
        <v>110.6822262118492</v>
      </c>
      <c r="AK37" s="8">
        <f t="shared" si="7"/>
        <v>1.0380026513477685</v>
      </c>
      <c r="AL37" s="170">
        <v>630</v>
      </c>
      <c r="AM37" s="141">
        <v>575</v>
      </c>
      <c r="AN37" s="6">
        <f t="shared" si="8"/>
        <v>91.269841269841265</v>
      </c>
      <c r="AO37" s="65"/>
    </row>
    <row r="38" spans="2:41" ht="15.75" thickBot="1">
      <c r="B38" s="153" t="s">
        <v>133</v>
      </c>
      <c r="C38" s="53"/>
      <c r="D38" s="164">
        <v>-36</v>
      </c>
      <c r="E38" s="154">
        <v>-27</v>
      </c>
      <c r="F38" s="155">
        <v>1</v>
      </c>
      <c r="G38" s="156">
        <v>0</v>
      </c>
      <c r="H38" s="61">
        <v>33</v>
      </c>
      <c r="I38" s="120">
        <v>30</v>
      </c>
      <c r="J38" s="56"/>
      <c r="K38" s="73">
        <f>(J38-J40)/J41</f>
        <v>-4.5942359380705984</v>
      </c>
      <c r="L38" s="54"/>
      <c r="M38" s="73">
        <f>(L38-L40)/L41</f>
        <v>-5.2347111571841118</v>
      </c>
      <c r="N38" s="54" t="e">
        <f t="shared" si="0"/>
        <v>#DIV/0!</v>
      </c>
      <c r="O38" s="54"/>
      <c r="P38" s="73">
        <f>(O38-O40)/O41</f>
        <v>-4.8945425173658199</v>
      </c>
      <c r="Q38" s="54"/>
      <c r="R38" s="73">
        <f>(Q38-Q40)/Q41</f>
        <v>-4.098387614104591</v>
      </c>
      <c r="S38" s="54" t="e">
        <f t="shared" si="1"/>
        <v>#DIV/0!</v>
      </c>
      <c r="T38" s="54" t="e">
        <f t="shared" si="2"/>
        <v>#DIV/0!</v>
      </c>
      <c r="U38" s="55" t="e">
        <f t="shared" si="3"/>
        <v>#DIV/0!</v>
      </c>
      <c r="V38" s="172">
        <v>1684</v>
      </c>
      <c r="W38" s="73">
        <f>(V38-V40)/V41</f>
        <v>-1.2591126136755355</v>
      </c>
      <c r="X38" s="157">
        <v>824</v>
      </c>
      <c r="Y38" s="157">
        <v>859</v>
      </c>
      <c r="Z38" s="73">
        <f t="shared" si="4"/>
        <v>104.24757281553399</v>
      </c>
      <c r="AA38" s="157">
        <v>1382</v>
      </c>
      <c r="AB38" s="73">
        <f>(AA38-AA40)/AA41</f>
        <v>-1.9088900294451103</v>
      </c>
      <c r="AC38" s="157">
        <v>695</v>
      </c>
      <c r="AD38" s="157">
        <v>687</v>
      </c>
      <c r="AE38" s="73">
        <f t="shared" si="5"/>
        <v>98.84892086330936</v>
      </c>
      <c r="AF38" s="157">
        <v>1308</v>
      </c>
      <c r="AG38" s="73">
        <f>(AF38-AF40)/AF41</f>
        <v>-1.3701101956663155</v>
      </c>
      <c r="AH38" s="157">
        <v>604</v>
      </c>
      <c r="AI38" s="157">
        <v>103</v>
      </c>
      <c r="AJ38" s="73">
        <f t="shared" si="6"/>
        <v>17.052980132450333</v>
      </c>
      <c r="AK38" s="55">
        <f t="shared" si="7"/>
        <v>0.82066508313539188</v>
      </c>
      <c r="AL38" s="174">
        <v>550</v>
      </c>
      <c r="AM38" s="158">
        <v>573</v>
      </c>
      <c r="AN38" s="74">
        <f t="shared" si="8"/>
        <v>104.18181818181817</v>
      </c>
      <c r="AO38" s="66"/>
    </row>
    <row r="39" spans="2:41" ht="15.75" thickBot="1">
      <c r="B39" s="145"/>
      <c r="C39" s="147"/>
      <c r="D39" s="159"/>
      <c r="E39" s="146"/>
      <c r="F39" s="146"/>
      <c r="G39" s="146"/>
      <c r="H39" s="146"/>
      <c r="I39" s="167"/>
      <c r="J39" s="145"/>
      <c r="K39" s="146"/>
      <c r="L39" s="146"/>
      <c r="M39" s="146"/>
      <c r="N39" s="146"/>
      <c r="O39" s="146"/>
      <c r="P39" s="146"/>
      <c r="Q39" s="146"/>
      <c r="R39" s="146"/>
      <c r="S39" s="146"/>
      <c r="T39" s="146"/>
      <c r="U39" s="147"/>
      <c r="V39" s="159"/>
      <c r="W39" s="146"/>
      <c r="X39" s="146"/>
      <c r="Y39" s="146"/>
      <c r="Z39" s="146"/>
      <c r="AA39" s="146"/>
      <c r="AB39" s="146"/>
      <c r="AC39" s="146"/>
      <c r="AD39" s="146"/>
      <c r="AE39" s="146"/>
      <c r="AF39" s="146"/>
      <c r="AG39" s="146"/>
      <c r="AH39" s="146"/>
      <c r="AI39" s="146"/>
      <c r="AJ39" s="146"/>
      <c r="AK39" s="146"/>
      <c r="AL39" s="146"/>
      <c r="AM39" s="146"/>
      <c r="AN39" s="146"/>
      <c r="AO39" s="147"/>
    </row>
    <row r="40" spans="2:41">
      <c r="B40" s="143" t="s">
        <v>40</v>
      </c>
      <c r="C40" s="83"/>
      <c r="D40" s="144">
        <f t="shared" ref="D40:AN40" si="9">AVERAGE(D1:D38)</f>
        <v>-17.515151515151516</v>
      </c>
      <c r="E40" s="9">
        <f t="shared" si="9"/>
        <v>-16.575757575757574</v>
      </c>
      <c r="F40" s="9">
        <f t="shared" si="9"/>
        <v>1.606060606060606</v>
      </c>
      <c r="G40" s="9">
        <f t="shared" si="9"/>
        <v>1.4242424242424243</v>
      </c>
      <c r="H40" s="9">
        <f t="shared" si="9"/>
        <v>37.212121212121211</v>
      </c>
      <c r="I40" s="9">
        <f t="shared" si="9"/>
        <v>37.606060606060609</v>
      </c>
      <c r="J40" s="9">
        <f t="shared" si="9"/>
        <v>460.16129032258067</v>
      </c>
      <c r="K40" s="9">
        <f t="shared" si="9"/>
        <v>-0.2784385417012486</v>
      </c>
      <c r="L40" s="9">
        <f t="shared" si="9"/>
        <v>495</v>
      </c>
      <c r="M40" s="9">
        <f t="shared" si="9"/>
        <v>-0.31725522164752185</v>
      </c>
      <c r="N40" s="9" t="e">
        <f t="shared" si="9"/>
        <v>#DIV/0!</v>
      </c>
      <c r="O40" s="9">
        <f t="shared" si="9"/>
        <v>303.38709677419354</v>
      </c>
      <c r="P40" s="9">
        <f t="shared" si="9"/>
        <v>-0.29663894044641315</v>
      </c>
      <c r="Q40" s="9">
        <f t="shared" si="9"/>
        <v>302.61290322580646</v>
      </c>
      <c r="R40" s="9">
        <f t="shared" si="9"/>
        <v>-0.24838712812755112</v>
      </c>
      <c r="S40" s="9" t="e">
        <f t="shared" si="9"/>
        <v>#DIV/0!</v>
      </c>
      <c r="T40" s="9" t="e">
        <f t="shared" si="9"/>
        <v>#DIV/0!</v>
      </c>
      <c r="U40" s="9" t="e">
        <f t="shared" si="9"/>
        <v>#DIV/0!</v>
      </c>
      <c r="V40" s="9">
        <f t="shared" si="9"/>
        <v>1935.8064516129032</v>
      </c>
      <c r="W40" s="9">
        <f t="shared" si="9"/>
        <v>-0.5866454549077933</v>
      </c>
      <c r="X40" s="9">
        <f t="shared" si="9"/>
        <v>1005.3870967741935</v>
      </c>
      <c r="Y40" s="9">
        <f t="shared" si="9"/>
        <v>929.45161290322585</v>
      </c>
      <c r="Z40" s="9" t="e">
        <f t="shared" si="9"/>
        <v>#DIV/0!</v>
      </c>
      <c r="AA40" s="9">
        <f t="shared" si="9"/>
        <v>1873.909090909091</v>
      </c>
      <c r="AB40" s="9">
        <f t="shared" si="9"/>
        <v>-3.0951672201671033E-16</v>
      </c>
      <c r="AC40" s="9">
        <f t="shared" si="9"/>
        <v>930.24242424242425</v>
      </c>
      <c r="AD40" s="9">
        <f t="shared" si="9"/>
        <v>939.90909090909088</v>
      </c>
      <c r="AE40" s="9">
        <f t="shared" si="9"/>
        <v>101.03336112671276</v>
      </c>
      <c r="AF40" s="9">
        <f t="shared" si="9"/>
        <v>1746.090909090909</v>
      </c>
      <c r="AG40" s="9">
        <f t="shared" si="9"/>
        <v>2.6241635127503701E-16</v>
      </c>
      <c r="AH40" s="9">
        <f t="shared" si="9"/>
        <v>865.42424242424238</v>
      </c>
      <c r="AI40" s="9">
        <f t="shared" si="9"/>
        <v>861.69696969696975</v>
      </c>
      <c r="AJ40" s="9">
        <f t="shared" si="9"/>
        <v>99.258427204354277</v>
      </c>
      <c r="AK40" s="9" t="e">
        <f t="shared" si="9"/>
        <v>#DIV/0!</v>
      </c>
      <c r="AL40" s="9">
        <f t="shared" si="9"/>
        <v>579.69696969696975</v>
      </c>
      <c r="AM40" s="9">
        <f t="shared" si="9"/>
        <v>590.69696969696975</v>
      </c>
      <c r="AN40" s="9">
        <f t="shared" si="9"/>
        <v>102.16799771147119</v>
      </c>
      <c r="AO40" s="12"/>
    </row>
    <row r="41" spans="2:41" ht="15.75" thickBot="1">
      <c r="B41" s="77" t="s">
        <v>41</v>
      </c>
      <c r="C41" s="82"/>
      <c r="D41" s="79">
        <f t="shared" ref="D41:AN41" si="10">_xlfn.STDEV.S(D1:D38)</f>
        <v>9.5561538161320811</v>
      </c>
      <c r="E41" s="78">
        <f t="shared" si="10"/>
        <v>9.6857830834369789</v>
      </c>
      <c r="F41" s="78">
        <f t="shared" si="10"/>
        <v>0.6092717958449424</v>
      </c>
      <c r="G41" s="78">
        <f t="shared" si="10"/>
        <v>0.56070842636252527</v>
      </c>
      <c r="H41" s="78">
        <f t="shared" si="10"/>
        <v>14.323838468959655</v>
      </c>
      <c r="I41" s="78">
        <f t="shared" si="10"/>
        <v>14.613648145525197</v>
      </c>
      <c r="J41" s="78">
        <f t="shared" si="10"/>
        <v>100.16057001108885</v>
      </c>
      <c r="K41" s="78">
        <f t="shared" si="10"/>
        <v>1.4753768904044398</v>
      </c>
      <c r="L41" s="78">
        <f t="shared" si="10"/>
        <v>94.561091364260378</v>
      </c>
      <c r="M41" s="78">
        <f t="shared" si="10"/>
        <v>1.5957259603922174</v>
      </c>
      <c r="N41" s="78" t="e">
        <f t="shared" si="10"/>
        <v>#DIV/0!</v>
      </c>
      <c r="O41" s="78">
        <f t="shared" si="10"/>
        <v>61.984770935746738</v>
      </c>
      <c r="P41" s="78">
        <f t="shared" si="10"/>
        <v>1.5310256886312441</v>
      </c>
      <c r="Q41" s="78">
        <f t="shared" si="10"/>
        <v>73.837062698600036</v>
      </c>
      <c r="R41" s="78">
        <f t="shared" si="10"/>
        <v>1.3869659852089233</v>
      </c>
      <c r="S41" s="78" t="e">
        <f t="shared" si="10"/>
        <v>#DIV/0!</v>
      </c>
      <c r="T41" s="78" t="e">
        <f t="shared" si="10"/>
        <v>#DIV/0!</v>
      </c>
      <c r="U41" s="78" t="e">
        <f t="shared" si="10"/>
        <v>#DIV/0!</v>
      </c>
      <c r="V41" s="78">
        <f t="shared" si="10"/>
        <v>199.98723615185062</v>
      </c>
      <c r="W41" s="78">
        <f t="shared" si="10"/>
        <v>2.5374335158425305</v>
      </c>
      <c r="X41" s="78">
        <f t="shared" si="10"/>
        <v>122.99530544411174</v>
      </c>
      <c r="Y41" s="78">
        <f t="shared" si="10"/>
        <v>136.03475994751651</v>
      </c>
      <c r="Z41" s="78" t="e">
        <f t="shared" si="10"/>
        <v>#DIV/0!</v>
      </c>
      <c r="AA41" s="78">
        <f t="shared" si="10"/>
        <v>257.69378189485468</v>
      </c>
      <c r="AB41" s="78">
        <f t="shared" si="10"/>
        <v>0.99999999999999845</v>
      </c>
      <c r="AC41" s="78">
        <f t="shared" si="10"/>
        <v>123.58853868356665</v>
      </c>
      <c r="AD41" s="78">
        <f t="shared" si="10"/>
        <v>148.94280857857055</v>
      </c>
      <c r="AE41" s="78">
        <f t="shared" si="10"/>
        <v>8.0490585293486365</v>
      </c>
      <c r="AF41" s="78">
        <f t="shared" si="10"/>
        <v>319.74866727990116</v>
      </c>
      <c r="AG41" s="78">
        <f t="shared" si="10"/>
        <v>0.99999999999999911</v>
      </c>
      <c r="AH41" s="78">
        <f t="shared" si="10"/>
        <v>161.15443491861913</v>
      </c>
      <c r="AI41" s="78">
        <f t="shared" si="10"/>
        <v>219.98074984650424</v>
      </c>
      <c r="AJ41" s="78">
        <f t="shared" si="10"/>
        <v>19.151820776562889</v>
      </c>
      <c r="AK41" s="78" t="e">
        <f t="shared" si="10"/>
        <v>#DIV/0!</v>
      </c>
      <c r="AL41" s="78">
        <f t="shared" si="10"/>
        <v>46.13464319825507</v>
      </c>
      <c r="AM41" s="78">
        <f t="shared" si="10"/>
        <v>36.433573843781822</v>
      </c>
      <c r="AN41" s="78">
        <f t="shared" si="10"/>
        <v>5.5037335214766765</v>
      </c>
      <c r="AO41" s="78"/>
    </row>
    <row r="42" spans="2:41">
      <c r="B42" s="59" t="s">
        <v>42</v>
      </c>
      <c r="C42" s="81"/>
      <c r="D42" s="80">
        <f>COUNTIF(D1:D38,"&gt;15")</f>
        <v>0</v>
      </c>
      <c r="E42" s="75">
        <f>COUNTIF(E1:E38,"&gt;15")</f>
        <v>0</v>
      </c>
      <c r="F42" s="75">
        <f>COUNTIF(F1:F38,"&gt;=2")</f>
        <v>20</v>
      </c>
      <c r="G42" s="75">
        <f>COUNTIF(G1:G38,"&gt;=2")</f>
        <v>15</v>
      </c>
      <c r="H42" s="75">
        <f>COUNTIF(H1:H38,"&lt;39")</f>
        <v>14</v>
      </c>
      <c r="I42" s="75">
        <f>COUNTIF(I1:I38,"&lt;39")</f>
        <v>15</v>
      </c>
      <c r="J42" s="75" t="s">
        <v>50</v>
      </c>
      <c r="K42" s="75">
        <f>COUNTIF(K1:K38, "&lt;-1")</f>
        <v>7</v>
      </c>
      <c r="L42" s="75" t="s">
        <v>50</v>
      </c>
      <c r="M42" s="75">
        <f>COUNTIF(M1:M38, "&lt;-1")</f>
        <v>6</v>
      </c>
      <c r="N42" s="76">
        <f>COUNTIFS(N1:N38, "&lt;80") + COUNTIFS(N1:N38, "&gt;120")</f>
        <v>4</v>
      </c>
      <c r="O42" s="75" t="s">
        <v>50</v>
      </c>
      <c r="P42" s="75">
        <f>COUNTIF(P1:P38, "&lt;-1")</f>
        <v>7</v>
      </c>
      <c r="Q42" s="75" t="s">
        <v>50</v>
      </c>
      <c r="R42" s="75">
        <f>COUNTIF(R1:R38, "&lt;-1")</f>
        <v>9</v>
      </c>
      <c r="S42" s="76">
        <f>COUNTIFS(S1:S38, "&lt;80") + COUNTIFS(S1:S38, "&gt;120")</f>
        <v>5</v>
      </c>
      <c r="T42" s="75">
        <f>COUNTIF(T1:T38,"&lt;70")</f>
        <v>21</v>
      </c>
      <c r="U42" s="75">
        <f>COUNTIF(U1:U38,"&lt;70")</f>
        <v>20</v>
      </c>
      <c r="V42" s="75" t="s">
        <v>50</v>
      </c>
      <c r="W42" s="75">
        <f>COUNTIF(W1:W38, "&lt;-1")</f>
        <v>5</v>
      </c>
      <c r="X42" s="75" t="s">
        <v>50</v>
      </c>
      <c r="Y42" s="75" t="s">
        <v>50</v>
      </c>
      <c r="Z42" s="76">
        <f>COUNTIFS(Z1:Z38, "&lt;80") + COUNTIFS(Z1:Z38, "&gt;120")</f>
        <v>8</v>
      </c>
      <c r="AA42" s="75" t="s">
        <v>50</v>
      </c>
      <c r="AB42" s="75">
        <f>COUNTIF(AB1:AB38, "&lt;-1")</f>
        <v>5</v>
      </c>
      <c r="AC42" s="75" t="s">
        <v>50</v>
      </c>
      <c r="AD42" s="75" t="s">
        <v>50</v>
      </c>
      <c r="AE42" s="76">
        <f>COUNTIFS(AE1:AE38, "&lt;80") + COUNTIFS(AE1:AE38, "&gt;120")</f>
        <v>1</v>
      </c>
      <c r="AF42" s="75" t="s">
        <v>50</v>
      </c>
      <c r="AG42" s="75">
        <f>COUNTIF(AG1:AG38, "&lt;-1")</f>
        <v>6</v>
      </c>
      <c r="AH42" s="75" t="s">
        <v>50</v>
      </c>
      <c r="AI42" s="75" t="s">
        <v>50</v>
      </c>
      <c r="AJ42" s="76">
        <f>COUNTIFS(AJ1:AJ38, "&lt;80") + COUNTIFS(AJ1:AJ38, "&gt;120")</f>
        <v>4</v>
      </c>
      <c r="AK42" s="75"/>
      <c r="AL42" s="75" t="s">
        <v>50</v>
      </c>
      <c r="AM42" s="75" t="s">
        <v>50</v>
      </c>
      <c r="AN42" s="76">
        <f>COUNTIFS(AN1:AN38, "&lt;80") + COUNTIFS(AN1:AN38, "&gt;120")</f>
        <v>1</v>
      </c>
      <c r="AO42" s="89"/>
    </row>
    <row r="43" spans="2:41" ht="15.75" thickBot="1">
      <c r="B43" s="60" t="s">
        <v>43</v>
      </c>
      <c r="C43" s="53"/>
      <c r="D43" s="95">
        <f t="shared" ref="D43:I43" si="11">D42/30</f>
        <v>0</v>
      </c>
      <c r="E43" s="90">
        <f t="shared" si="11"/>
        <v>0</v>
      </c>
      <c r="F43" s="90">
        <f t="shared" si="11"/>
        <v>0.66666666666666663</v>
      </c>
      <c r="G43" s="90">
        <f t="shared" si="11"/>
        <v>0.5</v>
      </c>
      <c r="H43" s="90">
        <f t="shared" si="11"/>
        <v>0.46666666666666667</v>
      </c>
      <c r="I43" s="90">
        <f t="shared" si="11"/>
        <v>0.5</v>
      </c>
      <c r="J43" s="54" t="s">
        <v>50</v>
      </c>
      <c r="K43" s="90">
        <f>K42/30</f>
        <v>0.23333333333333334</v>
      </c>
      <c r="L43" s="54" t="s">
        <v>50</v>
      </c>
      <c r="M43" s="90">
        <f>M42/30</f>
        <v>0.2</v>
      </c>
      <c r="N43" s="90">
        <f>N42/30</f>
        <v>0.13333333333333333</v>
      </c>
      <c r="O43" s="54" t="s">
        <v>50</v>
      </c>
      <c r="P43" s="90">
        <f>P42/30</f>
        <v>0.23333333333333334</v>
      </c>
      <c r="Q43" s="54" t="s">
        <v>50</v>
      </c>
      <c r="R43" s="90">
        <f>R42/30</f>
        <v>0.3</v>
      </c>
      <c r="S43" s="90">
        <f>S42/30</f>
        <v>0.16666666666666666</v>
      </c>
      <c r="T43" s="90">
        <f>T42/30</f>
        <v>0.7</v>
      </c>
      <c r="U43" s="90">
        <f>U42/30</f>
        <v>0.66666666666666663</v>
      </c>
      <c r="V43" s="54" t="s">
        <v>50</v>
      </c>
      <c r="W43" s="90">
        <f>W42/30</f>
        <v>0.16666666666666666</v>
      </c>
      <c r="X43" s="54" t="s">
        <v>50</v>
      </c>
      <c r="Y43" s="54" t="s">
        <v>50</v>
      </c>
      <c r="Z43" s="90">
        <f>Z42/30</f>
        <v>0.26666666666666666</v>
      </c>
      <c r="AA43" s="54" t="s">
        <v>50</v>
      </c>
      <c r="AB43" s="90">
        <f>AB42/30</f>
        <v>0.16666666666666666</v>
      </c>
      <c r="AC43" s="54" t="s">
        <v>50</v>
      </c>
      <c r="AD43" s="54" t="s">
        <v>50</v>
      </c>
      <c r="AE43" s="90">
        <f>AE42/30</f>
        <v>3.3333333333333333E-2</v>
      </c>
      <c r="AF43" s="54" t="s">
        <v>50</v>
      </c>
      <c r="AG43" s="90">
        <f>AG42/30</f>
        <v>0.2</v>
      </c>
      <c r="AH43" s="54" t="s">
        <v>50</v>
      </c>
      <c r="AI43" s="54" t="s">
        <v>50</v>
      </c>
      <c r="AJ43" s="90">
        <f>AJ42/30</f>
        <v>0.13333333333333333</v>
      </c>
      <c r="AK43" s="54"/>
      <c r="AL43" s="54" t="s">
        <v>50</v>
      </c>
      <c r="AM43" s="54" t="s">
        <v>50</v>
      </c>
      <c r="AN43" s="90">
        <f>AN42/30</f>
        <v>3.3333333333333333E-2</v>
      </c>
      <c r="AO43" s="55"/>
    </row>
    <row r="44" spans="2:41">
      <c r="B44" s="59" t="s">
        <v>44</v>
      </c>
      <c r="C44" s="96"/>
      <c r="D44" s="80" t="s">
        <v>50</v>
      </c>
      <c r="E44" s="75" t="s">
        <v>50</v>
      </c>
      <c r="F44" s="75">
        <f>COUNTIFS(F1:F38,"&gt;0",F1:F38,"=1")</f>
        <v>12</v>
      </c>
      <c r="G44" s="75">
        <f>COUNTIFS(G1:G38,"&gt;0",G1:G38,"=1")</f>
        <v>17</v>
      </c>
      <c r="H44" s="75" t="s">
        <v>50</v>
      </c>
      <c r="I44" s="75" t="s">
        <v>50</v>
      </c>
      <c r="J44" s="75" t="s">
        <v>50</v>
      </c>
      <c r="K44" s="75">
        <f>COUNTIFS(K1:K38, "&gt;=-1", K1:K38, "&lt;=0")</f>
        <v>11</v>
      </c>
      <c r="L44" s="75" t="s">
        <v>50</v>
      </c>
      <c r="M44" s="75">
        <f>COUNTIFS(M1:M38, "&gt;=-1", M1:M38, "&lt;=0")</f>
        <v>14</v>
      </c>
      <c r="N44" s="76">
        <f>COUNTIFS(N1:N38, "&gt;=80", N1:N38, "&lt;90") + COUNTIFS(N1:N38, "&gt;110", N1:N38, "&lt;=120")</f>
        <v>8</v>
      </c>
      <c r="O44" s="75" t="s">
        <v>50</v>
      </c>
      <c r="P44" s="75">
        <f>COUNTIFS(P1:P38, "&gt;=-1", P1:P38, "&lt;=0")</f>
        <v>9</v>
      </c>
      <c r="Q44" s="75" t="s">
        <v>50</v>
      </c>
      <c r="R44" s="75">
        <f>COUNTIFS(R1:R38, "&gt;=-1", R1:R38, "&lt;=0")</f>
        <v>6</v>
      </c>
      <c r="S44" s="76">
        <f>COUNTIFS(S1:S38, "&gt;=80", S1:S38, "&lt;90") + COUNTIFS(S1:S38, "&gt;110", S1:S38, "&lt;=120")</f>
        <v>9</v>
      </c>
      <c r="T44" s="75" t="s">
        <v>50</v>
      </c>
      <c r="U44" s="75" t="s">
        <v>50</v>
      </c>
      <c r="V44" s="75" t="s">
        <v>50</v>
      </c>
      <c r="W44" s="75">
        <f>COUNTIFS(W1:W38, "&gt;=-1", W1:W38, "&lt;=0")</f>
        <v>15</v>
      </c>
      <c r="X44" s="75" t="s">
        <v>50</v>
      </c>
      <c r="Y44" s="75" t="s">
        <v>50</v>
      </c>
      <c r="Z44" s="76">
        <f>COUNTIFS(Z1:Z38, "&gt;=80", Z1:Z38, "&lt;90") + COUNTIFS(Z1:Z38, "&gt;110", Z1:Z38, "&lt;=120")</f>
        <v>11</v>
      </c>
      <c r="AA44" s="75" t="s">
        <v>50</v>
      </c>
      <c r="AB44" s="75">
        <f>COUNTIFS(AB1:AB38, "&gt;=-1", AB1:AB38, "&lt;=0")</f>
        <v>15</v>
      </c>
      <c r="AC44" s="75" t="s">
        <v>50</v>
      </c>
      <c r="AD44" s="75" t="s">
        <v>50</v>
      </c>
      <c r="AE44" s="76">
        <f>COUNTIFS(AE1:AE38, "&gt;=80", AE1:AE38, "&lt;90") + COUNTIFS(AE1:AE38, "&gt;110", AE1:AE38, "&lt;=120")</f>
        <v>5</v>
      </c>
      <c r="AF44" s="75" t="s">
        <v>50</v>
      </c>
      <c r="AG44" s="75">
        <f>COUNTIFS(AG1:AG38, "&gt;=-1", AG1:AG38, "&lt;=0")</f>
        <v>10</v>
      </c>
      <c r="AH44" s="75" t="s">
        <v>50</v>
      </c>
      <c r="AI44" s="75" t="s">
        <v>50</v>
      </c>
      <c r="AJ44" s="76">
        <f>COUNTIFS(AJ1:AJ38, "&gt;=80", AJ1:AJ38, "&lt;90") + COUNTIFS(AJ1:AJ38, "&gt;110", AJ1:AJ38, "&lt;=120")</f>
        <v>12</v>
      </c>
      <c r="AK44" s="75"/>
      <c r="AL44" s="75" t="s">
        <v>50</v>
      </c>
      <c r="AM44" s="75" t="s">
        <v>50</v>
      </c>
      <c r="AN44" s="76">
        <f>COUNTIFS(AN1:AN38, "&gt;=80", AN1:AN38, "&lt;90") + COUNTIFS(AN1:AN38, "&gt;110", AN1:AN38, "&lt;=120")</f>
        <v>1</v>
      </c>
      <c r="AO44" s="89"/>
    </row>
    <row r="45" spans="2:41" ht="15.75" thickBot="1">
      <c r="B45" s="60" t="s">
        <v>43</v>
      </c>
      <c r="C45" s="97"/>
      <c r="D45" s="98" t="s">
        <v>50</v>
      </c>
      <c r="E45" s="54" t="s">
        <v>50</v>
      </c>
      <c r="F45" s="90">
        <f>F44/30</f>
        <v>0.4</v>
      </c>
      <c r="G45" s="90">
        <f>G44/30</f>
        <v>0.56666666666666665</v>
      </c>
      <c r="H45" s="54" t="s">
        <v>50</v>
      </c>
      <c r="I45" s="54" t="s">
        <v>50</v>
      </c>
      <c r="J45" s="54" t="s">
        <v>50</v>
      </c>
      <c r="K45" s="90">
        <f>K44/30</f>
        <v>0.36666666666666664</v>
      </c>
      <c r="L45" s="54" t="s">
        <v>50</v>
      </c>
      <c r="M45" s="90">
        <f>M44/30</f>
        <v>0.46666666666666667</v>
      </c>
      <c r="N45" s="90">
        <f>N44/30</f>
        <v>0.26666666666666666</v>
      </c>
      <c r="O45" s="54" t="s">
        <v>50</v>
      </c>
      <c r="P45" s="90">
        <f>P44/30</f>
        <v>0.3</v>
      </c>
      <c r="Q45" s="54" t="s">
        <v>50</v>
      </c>
      <c r="R45" s="90">
        <f>R44/30</f>
        <v>0.2</v>
      </c>
      <c r="S45" s="90">
        <f>S44/30</f>
        <v>0.3</v>
      </c>
      <c r="T45" s="54" t="s">
        <v>50</v>
      </c>
      <c r="U45" s="54" t="s">
        <v>50</v>
      </c>
      <c r="V45" s="54" t="s">
        <v>50</v>
      </c>
      <c r="W45" s="90">
        <f>W44/30</f>
        <v>0.5</v>
      </c>
      <c r="X45" s="54" t="s">
        <v>50</v>
      </c>
      <c r="Y45" s="54" t="s">
        <v>50</v>
      </c>
      <c r="Z45" s="90">
        <f>Z44/30</f>
        <v>0.36666666666666664</v>
      </c>
      <c r="AA45" s="54" t="s">
        <v>50</v>
      </c>
      <c r="AB45" s="90">
        <f>AB44/30</f>
        <v>0.5</v>
      </c>
      <c r="AC45" s="54" t="s">
        <v>50</v>
      </c>
      <c r="AD45" s="54" t="s">
        <v>50</v>
      </c>
      <c r="AE45" s="90">
        <f>AE44/30</f>
        <v>0.16666666666666666</v>
      </c>
      <c r="AF45" s="54" t="s">
        <v>50</v>
      </c>
      <c r="AG45" s="90">
        <f>AG44/30</f>
        <v>0.33333333333333331</v>
      </c>
      <c r="AH45" s="54" t="s">
        <v>50</v>
      </c>
      <c r="AI45" s="54" t="s">
        <v>50</v>
      </c>
      <c r="AJ45" s="90">
        <f>AJ44/30</f>
        <v>0.4</v>
      </c>
      <c r="AK45" s="54"/>
      <c r="AL45" s="54" t="s">
        <v>50</v>
      </c>
      <c r="AM45" s="54" t="s">
        <v>50</v>
      </c>
      <c r="AN45" s="90">
        <f>AN44/30</f>
        <v>3.3333333333333333E-2</v>
      </c>
      <c r="AO45" s="55"/>
    </row>
    <row r="46" spans="2:41">
      <c r="B46" s="59" t="s">
        <v>45</v>
      </c>
      <c r="C46" s="96"/>
      <c r="D46" s="80">
        <f>COUNTIF(D1:D38,"&lt;=15")</f>
        <v>33</v>
      </c>
      <c r="E46" s="75">
        <f>COUNTIF(E1:E38,"&lt;=15")</f>
        <v>33</v>
      </c>
      <c r="F46" s="75">
        <f>COUNTIF(F5:F42,"=0")</f>
        <v>1</v>
      </c>
      <c r="G46" s="75">
        <f>COUNTIF(G5:G42,"=0")</f>
        <v>1</v>
      </c>
      <c r="H46" s="75">
        <f>COUNTIF(H1:H38,"&gt;=39")</f>
        <v>19</v>
      </c>
      <c r="I46" s="75">
        <f>COUNTIF(I1:I38,"&gt;=39")</f>
        <v>18</v>
      </c>
      <c r="J46" s="75" t="s">
        <v>50</v>
      </c>
      <c r="K46" s="93">
        <f>COUNTIF(K1:K38, "&gt;=0")</f>
        <v>15</v>
      </c>
      <c r="L46" s="75" t="s">
        <v>50</v>
      </c>
      <c r="M46" s="93">
        <f>COUNTIF(M1:M38, "&gt;=0")</f>
        <v>13</v>
      </c>
      <c r="N46" s="94">
        <f>COUNTIFS(N1:N38, "&gt;=90", N1:N38, "&lt;110")</f>
        <v>19</v>
      </c>
      <c r="O46" s="75" t="s">
        <v>50</v>
      </c>
      <c r="P46" s="93">
        <f>COUNTIF(P1:P38, "&gt;=0")</f>
        <v>17</v>
      </c>
      <c r="Q46" s="75" t="s">
        <v>50</v>
      </c>
      <c r="R46" s="93">
        <f>COUNTIF(R1:R38, "&gt;=0")</f>
        <v>18</v>
      </c>
      <c r="S46" s="94">
        <f>COUNTIFS(S1:S38, "&gt;=90", S1:S38, "&lt;110")</f>
        <v>17</v>
      </c>
      <c r="T46" s="75">
        <f>COUNTIF(T1:T38,"&gt;=70")</f>
        <v>10</v>
      </c>
      <c r="U46" s="75">
        <f>COUNTIF(U1:U38,"&gt;=70")</f>
        <v>11</v>
      </c>
      <c r="V46" s="75" t="s">
        <v>50</v>
      </c>
      <c r="W46" s="93">
        <f>COUNTIF(W1:W38, "&gt;=0")</f>
        <v>13</v>
      </c>
      <c r="X46" s="75" t="s">
        <v>50</v>
      </c>
      <c r="Y46" s="75" t="s">
        <v>50</v>
      </c>
      <c r="Z46" s="94">
        <f>COUNTIFS(Z1:Z38, "&gt;=90", Z1:Z38, "&lt;110")</f>
        <v>12</v>
      </c>
      <c r="AA46" s="75" t="s">
        <v>50</v>
      </c>
      <c r="AB46" s="93">
        <f>COUNTIF(AB1:AB38, "&gt;=0")</f>
        <v>13</v>
      </c>
      <c r="AC46" s="75" t="s">
        <v>50</v>
      </c>
      <c r="AD46" s="75" t="s">
        <v>50</v>
      </c>
      <c r="AE46" s="94">
        <f>COUNTIFS(AE1:AE38, "&gt;=90", AE1:AE38, "&lt;110")</f>
        <v>27</v>
      </c>
      <c r="AF46" s="75" t="s">
        <v>50</v>
      </c>
      <c r="AG46" s="93">
        <f>COUNTIF(AG1:AG38, "&gt;=0")</f>
        <v>17</v>
      </c>
      <c r="AH46" s="75" t="s">
        <v>50</v>
      </c>
      <c r="AI46" s="75" t="s">
        <v>50</v>
      </c>
      <c r="AJ46" s="94">
        <f>COUNTIFS(AJ1:AJ38, "&gt;=90", AJ1:AJ38, "&lt;110")</f>
        <v>17</v>
      </c>
      <c r="AK46" s="75"/>
      <c r="AL46" s="75" t="s">
        <v>50</v>
      </c>
      <c r="AM46" s="75" t="s">
        <v>50</v>
      </c>
      <c r="AN46" s="94">
        <f>COUNTIFS(AN1:AN38, "&gt;=90", AN1:AN38, "&lt;110")</f>
        <v>31</v>
      </c>
      <c r="AO46" s="89"/>
    </row>
    <row r="47" spans="2:41" ht="15.75" thickBot="1">
      <c r="B47" s="60" t="s">
        <v>43</v>
      </c>
      <c r="C47" s="97"/>
      <c r="D47" s="95">
        <f t="shared" ref="D47:I47" si="12">D46/30</f>
        <v>1.1000000000000001</v>
      </c>
      <c r="E47" s="90">
        <f t="shared" si="12"/>
        <v>1.1000000000000001</v>
      </c>
      <c r="F47" s="90">
        <f t="shared" si="12"/>
        <v>3.3333333333333333E-2</v>
      </c>
      <c r="G47" s="90">
        <f t="shared" si="12"/>
        <v>3.3333333333333333E-2</v>
      </c>
      <c r="H47" s="90">
        <f t="shared" si="12"/>
        <v>0.6333333333333333</v>
      </c>
      <c r="I47" s="90">
        <f t="shared" si="12"/>
        <v>0.6</v>
      </c>
      <c r="J47" s="54" t="s">
        <v>50</v>
      </c>
      <c r="K47" s="90">
        <f>K46/30</f>
        <v>0.5</v>
      </c>
      <c r="L47" s="54" t="s">
        <v>50</v>
      </c>
      <c r="M47" s="90">
        <f>M46/30</f>
        <v>0.43333333333333335</v>
      </c>
      <c r="N47" s="90">
        <f>N46/30</f>
        <v>0.6333333333333333</v>
      </c>
      <c r="O47" s="54" t="s">
        <v>50</v>
      </c>
      <c r="P47" s="90">
        <f>P46/30</f>
        <v>0.56666666666666665</v>
      </c>
      <c r="Q47" s="54" t="s">
        <v>50</v>
      </c>
      <c r="R47" s="90">
        <f>R46/30</f>
        <v>0.6</v>
      </c>
      <c r="S47" s="90">
        <f>S46/30</f>
        <v>0.56666666666666665</v>
      </c>
      <c r="T47" s="90">
        <f>T46/30</f>
        <v>0.33333333333333331</v>
      </c>
      <c r="U47" s="90">
        <f>U46/30</f>
        <v>0.36666666666666664</v>
      </c>
      <c r="V47" s="54" t="s">
        <v>50</v>
      </c>
      <c r="W47" s="90">
        <f>W46/30</f>
        <v>0.43333333333333335</v>
      </c>
      <c r="X47" s="54" t="s">
        <v>50</v>
      </c>
      <c r="Y47" s="54" t="s">
        <v>50</v>
      </c>
      <c r="Z47" s="90">
        <f>Z46/30</f>
        <v>0.4</v>
      </c>
      <c r="AA47" s="54" t="s">
        <v>50</v>
      </c>
      <c r="AB47" s="90">
        <f>AB46/30</f>
        <v>0.43333333333333335</v>
      </c>
      <c r="AC47" s="54" t="s">
        <v>50</v>
      </c>
      <c r="AD47" s="54" t="s">
        <v>50</v>
      </c>
      <c r="AE47" s="90">
        <f>AE46/30</f>
        <v>0.9</v>
      </c>
      <c r="AF47" s="54" t="s">
        <v>50</v>
      </c>
      <c r="AG47" s="90">
        <f>AG46/30</f>
        <v>0.56666666666666665</v>
      </c>
      <c r="AH47" s="54" t="s">
        <v>50</v>
      </c>
      <c r="AI47" s="54" t="s">
        <v>50</v>
      </c>
      <c r="AJ47" s="90">
        <f>AJ46/30</f>
        <v>0.56666666666666665</v>
      </c>
      <c r="AK47" s="54"/>
      <c r="AL47" s="54" t="s">
        <v>50</v>
      </c>
      <c r="AM47" s="54" t="s">
        <v>50</v>
      </c>
      <c r="AN47" s="90">
        <f>AN46/30</f>
        <v>1.0333333333333334</v>
      </c>
      <c r="AO47" s="55"/>
    </row>
  </sheetData>
  <conditionalFormatting sqref="H3:I38">
    <cfRule type="cellIs" dxfId="36" priority="34" operator="greaterThanOrEqual">
      <formula>39</formula>
    </cfRule>
  </conditionalFormatting>
  <conditionalFormatting sqref="H3:I38">
    <cfRule type="cellIs" dxfId="35" priority="35" operator="lessThan">
      <formula>39</formula>
    </cfRule>
  </conditionalFormatting>
  <conditionalFormatting sqref="N3:N38 S3:S38 Z3:Z38 AE3:AE38 AJ3:AJ38 AN3:AN38">
    <cfRule type="cellIs" dxfId="34" priority="36" operator="between">
      <formula>90</formula>
      <formula>110</formula>
    </cfRule>
  </conditionalFormatting>
  <conditionalFormatting sqref="N3:N38 S3:S38 Z3:Z38 AE3:AE38 AJ3:AJ38 AN3:AN38">
    <cfRule type="cellIs" dxfId="33" priority="37" operator="between">
      <formula>80</formula>
      <formula>89</formula>
    </cfRule>
  </conditionalFormatting>
  <conditionalFormatting sqref="N3:N38 S3:S38 Z3:Z38 AE3:AE38 AJ3:AJ38 AN3:AN38">
    <cfRule type="cellIs" dxfId="32" priority="38" operator="lessThan">
      <formula>80</formula>
    </cfRule>
  </conditionalFormatting>
  <conditionalFormatting sqref="N3:N38 S3:S38 Z3:Z38 AE3:AE38 AJ3:AJ38 AN3:AN38">
    <cfRule type="cellIs" dxfId="31" priority="39" operator="greaterThan">
      <formula>120</formula>
    </cfRule>
  </conditionalFormatting>
  <conditionalFormatting sqref="N3:N38 S3:S38 Z3:Z38 AE3:AE38 AJ3:AJ38 AN3:AN38">
    <cfRule type="cellIs" dxfId="30" priority="40" operator="between">
      <formula>111</formula>
      <formula>120</formula>
    </cfRule>
  </conditionalFormatting>
  <conditionalFormatting sqref="T3:U38">
    <cfRule type="cellIs" dxfId="29" priority="41" operator="greaterThanOrEqual">
      <formula>70</formula>
    </cfRule>
  </conditionalFormatting>
  <conditionalFormatting sqref="T3:U38">
    <cfRule type="cellIs" dxfId="28" priority="42" operator="lessThan">
      <formula>70</formula>
    </cfRule>
  </conditionalFormatting>
  <conditionalFormatting sqref="M3:M38">
    <cfRule type="cellIs" dxfId="27" priority="25" operator="lessThan">
      <formula>-1</formula>
    </cfRule>
    <cfRule type="cellIs" dxfId="26" priority="26" operator="greaterThan">
      <formula>1</formula>
    </cfRule>
    <cfRule type="cellIs" dxfId="25" priority="27" operator="between">
      <formula>0</formula>
      <formula>"&lt;1"</formula>
    </cfRule>
    <cfRule type="cellIs" dxfId="24" priority="28" operator="between">
      <formula>-1</formula>
      <formula>"&lt;0"</formula>
    </cfRule>
  </conditionalFormatting>
  <conditionalFormatting sqref="P3:P38">
    <cfRule type="cellIs" dxfId="23" priority="21" operator="lessThan">
      <formula>-1</formula>
    </cfRule>
    <cfRule type="cellIs" dxfId="22" priority="22" operator="greaterThan">
      <formula>1</formula>
    </cfRule>
    <cfRule type="cellIs" dxfId="21" priority="23" operator="between">
      <formula>0</formula>
      <formula>"&lt;1"</formula>
    </cfRule>
    <cfRule type="cellIs" dxfId="20" priority="24" operator="between">
      <formula>-1</formula>
      <formula>"&lt;0"</formula>
    </cfRule>
  </conditionalFormatting>
  <conditionalFormatting sqref="R3:R38">
    <cfRule type="cellIs" dxfId="19" priority="17" operator="lessThan">
      <formula>-1</formula>
    </cfRule>
    <cfRule type="cellIs" dxfId="18" priority="18" operator="greaterThan">
      <formula>1</formula>
    </cfRule>
    <cfRule type="cellIs" dxfId="17" priority="19" operator="between">
      <formula>0</formula>
      <formula>"&lt;1"</formula>
    </cfRule>
    <cfRule type="cellIs" dxfId="16" priority="20" operator="between">
      <formula>-1</formula>
      <formula>"&lt;0"</formula>
    </cfRule>
  </conditionalFormatting>
  <conditionalFormatting sqref="W3:W38">
    <cfRule type="cellIs" dxfId="15" priority="13" operator="lessThan">
      <formula>-1</formula>
    </cfRule>
    <cfRule type="cellIs" dxfId="14" priority="14" operator="greaterThan">
      <formula>1</formula>
    </cfRule>
    <cfRule type="cellIs" dxfId="13" priority="15" operator="between">
      <formula>0</formula>
      <formula>"&lt;1"</formula>
    </cfRule>
    <cfRule type="cellIs" dxfId="12" priority="16" operator="between">
      <formula>-1</formula>
      <formula>"&lt;0"</formula>
    </cfRule>
  </conditionalFormatting>
  <conditionalFormatting sqref="AB3:AB38">
    <cfRule type="cellIs" dxfId="11" priority="9" operator="lessThan">
      <formula>-1</formula>
    </cfRule>
    <cfRule type="cellIs" dxfId="10" priority="10" operator="greaterThan">
      <formula>1</formula>
    </cfRule>
    <cfRule type="cellIs" dxfId="9" priority="11" operator="between">
      <formula>0</formula>
      <formula>"&lt;1"</formula>
    </cfRule>
    <cfRule type="cellIs" dxfId="8" priority="12" operator="between">
      <formula>-1</formula>
      <formula>"&lt;0"</formula>
    </cfRule>
  </conditionalFormatting>
  <conditionalFormatting sqref="AG3:AG38">
    <cfRule type="cellIs" dxfId="7" priority="5" operator="lessThan">
      <formula>-1</formula>
    </cfRule>
    <cfRule type="cellIs" dxfId="6" priority="6" operator="greaterThan">
      <formula>1</formula>
    </cfRule>
    <cfRule type="cellIs" dxfId="5" priority="7" operator="between">
      <formula>0</formula>
      <formula>"&lt;1"</formula>
    </cfRule>
    <cfRule type="cellIs" dxfId="4" priority="8" operator="between">
      <formula>-1</formula>
      <formula>"&lt;0"</formula>
    </cfRule>
  </conditionalFormatting>
  <conditionalFormatting sqref="K3:K38">
    <cfRule type="cellIs" dxfId="3" priority="1" operator="lessThan">
      <formula>-1</formula>
    </cfRule>
    <cfRule type="cellIs" dxfId="2" priority="2" operator="greaterThan">
      <formula>1</formula>
    </cfRule>
    <cfRule type="cellIs" dxfId="1" priority="3" operator="between">
      <formula>0</formula>
      <formula>"&lt;1"</formula>
    </cfRule>
    <cfRule type="cellIs" dxfId="0" priority="4" operator="between">
      <formula>-1</formula>
      <formula>"&lt;0"</formula>
    </cfRule>
  </conditionalFormatting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2005-06 (4ta)</vt:lpstr>
      <vt:lpstr>RESERVA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</dc:creator>
  <cp:lastModifiedBy>Claudia</cp:lastModifiedBy>
  <dcterms:created xsi:type="dcterms:W3CDTF">2025-02-14T12:31:28Z</dcterms:created>
  <dcterms:modified xsi:type="dcterms:W3CDTF">2025-07-10T00:41:11Z</dcterms:modified>
</cp:coreProperties>
</file>