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13815" windowHeight="6090"/>
  </bookViews>
  <sheets>
    <sheet name="2005-06 (4ta)" sheetId="4" r:id="rId1"/>
    <sheet name="RESERVA" sheetId="5" r:id="rId2"/>
  </sheets>
  <calcPr calcId="144525"/>
</workbook>
</file>

<file path=xl/calcChain.xml><?xml version="1.0" encoding="utf-8"?>
<calcChain xmlns="http://schemas.openxmlformats.org/spreadsheetml/2006/main">
  <c r="M97" i="5" l="1"/>
  <c r="L97" i="5"/>
  <c r="K97" i="5"/>
  <c r="M96" i="5"/>
  <c r="L96" i="5"/>
  <c r="K96" i="5"/>
  <c r="AS45" i="5"/>
  <c r="AR45" i="5"/>
  <c r="AQ45" i="5"/>
  <c r="AM45" i="5"/>
  <c r="AM46" i="5" s="1"/>
  <c r="AL45" i="5"/>
  <c r="AL46" i="5" s="1"/>
  <c r="AI45" i="5"/>
  <c r="AI46" i="5" s="1"/>
  <c r="AH45" i="5"/>
  <c r="AH46" i="5" s="1"/>
  <c r="AF45" i="5"/>
  <c r="AD45" i="5"/>
  <c r="AD46" i="5" s="1"/>
  <c r="AC45" i="5"/>
  <c r="AC46" i="5" s="1"/>
  <c r="AA45" i="5"/>
  <c r="Y45" i="5"/>
  <c r="Y46" i="5" s="1"/>
  <c r="X45" i="5"/>
  <c r="X46" i="5" s="1"/>
  <c r="V45" i="5"/>
  <c r="Q45" i="5"/>
  <c r="O45" i="5"/>
  <c r="L45" i="5"/>
  <c r="L46" i="5" s="1"/>
  <c r="J45" i="5"/>
  <c r="I45" i="5"/>
  <c r="H45" i="5"/>
  <c r="G45" i="5"/>
  <c r="F45" i="5"/>
  <c r="E45" i="5"/>
  <c r="E51" i="5" s="1"/>
  <c r="E52" i="5" s="1"/>
  <c r="D45" i="5"/>
  <c r="D51" i="5" s="1"/>
  <c r="D52" i="5" s="1"/>
  <c r="AS44" i="5"/>
  <c r="AR44" i="5"/>
  <c r="AQ44" i="5"/>
  <c r="AN43" i="5"/>
  <c r="AK43" i="5"/>
  <c r="AJ43" i="5"/>
  <c r="AE43" i="5"/>
  <c r="Z43" i="5"/>
  <c r="U43" i="5"/>
  <c r="T43" i="5"/>
  <c r="S43" i="5"/>
  <c r="N43" i="5"/>
  <c r="M43" i="5"/>
  <c r="AK42" i="5"/>
  <c r="AJ42" i="5"/>
  <c r="AN42" i="5" s="1"/>
  <c r="AE42" i="5"/>
  <c r="Z42" i="5"/>
  <c r="U42" i="5"/>
  <c r="T42" i="5"/>
  <c r="S42" i="5"/>
  <c r="N42" i="5"/>
  <c r="AK41" i="5"/>
  <c r="AJ41" i="5"/>
  <c r="AN41" i="5" s="1"/>
  <c r="AE41" i="5"/>
  <c r="Z41" i="5"/>
  <c r="U41" i="5"/>
  <c r="T41" i="5"/>
  <c r="S41" i="5"/>
  <c r="N41" i="5"/>
  <c r="M41" i="5"/>
  <c r="AN40" i="5"/>
  <c r="AK40" i="5"/>
  <c r="AJ40" i="5"/>
  <c r="AE40" i="5"/>
  <c r="Z40" i="5"/>
  <c r="U40" i="5"/>
  <c r="T40" i="5"/>
  <c r="S40" i="5"/>
  <c r="N40" i="5"/>
  <c r="M40" i="5"/>
  <c r="AN39" i="5"/>
  <c r="AK39" i="5"/>
  <c r="AJ39" i="5"/>
  <c r="AE39" i="5"/>
  <c r="Z39" i="5"/>
  <c r="U39" i="5"/>
  <c r="T39" i="5"/>
  <c r="S39" i="5"/>
  <c r="N39" i="5"/>
  <c r="AN38" i="5"/>
  <c r="AK38" i="5"/>
  <c r="AJ38" i="5"/>
  <c r="AE38" i="5"/>
  <c r="Z38" i="5"/>
  <c r="U38" i="5"/>
  <c r="T38" i="5"/>
  <c r="S38" i="5"/>
  <c r="N38" i="5"/>
  <c r="M38" i="5"/>
  <c r="AN37" i="5"/>
  <c r="AK37" i="5"/>
  <c r="AJ37" i="5"/>
  <c r="AE37" i="5"/>
  <c r="Z37" i="5"/>
  <c r="U37" i="5"/>
  <c r="T37" i="5"/>
  <c r="S37" i="5"/>
  <c r="N37" i="5"/>
  <c r="AN36" i="5"/>
  <c r="AK36" i="5"/>
  <c r="AJ36" i="5"/>
  <c r="AE36" i="5"/>
  <c r="Z36" i="5"/>
  <c r="U36" i="5"/>
  <c r="T36" i="5"/>
  <c r="S36" i="5"/>
  <c r="N36" i="5"/>
  <c r="M36" i="5"/>
  <c r="AN35" i="5"/>
  <c r="AK35" i="5"/>
  <c r="AJ35" i="5"/>
  <c r="AE35" i="5"/>
  <c r="Z35" i="5"/>
  <c r="U35" i="5"/>
  <c r="T35" i="5"/>
  <c r="S35" i="5"/>
  <c r="N35" i="5"/>
  <c r="AN34" i="5"/>
  <c r="AK34" i="5"/>
  <c r="AJ34" i="5"/>
  <c r="AE34" i="5"/>
  <c r="Z34" i="5"/>
  <c r="U34" i="5"/>
  <c r="T34" i="5"/>
  <c r="S34" i="5"/>
  <c r="N34" i="5"/>
  <c r="M34" i="5"/>
  <c r="AN33" i="5"/>
  <c r="AK33" i="5"/>
  <c r="AJ33" i="5"/>
  <c r="AE33" i="5"/>
  <c r="Z33" i="5"/>
  <c r="U33" i="5"/>
  <c r="T33" i="5"/>
  <c r="S33" i="5"/>
  <c r="N33" i="5"/>
  <c r="AN32" i="5"/>
  <c r="AK32" i="5"/>
  <c r="AJ32" i="5"/>
  <c r="AE32" i="5"/>
  <c r="Z32" i="5"/>
  <c r="U32" i="5"/>
  <c r="T32" i="5"/>
  <c r="S32" i="5"/>
  <c r="N32" i="5"/>
  <c r="M32" i="5"/>
  <c r="AN31" i="5"/>
  <c r="AK31" i="5"/>
  <c r="AJ31" i="5"/>
  <c r="AE31" i="5"/>
  <c r="Z31" i="5"/>
  <c r="U31" i="5"/>
  <c r="T31" i="5"/>
  <c r="S31" i="5"/>
  <c r="N31" i="5"/>
  <c r="AN30" i="5"/>
  <c r="AK30" i="5"/>
  <c r="AJ30" i="5"/>
  <c r="AE30" i="5"/>
  <c r="Z30" i="5"/>
  <c r="T30" i="5"/>
  <c r="S30" i="5"/>
  <c r="N30" i="5"/>
  <c r="M30" i="5"/>
  <c r="AN29" i="5"/>
  <c r="AK29" i="5"/>
  <c r="AJ29" i="5"/>
  <c r="AE29" i="5"/>
  <c r="Z29" i="5"/>
  <c r="U29" i="5"/>
  <c r="T29" i="5"/>
  <c r="S29" i="5"/>
  <c r="N29" i="5"/>
  <c r="M29" i="5"/>
  <c r="AN28" i="5"/>
  <c r="AK28" i="5"/>
  <c r="AJ28" i="5"/>
  <c r="AE28" i="5"/>
  <c r="Z28" i="5"/>
  <c r="U28" i="5"/>
  <c r="T28" i="5"/>
  <c r="S28" i="5"/>
  <c r="N28" i="5"/>
  <c r="M28" i="5"/>
  <c r="AN27" i="5"/>
  <c r="AK27" i="5"/>
  <c r="AJ27" i="5"/>
  <c r="AE27" i="5"/>
  <c r="Z27" i="5"/>
  <c r="U27" i="5"/>
  <c r="T27" i="5"/>
  <c r="S27" i="5"/>
  <c r="N27" i="5"/>
  <c r="M27" i="5"/>
  <c r="AN26" i="5"/>
  <c r="AK26" i="5"/>
  <c r="AJ26" i="5"/>
  <c r="AE26" i="5"/>
  <c r="Z26" i="5"/>
  <c r="U26" i="5"/>
  <c r="T26" i="5"/>
  <c r="S26" i="5"/>
  <c r="N26" i="5"/>
  <c r="M26" i="5"/>
  <c r="AN25" i="5"/>
  <c r="AK25" i="5"/>
  <c r="AJ25" i="5"/>
  <c r="AE25" i="5"/>
  <c r="Z25" i="5"/>
  <c r="U25" i="5"/>
  <c r="T25" i="5"/>
  <c r="S25" i="5"/>
  <c r="N25" i="5"/>
  <c r="M25" i="5"/>
  <c r="AN24" i="5"/>
  <c r="AK24" i="5"/>
  <c r="AJ24" i="5"/>
  <c r="AE24" i="5"/>
  <c r="Z24" i="5"/>
  <c r="U24" i="5"/>
  <c r="T24" i="5"/>
  <c r="S24" i="5"/>
  <c r="N24" i="5"/>
  <c r="M24" i="5"/>
  <c r="AN23" i="5"/>
  <c r="AK23" i="5"/>
  <c r="AJ23" i="5"/>
  <c r="AE23" i="5"/>
  <c r="Z23" i="5"/>
  <c r="T23" i="5"/>
  <c r="S23" i="5"/>
  <c r="N23" i="5"/>
  <c r="M23" i="5"/>
  <c r="AN22" i="5"/>
  <c r="AK22" i="5"/>
  <c r="AJ22" i="5"/>
  <c r="AE22" i="5"/>
  <c r="Z22" i="5"/>
  <c r="U22" i="5"/>
  <c r="T22" i="5"/>
  <c r="S22" i="5"/>
  <c r="N22" i="5"/>
  <c r="AN21" i="5"/>
  <c r="AK21" i="5"/>
  <c r="AJ21" i="5"/>
  <c r="AE21" i="5"/>
  <c r="Z21" i="5"/>
  <c r="U21" i="5"/>
  <c r="T21" i="5"/>
  <c r="S21" i="5"/>
  <c r="N21" i="5"/>
  <c r="M21" i="5"/>
  <c r="AN20" i="5"/>
  <c r="AK20" i="5"/>
  <c r="AJ20" i="5"/>
  <c r="AE20" i="5"/>
  <c r="Z20" i="5"/>
  <c r="T20" i="5"/>
  <c r="S20" i="5"/>
  <c r="N20" i="5"/>
  <c r="M20" i="5"/>
  <c r="AN19" i="5"/>
  <c r="AK19" i="5"/>
  <c r="AJ19" i="5"/>
  <c r="AE19" i="5"/>
  <c r="Z19" i="5"/>
  <c r="U19" i="5"/>
  <c r="T19" i="5"/>
  <c r="S19" i="5"/>
  <c r="N19" i="5"/>
  <c r="M19" i="5"/>
  <c r="AN18" i="5"/>
  <c r="AK18" i="5"/>
  <c r="AJ18" i="5"/>
  <c r="AE18" i="5"/>
  <c r="Z18" i="5"/>
  <c r="U18" i="5"/>
  <c r="T18" i="5"/>
  <c r="S18" i="5"/>
  <c r="N18" i="5"/>
  <c r="M18" i="5"/>
  <c r="AN17" i="5"/>
  <c r="AK17" i="5"/>
  <c r="AJ17" i="5"/>
  <c r="AE17" i="5"/>
  <c r="Z17" i="5"/>
  <c r="U17" i="5"/>
  <c r="T17" i="5"/>
  <c r="S17" i="5"/>
  <c r="N17" i="5"/>
  <c r="M17" i="5"/>
  <c r="AN16" i="5"/>
  <c r="AK16" i="5"/>
  <c r="AJ16" i="5"/>
  <c r="AE16" i="5"/>
  <c r="Z16" i="5"/>
  <c r="U16" i="5"/>
  <c r="T16" i="5"/>
  <c r="S16" i="5"/>
  <c r="N16" i="5"/>
  <c r="M16" i="5"/>
  <c r="AN15" i="5"/>
  <c r="AK15" i="5"/>
  <c r="AJ15" i="5"/>
  <c r="AE15" i="5"/>
  <c r="Z15" i="5"/>
  <c r="U15" i="5"/>
  <c r="T15" i="5"/>
  <c r="S15" i="5"/>
  <c r="N15" i="5"/>
  <c r="M15" i="5"/>
  <c r="AN14" i="5"/>
  <c r="AK14" i="5"/>
  <c r="AJ14" i="5"/>
  <c r="AE14" i="5"/>
  <c r="Z14" i="5"/>
  <c r="T14" i="5"/>
  <c r="S14" i="5"/>
  <c r="N14" i="5"/>
  <c r="M14" i="5"/>
  <c r="AN13" i="5"/>
  <c r="AK13" i="5"/>
  <c r="AJ13" i="5"/>
  <c r="AE13" i="5"/>
  <c r="Z13" i="5"/>
  <c r="T13" i="5"/>
  <c r="S13" i="5"/>
  <c r="N13" i="5"/>
  <c r="M13" i="5"/>
  <c r="AN11" i="5"/>
  <c r="AK11" i="5"/>
  <c r="AJ11" i="5"/>
  <c r="AE11" i="5"/>
  <c r="Z11" i="5"/>
  <c r="U11" i="5"/>
  <c r="T11" i="5"/>
  <c r="S11" i="5"/>
  <c r="N11" i="5"/>
  <c r="AN10" i="5"/>
  <c r="AK10" i="5"/>
  <c r="AJ10" i="5"/>
  <c r="AE10" i="5"/>
  <c r="Z10" i="5"/>
  <c r="U10" i="5"/>
  <c r="T10" i="5"/>
  <c r="S10" i="5"/>
  <c r="N10" i="5"/>
  <c r="M10" i="5"/>
  <c r="AN9" i="5"/>
  <c r="AK9" i="5"/>
  <c r="AJ9" i="5"/>
  <c r="AE9" i="5"/>
  <c r="Z9" i="5"/>
  <c r="U9" i="5"/>
  <c r="T9" i="5"/>
  <c r="S9" i="5"/>
  <c r="N9" i="5"/>
  <c r="M9" i="5"/>
  <c r="AN8" i="5"/>
  <c r="AK8" i="5"/>
  <c r="AJ8" i="5"/>
  <c r="AE8" i="5"/>
  <c r="Z8" i="5"/>
  <c r="U8" i="5"/>
  <c r="T8" i="5"/>
  <c r="S8" i="5"/>
  <c r="N8" i="5"/>
  <c r="M8" i="5"/>
  <c r="AN7" i="5"/>
  <c r="AK7" i="5"/>
  <c r="AJ7" i="5"/>
  <c r="AE7" i="5"/>
  <c r="Z7" i="5"/>
  <c r="U7" i="5"/>
  <c r="T7" i="5"/>
  <c r="S7" i="5"/>
  <c r="N7" i="5"/>
  <c r="M7" i="5"/>
  <c r="AN6" i="5"/>
  <c r="AK6" i="5"/>
  <c r="AJ6" i="5"/>
  <c r="AE6" i="5"/>
  <c r="Z6" i="5"/>
  <c r="U6" i="5"/>
  <c r="T6" i="5"/>
  <c r="S6" i="5"/>
  <c r="N6" i="5"/>
  <c r="M6" i="5"/>
  <c r="AN4" i="5"/>
  <c r="AK4" i="5"/>
  <c r="AJ4" i="5"/>
  <c r="AE4" i="5"/>
  <c r="Z4" i="5"/>
  <c r="U4" i="5"/>
  <c r="T4" i="5"/>
  <c r="S4" i="5"/>
  <c r="R4" i="5"/>
  <c r="P4" i="5"/>
  <c r="N4" i="5"/>
  <c r="M4" i="5"/>
  <c r="K4" i="5"/>
  <c r="AN3" i="5"/>
  <c r="AK3" i="5"/>
  <c r="AJ3" i="5"/>
  <c r="AE3" i="5"/>
  <c r="Z3" i="5"/>
  <c r="U3" i="5"/>
  <c r="T3" i="5"/>
  <c r="S3" i="5"/>
  <c r="N3" i="5"/>
  <c r="M3" i="5"/>
  <c r="M69" i="4"/>
  <c r="L69" i="4"/>
  <c r="K69" i="4"/>
  <c r="M68" i="4"/>
  <c r="L68" i="4"/>
  <c r="K68" i="4"/>
  <c r="I38" i="4"/>
  <c r="E38" i="4"/>
  <c r="I37" i="4"/>
  <c r="H37" i="4"/>
  <c r="H38" i="4" s="1"/>
  <c r="E37" i="4"/>
  <c r="D37" i="4"/>
  <c r="D38" i="4" s="1"/>
  <c r="G36" i="4"/>
  <c r="G35" i="4"/>
  <c r="F35" i="4"/>
  <c r="F36" i="4" s="1"/>
  <c r="I34" i="4"/>
  <c r="G34" i="4"/>
  <c r="E34" i="4"/>
  <c r="I33" i="4"/>
  <c r="H33" i="4"/>
  <c r="H34" i="4" s="1"/>
  <c r="G33" i="4"/>
  <c r="F33" i="4"/>
  <c r="F34" i="4" s="1"/>
  <c r="E33" i="4"/>
  <c r="D33" i="4"/>
  <c r="D34" i="4" s="1"/>
  <c r="AM32" i="4"/>
  <c r="AL32" i="4"/>
  <c r="AI32" i="4"/>
  <c r="AH32" i="4"/>
  <c r="AG32" i="4"/>
  <c r="AF32" i="4"/>
  <c r="AD32" i="4"/>
  <c r="AC32" i="4"/>
  <c r="AA32" i="4"/>
  <c r="Y32" i="4"/>
  <c r="X32" i="4"/>
  <c r="W32" i="4"/>
  <c r="V32" i="4"/>
  <c r="Q32" i="4"/>
  <c r="O32" i="4"/>
  <c r="L32" i="4"/>
  <c r="J32" i="4"/>
  <c r="I32" i="4"/>
  <c r="H32" i="4"/>
  <c r="G32" i="4"/>
  <c r="F32" i="4"/>
  <c r="E32" i="4"/>
  <c r="D32" i="4"/>
  <c r="AS31" i="4"/>
  <c r="AR31" i="4"/>
  <c r="AQ31" i="4"/>
  <c r="AM31" i="4"/>
  <c r="AL31" i="4"/>
  <c r="AI31" i="4"/>
  <c r="AH31" i="4"/>
  <c r="AG31" i="4"/>
  <c r="AF31" i="4"/>
  <c r="AD31" i="4"/>
  <c r="AC31" i="4"/>
  <c r="AA31" i="4"/>
  <c r="AB25" i="4" s="1"/>
  <c r="Y31" i="4"/>
  <c r="X31" i="4"/>
  <c r="W31" i="4"/>
  <c r="V31" i="4"/>
  <c r="Q31" i="4"/>
  <c r="O31" i="4"/>
  <c r="P25" i="4" s="1"/>
  <c r="L31" i="4"/>
  <c r="J31" i="4"/>
  <c r="I31" i="4"/>
  <c r="H31" i="4"/>
  <c r="G31" i="4"/>
  <c r="G37" i="4" s="1"/>
  <c r="G38" i="4" s="1"/>
  <c r="F31" i="4"/>
  <c r="E31" i="4"/>
  <c r="D31" i="4"/>
  <c r="AS30" i="4"/>
  <c r="AR30" i="4"/>
  <c r="AQ30" i="4"/>
  <c r="AN29" i="4"/>
  <c r="AK29" i="4"/>
  <c r="AJ29" i="4"/>
  <c r="AG29" i="4"/>
  <c r="AE29" i="4"/>
  <c r="AB29" i="4"/>
  <c r="Z29" i="4"/>
  <c r="W29" i="4"/>
  <c r="U29" i="4"/>
  <c r="T29" i="4"/>
  <c r="S29" i="4"/>
  <c r="N29" i="4"/>
  <c r="M29" i="4"/>
  <c r="K29" i="4"/>
  <c r="AN28" i="4"/>
  <c r="AK28" i="4"/>
  <c r="AJ28" i="4"/>
  <c r="AG28" i="4"/>
  <c r="AE28" i="4"/>
  <c r="Z28" i="4"/>
  <c r="W28" i="4"/>
  <c r="U28" i="4"/>
  <c r="T28" i="4"/>
  <c r="S28" i="4"/>
  <c r="R28" i="4"/>
  <c r="N28" i="4"/>
  <c r="M28" i="4"/>
  <c r="K28" i="4"/>
  <c r="K32" i="4" s="1"/>
  <c r="AN27" i="4"/>
  <c r="AK27" i="4"/>
  <c r="AJ27" i="4"/>
  <c r="AG27" i="4"/>
  <c r="AE27" i="4"/>
  <c r="Z27" i="4"/>
  <c r="W27" i="4"/>
  <c r="U27" i="4"/>
  <c r="T27" i="4"/>
  <c r="S27" i="4"/>
  <c r="R27" i="4"/>
  <c r="N27" i="4"/>
  <c r="M27" i="4"/>
  <c r="K27" i="4"/>
  <c r="AN26" i="4"/>
  <c r="AK26" i="4"/>
  <c r="AJ26" i="4"/>
  <c r="AG26" i="4"/>
  <c r="AE26" i="4"/>
  <c r="AB26" i="4"/>
  <c r="Z26" i="4"/>
  <c r="W26" i="4"/>
  <c r="U26" i="4"/>
  <c r="T26" i="4"/>
  <c r="S26" i="4"/>
  <c r="N26" i="4"/>
  <c r="M26" i="4"/>
  <c r="K26" i="4"/>
  <c r="AN25" i="4"/>
  <c r="AK25" i="4"/>
  <c r="AJ25" i="4"/>
  <c r="AG25" i="4"/>
  <c r="AE25" i="4"/>
  <c r="Z25" i="4"/>
  <c r="W25" i="4"/>
  <c r="U25" i="4"/>
  <c r="T25" i="4"/>
  <c r="S25" i="4"/>
  <c r="N25" i="4"/>
  <c r="M25" i="4"/>
  <c r="K25" i="4"/>
  <c r="AN24" i="4"/>
  <c r="AK24" i="4"/>
  <c r="AJ24" i="4"/>
  <c r="AG24" i="4"/>
  <c r="AE24" i="4"/>
  <c r="AB24" i="4"/>
  <c r="Z24" i="4"/>
  <c r="W24" i="4"/>
  <c r="U24" i="4"/>
  <c r="T24" i="4"/>
  <c r="S24" i="4"/>
  <c r="P24" i="4"/>
  <c r="N24" i="4"/>
  <c r="M24" i="4"/>
  <c r="K24" i="4"/>
  <c r="AN23" i="4"/>
  <c r="AK23" i="4"/>
  <c r="AJ23" i="4"/>
  <c r="AG23" i="4"/>
  <c r="AE23" i="4"/>
  <c r="AB23" i="4"/>
  <c r="Z23" i="4"/>
  <c r="W23" i="4"/>
  <c r="U23" i="4"/>
  <c r="T23" i="4"/>
  <c r="S23" i="4"/>
  <c r="N23" i="4"/>
  <c r="M23" i="4"/>
  <c r="K23" i="4"/>
  <c r="AN22" i="4"/>
  <c r="AK22" i="4"/>
  <c r="AJ22" i="4"/>
  <c r="AG22" i="4"/>
  <c r="AE22" i="4"/>
  <c r="AB22" i="4"/>
  <c r="Z22" i="4"/>
  <c r="W22" i="4"/>
  <c r="T22" i="4"/>
  <c r="S22" i="4"/>
  <c r="P22" i="4"/>
  <c r="U22" i="4" s="1"/>
  <c r="N22" i="4"/>
  <c r="M22" i="4"/>
  <c r="K22" i="4"/>
  <c r="AN21" i="4"/>
  <c r="AK21" i="4"/>
  <c r="AJ21" i="4"/>
  <c r="AG21" i="4"/>
  <c r="AE21" i="4"/>
  <c r="Z21" i="4"/>
  <c r="W21" i="4"/>
  <c r="U21" i="4"/>
  <c r="T21" i="4"/>
  <c r="S21" i="4"/>
  <c r="N21" i="4"/>
  <c r="M21" i="4"/>
  <c r="K21" i="4"/>
  <c r="AN20" i="4"/>
  <c r="AK20" i="4"/>
  <c r="AJ20" i="4"/>
  <c r="AG20" i="4"/>
  <c r="AE20" i="4"/>
  <c r="AB20" i="4"/>
  <c r="Z20" i="4"/>
  <c r="W20" i="4"/>
  <c r="U20" i="4"/>
  <c r="T20" i="4"/>
  <c r="S20" i="4"/>
  <c r="P20" i="4"/>
  <c r="N20" i="4"/>
  <c r="M20" i="4"/>
  <c r="K20" i="4"/>
  <c r="AN19" i="4"/>
  <c r="AK19" i="4"/>
  <c r="AJ19" i="4"/>
  <c r="AG19" i="4"/>
  <c r="AE19" i="4"/>
  <c r="AB19" i="4"/>
  <c r="Z19" i="4"/>
  <c r="W19" i="4"/>
  <c r="U19" i="4"/>
  <c r="T19" i="4"/>
  <c r="S19" i="4"/>
  <c r="N19" i="4"/>
  <c r="M19" i="4"/>
  <c r="K19" i="4"/>
  <c r="AN18" i="4"/>
  <c r="AK18" i="4"/>
  <c r="AJ18" i="4"/>
  <c r="AG18" i="4"/>
  <c r="AE18" i="4"/>
  <c r="AB18" i="4"/>
  <c r="Z18" i="4"/>
  <c r="W18" i="4"/>
  <c r="U18" i="4"/>
  <c r="T18" i="4"/>
  <c r="S18" i="4"/>
  <c r="P18" i="4"/>
  <c r="N18" i="4"/>
  <c r="M18" i="4"/>
  <c r="K18" i="4"/>
  <c r="AN17" i="4"/>
  <c r="AK17" i="4"/>
  <c r="AJ17" i="4"/>
  <c r="AG17" i="4"/>
  <c r="AE17" i="4"/>
  <c r="Z17" i="4"/>
  <c r="W17" i="4"/>
  <c r="U17" i="4"/>
  <c r="T17" i="4"/>
  <c r="S17" i="4"/>
  <c r="P17" i="4"/>
  <c r="N17" i="4"/>
  <c r="M17" i="4"/>
  <c r="K17" i="4"/>
  <c r="AN16" i="4"/>
  <c r="AK16" i="4"/>
  <c r="AJ16" i="4"/>
  <c r="AG16" i="4"/>
  <c r="AE16" i="4"/>
  <c r="AB16" i="4"/>
  <c r="Z16" i="4"/>
  <c r="W16" i="4"/>
  <c r="U16" i="4"/>
  <c r="T16" i="4"/>
  <c r="S16" i="4"/>
  <c r="P16" i="4"/>
  <c r="N16" i="4"/>
  <c r="M16" i="4"/>
  <c r="K16" i="4"/>
  <c r="AN15" i="4"/>
  <c r="AK15" i="4"/>
  <c r="AJ15" i="4"/>
  <c r="AG15" i="4"/>
  <c r="AE15" i="4"/>
  <c r="AB15" i="4"/>
  <c r="Z15" i="4"/>
  <c r="W15" i="4"/>
  <c r="T15" i="4"/>
  <c r="S15" i="4"/>
  <c r="N15" i="4"/>
  <c r="M15" i="4"/>
  <c r="K15" i="4"/>
  <c r="AN14" i="4"/>
  <c r="AK14" i="4"/>
  <c r="AJ14" i="4"/>
  <c r="AG14" i="4"/>
  <c r="AE14" i="4"/>
  <c r="AB14" i="4"/>
  <c r="Z14" i="4"/>
  <c r="W14" i="4"/>
  <c r="U14" i="4"/>
  <c r="T14" i="4"/>
  <c r="S14" i="4"/>
  <c r="P14" i="4"/>
  <c r="N14" i="4"/>
  <c r="M14" i="4"/>
  <c r="K14" i="4"/>
  <c r="AN13" i="4"/>
  <c r="AK13" i="4"/>
  <c r="AJ13" i="4"/>
  <c r="AG13" i="4"/>
  <c r="AE13" i="4"/>
  <c r="AB13" i="4"/>
  <c r="Z13" i="4"/>
  <c r="W13" i="4"/>
  <c r="U13" i="4"/>
  <c r="T13" i="4"/>
  <c r="S13" i="4"/>
  <c r="P13" i="4"/>
  <c r="N13" i="4"/>
  <c r="M13" i="4"/>
  <c r="K13" i="4"/>
  <c r="AN12" i="4"/>
  <c r="AK12" i="4"/>
  <c r="AJ12" i="4"/>
  <c r="AG12" i="4"/>
  <c r="AE12" i="4"/>
  <c r="AB12" i="4"/>
  <c r="Z12" i="4"/>
  <c r="W12" i="4"/>
  <c r="T12" i="4"/>
  <c r="S12" i="4"/>
  <c r="P12" i="4"/>
  <c r="U12" i="4" s="1"/>
  <c r="N12" i="4"/>
  <c r="M12" i="4"/>
  <c r="K12" i="4"/>
  <c r="AN11" i="4"/>
  <c r="AK11" i="4"/>
  <c r="AJ11" i="4"/>
  <c r="AG11" i="4"/>
  <c r="AE11" i="4"/>
  <c r="AB11" i="4"/>
  <c r="Z11" i="4"/>
  <c r="W11" i="4"/>
  <c r="U11" i="4"/>
  <c r="T11" i="4"/>
  <c r="S11" i="4"/>
  <c r="N11" i="4"/>
  <c r="M11" i="4"/>
  <c r="K11" i="4"/>
  <c r="AN10" i="4"/>
  <c r="AK10" i="4"/>
  <c r="AJ10" i="4"/>
  <c r="AG10" i="4"/>
  <c r="AE10" i="4"/>
  <c r="AB10" i="4"/>
  <c r="Z10" i="4"/>
  <c r="W10" i="4"/>
  <c r="U10" i="4"/>
  <c r="T10" i="4"/>
  <c r="S10" i="4"/>
  <c r="P10" i="4"/>
  <c r="N10" i="4"/>
  <c r="M10" i="4"/>
  <c r="K10" i="4"/>
  <c r="AN9" i="4"/>
  <c r="AK9" i="4"/>
  <c r="AJ9" i="4"/>
  <c r="AG9" i="4"/>
  <c r="AE9" i="4"/>
  <c r="AB9" i="4"/>
  <c r="Z9" i="4"/>
  <c r="W9" i="4"/>
  <c r="U9" i="4"/>
  <c r="T9" i="4"/>
  <c r="S9" i="4"/>
  <c r="P9" i="4"/>
  <c r="N9" i="4"/>
  <c r="M9" i="4"/>
  <c r="K9" i="4"/>
  <c r="AN8" i="4"/>
  <c r="AK8" i="4"/>
  <c r="AJ8" i="4"/>
  <c r="AG8" i="4"/>
  <c r="AE8" i="4"/>
  <c r="AB8" i="4"/>
  <c r="Z8" i="4"/>
  <c r="W8" i="4"/>
  <c r="U8" i="4"/>
  <c r="T8" i="4"/>
  <c r="S8" i="4"/>
  <c r="P8" i="4"/>
  <c r="N8" i="4"/>
  <c r="M8" i="4"/>
  <c r="K8" i="4"/>
  <c r="AN7" i="4"/>
  <c r="AK7" i="4"/>
  <c r="AJ7" i="4"/>
  <c r="AG7" i="4"/>
  <c r="AE7" i="4"/>
  <c r="AB7" i="4"/>
  <c r="Z7" i="4"/>
  <c r="W7" i="4"/>
  <c r="T7" i="4"/>
  <c r="S7" i="4"/>
  <c r="N7" i="4"/>
  <c r="M7" i="4"/>
  <c r="K7" i="4"/>
  <c r="AN6" i="4"/>
  <c r="AK6" i="4"/>
  <c r="AJ6" i="4"/>
  <c r="AG6" i="4"/>
  <c r="AE6" i="4"/>
  <c r="AB6" i="4"/>
  <c r="Z6" i="4"/>
  <c r="W6" i="4"/>
  <c r="T6" i="4"/>
  <c r="S6" i="4"/>
  <c r="P6" i="4"/>
  <c r="U6" i="4" s="1"/>
  <c r="N6" i="4"/>
  <c r="M6" i="4"/>
  <c r="K6" i="4"/>
  <c r="AN5" i="4"/>
  <c r="AK5" i="4"/>
  <c r="AJ5" i="4"/>
  <c r="AG5" i="4"/>
  <c r="AE5" i="4"/>
  <c r="AB5" i="4"/>
  <c r="Z5" i="4"/>
  <c r="W5" i="4"/>
  <c r="U5" i="4"/>
  <c r="T5" i="4"/>
  <c r="S5" i="4"/>
  <c r="P5" i="4"/>
  <c r="N5" i="4"/>
  <c r="M5" i="4"/>
  <c r="K5" i="4"/>
  <c r="AN4" i="4"/>
  <c r="AK4" i="4"/>
  <c r="AJ4" i="4"/>
  <c r="AG4" i="4"/>
  <c r="AE4" i="4"/>
  <c r="AB4" i="4"/>
  <c r="Z4" i="4"/>
  <c r="W4" i="4"/>
  <c r="U4" i="4"/>
  <c r="T4" i="4"/>
  <c r="S4" i="4"/>
  <c r="P4" i="4"/>
  <c r="N4" i="4"/>
  <c r="M4" i="4"/>
  <c r="K4" i="4"/>
  <c r="AN3" i="4"/>
  <c r="AK3" i="4"/>
  <c r="AK32" i="4" s="1"/>
  <c r="AJ3" i="4"/>
  <c r="AG3" i="4"/>
  <c r="AE3" i="4"/>
  <c r="AB3" i="4"/>
  <c r="Z3" i="4"/>
  <c r="W3" i="4"/>
  <c r="U3" i="4"/>
  <c r="T3" i="4"/>
  <c r="S3" i="4"/>
  <c r="S32" i="4" s="1"/>
  <c r="P3" i="4"/>
  <c r="N3" i="4"/>
  <c r="N33" i="4" s="1"/>
  <c r="N34" i="4" s="1"/>
  <c r="M3" i="4"/>
  <c r="K3" i="4"/>
  <c r="AE46" i="5" l="1"/>
  <c r="M22" i="5"/>
  <c r="M31" i="5"/>
  <c r="M33" i="5"/>
  <c r="M35" i="5"/>
  <c r="M37" i="5"/>
  <c r="M42" i="5"/>
  <c r="M11" i="5"/>
  <c r="M39" i="5"/>
  <c r="T46" i="5"/>
  <c r="AK46" i="5"/>
  <c r="H51" i="5"/>
  <c r="H52" i="5" s="1"/>
  <c r="AN46" i="5"/>
  <c r="O46" i="5"/>
  <c r="P41" i="5" s="1"/>
  <c r="AF46" i="5"/>
  <c r="I51" i="5"/>
  <c r="I52" i="5" s="1"/>
  <c r="Q46" i="5"/>
  <c r="R42" i="5" s="1"/>
  <c r="AA46" i="5"/>
  <c r="AB43" i="5" s="1"/>
  <c r="J46" i="5"/>
  <c r="K11" i="5" s="1"/>
  <c r="V46" i="5"/>
  <c r="W43" i="5" s="1"/>
  <c r="K13" i="5"/>
  <c r="K24" i="5"/>
  <c r="K26" i="5"/>
  <c r="K27" i="5"/>
  <c r="K28" i="5"/>
  <c r="K29" i="5"/>
  <c r="K30" i="5"/>
  <c r="R30" i="5"/>
  <c r="P32" i="4"/>
  <c r="P31" i="4"/>
  <c r="P7" i="4"/>
  <c r="U7" i="4" s="1"/>
  <c r="P11" i="4"/>
  <c r="P15" i="4"/>
  <c r="U15" i="4" s="1"/>
  <c r="AB17" i="4"/>
  <c r="P19" i="4"/>
  <c r="AB21" i="4"/>
  <c r="P23" i="4"/>
  <c r="F37" i="4"/>
  <c r="F38" i="4" s="1"/>
  <c r="R29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AK31" i="4"/>
  <c r="P26" i="4"/>
  <c r="K31" i="4"/>
  <c r="AB27" i="4"/>
  <c r="AB28" i="4"/>
  <c r="T32" i="4"/>
  <c r="T31" i="4"/>
  <c r="T37" i="4"/>
  <c r="T38" i="4" s="1"/>
  <c r="T33" i="4"/>
  <c r="T34" i="4" s="1"/>
  <c r="AB32" i="4"/>
  <c r="AB31" i="4"/>
  <c r="AB37" i="4"/>
  <c r="AB38" i="4" s="1"/>
  <c r="AB35" i="4"/>
  <c r="AB36" i="4" s="1"/>
  <c r="AB33" i="4"/>
  <c r="AB34" i="4" s="1"/>
  <c r="P21" i="4"/>
  <c r="P35" i="4" s="1"/>
  <c r="P36" i="4" s="1"/>
  <c r="N35" i="4"/>
  <c r="N36" i="4" s="1"/>
  <c r="N32" i="4"/>
  <c r="N31" i="4"/>
  <c r="N37" i="4"/>
  <c r="N38" i="4" s="1"/>
  <c r="U37" i="4"/>
  <c r="U38" i="4" s="1"/>
  <c r="U33" i="4"/>
  <c r="U34" i="4" s="1"/>
  <c r="U32" i="4"/>
  <c r="U31" i="4"/>
  <c r="AE37" i="4"/>
  <c r="AE38" i="4" s="1"/>
  <c r="AE35" i="4"/>
  <c r="AE36" i="4" s="1"/>
  <c r="AE33" i="4"/>
  <c r="AE34" i="4" s="1"/>
  <c r="AE32" i="4"/>
  <c r="AE31" i="4"/>
  <c r="AN32" i="4"/>
  <c r="AN31" i="4"/>
  <c r="AN37" i="4"/>
  <c r="AN38" i="4" s="1"/>
  <c r="AN35" i="4"/>
  <c r="AN36" i="4" s="1"/>
  <c r="AN33" i="4"/>
  <c r="AN34" i="4" s="1"/>
  <c r="P29" i="4"/>
  <c r="P28" i="4"/>
  <c r="P27" i="4"/>
  <c r="K37" i="4"/>
  <c r="K38" i="4" s="1"/>
  <c r="K33" i="4"/>
  <c r="K34" i="4" s="1"/>
  <c r="K35" i="4"/>
  <c r="K36" i="4" s="1"/>
  <c r="W37" i="4"/>
  <c r="W38" i="4" s="1"/>
  <c r="W35" i="4"/>
  <c r="W36" i="4" s="1"/>
  <c r="W33" i="4"/>
  <c r="W34" i="4" s="1"/>
  <c r="AG37" i="4"/>
  <c r="AG38" i="4" s="1"/>
  <c r="AG35" i="4"/>
  <c r="AG36" i="4" s="1"/>
  <c r="AG33" i="4"/>
  <c r="AG34" i="4" s="1"/>
  <c r="S31" i="4"/>
  <c r="M37" i="4"/>
  <c r="M38" i="4" s="1"/>
  <c r="M33" i="4"/>
  <c r="M34" i="4" s="1"/>
  <c r="M35" i="4"/>
  <c r="M36" i="4" s="1"/>
  <c r="S37" i="4"/>
  <c r="S38" i="4" s="1"/>
  <c r="S33" i="4"/>
  <c r="S34" i="4" s="1"/>
  <c r="S35" i="4"/>
  <c r="S36" i="4" s="1"/>
  <c r="Z37" i="4"/>
  <c r="Z38" i="4" s="1"/>
  <c r="Z35" i="4"/>
  <c r="Z36" i="4" s="1"/>
  <c r="Z33" i="4"/>
  <c r="Z34" i="4" s="1"/>
  <c r="Z32" i="4"/>
  <c r="Z31" i="4"/>
  <c r="AJ37" i="4"/>
  <c r="AJ38" i="4" s="1"/>
  <c r="AJ35" i="4"/>
  <c r="AJ36" i="4" s="1"/>
  <c r="AJ33" i="4"/>
  <c r="AJ34" i="4" s="1"/>
  <c r="AJ32" i="4"/>
  <c r="AJ31" i="4"/>
  <c r="M31" i="4"/>
  <c r="M32" i="4"/>
  <c r="AK45" i="5"/>
  <c r="N45" i="5"/>
  <c r="Z45" i="5"/>
  <c r="Z51" i="5" s="1"/>
  <c r="N46" i="5"/>
  <c r="Z46" i="5"/>
  <c r="S45" i="5"/>
  <c r="S51" i="5" s="1"/>
  <c r="AE45" i="5"/>
  <c r="S46" i="5"/>
  <c r="P42" i="5"/>
  <c r="T45" i="5"/>
  <c r="AJ45" i="5"/>
  <c r="AJ51" i="5" s="1"/>
  <c r="AN45" i="5"/>
  <c r="AJ46" i="5"/>
  <c r="M46" i="5" l="1"/>
  <c r="R29" i="5"/>
  <c r="W41" i="5"/>
  <c r="M45" i="5"/>
  <c r="W27" i="5"/>
  <c r="K25" i="5"/>
  <c r="AB41" i="5"/>
  <c r="W23" i="5"/>
  <c r="W25" i="5"/>
  <c r="M51" i="5"/>
  <c r="K39" i="5"/>
  <c r="K9" i="5"/>
  <c r="K41" i="5"/>
  <c r="K40" i="5"/>
  <c r="K7" i="5"/>
  <c r="K3" i="5"/>
  <c r="K10" i="5"/>
  <c r="K8" i="5"/>
  <c r="K6" i="5"/>
  <c r="AG43" i="5"/>
  <c r="AG38" i="5"/>
  <c r="AG37" i="5"/>
  <c r="AG36" i="5"/>
  <c r="AG35" i="5"/>
  <c r="AG34" i="5"/>
  <c r="AG33" i="5"/>
  <c r="AG32" i="5"/>
  <c r="AG31" i="5"/>
  <c r="AG30" i="5"/>
  <c r="AG27" i="5"/>
  <c r="AG25" i="5"/>
  <c r="AG23" i="5"/>
  <c r="AG13" i="5"/>
  <c r="AG10" i="5"/>
  <c r="AG9" i="5"/>
  <c r="AG7" i="5"/>
  <c r="AG4" i="5"/>
  <c r="AG3" i="5"/>
  <c r="AG29" i="5"/>
  <c r="AG19" i="5"/>
  <c r="AG18" i="5"/>
  <c r="AG17" i="5"/>
  <c r="AG16" i="5"/>
  <c r="AG15" i="5"/>
  <c r="AG14" i="5"/>
  <c r="AG8" i="5"/>
  <c r="AG41" i="5"/>
  <c r="AG28" i="5"/>
  <c r="AG26" i="5"/>
  <c r="AG24" i="5"/>
  <c r="AG22" i="5"/>
  <c r="AG21" i="5"/>
  <c r="AG20" i="5"/>
  <c r="AG40" i="5"/>
  <c r="AG6" i="5"/>
  <c r="W37" i="5"/>
  <c r="W35" i="5"/>
  <c r="W33" i="5"/>
  <c r="W31" i="5"/>
  <c r="W13" i="5"/>
  <c r="K20" i="5"/>
  <c r="K18" i="5"/>
  <c r="K16" i="5"/>
  <c r="K42" i="5"/>
  <c r="K21" i="5"/>
  <c r="W28" i="5"/>
  <c r="W26" i="5"/>
  <c r="W24" i="5"/>
  <c r="AB28" i="5"/>
  <c r="AB26" i="5"/>
  <c r="AB24" i="5"/>
  <c r="AB22" i="5"/>
  <c r="AB21" i="5"/>
  <c r="AB20" i="5"/>
  <c r="AB17" i="5"/>
  <c r="AB14" i="5"/>
  <c r="AB42" i="5"/>
  <c r="AB40" i="5"/>
  <c r="AB10" i="5"/>
  <c r="AB9" i="5"/>
  <c r="AB8" i="5"/>
  <c r="AB7" i="5"/>
  <c r="AB6" i="5"/>
  <c r="AB4" i="5"/>
  <c r="AB3" i="5"/>
  <c r="AB19" i="5"/>
  <c r="AB15" i="5"/>
  <c r="AB38" i="5"/>
  <c r="AB37" i="5"/>
  <c r="AB36" i="5"/>
  <c r="AB35" i="5"/>
  <c r="AB34" i="5"/>
  <c r="AB33" i="5"/>
  <c r="AB32" i="5"/>
  <c r="AB31" i="5"/>
  <c r="AB30" i="5"/>
  <c r="AB27" i="5"/>
  <c r="AB25" i="5"/>
  <c r="AB23" i="5"/>
  <c r="AB13" i="5"/>
  <c r="AB29" i="5"/>
  <c r="AB18" i="5"/>
  <c r="AB16" i="5"/>
  <c r="P40" i="5"/>
  <c r="P29" i="5"/>
  <c r="P27" i="5"/>
  <c r="P25" i="5"/>
  <c r="P13" i="5"/>
  <c r="U13" i="5" s="1"/>
  <c r="P10" i="5"/>
  <c r="P9" i="5"/>
  <c r="P8" i="5"/>
  <c r="P7" i="5"/>
  <c r="P6" i="5"/>
  <c r="P3" i="5"/>
  <c r="P38" i="5"/>
  <c r="P37" i="5"/>
  <c r="P36" i="5"/>
  <c r="P35" i="5"/>
  <c r="P34" i="5"/>
  <c r="P33" i="5"/>
  <c r="P32" i="5"/>
  <c r="P31" i="5"/>
  <c r="P14" i="5"/>
  <c r="P21" i="5"/>
  <c r="P28" i="5"/>
  <c r="P26" i="5"/>
  <c r="P24" i="5"/>
  <c r="P20" i="5"/>
  <c r="U20" i="5" s="1"/>
  <c r="P19" i="5"/>
  <c r="P18" i="5"/>
  <c r="P17" i="5"/>
  <c r="P16" i="5"/>
  <c r="P15" i="5"/>
  <c r="P30" i="5"/>
  <c r="U30" i="5" s="1"/>
  <c r="P23" i="5"/>
  <c r="P22" i="5"/>
  <c r="K37" i="5"/>
  <c r="K35" i="5"/>
  <c r="K33" i="5"/>
  <c r="K31" i="5"/>
  <c r="AG42" i="5"/>
  <c r="W19" i="5"/>
  <c r="W17" i="5"/>
  <c r="W15" i="5"/>
  <c r="W22" i="5"/>
  <c r="W20" i="5"/>
  <c r="W42" i="5"/>
  <c r="W29" i="5"/>
  <c r="R41" i="5"/>
  <c r="R38" i="5"/>
  <c r="R37" i="5"/>
  <c r="R36" i="5"/>
  <c r="R35" i="5"/>
  <c r="R34" i="5"/>
  <c r="R33" i="5"/>
  <c r="R32" i="5"/>
  <c r="R31" i="5"/>
  <c r="R14" i="5"/>
  <c r="R28" i="5"/>
  <c r="R26" i="5"/>
  <c r="R24" i="5"/>
  <c r="R20" i="5"/>
  <c r="R19" i="5"/>
  <c r="R18" i="5"/>
  <c r="R17" i="5"/>
  <c r="R16" i="5"/>
  <c r="R15" i="5"/>
  <c r="R27" i="5"/>
  <c r="R25" i="5"/>
  <c r="R10" i="5"/>
  <c r="R8" i="5"/>
  <c r="R6" i="5"/>
  <c r="R43" i="5"/>
  <c r="R23" i="5"/>
  <c r="R22" i="5"/>
  <c r="R21" i="5"/>
  <c r="R40" i="5"/>
  <c r="R13" i="5"/>
  <c r="R9" i="5"/>
  <c r="R7" i="5"/>
  <c r="R3" i="5"/>
  <c r="W38" i="5"/>
  <c r="W36" i="5"/>
  <c r="W34" i="5"/>
  <c r="W32" i="5"/>
  <c r="W30" i="5"/>
  <c r="P43" i="5"/>
  <c r="K19" i="5"/>
  <c r="K17" i="5"/>
  <c r="K15" i="5"/>
  <c r="K22" i="5"/>
  <c r="W6" i="5"/>
  <c r="W40" i="5"/>
  <c r="W9" i="5"/>
  <c r="W7" i="5"/>
  <c r="W4" i="5"/>
  <c r="W10" i="5"/>
  <c r="W8" i="5"/>
  <c r="W3" i="5"/>
  <c r="K38" i="5"/>
  <c r="K36" i="5"/>
  <c r="K34" i="5"/>
  <c r="K32" i="5"/>
  <c r="K14" i="5"/>
  <c r="K43" i="5"/>
  <c r="W18" i="5"/>
  <c r="W16" i="5"/>
  <c r="W14" i="5"/>
  <c r="W21" i="5"/>
  <c r="K23" i="5"/>
  <c r="AE51" i="5"/>
  <c r="AB39" i="5"/>
  <c r="AB11" i="5"/>
  <c r="T51" i="5"/>
  <c r="T52" i="5" s="1"/>
  <c r="R11" i="5"/>
  <c r="R39" i="5"/>
  <c r="N51" i="5"/>
  <c r="AG11" i="5"/>
  <c r="AG39" i="5"/>
  <c r="AN51" i="5"/>
  <c r="W11" i="5"/>
  <c r="W39" i="5"/>
  <c r="P39" i="5"/>
  <c r="P11" i="5"/>
  <c r="P46" i="5" s="1"/>
  <c r="R37" i="4"/>
  <c r="R38" i="4" s="1"/>
  <c r="R33" i="4"/>
  <c r="R34" i="4" s="1"/>
  <c r="R32" i="4"/>
  <c r="R31" i="4"/>
  <c r="R35" i="4"/>
  <c r="R36" i="4" s="1"/>
  <c r="P33" i="4"/>
  <c r="P34" i="4" s="1"/>
  <c r="P37" i="4"/>
  <c r="P38" i="4" s="1"/>
  <c r="P45" i="5" l="1"/>
  <c r="R45" i="5"/>
  <c r="R51" i="5" s="1"/>
  <c r="R46" i="5"/>
  <c r="AB46" i="5"/>
  <c r="AB45" i="5"/>
  <c r="AB51" i="5" s="1"/>
  <c r="AG46" i="5"/>
  <c r="AG45" i="5"/>
  <c r="W45" i="5"/>
  <c r="W46" i="5"/>
  <c r="U23" i="5"/>
  <c r="U14" i="5"/>
  <c r="U45" i="5" s="1"/>
  <c r="K45" i="5"/>
  <c r="K51" i="5" s="1"/>
  <c r="K46" i="5"/>
  <c r="P51" i="5"/>
  <c r="AG51" i="5"/>
  <c r="W51" i="5"/>
  <c r="U46" i="5" l="1"/>
  <c r="U51" i="5"/>
  <c r="U52" i="5" s="1"/>
  <c r="H47" i="5" l="1"/>
  <c r="H48" i="5" s="1"/>
  <c r="H46" i="5" s="1"/>
  <c r="G49" i="5"/>
  <c r="G50" i="5" s="1"/>
  <c r="G46" i="5"/>
  <c r="G47" i="5"/>
  <c r="G48" i="5" s="1"/>
  <c r="T47" i="5"/>
  <c r="T48" i="5" s="1"/>
  <c r="S52" i="5"/>
  <c r="AB52" i="5"/>
  <c r="M52" i="5"/>
  <c r="M47" i="5"/>
  <c r="M48" i="5" s="1"/>
  <c r="M49" i="5"/>
  <c r="M50" i="5" s="1"/>
  <c r="E46" i="5"/>
  <c r="E47" i="5"/>
  <c r="E48" i="5" s="1"/>
  <c r="AJ52" i="5"/>
  <c r="AJ49" i="5"/>
  <c r="AJ50" i="5" s="1"/>
  <c r="AJ47" i="5"/>
  <c r="AJ48" i="5" s="1"/>
  <c r="AN52" i="5"/>
  <c r="AN47" i="5"/>
  <c r="AN48" i="5" s="1"/>
  <c r="AN49" i="5"/>
  <c r="AN50" i="5" s="1"/>
  <c r="N52" i="5"/>
  <c r="R52" i="5"/>
  <c r="W52" i="5"/>
  <c r="W47" i="5"/>
  <c r="W48" i="5" s="1"/>
  <c r="W49" i="5"/>
  <c r="W50" i="5" s="1"/>
  <c r="AG52" i="5"/>
  <c r="F48" i="5"/>
  <c r="F49" i="5"/>
  <c r="F50" i="5" s="1"/>
  <c r="F46" i="5"/>
  <c r="F51" i="5" s="1"/>
  <c r="F52" i="5" s="1"/>
  <c r="F47" i="5"/>
  <c r="D48" i="5"/>
  <c r="D46" i="5"/>
  <c r="D47" i="5"/>
  <c r="Z52" i="5"/>
  <c r="Z49" i="5"/>
  <c r="Z50" i="5" s="1"/>
  <c r="Z47" i="5"/>
  <c r="Z48" i="5" s="1"/>
  <c r="S49" i="5"/>
  <c r="S50" i="5" s="1"/>
  <c r="S47" i="5"/>
  <c r="S48" i="5" s="1"/>
  <c r="K52" i="5"/>
  <c r="AE52" i="5"/>
  <c r="AE49" i="5"/>
  <c r="AE50" i="5" s="1"/>
  <c r="AE47" i="5"/>
  <c r="AE48" i="5" s="1"/>
  <c r="N47" i="5"/>
  <c r="N48" i="5" s="1"/>
  <c r="N49" i="5"/>
  <c r="N50" i="5" s="1"/>
  <c r="K47" i="5"/>
  <c r="K48" i="5" s="1"/>
  <c r="K49" i="5"/>
  <c r="K50" i="5" s="1"/>
  <c r="AG47" i="5"/>
  <c r="AG48" i="5" s="1"/>
  <c r="AG49" i="5"/>
  <c r="AG50" i="5" s="1"/>
  <c r="AB49" i="5"/>
  <c r="AB50" i="5" s="1"/>
  <c r="AB47" i="5"/>
  <c r="AB48" i="5" s="1"/>
  <c r="R49" i="5"/>
  <c r="R50" i="5" s="1"/>
  <c r="R47" i="5"/>
  <c r="R48" i="5" s="1"/>
  <c r="P50" i="5"/>
  <c r="P52" i="5"/>
  <c r="P49" i="5"/>
  <c r="P47" i="5"/>
  <c r="P48" i="5" s="1"/>
  <c r="G51" i="5" l="1"/>
  <c r="G52" i="5" s="1"/>
  <c r="I47" i="5"/>
  <c r="I48" i="5" s="1"/>
  <c r="I46" i="5"/>
  <c r="U47" i="5"/>
  <c r="U48" i="5" s="1"/>
</calcChain>
</file>

<file path=xl/sharedStrings.xml><?xml version="1.0" encoding="utf-8"?>
<sst xmlns="http://schemas.openxmlformats.org/spreadsheetml/2006/main" count="575" uniqueCount="138">
  <si>
    <t>Deportista</t>
  </si>
  <si>
    <t>DATA BASE</t>
  </si>
  <si>
    <t>MOVILIDAD</t>
  </si>
  <si>
    <t>FUERZA</t>
  </si>
  <si>
    <t>FUNCIÓN</t>
  </si>
  <si>
    <t xml:space="preserve">FUNCIÓN </t>
  </si>
  <si>
    <t>OBSERVACIONES</t>
  </si>
  <si>
    <t>DNI</t>
  </si>
  <si>
    <t>AKE Der</t>
  </si>
  <si>
    <t>AKE Izq</t>
  </si>
  <si>
    <t>M-TT CAD Der</t>
  </si>
  <si>
    <t>M-TT CAD Izq</t>
  </si>
  <si>
    <t>Lunge Der</t>
  </si>
  <si>
    <t>Lunge Izq</t>
  </si>
  <si>
    <t>CUAD 70° Der</t>
  </si>
  <si>
    <t>Z SCORE CUAD Der</t>
  </si>
  <si>
    <t>CUAD 70° Izq</t>
  </si>
  <si>
    <t>Z SCORE CUAD Izq</t>
  </si>
  <si>
    <t>CUAD LSI (%)</t>
  </si>
  <si>
    <t>ISQ Wollin Der</t>
  </si>
  <si>
    <t>Z SCORE ISQ Der</t>
  </si>
  <si>
    <t>ISQ Wollin Izq</t>
  </si>
  <si>
    <t>Z SCORE ISQ Izq</t>
  </si>
  <si>
    <t>ISQUIO LSI (%)</t>
  </si>
  <si>
    <t>RELACIÓN I/Q DER</t>
  </si>
  <si>
    <t>RELACIÓN I/Q IZQ</t>
  </si>
  <si>
    <t>IMTP F. Pico (N)</t>
  </si>
  <si>
    <t>Z SCORE F PICO</t>
  </si>
  <si>
    <t>IMTP F. Der (N)</t>
  </si>
  <si>
    <t>IMTP F. Izq (N)</t>
  </si>
  <si>
    <t>IMTP LSI (%)</t>
  </si>
  <si>
    <t>CMJ F. Propulsiva (N)</t>
  </si>
  <si>
    <t>Z SCORE F PROP</t>
  </si>
  <si>
    <t>CMJ F. Der (N)</t>
  </si>
  <si>
    <t>CMJ F. Izq (N)</t>
  </si>
  <si>
    <t>CMJ FP LSI (%) I/D</t>
  </si>
  <si>
    <t>CMJ F. Frenado (N)</t>
  </si>
  <si>
    <t>Z SCORE F FREN</t>
  </si>
  <si>
    <t>CMJ FF LSI (%) I/D</t>
  </si>
  <si>
    <t>RSI F Prop / F Máx</t>
  </si>
  <si>
    <t>T. S. Der</t>
  </si>
  <si>
    <t>T. S. Izq</t>
  </si>
  <si>
    <t>T. S. LSI (%) D/I</t>
  </si>
  <si>
    <t>MEDIA</t>
  </si>
  <si>
    <t>SD</t>
  </si>
  <si>
    <t>TOTAL EN RIESGO ALTO</t>
  </si>
  <si>
    <t>-</t>
  </si>
  <si>
    <t>RIESGO RELATIVO</t>
  </si>
  <si>
    <t>TOTAL EN RIESGO MODERADO</t>
  </si>
  <si>
    <t>TOTAL EN BAJO RIESGO</t>
  </si>
  <si>
    <t>Riesgo</t>
  </si>
  <si>
    <t>Bajo Riesgo</t>
  </si>
  <si>
    <t>Moderado Riesgo</t>
  </si>
  <si>
    <t>Alto Riesgo</t>
  </si>
  <si>
    <t>r</t>
  </si>
  <si>
    <t>Casals, Ignacio</t>
  </si>
  <si>
    <t>a</t>
  </si>
  <si>
    <t>Ciro Nahuel</t>
  </si>
  <si>
    <t xml:space="preserve">Cristaldo Joaquín </t>
  </si>
  <si>
    <t>Larrosa Benjamin</t>
  </si>
  <si>
    <t>Fusco Thiago</t>
  </si>
  <si>
    <t>Giorza Mateo</t>
  </si>
  <si>
    <t>Milla Leonardo</t>
  </si>
  <si>
    <t>Jaton Lionel</t>
  </si>
  <si>
    <t>Karl Mateo</t>
  </si>
  <si>
    <t>p</t>
  </si>
  <si>
    <t xml:space="preserve">Maillier Bautista </t>
  </si>
  <si>
    <t>Marin Juan</t>
  </si>
  <si>
    <t>Mehauod Fidel</t>
  </si>
  <si>
    <t>Menna Agustin</t>
  </si>
  <si>
    <t>l</t>
  </si>
  <si>
    <t>Nagel Nicolas</t>
  </si>
  <si>
    <t>Garcia Santiago</t>
  </si>
  <si>
    <t>Paez Laureano</t>
  </si>
  <si>
    <t>Peralta Brian</t>
  </si>
  <si>
    <t>Quintana Ignacio</t>
  </si>
  <si>
    <t>Racca Valentino</t>
  </si>
  <si>
    <t xml:space="preserve">Raffo Facundo </t>
  </si>
  <si>
    <t>Sanchez Mauro</t>
  </si>
  <si>
    <t>Sinturion Ignacio</t>
  </si>
  <si>
    <t>Tschieder Valentino</t>
  </si>
  <si>
    <t>Velasquez Manuel</t>
  </si>
  <si>
    <t>Venencia Bruno</t>
  </si>
  <si>
    <t>Yovanovich Rafael</t>
  </si>
  <si>
    <t>Gonzalez Francisco</t>
  </si>
  <si>
    <t>Apellido y Nombre</t>
  </si>
  <si>
    <t>AKE</t>
  </si>
  <si>
    <t>THOMAS</t>
  </si>
  <si>
    <t>LUNGE</t>
  </si>
  <si>
    <t>CUADR</t>
  </si>
  <si>
    <t>ISQUIO</t>
  </si>
  <si>
    <t>IMTP</t>
  </si>
  <si>
    <t>CMJ</t>
  </si>
  <si>
    <t>TRIPLE SALTO</t>
  </si>
  <si>
    <t>BAJO RIESGO</t>
  </si>
  <si>
    <t>MODERADO RIESGO</t>
  </si>
  <si>
    <t>ALTO RIESGO</t>
  </si>
  <si>
    <t>AGUIAR Jano</t>
  </si>
  <si>
    <t>QUINTANA, Nazareno</t>
  </si>
  <si>
    <t>ARANDA Alex</t>
  </si>
  <si>
    <t>BARBONA Ivan</t>
  </si>
  <si>
    <t>BARRIA Thiago</t>
  </si>
  <si>
    <t>BERNIGAUD Aidan</t>
  </si>
  <si>
    <t>BUCHON Milton</t>
  </si>
  <si>
    <t>CAMPAGNARO Lucas</t>
  </si>
  <si>
    <t>COLIDIO Santiago</t>
  </si>
  <si>
    <t>CORDOBA Matías</t>
  </si>
  <si>
    <t>CASALS Franco</t>
  </si>
  <si>
    <t>DETLER Felipe</t>
  </si>
  <si>
    <t>FLORES Junior</t>
  </si>
  <si>
    <t>FLORES Mateo</t>
  </si>
  <si>
    <t>FOLA Román</t>
  </si>
  <si>
    <t>GAITAN Lautaro</t>
  </si>
  <si>
    <t>GALBAN Abel</t>
  </si>
  <si>
    <t>GARCÍA Santiago</t>
  </si>
  <si>
    <t>GENOLET Lucas</t>
  </si>
  <si>
    <t>JOHNSTON Máximo</t>
  </si>
  <si>
    <t>LABORIE Lautaro</t>
  </si>
  <si>
    <t>LARROSA Benjamín</t>
  </si>
  <si>
    <t>LIZONDO Mateo</t>
  </si>
  <si>
    <t>LOVATTO Gabriel</t>
  </si>
  <si>
    <t>LUQUE Nazareno</t>
  </si>
  <si>
    <t>MARTINEZ Gaspar</t>
  </si>
  <si>
    <t>ORZAN Lorenzo</t>
  </si>
  <si>
    <t>PAZ Mauricio</t>
  </si>
  <si>
    <t>PIAGGIO Gian</t>
  </si>
  <si>
    <t>PORTILLO Nehemias</t>
  </si>
  <si>
    <t>RAVANO Jonas</t>
  </si>
  <si>
    <t>SANTINI Elias</t>
  </si>
  <si>
    <t>SOPEREZ Ramiro</t>
  </si>
  <si>
    <t>VALDIVIEZO Gian</t>
  </si>
  <si>
    <t>GENNARO Braulio</t>
  </si>
  <si>
    <t>JATON Lionel</t>
  </si>
  <si>
    <t>SINTURION Ignacio</t>
  </si>
  <si>
    <t>OJEDA Ivan</t>
  </si>
  <si>
    <t>COLLI Kevin</t>
  </si>
  <si>
    <t>PAEZ Laureano</t>
  </si>
  <si>
    <t>BERASI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</si>
</sst>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EECE1"/>
        <bgColor rgb="FFEEECE1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BFBFBF"/>
        <bgColor rgb="FFBFBFBF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/>
    <xf numFmtId="0" fontId="1" fillId="9" borderId="2" xfId="0" applyFont="1" applyFill="1" applyBorder="1" applyAlignment="1">
      <alignment horizontal="left"/>
    </xf>
    <xf numFmtId="164" fontId="1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9" borderId="9" xfId="0" applyFont="1" applyFill="1" applyBorder="1" applyAlignment="1">
      <alignment horizontal="left"/>
    </xf>
    <xf numFmtId="9" fontId="1" fillId="0" borderId="10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0" borderId="0" xfId="0" applyFont="1" applyAlignment="1"/>
    <xf numFmtId="0" fontId="1" fillId="2" borderId="2" xfId="0" applyFont="1" applyFill="1" applyBorder="1"/>
    <xf numFmtId="3" fontId="1" fillId="0" borderId="3" xfId="0" applyNumberFormat="1" applyFont="1" applyBorder="1" applyAlignment="1">
      <alignment horizontal="center"/>
    </xf>
    <xf numFmtId="0" fontId="1" fillId="13" borderId="20" xfId="0" applyFont="1" applyFill="1" applyBorder="1"/>
    <xf numFmtId="3" fontId="1" fillId="0" borderId="19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2" borderId="20" xfId="0" applyFont="1" applyFill="1" applyBorder="1"/>
    <xf numFmtId="0" fontId="1" fillId="11" borderId="20" xfId="0" applyFont="1" applyFill="1" applyBorder="1"/>
    <xf numFmtId="0" fontId="1" fillId="10" borderId="20" xfId="0" applyFont="1" applyFill="1" applyBorder="1"/>
    <xf numFmtId="0" fontId="1" fillId="0" borderId="9" xfId="0" applyFont="1" applyBorder="1" applyAlignment="1"/>
    <xf numFmtId="3" fontId="1" fillId="0" borderId="1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9" xfId="0" applyFont="1" applyFill="1" applyBorder="1"/>
    <xf numFmtId="0" fontId="1" fillId="9" borderId="10" xfId="0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14" borderId="1" xfId="0" applyFont="1" applyFill="1" applyBorder="1" applyAlignment="1">
      <alignment horizontal="center" vertical="center" wrapText="1"/>
    </xf>
    <xf numFmtId="0" fontId="1" fillId="14" borderId="25" xfId="0" applyFont="1" applyFill="1" applyBorder="1" applyAlignment="1">
      <alignment horizontal="center" vertical="center" wrapText="1"/>
    </xf>
    <xf numFmtId="0" fontId="1" fillId="14" borderId="36" xfId="0" applyFont="1" applyFill="1" applyBorder="1" applyAlignment="1">
      <alignment horizontal="center" vertical="center" wrapText="1"/>
    </xf>
    <xf numFmtId="3" fontId="1" fillId="8" borderId="37" xfId="0" applyNumberFormat="1" applyFont="1" applyFill="1" applyBorder="1" applyAlignment="1">
      <alignment horizontal="center"/>
    </xf>
    <xf numFmtId="0" fontId="4" fillId="8" borderId="38" xfId="0" applyFont="1" applyFill="1" applyBorder="1"/>
    <xf numFmtId="0" fontId="1" fillId="8" borderId="38" xfId="0" applyFont="1" applyFill="1" applyBorder="1" applyAlignment="1">
      <alignment horizontal="center" vertical="center" wrapText="1"/>
    </xf>
    <xf numFmtId="0" fontId="1" fillId="8" borderId="39" xfId="0" applyFont="1" applyFill="1" applyBorder="1" applyAlignment="1">
      <alignment horizontal="center" vertical="center" wrapText="1"/>
    </xf>
    <xf numFmtId="3" fontId="1" fillId="8" borderId="40" xfId="0" applyNumberFormat="1" applyFont="1" applyFill="1" applyBorder="1" applyAlignment="1">
      <alignment horizontal="center"/>
    </xf>
    <xf numFmtId="0" fontId="4" fillId="8" borderId="41" xfId="0" applyFont="1" applyFill="1" applyBorder="1"/>
    <xf numFmtId="0" fontId="1" fillId="8" borderId="41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40" xfId="0" applyFont="1" applyFill="1" applyBorder="1" applyAlignment="1">
      <alignment horizontal="center"/>
    </xf>
    <xf numFmtId="2" fontId="1" fillId="8" borderId="41" xfId="0" applyNumberFormat="1" applyFont="1" applyFill="1" applyBorder="1" applyAlignment="1">
      <alignment horizontal="center" vertical="center" wrapText="1"/>
    </xf>
    <xf numFmtId="2" fontId="1" fillId="8" borderId="42" xfId="0" applyNumberFormat="1" applyFont="1" applyFill="1" applyBorder="1" applyAlignment="1">
      <alignment horizontal="center" vertical="center" wrapText="1"/>
    </xf>
    <xf numFmtId="0" fontId="4" fillId="8" borderId="42" xfId="0" applyFont="1" applyFill="1" applyBorder="1"/>
    <xf numFmtId="0" fontId="2" fillId="8" borderId="41" xfId="0" applyFont="1" applyFill="1" applyBorder="1"/>
    <xf numFmtId="0" fontId="2" fillId="8" borderId="42" xfId="0" applyFont="1" applyFill="1" applyBorder="1"/>
    <xf numFmtId="0" fontId="1" fillId="8" borderId="43" xfId="0" applyFont="1" applyFill="1" applyBorder="1" applyAlignment="1">
      <alignment horizontal="center"/>
    </xf>
    <xf numFmtId="0" fontId="2" fillId="8" borderId="44" xfId="0" applyFont="1" applyFill="1" applyBorder="1"/>
    <xf numFmtId="0" fontId="2" fillId="8" borderId="45" xfId="0" applyFont="1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/>
    <xf numFmtId="0" fontId="1" fillId="9" borderId="46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0" borderId="1" xfId="0" applyFont="1" applyBorder="1"/>
    <xf numFmtId="0" fontId="1" fillId="9" borderId="47" xfId="0" applyFont="1" applyFill="1" applyBorder="1"/>
    <xf numFmtId="0" fontId="1" fillId="12" borderId="48" xfId="0" applyFont="1" applyFill="1" applyBorder="1" applyAlignment="1">
      <alignment horizontal="center"/>
    </xf>
    <xf numFmtId="0" fontId="1" fillId="12" borderId="4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2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9" borderId="2" xfId="0" applyFont="1" applyFill="1" applyBorder="1"/>
    <xf numFmtId="3" fontId="1" fillId="9" borderId="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9" borderId="15" xfId="0" applyFont="1" applyFill="1" applyBorder="1" applyAlignment="1"/>
    <xf numFmtId="3" fontId="1" fillId="9" borderId="17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164" fontId="1" fillId="0" borderId="19" xfId="0" applyNumberFormat="1" applyFont="1" applyBorder="1" applyAlignment="1">
      <alignment horizontal="center"/>
    </xf>
    <xf numFmtId="0" fontId="1" fillId="0" borderId="51" xfId="0" applyFont="1" applyBorder="1" applyAlignment="1">
      <alignment horizontal="center" wrapText="1"/>
    </xf>
    <xf numFmtId="165" fontId="1" fillId="0" borderId="19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1" fillId="9" borderId="20" xfId="0" applyFont="1" applyFill="1" applyBorder="1"/>
    <xf numFmtId="3" fontId="1" fillId="9" borderId="19" xfId="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6" borderId="20" xfId="0" applyFont="1" applyFill="1" applyBorder="1"/>
    <xf numFmtId="0" fontId="1" fillId="9" borderId="20" xfId="0" applyFont="1" applyFill="1" applyBorder="1" applyAlignment="1"/>
    <xf numFmtId="164" fontId="1" fillId="0" borderId="52" xfId="0" applyNumberFormat="1" applyFont="1" applyBorder="1" applyAlignment="1">
      <alignment horizontal="center"/>
    </xf>
    <xf numFmtId="0" fontId="1" fillId="15" borderId="20" xfId="0" applyFont="1" applyFill="1" applyBorder="1" applyAlignment="1"/>
    <xf numFmtId="0" fontId="1" fillId="0" borderId="2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9" borderId="19" xfId="0" applyFont="1" applyFill="1" applyBorder="1" applyAlignment="1">
      <alignment horizontal="center"/>
    </xf>
    <xf numFmtId="0" fontId="1" fillId="16" borderId="20" xfId="0" applyFont="1" applyFill="1" applyBorder="1"/>
    <xf numFmtId="0" fontId="1" fillId="15" borderId="20" xfId="0" applyFont="1" applyFill="1" applyBorder="1"/>
    <xf numFmtId="0" fontId="1" fillId="12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1" fillId="9" borderId="20" xfId="0" applyFont="1" applyFill="1" applyBorder="1" applyAlignment="1">
      <alignment horizontal="left"/>
    </xf>
    <xf numFmtId="0" fontId="1" fillId="17" borderId="20" xfId="0" applyFont="1" applyFill="1" applyBorder="1" applyAlignment="1">
      <alignment horizontal="center" wrapText="1"/>
    </xf>
    <xf numFmtId="0" fontId="1" fillId="11" borderId="32" xfId="0" applyFont="1" applyFill="1" applyBorder="1" applyAlignment="1">
      <alignment horizontal="left"/>
    </xf>
    <xf numFmtId="0" fontId="1" fillId="9" borderId="33" xfId="0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17" borderId="32" xfId="0" applyFont="1" applyFill="1" applyBorder="1" applyAlignment="1">
      <alignment horizontal="center" wrapText="1"/>
    </xf>
    <xf numFmtId="0" fontId="1" fillId="17" borderId="29" xfId="0" applyFont="1" applyFill="1" applyBorder="1" applyAlignment="1">
      <alignment horizontal="center" wrapText="1"/>
    </xf>
    <xf numFmtId="0" fontId="1" fillId="12" borderId="29" xfId="0" applyFont="1" applyFill="1" applyBorder="1" applyAlignment="1">
      <alignment horizontal="center" wrapText="1"/>
    </xf>
    <xf numFmtId="165" fontId="1" fillId="0" borderId="11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53" xfId="0" applyFont="1" applyBorder="1" applyAlignment="1">
      <alignment horizontal="center"/>
    </xf>
    <xf numFmtId="0" fontId="1" fillId="9" borderId="9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17" borderId="9" xfId="0" applyFont="1" applyFill="1" applyBorder="1" applyAlignment="1">
      <alignment horizontal="center" wrapText="1"/>
    </xf>
    <xf numFmtId="0" fontId="1" fillId="17" borderId="10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23" xfId="0" applyFont="1" applyBorder="1" applyAlignment="1">
      <alignment horizontal="center"/>
    </xf>
    <xf numFmtId="0" fontId="2" fillId="0" borderId="24" xfId="0" applyFont="1" applyBorder="1"/>
    <xf numFmtId="0" fontId="2" fillId="0" borderId="26" xfId="0" applyFont="1" applyBorder="1"/>
    <xf numFmtId="0" fontId="2" fillId="0" borderId="54" xfId="0" applyFont="1" applyBorder="1"/>
    <xf numFmtId="0" fontId="2" fillId="0" borderId="25" xfId="0" applyFont="1" applyBorder="1"/>
    <xf numFmtId="0" fontId="2" fillId="0" borderId="55" xfId="0" applyFont="1" applyBorder="1"/>
    <xf numFmtId="0" fontId="2" fillId="0" borderId="24" xfId="0" applyFont="1" applyBorder="1" applyAlignment="1"/>
    <xf numFmtId="0" fontId="2" fillId="0" borderId="25" xfId="0" applyFont="1" applyBorder="1" applyAlignment="1"/>
    <xf numFmtId="0" fontId="2" fillId="0" borderId="0" xfId="0" applyFont="1"/>
    <xf numFmtId="0" fontId="1" fillId="9" borderId="48" xfId="0" applyFont="1" applyFill="1" applyBorder="1" applyAlignment="1">
      <alignment horizontal="left"/>
    </xf>
    <xf numFmtId="0" fontId="1" fillId="9" borderId="22" xfId="0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9" borderId="7" xfId="0" applyFont="1" applyFill="1" applyBorder="1"/>
    <xf numFmtId="0" fontId="1" fillId="9" borderId="8" xfId="0" applyFont="1" applyFill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1" fillId="0" borderId="3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9" borderId="3" xfId="0" applyFont="1" applyFill="1" applyBorder="1"/>
    <xf numFmtId="0" fontId="1" fillId="9" borderId="11" xfId="0" applyFont="1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14" borderId="56" xfId="0" applyFont="1" applyFill="1" applyBorder="1" applyAlignment="1">
      <alignment horizontal="center" vertical="center" wrapText="1"/>
    </xf>
    <xf numFmtId="0" fontId="1" fillId="12" borderId="4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9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1FD23"/>
          <bgColor rgb="FF71FD23"/>
        </patternFill>
      </fill>
    </dxf>
    <dxf>
      <fill>
        <patternFill patternType="solid">
          <fgColor rgb="FF02AE2B"/>
          <bgColor rgb="FF02AE2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RESERVA-style" pivot="0" count="3">
      <tableStyleElement type="headerRow" dxfId="93"/>
      <tableStyleElement type="firstRowStripe" dxfId="92"/>
      <tableStyleElement type="secondRowStripe" dxfId="91"/>
    </tableStyle>
    <tableStyle name="RESERVA-style 2" pivot="0" count="2">
      <tableStyleElement type="firstRowStripe" dxfId="90"/>
      <tableStyleElement type="secondRowStripe" dxfId="89"/>
    </tableStyle>
    <tableStyle name="RESERVA-style 3" pivot="0" count="2">
      <tableStyleElement type="firstRowStripe" dxfId="88"/>
      <tableStyleElement type="secondRowStripe" dxfId="87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AR" b="1" i="0">
                <a:solidFill>
                  <a:srgbClr val="757575"/>
                </a:solidFill>
                <a:latin typeface="+mn-lt"/>
              </a:rPr>
              <a:t>FACTORES DE RIESGO POR DEPORTISTA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'2005-06 (4ta)'!$C$40:$J$40</c:f>
              <c:strCache>
                <c:ptCount val="8"/>
                <c:pt idx="0">
                  <c:v>AKE</c:v>
                </c:pt>
                <c:pt idx="1">
                  <c:v>THOMAS</c:v>
                </c:pt>
                <c:pt idx="2">
                  <c:v>LUNGE</c:v>
                </c:pt>
                <c:pt idx="3">
                  <c:v>CUADR</c:v>
                </c:pt>
                <c:pt idx="4">
                  <c:v>ISQUIO</c:v>
                </c:pt>
                <c:pt idx="5">
                  <c:v>IMTP</c:v>
                </c:pt>
                <c:pt idx="6">
                  <c:v>CMJ</c:v>
                </c:pt>
                <c:pt idx="7">
                  <c:v>TRIPLE SALTO</c:v>
                </c:pt>
              </c:strCache>
            </c:strRef>
          </c:cat>
          <c:val>
            <c:numRef>
              <c:f>'2005-06 (4ta)'!$C$70:$J$70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invertIfNegative val="1"/>
          <c:cat>
            <c:strRef>
              <c:f>'2005-06 (4ta)'!$C$40:$J$40</c:f>
              <c:strCache>
                <c:ptCount val="8"/>
                <c:pt idx="0">
                  <c:v>AKE</c:v>
                </c:pt>
                <c:pt idx="1">
                  <c:v>THOMAS</c:v>
                </c:pt>
                <c:pt idx="2">
                  <c:v>LUNGE</c:v>
                </c:pt>
                <c:pt idx="3">
                  <c:v>CUADR</c:v>
                </c:pt>
                <c:pt idx="4">
                  <c:v>ISQUIO</c:v>
                </c:pt>
                <c:pt idx="5">
                  <c:v>IMTP</c:v>
                </c:pt>
                <c:pt idx="6">
                  <c:v>CMJ</c:v>
                </c:pt>
                <c:pt idx="7">
                  <c:v>TRIPLE SALTO</c:v>
                </c:pt>
              </c:strCache>
            </c:strRef>
          </c:cat>
          <c:val>
            <c:numRef>
              <c:f>'2005-06 (4ta)'!$C$71:$J$71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invertIfNegative val="1"/>
          <c:cat>
            <c:strRef>
              <c:f>'2005-06 (4ta)'!$C$40:$J$40</c:f>
              <c:strCache>
                <c:ptCount val="8"/>
                <c:pt idx="0">
                  <c:v>AKE</c:v>
                </c:pt>
                <c:pt idx="1">
                  <c:v>THOMAS</c:v>
                </c:pt>
                <c:pt idx="2">
                  <c:v>LUNGE</c:v>
                </c:pt>
                <c:pt idx="3">
                  <c:v>CUADR</c:v>
                </c:pt>
                <c:pt idx="4">
                  <c:v>ISQUIO</c:v>
                </c:pt>
                <c:pt idx="5">
                  <c:v>IMTP</c:v>
                </c:pt>
                <c:pt idx="6">
                  <c:v>CMJ</c:v>
                </c:pt>
                <c:pt idx="7">
                  <c:v>TRIPLE SALTO</c:v>
                </c:pt>
              </c:strCache>
            </c:strRef>
          </c:cat>
          <c:val>
            <c:numRef>
              <c:f>'2005-06 (4ta)'!$C$72:$J$72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88384"/>
        <c:axId val="158923392"/>
      </c:barChart>
      <c:catAx>
        <c:axId val="14388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8923392"/>
        <c:crosses val="autoZero"/>
        <c:auto val="1"/>
        <c:lblAlgn val="ctr"/>
        <c:lblOffset val="100"/>
        <c:noMultiLvlLbl val="1"/>
      </c:catAx>
      <c:valAx>
        <c:axId val="158923392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438883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FACTORES DE RIESGO POR DEPORTISTA 
Cat. 2006 (4ta división)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'2005-06 (4ta)'!$K$40</c:f>
              <c:strCache>
                <c:ptCount val="1"/>
                <c:pt idx="0">
                  <c:v>BAJO RIESGO</c:v>
                </c:pt>
              </c:strCache>
            </c:strRef>
          </c:tx>
          <c:invertIfNegative val="1"/>
          <c:cat>
            <c:strRef>
              <c:f>'2005-06 (4ta)'!$B$41:$B$51</c:f>
              <c:strCache>
                <c:ptCount val="11"/>
                <c:pt idx="0">
                  <c:v>Casals, Ignacio</c:v>
                </c:pt>
                <c:pt idx="1">
                  <c:v>Ciro Nahuel</c:v>
                </c:pt>
                <c:pt idx="2">
                  <c:v>Cristaldo Joaquín </c:v>
                </c:pt>
                <c:pt idx="3">
                  <c:v>Larrosa Benjamin</c:v>
                </c:pt>
                <c:pt idx="4">
                  <c:v>Fusco Thiago</c:v>
                </c:pt>
                <c:pt idx="5">
                  <c:v>Giorza Mateo</c:v>
                </c:pt>
                <c:pt idx="6">
                  <c:v>Milla Leonardo</c:v>
                </c:pt>
                <c:pt idx="7">
                  <c:v>Jaton Lionel</c:v>
                </c:pt>
                <c:pt idx="8">
                  <c:v>Karl Mateo</c:v>
                </c:pt>
                <c:pt idx="9">
                  <c:v>Maillier Bautista </c:v>
                </c:pt>
                <c:pt idx="10">
                  <c:v>Marin Juan</c:v>
                </c:pt>
              </c:strCache>
            </c:strRef>
          </c:cat>
          <c:val>
            <c:numRef>
              <c:f>'2005-06 (4ta)'!$K$41:$K$51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'2005-06 (4ta)'!$L$40</c:f>
              <c:strCache>
                <c:ptCount val="1"/>
                <c:pt idx="0">
                  <c:v>MODERADO RIESGO</c:v>
                </c:pt>
              </c:strCache>
            </c:strRef>
          </c:tx>
          <c:invertIfNegative val="1"/>
          <c:cat>
            <c:strRef>
              <c:f>'2005-06 (4ta)'!$B$41:$B$51</c:f>
              <c:strCache>
                <c:ptCount val="11"/>
                <c:pt idx="0">
                  <c:v>Casals, Ignacio</c:v>
                </c:pt>
                <c:pt idx="1">
                  <c:v>Ciro Nahuel</c:v>
                </c:pt>
                <c:pt idx="2">
                  <c:v>Cristaldo Joaquín </c:v>
                </c:pt>
                <c:pt idx="3">
                  <c:v>Larrosa Benjamin</c:v>
                </c:pt>
                <c:pt idx="4">
                  <c:v>Fusco Thiago</c:v>
                </c:pt>
                <c:pt idx="5">
                  <c:v>Giorza Mateo</c:v>
                </c:pt>
                <c:pt idx="6">
                  <c:v>Milla Leonardo</c:v>
                </c:pt>
                <c:pt idx="7">
                  <c:v>Jaton Lionel</c:v>
                </c:pt>
                <c:pt idx="8">
                  <c:v>Karl Mateo</c:v>
                </c:pt>
                <c:pt idx="9">
                  <c:v>Maillier Bautista </c:v>
                </c:pt>
                <c:pt idx="10">
                  <c:v>Marin Juan</c:v>
                </c:pt>
              </c:strCache>
            </c:strRef>
          </c:cat>
          <c:val>
            <c:numRef>
              <c:f>'2005-06 (4ta)'!$L$41:$L$51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strRef>
              <c:f>'2005-06 (4ta)'!$M$40</c:f>
              <c:strCache>
                <c:ptCount val="1"/>
                <c:pt idx="0">
                  <c:v>ALTO RIESGO</c:v>
                </c:pt>
              </c:strCache>
            </c:strRef>
          </c:tx>
          <c:invertIfNegative val="1"/>
          <c:cat>
            <c:strRef>
              <c:f>'2005-06 (4ta)'!$B$41:$B$51</c:f>
              <c:strCache>
                <c:ptCount val="11"/>
                <c:pt idx="0">
                  <c:v>Casals, Ignacio</c:v>
                </c:pt>
                <c:pt idx="1">
                  <c:v>Ciro Nahuel</c:v>
                </c:pt>
                <c:pt idx="2">
                  <c:v>Cristaldo Joaquín </c:v>
                </c:pt>
                <c:pt idx="3">
                  <c:v>Larrosa Benjamin</c:v>
                </c:pt>
                <c:pt idx="4">
                  <c:v>Fusco Thiago</c:v>
                </c:pt>
                <c:pt idx="5">
                  <c:v>Giorza Mateo</c:v>
                </c:pt>
                <c:pt idx="6">
                  <c:v>Milla Leonardo</c:v>
                </c:pt>
                <c:pt idx="7">
                  <c:v>Jaton Lionel</c:v>
                </c:pt>
                <c:pt idx="8">
                  <c:v>Karl Mateo</c:v>
                </c:pt>
                <c:pt idx="9">
                  <c:v>Maillier Bautista </c:v>
                </c:pt>
                <c:pt idx="10">
                  <c:v>Marin Juan</c:v>
                </c:pt>
              </c:strCache>
            </c:strRef>
          </c:cat>
          <c:val>
            <c:numRef>
              <c:f>'2005-06 (4ta)'!$M$41:$M$51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49696"/>
        <c:axId val="258512000"/>
      </c:barChart>
      <c:catAx>
        <c:axId val="2583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58512000"/>
        <c:crosses val="autoZero"/>
        <c:auto val="1"/>
        <c:lblAlgn val="ctr"/>
        <c:lblOffset val="100"/>
        <c:noMultiLvlLbl val="1"/>
      </c:catAx>
      <c:valAx>
        <c:axId val="258512000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2583496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FACTORES DE RIESGO POR DEPORTISTA 
Cat. 2006 (4ta división)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'2005-06 (4ta)'!$B$52:$B$63</c:f>
              <c:strCache>
                <c:ptCount val="12"/>
                <c:pt idx="0">
                  <c:v>Mehauod Fidel</c:v>
                </c:pt>
                <c:pt idx="1">
                  <c:v>Menna Agustin</c:v>
                </c:pt>
                <c:pt idx="2">
                  <c:v>Nagel Nicolas</c:v>
                </c:pt>
                <c:pt idx="3">
                  <c:v>Garcia Santiago</c:v>
                </c:pt>
                <c:pt idx="4">
                  <c:v>Paez Laureano</c:v>
                </c:pt>
                <c:pt idx="5">
                  <c:v>Peralta Brian</c:v>
                </c:pt>
                <c:pt idx="6">
                  <c:v>Quintana Ignacio</c:v>
                </c:pt>
                <c:pt idx="7">
                  <c:v>Racca Valentino</c:v>
                </c:pt>
                <c:pt idx="8">
                  <c:v>Raffo Facundo </c:v>
                </c:pt>
                <c:pt idx="9">
                  <c:v>Sanchez Mauro</c:v>
                </c:pt>
                <c:pt idx="10">
                  <c:v>Sinturion Ignacio</c:v>
                </c:pt>
                <c:pt idx="11">
                  <c:v>Tschieder Valentino</c:v>
                </c:pt>
              </c:strCache>
            </c:strRef>
          </c:cat>
          <c:val>
            <c:numRef>
              <c:f>'2005-06 (4ta)'!$K$52:$K$63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1"/>
          <c:cat>
            <c:strRef>
              <c:f>'2005-06 (4ta)'!$B$52:$B$63</c:f>
              <c:strCache>
                <c:ptCount val="12"/>
                <c:pt idx="0">
                  <c:v>Mehauod Fidel</c:v>
                </c:pt>
                <c:pt idx="1">
                  <c:v>Menna Agustin</c:v>
                </c:pt>
                <c:pt idx="2">
                  <c:v>Nagel Nicolas</c:v>
                </c:pt>
                <c:pt idx="3">
                  <c:v>Garcia Santiago</c:v>
                </c:pt>
                <c:pt idx="4">
                  <c:v>Paez Laureano</c:v>
                </c:pt>
                <c:pt idx="5">
                  <c:v>Peralta Brian</c:v>
                </c:pt>
                <c:pt idx="6">
                  <c:v>Quintana Ignacio</c:v>
                </c:pt>
                <c:pt idx="7">
                  <c:v>Racca Valentino</c:v>
                </c:pt>
                <c:pt idx="8">
                  <c:v>Raffo Facundo </c:v>
                </c:pt>
                <c:pt idx="9">
                  <c:v>Sanchez Mauro</c:v>
                </c:pt>
                <c:pt idx="10">
                  <c:v>Sinturion Ignacio</c:v>
                </c:pt>
                <c:pt idx="11">
                  <c:v>Tschieder Valentino</c:v>
                </c:pt>
              </c:strCache>
            </c:strRef>
          </c:cat>
          <c:val>
            <c:numRef>
              <c:f>'2005-06 (4ta)'!$L$52:$L$63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1"/>
          <c:cat>
            <c:strRef>
              <c:f>'2005-06 (4ta)'!$B$52:$B$63</c:f>
              <c:strCache>
                <c:ptCount val="12"/>
                <c:pt idx="0">
                  <c:v>Mehauod Fidel</c:v>
                </c:pt>
                <c:pt idx="1">
                  <c:v>Menna Agustin</c:v>
                </c:pt>
                <c:pt idx="2">
                  <c:v>Nagel Nicolas</c:v>
                </c:pt>
                <c:pt idx="3">
                  <c:v>Garcia Santiago</c:v>
                </c:pt>
                <c:pt idx="4">
                  <c:v>Paez Laureano</c:v>
                </c:pt>
                <c:pt idx="5">
                  <c:v>Peralta Brian</c:v>
                </c:pt>
                <c:pt idx="6">
                  <c:v>Quintana Ignacio</c:v>
                </c:pt>
                <c:pt idx="7">
                  <c:v>Racca Valentino</c:v>
                </c:pt>
                <c:pt idx="8">
                  <c:v>Raffo Facundo </c:v>
                </c:pt>
                <c:pt idx="9">
                  <c:v>Sanchez Mauro</c:v>
                </c:pt>
                <c:pt idx="10">
                  <c:v>Sinturion Ignacio</c:v>
                </c:pt>
                <c:pt idx="11">
                  <c:v>Tschieder Valentino</c:v>
                </c:pt>
              </c:strCache>
            </c:strRef>
          </c:cat>
          <c:val>
            <c:numRef>
              <c:f>'2005-06 (4ta)'!$M$52:$M$63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755136"/>
        <c:axId val="270893056"/>
      </c:barChart>
      <c:catAx>
        <c:axId val="2697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70893056"/>
        <c:crosses val="autoZero"/>
        <c:auto val="1"/>
        <c:lblAlgn val="ctr"/>
        <c:lblOffset val="100"/>
        <c:noMultiLvlLbl val="1"/>
      </c:catAx>
      <c:valAx>
        <c:axId val="27089305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2697551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FACTORES DE RIESGO POR PRUEBA</a:t>
            </a:r>
          </a:p>
          <a:p>
            <a:pPr>
              <a:defRPr/>
            </a:pPr>
            <a:r>
              <a:rPr lang="es-AR"/>
              <a:t>RESERVA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RESERVA!$B$98</c:f>
              <c:strCache>
                <c:ptCount val="1"/>
                <c:pt idx="0">
                  <c:v>ALTO RIESGO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RESERVA!$C$54:$J$54</c:f>
              <c:strCache>
                <c:ptCount val="8"/>
                <c:pt idx="0">
                  <c:v>AKE</c:v>
                </c:pt>
                <c:pt idx="1">
                  <c:v>THOMAS</c:v>
                </c:pt>
                <c:pt idx="2">
                  <c:v>LUNGE</c:v>
                </c:pt>
                <c:pt idx="3">
                  <c:v>CUADR</c:v>
                </c:pt>
                <c:pt idx="4">
                  <c:v>ISQUIO</c:v>
                </c:pt>
                <c:pt idx="5">
                  <c:v>IMTP</c:v>
                </c:pt>
                <c:pt idx="6">
                  <c:v>CMJ</c:v>
                </c:pt>
                <c:pt idx="7">
                  <c:v>TRIPLE SALTO</c:v>
                </c:pt>
              </c:strCache>
            </c:strRef>
          </c:cat>
          <c:val>
            <c:numRef>
              <c:f>RESERVA!$C$98:$J$98</c:f>
              <c:numCache>
                <c:formatCode>General</c:formatCode>
                <c:ptCount val="8"/>
                <c:pt idx="0">
                  <c:v>24</c:v>
                </c:pt>
                <c:pt idx="1">
                  <c:v>12</c:v>
                </c:pt>
                <c:pt idx="2">
                  <c:v>24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RESERVA!$B$99</c:f>
              <c:strCache>
                <c:ptCount val="1"/>
                <c:pt idx="0">
                  <c:v>MODERADO RIESGO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RESERVA!$C$54:$J$54</c:f>
              <c:strCache>
                <c:ptCount val="8"/>
                <c:pt idx="0">
                  <c:v>AKE</c:v>
                </c:pt>
                <c:pt idx="1">
                  <c:v>THOMAS</c:v>
                </c:pt>
                <c:pt idx="2">
                  <c:v>LUNGE</c:v>
                </c:pt>
                <c:pt idx="3">
                  <c:v>CUADR</c:v>
                </c:pt>
                <c:pt idx="4">
                  <c:v>ISQUIO</c:v>
                </c:pt>
                <c:pt idx="5">
                  <c:v>IMTP</c:v>
                </c:pt>
                <c:pt idx="6">
                  <c:v>CMJ</c:v>
                </c:pt>
                <c:pt idx="7">
                  <c:v>TRIPLE SALTO</c:v>
                </c:pt>
              </c:strCache>
            </c:strRef>
          </c:cat>
          <c:val>
            <c:numRef>
              <c:f>RESERVA!$C$99:$J$99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26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RESERVA!$B$100</c:f>
              <c:strCache>
                <c:ptCount val="1"/>
                <c:pt idx="0">
                  <c:v>BAJO RIESGO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RESERVA!$C$54:$J$54</c:f>
              <c:strCache>
                <c:ptCount val="8"/>
                <c:pt idx="0">
                  <c:v>AKE</c:v>
                </c:pt>
                <c:pt idx="1">
                  <c:v>THOMAS</c:v>
                </c:pt>
                <c:pt idx="2">
                  <c:v>LUNGE</c:v>
                </c:pt>
                <c:pt idx="3">
                  <c:v>CUADR</c:v>
                </c:pt>
                <c:pt idx="4">
                  <c:v>ISQUIO</c:v>
                </c:pt>
                <c:pt idx="5">
                  <c:v>IMTP</c:v>
                </c:pt>
                <c:pt idx="6">
                  <c:v>CMJ</c:v>
                </c:pt>
                <c:pt idx="7">
                  <c:v>TRIPLE SALTO</c:v>
                </c:pt>
              </c:strCache>
            </c:strRef>
          </c:cat>
          <c:val>
            <c:numRef>
              <c:f>RESERVA!$C$100:$J$100</c:f>
              <c:numCache>
                <c:formatCode>General</c:formatCode>
                <c:ptCount val="8"/>
                <c:pt idx="0">
                  <c:v>10</c:v>
                </c:pt>
                <c:pt idx="1">
                  <c:v>1</c:v>
                </c:pt>
                <c:pt idx="2">
                  <c:v>10</c:v>
                </c:pt>
                <c:pt idx="3">
                  <c:v>28</c:v>
                </c:pt>
                <c:pt idx="4">
                  <c:v>19</c:v>
                </c:pt>
                <c:pt idx="5">
                  <c:v>22</c:v>
                </c:pt>
                <c:pt idx="6">
                  <c:v>41</c:v>
                </c:pt>
                <c:pt idx="7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57344"/>
        <c:axId val="42467328"/>
      </c:barChart>
      <c:catAx>
        <c:axId val="424573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AR"/>
          </a:p>
        </c:txPr>
        <c:crossAx val="42467328"/>
        <c:crosses val="autoZero"/>
        <c:auto val="1"/>
        <c:lblAlgn val="ctr"/>
        <c:lblOffset val="100"/>
        <c:noMultiLvlLbl val="0"/>
      </c:catAx>
      <c:valAx>
        <c:axId val="42467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AR"/>
          </a:p>
        </c:txPr>
        <c:crossAx val="4245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FACTORES DE RIESGO POR DEPORTISTA</a:t>
            </a:r>
            <a:endParaRPr lang="es-AR" baseline="0"/>
          </a:p>
          <a:p>
            <a:pPr>
              <a:defRPr/>
            </a:pPr>
            <a:r>
              <a:rPr lang="es-AR"/>
              <a:t>RESERVA</a:t>
            </a:r>
          </a:p>
        </c:rich>
      </c:tx>
      <c:layout>
        <c:manualLayout>
          <c:xMode val="edge"/>
          <c:yMode val="edge"/>
          <c:x val="0.24893917636060489"/>
          <c:y val="2.952030663927967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RESERVA!$K$54</c:f>
              <c:strCache>
                <c:ptCount val="1"/>
                <c:pt idx="0">
                  <c:v>BAJO RIESGO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RESERVA!$B$55:$B$65</c:f>
              <c:strCache>
                <c:ptCount val="11"/>
                <c:pt idx="0">
                  <c:v>AGUIAR Jano</c:v>
                </c:pt>
                <c:pt idx="1">
                  <c:v>ARANDA Alex</c:v>
                </c:pt>
                <c:pt idx="2">
                  <c:v>BARBONA Ivan</c:v>
                </c:pt>
                <c:pt idx="3">
                  <c:v>BARRIA Thiago</c:v>
                </c:pt>
                <c:pt idx="4">
                  <c:v>BERASI Juan</c:v>
                </c:pt>
                <c:pt idx="5">
                  <c:v>BERNIGAUD Aidan</c:v>
                </c:pt>
                <c:pt idx="6">
                  <c:v>BUCHON Milton</c:v>
                </c:pt>
                <c:pt idx="7">
                  <c:v>CAMPAGNARO Lucas</c:v>
                </c:pt>
                <c:pt idx="8">
                  <c:v>COLIDIO Santiago</c:v>
                </c:pt>
                <c:pt idx="9">
                  <c:v>CORDOBA Matías</c:v>
                </c:pt>
                <c:pt idx="10">
                  <c:v>CASALS Franco</c:v>
                </c:pt>
              </c:strCache>
            </c:strRef>
          </c:cat>
          <c:val>
            <c:numRef>
              <c:f>RESERVA!$K$55:$K$65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7">
                  <c:v>3</c:v>
                </c:pt>
                <c:pt idx="8">
                  <c:v>5</c:v>
                </c:pt>
                <c:pt idx="10">
                  <c:v>4</c:v>
                </c:pt>
              </c:numCache>
            </c:numRef>
          </c:val>
        </c:ser>
        <c:ser>
          <c:idx val="1"/>
          <c:order val="1"/>
          <c:tx>
            <c:strRef>
              <c:f>RESERVA!$L$54</c:f>
              <c:strCache>
                <c:ptCount val="1"/>
                <c:pt idx="0">
                  <c:v>MODERADO RIESGO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RESERVA!$B$55:$B$65</c:f>
              <c:strCache>
                <c:ptCount val="11"/>
                <c:pt idx="0">
                  <c:v>AGUIAR Jano</c:v>
                </c:pt>
                <c:pt idx="1">
                  <c:v>ARANDA Alex</c:v>
                </c:pt>
                <c:pt idx="2">
                  <c:v>BARBONA Ivan</c:v>
                </c:pt>
                <c:pt idx="3">
                  <c:v>BARRIA Thiago</c:v>
                </c:pt>
                <c:pt idx="4">
                  <c:v>BERASI Juan</c:v>
                </c:pt>
                <c:pt idx="5">
                  <c:v>BERNIGAUD Aidan</c:v>
                </c:pt>
                <c:pt idx="6">
                  <c:v>BUCHON Milton</c:v>
                </c:pt>
                <c:pt idx="7">
                  <c:v>CAMPAGNARO Lucas</c:v>
                </c:pt>
                <c:pt idx="8">
                  <c:v>COLIDIO Santiago</c:v>
                </c:pt>
                <c:pt idx="9">
                  <c:v>CORDOBA Matías</c:v>
                </c:pt>
                <c:pt idx="10">
                  <c:v>CASALS Franco</c:v>
                </c:pt>
              </c:strCache>
            </c:strRef>
          </c:cat>
          <c:val>
            <c:numRef>
              <c:f>RESERVA!$L$55:$L$65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10">
                  <c:v>4</c:v>
                </c:pt>
              </c:numCache>
            </c:numRef>
          </c:val>
        </c:ser>
        <c:ser>
          <c:idx val="2"/>
          <c:order val="2"/>
          <c:tx>
            <c:strRef>
              <c:f>RESERVA!$M$54</c:f>
              <c:strCache>
                <c:ptCount val="1"/>
                <c:pt idx="0">
                  <c:v>ALTO RIESGO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RESERVA!$B$55:$B$65</c:f>
              <c:strCache>
                <c:ptCount val="11"/>
                <c:pt idx="0">
                  <c:v>AGUIAR Jano</c:v>
                </c:pt>
                <c:pt idx="1">
                  <c:v>ARANDA Alex</c:v>
                </c:pt>
                <c:pt idx="2">
                  <c:v>BARBONA Ivan</c:v>
                </c:pt>
                <c:pt idx="3">
                  <c:v>BARRIA Thiago</c:v>
                </c:pt>
                <c:pt idx="4">
                  <c:v>BERASI Juan</c:v>
                </c:pt>
                <c:pt idx="5">
                  <c:v>BERNIGAUD Aidan</c:v>
                </c:pt>
                <c:pt idx="6">
                  <c:v>BUCHON Milton</c:v>
                </c:pt>
                <c:pt idx="7">
                  <c:v>CAMPAGNARO Lucas</c:v>
                </c:pt>
                <c:pt idx="8">
                  <c:v>COLIDIO Santiago</c:v>
                </c:pt>
                <c:pt idx="9">
                  <c:v>CORDOBA Matías</c:v>
                </c:pt>
                <c:pt idx="10">
                  <c:v>CASALS Franco</c:v>
                </c:pt>
              </c:strCache>
            </c:strRef>
          </c:cat>
          <c:val>
            <c:numRef>
              <c:f>RESERVA!$M$55:$M$65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  <c:pt idx="8">
                  <c:v>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74976"/>
        <c:axId val="42576512"/>
      </c:barChart>
      <c:catAx>
        <c:axId val="42574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42576512"/>
        <c:crosses val="autoZero"/>
        <c:auto val="1"/>
        <c:lblAlgn val="ctr"/>
        <c:lblOffset val="100"/>
        <c:noMultiLvlLbl val="0"/>
      </c:catAx>
      <c:valAx>
        <c:axId val="42576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1"/>
            </a:pPr>
            <a:endParaRPr lang="es-AR"/>
          </a:p>
        </c:txPr>
        <c:crossAx val="4257497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 b="1"/>
            </a:pPr>
            <a:endParaRPr lang="es-AR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FACTORES DE RIESGO POR DEPORTISTA</a:t>
            </a:r>
          </a:p>
          <a:p>
            <a:pPr>
              <a:defRPr/>
            </a:pPr>
            <a:r>
              <a:rPr lang="es-AR"/>
              <a:t>RESERVA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RESERVA!$K$54</c:f>
              <c:strCache>
                <c:ptCount val="1"/>
                <c:pt idx="0">
                  <c:v>BAJO RIESGO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RESERVA!$B$66:$B$76</c:f>
              <c:strCache>
                <c:ptCount val="11"/>
                <c:pt idx="0">
                  <c:v>DETLER Felipe</c:v>
                </c:pt>
                <c:pt idx="1">
                  <c:v>FLORES Junior</c:v>
                </c:pt>
                <c:pt idx="2">
                  <c:v>FLORES Mateo</c:v>
                </c:pt>
                <c:pt idx="3">
                  <c:v>FOLA Román</c:v>
                </c:pt>
                <c:pt idx="4">
                  <c:v>GAITAN Lautaro</c:v>
                </c:pt>
                <c:pt idx="5">
                  <c:v>GALBAN Abel</c:v>
                </c:pt>
                <c:pt idx="6">
                  <c:v>GARCÍA Santiago</c:v>
                </c:pt>
                <c:pt idx="7">
                  <c:v>GENOLET Lucas</c:v>
                </c:pt>
                <c:pt idx="8">
                  <c:v>JOHNSTON Máximo</c:v>
                </c:pt>
                <c:pt idx="9">
                  <c:v>LABORIE Lautaro</c:v>
                </c:pt>
                <c:pt idx="10">
                  <c:v>LARROSA Benjamín</c:v>
                </c:pt>
              </c:strCache>
            </c:strRef>
          </c:cat>
          <c:val>
            <c:numRef>
              <c:f>RESERVA!$K$66:$K$76</c:f>
              <c:numCache>
                <c:formatCode>General</c:formatCode>
                <c:ptCount val="11"/>
                <c:pt idx="0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RESERVA!$L$54</c:f>
              <c:strCache>
                <c:ptCount val="1"/>
                <c:pt idx="0">
                  <c:v>MODERADO RIESGO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RESERVA!$B$66:$B$76</c:f>
              <c:strCache>
                <c:ptCount val="11"/>
                <c:pt idx="0">
                  <c:v>DETLER Felipe</c:v>
                </c:pt>
                <c:pt idx="1">
                  <c:v>FLORES Junior</c:v>
                </c:pt>
                <c:pt idx="2">
                  <c:v>FLORES Mateo</c:v>
                </c:pt>
                <c:pt idx="3">
                  <c:v>FOLA Román</c:v>
                </c:pt>
                <c:pt idx="4">
                  <c:v>GAITAN Lautaro</c:v>
                </c:pt>
                <c:pt idx="5">
                  <c:v>GALBAN Abel</c:v>
                </c:pt>
                <c:pt idx="6">
                  <c:v>GARCÍA Santiago</c:v>
                </c:pt>
                <c:pt idx="7">
                  <c:v>GENOLET Lucas</c:v>
                </c:pt>
                <c:pt idx="8">
                  <c:v>JOHNSTON Máximo</c:v>
                </c:pt>
                <c:pt idx="9">
                  <c:v>LABORIE Lautaro</c:v>
                </c:pt>
                <c:pt idx="10">
                  <c:v>LARROSA Benjamín</c:v>
                </c:pt>
              </c:strCache>
            </c:strRef>
          </c:cat>
          <c:val>
            <c:numRef>
              <c:f>RESERVA!$L$66:$L$76</c:f>
              <c:numCache>
                <c:formatCode>General</c:formatCode>
                <c:ptCount val="11"/>
                <c:pt idx="0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RESERVA!$M$54</c:f>
              <c:strCache>
                <c:ptCount val="1"/>
                <c:pt idx="0">
                  <c:v>ALTO RIESGO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RESERVA!$B$66:$B$76</c:f>
              <c:strCache>
                <c:ptCount val="11"/>
                <c:pt idx="0">
                  <c:v>DETLER Felipe</c:v>
                </c:pt>
                <c:pt idx="1">
                  <c:v>FLORES Junior</c:v>
                </c:pt>
                <c:pt idx="2">
                  <c:v>FLORES Mateo</c:v>
                </c:pt>
                <c:pt idx="3">
                  <c:v>FOLA Román</c:v>
                </c:pt>
                <c:pt idx="4">
                  <c:v>GAITAN Lautaro</c:v>
                </c:pt>
                <c:pt idx="5">
                  <c:v>GALBAN Abel</c:v>
                </c:pt>
                <c:pt idx="6">
                  <c:v>GARCÍA Santiago</c:v>
                </c:pt>
                <c:pt idx="7">
                  <c:v>GENOLET Lucas</c:v>
                </c:pt>
                <c:pt idx="8">
                  <c:v>JOHNSTON Máximo</c:v>
                </c:pt>
                <c:pt idx="9">
                  <c:v>LABORIE Lautaro</c:v>
                </c:pt>
                <c:pt idx="10">
                  <c:v>LARROSA Benjamín</c:v>
                </c:pt>
              </c:strCache>
            </c:strRef>
          </c:cat>
          <c:val>
            <c:numRef>
              <c:f>RESERVA!$M$66:$M$76</c:f>
              <c:numCache>
                <c:formatCode>General</c:formatCode>
                <c:ptCount val="11"/>
                <c:pt idx="0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05440"/>
        <c:axId val="43006976"/>
      </c:barChart>
      <c:catAx>
        <c:axId val="43005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3006976"/>
        <c:crosses val="autoZero"/>
        <c:auto val="1"/>
        <c:lblAlgn val="ctr"/>
        <c:lblOffset val="100"/>
        <c:noMultiLvlLbl val="0"/>
      </c:catAx>
      <c:valAx>
        <c:axId val="4300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AR"/>
          </a:p>
        </c:txPr>
        <c:crossAx val="4300544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 b="1"/>
            </a:pPr>
            <a:endParaRPr lang="es-AR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FACTORES DE RIESGO POR DEPORTISTA</a:t>
            </a:r>
          </a:p>
          <a:p>
            <a:pPr>
              <a:defRPr/>
            </a:pPr>
            <a:r>
              <a:rPr lang="es-AR"/>
              <a:t>RESERVA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RESERVA!$K$54</c:f>
              <c:strCache>
                <c:ptCount val="1"/>
                <c:pt idx="0">
                  <c:v>BAJO RIESGO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RESERVA!$B$77:$B$87</c:f>
              <c:strCache>
                <c:ptCount val="11"/>
                <c:pt idx="0">
                  <c:v>LIZONDO Mateo</c:v>
                </c:pt>
                <c:pt idx="1">
                  <c:v>LOVATTO Gabriel</c:v>
                </c:pt>
                <c:pt idx="2">
                  <c:v>LUQUE Nazareno</c:v>
                </c:pt>
                <c:pt idx="3">
                  <c:v>MARTINEZ Gaspar</c:v>
                </c:pt>
                <c:pt idx="4">
                  <c:v>ORZAN Lorenzo</c:v>
                </c:pt>
                <c:pt idx="5">
                  <c:v>PAZ Mauricio</c:v>
                </c:pt>
                <c:pt idx="6">
                  <c:v>PIAGGIO Gian</c:v>
                </c:pt>
                <c:pt idx="7">
                  <c:v>PORTILLO Nehemias</c:v>
                </c:pt>
                <c:pt idx="8">
                  <c:v>RAVANO Jonas</c:v>
                </c:pt>
                <c:pt idx="9">
                  <c:v>SANTINI Elias</c:v>
                </c:pt>
                <c:pt idx="10">
                  <c:v>SOPEREZ Ramiro</c:v>
                </c:pt>
              </c:strCache>
            </c:strRef>
          </c:cat>
          <c:val>
            <c:numRef>
              <c:f>RESERVA!$K$77:$K$87</c:f>
              <c:numCache>
                <c:formatCode>General</c:formatCode>
                <c:ptCount val="11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5">
                  <c:v>3</c:v>
                </c:pt>
                <c:pt idx="6">
                  <c:v>6</c:v>
                </c:pt>
                <c:pt idx="10">
                  <c:v>4</c:v>
                </c:pt>
              </c:numCache>
            </c:numRef>
          </c:val>
        </c:ser>
        <c:ser>
          <c:idx val="1"/>
          <c:order val="1"/>
          <c:tx>
            <c:strRef>
              <c:f>RESERVA!$L$54</c:f>
              <c:strCache>
                <c:ptCount val="1"/>
                <c:pt idx="0">
                  <c:v>MODERADO RIESGO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RESERVA!$B$77:$B$87</c:f>
              <c:strCache>
                <c:ptCount val="11"/>
                <c:pt idx="0">
                  <c:v>LIZONDO Mateo</c:v>
                </c:pt>
                <c:pt idx="1">
                  <c:v>LOVATTO Gabriel</c:v>
                </c:pt>
                <c:pt idx="2">
                  <c:v>LUQUE Nazareno</c:v>
                </c:pt>
                <c:pt idx="3">
                  <c:v>MARTINEZ Gaspar</c:v>
                </c:pt>
                <c:pt idx="4">
                  <c:v>ORZAN Lorenzo</c:v>
                </c:pt>
                <c:pt idx="5">
                  <c:v>PAZ Mauricio</c:v>
                </c:pt>
                <c:pt idx="6">
                  <c:v>PIAGGIO Gian</c:v>
                </c:pt>
                <c:pt idx="7">
                  <c:v>PORTILLO Nehemias</c:v>
                </c:pt>
                <c:pt idx="8">
                  <c:v>RAVANO Jonas</c:v>
                </c:pt>
                <c:pt idx="9">
                  <c:v>SANTINI Elias</c:v>
                </c:pt>
                <c:pt idx="10">
                  <c:v>SOPEREZ Ramiro</c:v>
                </c:pt>
              </c:strCache>
            </c:strRef>
          </c:cat>
          <c:val>
            <c:numRef>
              <c:f>RESERVA!$L$77:$L$87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4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</c:ser>
        <c:ser>
          <c:idx val="2"/>
          <c:order val="2"/>
          <c:tx>
            <c:strRef>
              <c:f>RESERVA!$M$54</c:f>
              <c:strCache>
                <c:ptCount val="1"/>
                <c:pt idx="0">
                  <c:v>ALTO RIESGO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RESERVA!$B$77:$B$87</c:f>
              <c:strCache>
                <c:ptCount val="11"/>
                <c:pt idx="0">
                  <c:v>LIZONDO Mateo</c:v>
                </c:pt>
                <c:pt idx="1">
                  <c:v>LOVATTO Gabriel</c:v>
                </c:pt>
                <c:pt idx="2">
                  <c:v>LUQUE Nazareno</c:v>
                </c:pt>
                <c:pt idx="3">
                  <c:v>MARTINEZ Gaspar</c:v>
                </c:pt>
                <c:pt idx="4">
                  <c:v>ORZAN Lorenzo</c:v>
                </c:pt>
                <c:pt idx="5">
                  <c:v>PAZ Mauricio</c:v>
                </c:pt>
                <c:pt idx="6">
                  <c:v>PIAGGIO Gian</c:v>
                </c:pt>
                <c:pt idx="7">
                  <c:v>PORTILLO Nehemias</c:v>
                </c:pt>
                <c:pt idx="8">
                  <c:v>RAVANO Jonas</c:v>
                </c:pt>
                <c:pt idx="9">
                  <c:v>SANTINI Elias</c:v>
                </c:pt>
                <c:pt idx="10">
                  <c:v>SOPEREZ Ramiro</c:v>
                </c:pt>
              </c:strCache>
            </c:strRef>
          </c:cat>
          <c:val>
            <c:numRef>
              <c:f>RESERVA!$M$77:$M$87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38592"/>
        <c:axId val="43040128"/>
      </c:barChart>
      <c:catAx>
        <c:axId val="43038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43040128"/>
        <c:crosses val="autoZero"/>
        <c:auto val="1"/>
        <c:lblAlgn val="ctr"/>
        <c:lblOffset val="100"/>
        <c:noMultiLvlLbl val="0"/>
      </c:catAx>
      <c:valAx>
        <c:axId val="43040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AR"/>
          </a:p>
        </c:txPr>
        <c:crossAx val="4303859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 b="1"/>
            </a:pPr>
            <a:endParaRPr lang="es-AR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FACTORES DE RIESGO POR DEPORTISTA</a:t>
            </a:r>
          </a:p>
          <a:p>
            <a:pPr>
              <a:defRPr/>
            </a:pPr>
            <a:r>
              <a:rPr lang="en-US"/>
              <a:t>RESERVA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RESERVA!$K$54</c:f>
              <c:strCache>
                <c:ptCount val="1"/>
                <c:pt idx="0">
                  <c:v>BAJO RIESGO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RESERVA!$B$88:$B$95</c:f>
              <c:strCache>
                <c:ptCount val="8"/>
                <c:pt idx="0">
                  <c:v>VALDIVIEZO Gian</c:v>
                </c:pt>
                <c:pt idx="1">
                  <c:v>GENNARO Braulio</c:v>
                </c:pt>
                <c:pt idx="2">
                  <c:v>JATON Lionel</c:v>
                </c:pt>
                <c:pt idx="3">
                  <c:v>QUINTANA, Nazareno</c:v>
                </c:pt>
                <c:pt idx="4">
                  <c:v>SINTURION Ignacio</c:v>
                </c:pt>
                <c:pt idx="5">
                  <c:v>OJEDA Ivan</c:v>
                </c:pt>
                <c:pt idx="6">
                  <c:v>COLLI Kevin</c:v>
                </c:pt>
                <c:pt idx="7">
                  <c:v>PAEZ Laureano</c:v>
                </c:pt>
              </c:strCache>
            </c:strRef>
          </c:cat>
          <c:val>
            <c:numRef>
              <c:f>RESERVA!$K$88:$K$95</c:f>
              <c:numCache>
                <c:formatCode>General</c:formatCode>
                <c:ptCount val="8"/>
                <c:pt idx="0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RESERVA!$L$54</c:f>
              <c:strCache>
                <c:ptCount val="1"/>
                <c:pt idx="0">
                  <c:v>MODERADO RIESGO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RESERVA!$B$88:$B$95</c:f>
              <c:strCache>
                <c:ptCount val="8"/>
                <c:pt idx="0">
                  <c:v>VALDIVIEZO Gian</c:v>
                </c:pt>
                <c:pt idx="1">
                  <c:v>GENNARO Braulio</c:v>
                </c:pt>
                <c:pt idx="2">
                  <c:v>JATON Lionel</c:v>
                </c:pt>
                <c:pt idx="3">
                  <c:v>QUINTANA, Nazareno</c:v>
                </c:pt>
                <c:pt idx="4">
                  <c:v>SINTURION Ignacio</c:v>
                </c:pt>
                <c:pt idx="5">
                  <c:v>OJEDA Ivan</c:v>
                </c:pt>
                <c:pt idx="6">
                  <c:v>COLLI Kevin</c:v>
                </c:pt>
                <c:pt idx="7">
                  <c:v>PAEZ Laureano</c:v>
                </c:pt>
              </c:strCache>
            </c:strRef>
          </c:cat>
          <c:val>
            <c:numRef>
              <c:f>RESERVA!$L$88:$L$95</c:f>
              <c:numCache>
                <c:formatCode>General</c:formatCode>
                <c:ptCount val="8"/>
                <c:pt idx="0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RESERVA!$M$54</c:f>
              <c:strCache>
                <c:ptCount val="1"/>
                <c:pt idx="0">
                  <c:v>ALTO RIESGO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RESERVA!$B$88:$B$95</c:f>
              <c:strCache>
                <c:ptCount val="8"/>
                <c:pt idx="0">
                  <c:v>VALDIVIEZO Gian</c:v>
                </c:pt>
                <c:pt idx="1">
                  <c:v>GENNARO Braulio</c:v>
                </c:pt>
                <c:pt idx="2">
                  <c:v>JATON Lionel</c:v>
                </c:pt>
                <c:pt idx="3">
                  <c:v>QUINTANA, Nazareno</c:v>
                </c:pt>
                <c:pt idx="4">
                  <c:v>SINTURION Ignacio</c:v>
                </c:pt>
                <c:pt idx="5">
                  <c:v>OJEDA Ivan</c:v>
                </c:pt>
                <c:pt idx="6">
                  <c:v>COLLI Kevin</c:v>
                </c:pt>
                <c:pt idx="7">
                  <c:v>PAEZ Laureano</c:v>
                </c:pt>
              </c:strCache>
            </c:strRef>
          </c:cat>
          <c:val>
            <c:numRef>
              <c:f>RESERVA!$M$88:$M$95</c:f>
              <c:numCache>
                <c:formatCode>General</c:formatCode>
                <c:ptCount val="8"/>
                <c:pt idx="0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50880"/>
        <c:axId val="43052416"/>
      </c:barChart>
      <c:catAx>
        <c:axId val="43050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3052416"/>
        <c:crosses val="autoZero"/>
        <c:auto val="1"/>
        <c:lblAlgn val="ctr"/>
        <c:lblOffset val="100"/>
        <c:noMultiLvlLbl val="0"/>
      </c:catAx>
      <c:valAx>
        <c:axId val="43052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AR"/>
          </a:p>
        </c:txPr>
        <c:crossAx val="430508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 b="1"/>
            </a:pPr>
            <a:endParaRPr lang="es-AR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952500</xdr:colOff>
      <xdr:row>39</xdr:row>
      <xdr:rowOff>9525</xdr:rowOff>
    </xdr:from>
    <xdr:ext cx="6667500" cy="2857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0</xdr:colOff>
      <xdr:row>55</xdr:row>
      <xdr:rowOff>0</xdr:rowOff>
    </xdr:from>
    <xdr:ext cx="7705725" cy="30765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77</xdr:row>
      <xdr:rowOff>28575</xdr:rowOff>
    </xdr:from>
    <xdr:ext cx="7667625" cy="300037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101</xdr:row>
      <xdr:rowOff>180974</xdr:rowOff>
    </xdr:from>
    <xdr:to>
      <xdr:col>9</xdr:col>
      <xdr:colOff>704849</xdr:colOff>
      <xdr:row>116</xdr:row>
      <xdr:rowOff>66674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53</xdr:row>
      <xdr:rowOff>19049</xdr:rowOff>
    </xdr:from>
    <xdr:to>
      <xdr:col>23</xdr:col>
      <xdr:colOff>9525</xdr:colOff>
      <xdr:row>69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70</xdr:row>
      <xdr:rowOff>28575</xdr:rowOff>
    </xdr:from>
    <xdr:to>
      <xdr:col>23</xdr:col>
      <xdr:colOff>19050</xdr:colOff>
      <xdr:row>86</xdr:row>
      <xdr:rowOff>9525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86</xdr:row>
      <xdr:rowOff>190500</xdr:rowOff>
    </xdr:from>
    <xdr:to>
      <xdr:col>23</xdr:col>
      <xdr:colOff>28575</xdr:colOff>
      <xdr:row>102</xdr:row>
      <xdr:rowOff>161926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714374</xdr:colOff>
      <xdr:row>103</xdr:row>
      <xdr:rowOff>200024</xdr:rowOff>
    </xdr:from>
    <xdr:to>
      <xdr:col>20</xdr:col>
      <xdr:colOff>1047750</xdr:colOff>
      <xdr:row>120</xdr:row>
      <xdr:rowOff>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B1:AS52" headerRowCount="0">
  <tableColumns count="4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</tableColumns>
  <tableStyleInfo name="RESERV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B55:B95" headerRowCount="0">
  <tableColumns count="1">
    <tableColumn id="1" name="Column1"/>
  </tableColumns>
  <tableStyleInfo name="RESERVA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K55:M97" headerRowCount="0">
  <tableColumns count="3">
    <tableColumn id="1" name="Column1"/>
    <tableColumn id="2" name="Column2"/>
    <tableColumn id="3" name="Column3"/>
  </tableColumns>
  <tableStyleInfo name="RESERVA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1005"/>
  <sheetViews>
    <sheetView tabSelected="1" workbookViewId="0"/>
  </sheetViews>
  <sheetFormatPr baseColWidth="10" defaultColWidth="14.42578125" defaultRowHeight="15" customHeight="1" x14ac:dyDescent="0.25"/>
  <cols>
    <col min="1" max="1" width="14.42578125" customWidth="1"/>
    <col min="2" max="2" width="18.85546875" customWidth="1"/>
    <col min="3" max="6" width="14.42578125" customWidth="1"/>
    <col min="11" max="11" width="16.140625" customWidth="1"/>
    <col min="13" max="13" width="15.7109375" customWidth="1"/>
    <col min="20" max="20" width="16.140625" customWidth="1"/>
    <col min="21" max="21" width="16.42578125" customWidth="1"/>
  </cols>
  <sheetData>
    <row r="1" spans="1:45" x14ac:dyDescent="0.25">
      <c r="B1" s="2" t="s">
        <v>1</v>
      </c>
      <c r="C1" s="3" t="s">
        <v>1</v>
      </c>
      <c r="D1" s="4" t="s">
        <v>2</v>
      </c>
      <c r="E1" s="5" t="s">
        <v>2</v>
      </c>
      <c r="F1" s="5" t="s">
        <v>2</v>
      </c>
      <c r="G1" s="5" t="s">
        <v>2</v>
      </c>
      <c r="H1" s="5" t="s">
        <v>2</v>
      </c>
      <c r="I1" s="6" t="s">
        <v>2</v>
      </c>
      <c r="J1" s="7" t="s">
        <v>3</v>
      </c>
      <c r="K1" s="8" t="s">
        <v>3</v>
      </c>
      <c r="L1" s="9" t="s">
        <v>3</v>
      </c>
      <c r="M1" s="9" t="s">
        <v>3</v>
      </c>
      <c r="N1" s="9" t="s">
        <v>3</v>
      </c>
      <c r="O1" s="9" t="s">
        <v>3</v>
      </c>
      <c r="P1" s="9" t="s">
        <v>3</v>
      </c>
      <c r="Q1" s="9" t="s">
        <v>3</v>
      </c>
      <c r="R1" s="9" t="s">
        <v>3</v>
      </c>
      <c r="S1" s="9" t="s">
        <v>3</v>
      </c>
      <c r="T1" s="9" t="s">
        <v>3</v>
      </c>
      <c r="U1" s="10" t="s">
        <v>3</v>
      </c>
      <c r="V1" s="11" t="s">
        <v>3</v>
      </c>
      <c r="W1" s="12" t="s">
        <v>3</v>
      </c>
      <c r="X1" s="12" t="s">
        <v>3</v>
      </c>
      <c r="Y1" s="12" t="s">
        <v>3</v>
      </c>
      <c r="Z1" s="12" t="s">
        <v>3</v>
      </c>
      <c r="AA1" s="12" t="s">
        <v>3</v>
      </c>
      <c r="AB1" s="12" t="s">
        <v>3</v>
      </c>
      <c r="AC1" s="12" t="s">
        <v>3</v>
      </c>
      <c r="AD1" s="12" t="s">
        <v>3</v>
      </c>
      <c r="AE1" s="12" t="s">
        <v>3</v>
      </c>
      <c r="AF1" s="12" t="s">
        <v>3</v>
      </c>
      <c r="AG1" s="12" t="s">
        <v>3</v>
      </c>
      <c r="AH1" s="12" t="s">
        <v>3</v>
      </c>
      <c r="AI1" s="12" t="s">
        <v>3</v>
      </c>
      <c r="AJ1" s="12" t="s">
        <v>3</v>
      </c>
      <c r="AK1" s="13" t="s">
        <v>3</v>
      </c>
      <c r="AL1" s="14" t="s">
        <v>4</v>
      </c>
      <c r="AM1" s="15" t="s">
        <v>5</v>
      </c>
      <c r="AN1" s="16" t="s">
        <v>5</v>
      </c>
      <c r="AO1" s="17" t="s">
        <v>6</v>
      </c>
      <c r="AQ1" s="57" t="s">
        <v>50</v>
      </c>
      <c r="AR1" s="57" t="s">
        <v>50</v>
      </c>
      <c r="AS1" s="57" t="s">
        <v>50</v>
      </c>
    </row>
    <row r="2" spans="1:45" x14ac:dyDescent="0.25">
      <c r="B2" s="58" t="s">
        <v>0</v>
      </c>
      <c r="C2" s="59" t="s">
        <v>7</v>
      </c>
      <c r="D2" s="18" t="s">
        <v>8</v>
      </c>
      <c r="E2" s="60" t="s">
        <v>9</v>
      </c>
      <c r="F2" s="19" t="s">
        <v>10</v>
      </c>
      <c r="G2" s="19" t="s">
        <v>11</v>
      </c>
      <c r="H2" s="19" t="s">
        <v>12</v>
      </c>
      <c r="I2" s="20" t="s">
        <v>13</v>
      </c>
      <c r="J2" s="21" t="s">
        <v>14</v>
      </c>
      <c r="K2" s="22" t="s">
        <v>15</v>
      </c>
      <c r="L2" s="23" t="s">
        <v>16</v>
      </c>
      <c r="M2" s="23" t="s">
        <v>17</v>
      </c>
      <c r="N2" s="23" t="s">
        <v>18</v>
      </c>
      <c r="O2" s="23" t="s">
        <v>19</v>
      </c>
      <c r="P2" s="23" t="s">
        <v>20</v>
      </c>
      <c r="Q2" s="23" t="s">
        <v>21</v>
      </c>
      <c r="R2" s="23" t="s">
        <v>22</v>
      </c>
      <c r="S2" s="23" t="s">
        <v>23</v>
      </c>
      <c r="T2" s="23" t="s">
        <v>24</v>
      </c>
      <c r="U2" s="24" t="s">
        <v>25</v>
      </c>
      <c r="V2" s="25" t="s">
        <v>26</v>
      </c>
      <c r="W2" s="26" t="s">
        <v>27</v>
      </c>
      <c r="X2" s="26" t="s">
        <v>28</v>
      </c>
      <c r="Y2" s="26" t="s">
        <v>29</v>
      </c>
      <c r="Z2" s="26" t="s">
        <v>30</v>
      </c>
      <c r="AA2" s="26" t="s">
        <v>31</v>
      </c>
      <c r="AB2" s="26" t="s">
        <v>32</v>
      </c>
      <c r="AC2" s="26" t="s">
        <v>33</v>
      </c>
      <c r="AD2" s="26" t="s">
        <v>34</v>
      </c>
      <c r="AE2" s="26" t="s">
        <v>35</v>
      </c>
      <c r="AF2" s="26" t="s">
        <v>36</v>
      </c>
      <c r="AG2" s="26" t="s">
        <v>37</v>
      </c>
      <c r="AH2" s="26" t="s">
        <v>33</v>
      </c>
      <c r="AI2" s="26" t="s">
        <v>34</v>
      </c>
      <c r="AJ2" s="26" t="s">
        <v>38</v>
      </c>
      <c r="AK2" s="27" t="s">
        <v>39</v>
      </c>
      <c r="AL2" s="28" t="s">
        <v>40</v>
      </c>
      <c r="AM2" s="29" t="s">
        <v>41</v>
      </c>
      <c r="AN2" s="30" t="s">
        <v>42</v>
      </c>
      <c r="AO2" s="31" t="s">
        <v>6</v>
      </c>
      <c r="AQ2" s="61" t="s">
        <v>51</v>
      </c>
      <c r="AR2" s="62" t="s">
        <v>52</v>
      </c>
      <c r="AS2" s="63" t="s">
        <v>53</v>
      </c>
    </row>
    <row r="3" spans="1:45" x14ac:dyDescent="0.25">
      <c r="A3" s="64" t="s">
        <v>54</v>
      </c>
      <c r="B3" s="65" t="s">
        <v>55</v>
      </c>
      <c r="C3" s="66"/>
      <c r="D3" s="32"/>
      <c r="E3" s="52"/>
      <c r="F3" s="34"/>
      <c r="G3" s="34"/>
      <c r="H3" s="34"/>
      <c r="I3" s="35"/>
      <c r="J3" s="33"/>
      <c r="K3" s="36">
        <f>(J3-J31)/J32</f>
        <v>-5.2439815719269403</v>
      </c>
      <c r="L3" s="34"/>
      <c r="M3" s="36">
        <f>(L3-L31)/L32</f>
        <v>-4.9667329008200669</v>
      </c>
      <c r="N3" s="36" t="e">
        <f t="shared" ref="N3:N29" si="0">L3/J3*100</f>
        <v>#DIV/0!</v>
      </c>
      <c r="O3" s="34"/>
      <c r="P3" s="36" t="e">
        <f>(O3-O31)/O32</f>
        <v>#DIV/0!</v>
      </c>
      <c r="Q3" s="34"/>
      <c r="R3" s="36" t="e">
        <f>(Q3-Q31)/Q32</f>
        <v>#DIV/0!</v>
      </c>
      <c r="S3" s="36" t="e">
        <f t="shared" ref="S3:S29" si="1">Q3/O3*100</f>
        <v>#DIV/0!</v>
      </c>
      <c r="T3" s="36" t="e">
        <f t="shared" ref="T3:T29" si="2">O3/J3*100</f>
        <v>#DIV/0!</v>
      </c>
      <c r="U3" s="37" t="e">
        <f t="shared" ref="U3:U5" si="3">Q3/L3*100</f>
        <v>#DIV/0!</v>
      </c>
      <c r="V3" s="33"/>
      <c r="W3" s="36" t="e">
        <f>(V3-V31)/V32</f>
        <v>#DIV/0!</v>
      </c>
      <c r="X3" s="34"/>
      <c r="Y3" s="34"/>
      <c r="Z3" s="36" t="e">
        <f t="shared" ref="Z3:Z5" si="4">Y3/X3*100</f>
        <v>#DIV/0!</v>
      </c>
      <c r="AA3" s="34"/>
      <c r="AB3" s="36" t="e">
        <f>(AA3-AA31)/AA32</f>
        <v>#DIV/0!</v>
      </c>
      <c r="AC3" s="34"/>
      <c r="AD3" s="34"/>
      <c r="AE3" s="36" t="e">
        <f t="shared" ref="AE3:AE5" si="5">AD3/AC3*100</f>
        <v>#DIV/0!</v>
      </c>
      <c r="AF3" s="34"/>
      <c r="AG3" s="36" t="e">
        <f>(AF3-AF31)/AF32</f>
        <v>#DIV/0!</v>
      </c>
      <c r="AH3" s="34"/>
      <c r="AI3" s="34"/>
      <c r="AJ3" s="36" t="e">
        <f t="shared" ref="AJ3:AJ5" si="6">AI3/AH3*100</f>
        <v>#DIV/0!</v>
      </c>
      <c r="AK3" s="35" t="e">
        <f t="shared" ref="AK3:AK29" si="7">AA3/V3</f>
        <v>#DIV/0!</v>
      </c>
      <c r="AL3" s="33"/>
      <c r="AM3" s="34"/>
      <c r="AN3" s="37" t="e">
        <f t="shared" ref="AN3:AN29" si="8">AM3/AL3*100</f>
        <v>#DIV/0!</v>
      </c>
      <c r="AO3" s="38"/>
      <c r="AQ3" s="61"/>
      <c r="AR3" s="62"/>
      <c r="AS3" s="63"/>
    </row>
    <row r="4" spans="1:45" x14ac:dyDescent="0.25">
      <c r="A4" s="64" t="s">
        <v>56</v>
      </c>
      <c r="B4" s="67" t="s">
        <v>57</v>
      </c>
      <c r="C4" s="68">
        <v>46447114</v>
      </c>
      <c r="D4" s="32"/>
      <c r="E4" s="1"/>
      <c r="F4" s="1"/>
      <c r="G4" s="1"/>
      <c r="H4" s="1"/>
      <c r="I4" s="39"/>
      <c r="J4" s="40"/>
      <c r="K4" s="36">
        <f>(J4-J31)/J32</f>
        <v>-5.2439815719269403</v>
      </c>
      <c r="L4" s="1"/>
      <c r="M4" s="36">
        <f>(L4-L31)/L32</f>
        <v>-4.9667329008200669</v>
      </c>
      <c r="N4" s="41" t="e">
        <f t="shared" si="0"/>
        <v>#DIV/0!</v>
      </c>
      <c r="O4" s="1"/>
      <c r="P4" s="36" t="e">
        <f>(O4-O31)/O32</f>
        <v>#DIV/0!</v>
      </c>
      <c r="Q4" s="1"/>
      <c r="R4" s="36" t="e">
        <f>(Q4-Q31)/Q32</f>
        <v>#DIV/0!</v>
      </c>
      <c r="S4" s="41" t="e">
        <f t="shared" si="1"/>
        <v>#DIV/0!</v>
      </c>
      <c r="T4" s="41" t="e">
        <f t="shared" si="2"/>
        <v>#DIV/0!</v>
      </c>
      <c r="U4" s="42" t="e">
        <f t="shared" si="3"/>
        <v>#DIV/0!</v>
      </c>
      <c r="V4" s="40"/>
      <c r="W4" s="36" t="e">
        <f>(V4-V31)/V32</f>
        <v>#DIV/0!</v>
      </c>
      <c r="X4" s="1"/>
      <c r="Y4" s="1"/>
      <c r="Z4" s="41" t="e">
        <f t="shared" si="4"/>
        <v>#DIV/0!</v>
      </c>
      <c r="AA4" s="1"/>
      <c r="AB4" s="36" t="e">
        <f>(AA4-AA31)/AA32</f>
        <v>#DIV/0!</v>
      </c>
      <c r="AC4" s="1"/>
      <c r="AD4" s="1"/>
      <c r="AE4" s="41" t="e">
        <f t="shared" si="5"/>
        <v>#DIV/0!</v>
      </c>
      <c r="AF4" s="1"/>
      <c r="AG4" s="36" t="e">
        <f>(AF4-AF31)/AF32</f>
        <v>#DIV/0!</v>
      </c>
      <c r="AH4" s="1"/>
      <c r="AI4" s="1"/>
      <c r="AJ4" s="41" t="e">
        <f t="shared" si="6"/>
        <v>#DIV/0!</v>
      </c>
      <c r="AK4" s="39" t="e">
        <f t="shared" si="7"/>
        <v>#DIV/0!</v>
      </c>
      <c r="AL4" s="40"/>
      <c r="AM4" s="1"/>
      <c r="AN4" s="42" t="e">
        <f t="shared" si="8"/>
        <v>#DIV/0!</v>
      </c>
      <c r="AO4" s="43"/>
      <c r="AQ4" s="61"/>
      <c r="AR4" s="62"/>
      <c r="AS4" s="63"/>
    </row>
    <row r="5" spans="1:45" x14ac:dyDescent="0.25">
      <c r="B5" s="69" t="s">
        <v>58</v>
      </c>
      <c r="C5" s="68"/>
      <c r="D5" s="70">
        <v>13</v>
      </c>
      <c r="E5" s="71">
        <v>26</v>
      </c>
      <c r="F5" s="71">
        <v>2</v>
      </c>
      <c r="G5" s="71">
        <v>1</v>
      </c>
      <c r="H5" s="71">
        <v>34</v>
      </c>
      <c r="I5" s="72">
        <v>32</v>
      </c>
      <c r="J5" s="73">
        <v>1022</v>
      </c>
      <c r="K5" s="36">
        <f>(J5-J31)/J32</f>
        <v>0.96924203946181942</v>
      </c>
      <c r="L5" s="71">
        <v>1163</v>
      </c>
      <c r="M5" s="36">
        <f>(L5-L31)/L32</f>
        <v>1.7282207452725173</v>
      </c>
      <c r="N5" s="41">
        <f t="shared" si="0"/>
        <v>113.79647749510764</v>
      </c>
      <c r="O5" s="1"/>
      <c r="P5" s="36" t="e">
        <f>(O5-O31)/O32</f>
        <v>#DIV/0!</v>
      </c>
      <c r="Q5" s="1"/>
      <c r="R5" s="36" t="e">
        <f>(Q5-Q31)/Q32</f>
        <v>#DIV/0!</v>
      </c>
      <c r="S5" s="41" t="e">
        <f t="shared" si="1"/>
        <v>#DIV/0!</v>
      </c>
      <c r="T5" s="41">
        <f t="shared" si="2"/>
        <v>0</v>
      </c>
      <c r="U5" s="42">
        <f t="shared" si="3"/>
        <v>0</v>
      </c>
      <c r="V5" s="40"/>
      <c r="W5" s="36" t="e">
        <f>(V5-V31)/V32</f>
        <v>#DIV/0!</v>
      </c>
      <c r="X5" s="1"/>
      <c r="Y5" s="1"/>
      <c r="Z5" s="41" t="e">
        <f t="shared" si="4"/>
        <v>#DIV/0!</v>
      </c>
      <c r="AA5" s="1"/>
      <c r="AB5" s="36" t="e">
        <f>(AA5-AA31)/AA32</f>
        <v>#DIV/0!</v>
      </c>
      <c r="AC5" s="1"/>
      <c r="AD5" s="1"/>
      <c r="AE5" s="41" t="e">
        <f t="shared" si="5"/>
        <v>#DIV/0!</v>
      </c>
      <c r="AF5" s="1"/>
      <c r="AG5" s="36" t="e">
        <f>(AF5-AF31)/AF32</f>
        <v>#DIV/0!</v>
      </c>
      <c r="AH5" s="1"/>
      <c r="AI5" s="1"/>
      <c r="AJ5" s="41" t="e">
        <f t="shared" si="6"/>
        <v>#DIV/0!</v>
      </c>
      <c r="AK5" s="39" t="e">
        <f t="shared" si="7"/>
        <v>#DIV/0!</v>
      </c>
      <c r="AL5" s="40"/>
      <c r="AM5" s="1"/>
      <c r="AN5" s="42" t="e">
        <f t="shared" si="8"/>
        <v>#DIV/0!</v>
      </c>
      <c r="AO5" s="43"/>
      <c r="AQ5" s="61"/>
      <c r="AR5" s="62"/>
      <c r="AS5" s="63"/>
    </row>
    <row r="6" spans="1:45" x14ac:dyDescent="0.25">
      <c r="A6" s="64" t="s">
        <v>54</v>
      </c>
      <c r="B6" s="74" t="s">
        <v>59</v>
      </c>
      <c r="C6" s="68"/>
      <c r="D6" s="32"/>
      <c r="E6" s="1"/>
      <c r="F6" s="1"/>
      <c r="G6" s="1"/>
      <c r="H6" s="1"/>
      <c r="I6" s="39"/>
      <c r="J6" s="40"/>
      <c r="K6" s="36">
        <f>(J6-J31)/J32</f>
        <v>-5.2439815719269403</v>
      </c>
      <c r="L6" s="1"/>
      <c r="M6" s="36">
        <f>(L6-L31)/L32</f>
        <v>-4.9667329008200669</v>
      </c>
      <c r="N6" s="41" t="e">
        <f t="shared" si="0"/>
        <v>#DIV/0!</v>
      </c>
      <c r="O6" s="1"/>
      <c r="P6" s="36" t="e">
        <f>(O6-O31)/O32</f>
        <v>#DIV/0!</v>
      </c>
      <c r="Q6" s="1"/>
      <c r="R6" s="36" t="e">
        <f>(Q6-Q31)/Q32</f>
        <v>#DIV/0!</v>
      </c>
      <c r="S6" s="41" t="e">
        <f t="shared" si="1"/>
        <v>#DIV/0!</v>
      </c>
      <c r="T6" s="41" t="e">
        <f t="shared" si="2"/>
        <v>#DIV/0!</v>
      </c>
      <c r="U6" s="41" t="e">
        <f t="shared" ref="U6:U7" si="9">P6/K6*100</f>
        <v>#DIV/0!</v>
      </c>
      <c r="V6" s="40"/>
      <c r="W6" s="36" t="e">
        <f>(V6-V31)/V32</f>
        <v>#DIV/0!</v>
      </c>
      <c r="X6" s="1"/>
      <c r="Y6" s="1"/>
      <c r="Z6" s="41" t="e">
        <f t="shared" ref="Z6:Z7" si="10">X6/V6*100</f>
        <v>#DIV/0!</v>
      </c>
      <c r="AA6" s="1"/>
      <c r="AB6" s="36" t="e">
        <f>(AA6-AA31)/AA32</f>
        <v>#DIV/0!</v>
      </c>
      <c r="AC6" s="1"/>
      <c r="AD6" s="1"/>
      <c r="AE6" s="41" t="e">
        <f t="shared" ref="AE6:AE7" si="11">AC6/AA6*100</f>
        <v>#DIV/0!</v>
      </c>
      <c r="AF6" s="1"/>
      <c r="AG6" s="36" t="e">
        <f>(AF6-AF31)/AF32</f>
        <v>#DIV/0!</v>
      </c>
      <c r="AH6" s="1"/>
      <c r="AI6" s="1"/>
      <c r="AJ6" s="41" t="e">
        <f t="shared" ref="AJ6:AJ7" si="12">AH6/AF6*100</f>
        <v>#DIV/0!</v>
      </c>
      <c r="AK6" s="39" t="e">
        <f t="shared" si="7"/>
        <v>#DIV/0!</v>
      </c>
      <c r="AL6" s="40"/>
      <c r="AM6" s="1"/>
      <c r="AN6" s="42" t="e">
        <f t="shared" si="8"/>
        <v>#DIV/0!</v>
      </c>
      <c r="AO6" s="43"/>
      <c r="AQ6" s="61"/>
      <c r="AR6" s="62"/>
      <c r="AS6" s="63"/>
    </row>
    <row r="7" spans="1:45" x14ac:dyDescent="0.25">
      <c r="A7" s="44"/>
      <c r="B7" s="69" t="s">
        <v>60</v>
      </c>
      <c r="C7" s="68">
        <v>47037481</v>
      </c>
      <c r="D7" s="70">
        <v>21</v>
      </c>
      <c r="E7" s="71">
        <v>25</v>
      </c>
      <c r="F7" s="71">
        <v>1</v>
      </c>
      <c r="G7" s="71">
        <v>1</v>
      </c>
      <c r="H7" s="71">
        <v>33</v>
      </c>
      <c r="I7" s="72">
        <v>37</v>
      </c>
      <c r="J7" s="73">
        <v>1030</v>
      </c>
      <c r="K7" s="36">
        <f>(J7-J31)/J32</f>
        <v>1.0178778407251365</v>
      </c>
      <c r="L7" s="71">
        <v>975</v>
      </c>
      <c r="M7" s="36">
        <f>(L7-L31)/L32</f>
        <v>0.64597544392651052</v>
      </c>
      <c r="N7" s="41">
        <f t="shared" si="0"/>
        <v>94.660194174757279</v>
      </c>
      <c r="O7" s="1"/>
      <c r="P7" s="36" t="e">
        <f>(O7-O31)/O32</f>
        <v>#DIV/0!</v>
      </c>
      <c r="Q7" s="1"/>
      <c r="R7" s="36" t="e">
        <f>(Q7-Q31)/Q32</f>
        <v>#DIV/0!</v>
      </c>
      <c r="S7" s="41" t="e">
        <f t="shared" si="1"/>
        <v>#DIV/0!</v>
      </c>
      <c r="T7" s="41">
        <f t="shared" si="2"/>
        <v>0</v>
      </c>
      <c r="U7" s="41" t="e">
        <f t="shared" si="9"/>
        <v>#DIV/0!</v>
      </c>
      <c r="V7" s="40"/>
      <c r="W7" s="36" t="e">
        <f>(V7-V31)/V32</f>
        <v>#DIV/0!</v>
      </c>
      <c r="X7" s="1"/>
      <c r="Y7" s="1"/>
      <c r="Z7" s="41" t="e">
        <f t="shared" si="10"/>
        <v>#DIV/0!</v>
      </c>
      <c r="AA7" s="1"/>
      <c r="AB7" s="36" t="e">
        <f>(AA7-AA31)/AA32</f>
        <v>#DIV/0!</v>
      </c>
      <c r="AC7" s="1"/>
      <c r="AD7" s="1"/>
      <c r="AE7" s="41" t="e">
        <f t="shared" si="11"/>
        <v>#DIV/0!</v>
      </c>
      <c r="AF7" s="1"/>
      <c r="AG7" s="36" t="e">
        <f>(AF7-AF31)/AF32</f>
        <v>#DIV/0!</v>
      </c>
      <c r="AH7" s="1"/>
      <c r="AI7" s="1"/>
      <c r="AJ7" s="41" t="e">
        <f t="shared" si="12"/>
        <v>#DIV/0!</v>
      </c>
      <c r="AK7" s="39" t="e">
        <f t="shared" si="7"/>
        <v>#DIV/0!</v>
      </c>
      <c r="AL7" s="40"/>
      <c r="AM7" s="1"/>
      <c r="AN7" s="42" t="e">
        <f t="shared" si="8"/>
        <v>#DIV/0!</v>
      </c>
      <c r="AO7" s="43"/>
      <c r="AQ7" s="61"/>
      <c r="AR7" s="62"/>
      <c r="AS7" s="63"/>
    </row>
    <row r="8" spans="1:45" x14ac:dyDescent="0.25">
      <c r="A8" s="44"/>
      <c r="B8" s="69" t="s">
        <v>61</v>
      </c>
      <c r="C8" s="68">
        <v>47291186</v>
      </c>
      <c r="D8" s="70">
        <v>26</v>
      </c>
      <c r="E8" s="71">
        <v>26</v>
      </c>
      <c r="F8" s="71">
        <v>1</v>
      </c>
      <c r="G8" s="71">
        <v>1</v>
      </c>
      <c r="H8" s="71">
        <v>37</v>
      </c>
      <c r="I8" s="72">
        <v>40</v>
      </c>
      <c r="J8" s="73">
        <v>725</v>
      </c>
      <c r="K8" s="36">
        <f>(J8-J31)/J32</f>
        <v>-0.83636208243882793</v>
      </c>
      <c r="L8" s="71">
        <v>847</v>
      </c>
      <c r="M8" s="36">
        <f>(L8-L31)/L32</f>
        <v>-9.087242081970677E-2</v>
      </c>
      <c r="N8" s="41">
        <f t="shared" si="0"/>
        <v>116.82758620689656</v>
      </c>
      <c r="O8" s="1"/>
      <c r="P8" s="36" t="e">
        <f>(O8-O31)/O32</f>
        <v>#DIV/0!</v>
      </c>
      <c r="Q8" s="1"/>
      <c r="R8" s="36" t="e">
        <f>(Q8-Q31)/Q32</f>
        <v>#DIV/0!</v>
      </c>
      <c r="S8" s="41" t="e">
        <f t="shared" si="1"/>
        <v>#DIV/0!</v>
      </c>
      <c r="T8" s="41">
        <f t="shared" si="2"/>
        <v>0</v>
      </c>
      <c r="U8" s="42">
        <f t="shared" ref="U8:U11" si="13">Q8/L8*100</f>
        <v>0</v>
      </c>
      <c r="V8" s="40"/>
      <c r="W8" s="36" t="e">
        <f>(V8-V31)/V32</f>
        <v>#DIV/0!</v>
      </c>
      <c r="X8" s="1"/>
      <c r="Y8" s="1"/>
      <c r="Z8" s="41" t="e">
        <f t="shared" ref="Z8:Z11" si="14">Y8/X8*100</f>
        <v>#DIV/0!</v>
      </c>
      <c r="AA8" s="1"/>
      <c r="AB8" s="36" t="e">
        <f>(AA8-AA31)/AA32</f>
        <v>#DIV/0!</v>
      </c>
      <c r="AC8" s="1"/>
      <c r="AD8" s="1"/>
      <c r="AE8" s="41" t="e">
        <f t="shared" ref="AE8:AE11" si="15">AD8/AC8*100</f>
        <v>#DIV/0!</v>
      </c>
      <c r="AF8" s="1"/>
      <c r="AG8" s="36" t="e">
        <f>(AF8-AF31)/AF32</f>
        <v>#DIV/0!</v>
      </c>
      <c r="AH8" s="1"/>
      <c r="AI8" s="1"/>
      <c r="AJ8" s="41" t="e">
        <f t="shared" ref="AJ8:AJ11" si="16">AI8/AH8*100</f>
        <v>#DIV/0!</v>
      </c>
      <c r="AK8" s="39" t="e">
        <f t="shared" si="7"/>
        <v>#DIV/0!</v>
      </c>
      <c r="AL8" s="40"/>
      <c r="AM8" s="1"/>
      <c r="AN8" s="42" t="e">
        <f t="shared" si="8"/>
        <v>#DIV/0!</v>
      </c>
      <c r="AO8" s="43"/>
      <c r="AQ8" s="61"/>
      <c r="AR8" s="62"/>
      <c r="AS8" s="63"/>
    </row>
    <row r="9" spans="1:45" x14ac:dyDescent="0.25">
      <c r="A9" s="44"/>
      <c r="B9" s="69" t="s">
        <v>62</v>
      </c>
      <c r="C9" s="68"/>
      <c r="D9" s="70">
        <v>17</v>
      </c>
      <c r="E9" s="71">
        <v>18</v>
      </c>
      <c r="F9" s="71">
        <v>1</v>
      </c>
      <c r="G9" s="71">
        <v>1</v>
      </c>
      <c r="H9" s="71">
        <v>37</v>
      </c>
      <c r="I9" s="72">
        <v>35</v>
      </c>
      <c r="J9" s="73">
        <v>768</v>
      </c>
      <c r="K9" s="36">
        <f>(J9-J31)/J32</f>
        <v>-0.57494465064849842</v>
      </c>
      <c r="L9" s="71">
        <v>789</v>
      </c>
      <c r="M9" s="36">
        <f>(L9-L31)/L32</f>
        <v>-0.4247566095328365</v>
      </c>
      <c r="N9" s="41">
        <f t="shared" si="0"/>
        <v>102.734375</v>
      </c>
      <c r="O9" s="1"/>
      <c r="P9" s="36" t="e">
        <f>(O9-O31)/O32</f>
        <v>#DIV/0!</v>
      </c>
      <c r="Q9" s="1"/>
      <c r="R9" s="36" t="e">
        <f>(Q9-Q31)/Q32</f>
        <v>#DIV/0!</v>
      </c>
      <c r="S9" s="41" t="e">
        <f t="shared" si="1"/>
        <v>#DIV/0!</v>
      </c>
      <c r="T9" s="41">
        <f t="shared" si="2"/>
        <v>0</v>
      </c>
      <c r="U9" s="42">
        <f t="shared" si="13"/>
        <v>0</v>
      </c>
      <c r="V9" s="40"/>
      <c r="W9" s="36" t="e">
        <f>(V9-V31)/V32</f>
        <v>#DIV/0!</v>
      </c>
      <c r="X9" s="1"/>
      <c r="Y9" s="1"/>
      <c r="Z9" s="41" t="e">
        <f t="shared" si="14"/>
        <v>#DIV/0!</v>
      </c>
      <c r="AA9" s="1"/>
      <c r="AB9" s="36" t="e">
        <f>(AA9-AA31)/AA32</f>
        <v>#DIV/0!</v>
      </c>
      <c r="AC9" s="1"/>
      <c r="AD9" s="1"/>
      <c r="AE9" s="41" t="e">
        <f t="shared" si="15"/>
        <v>#DIV/0!</v>
      </c>
      <c r="AF9" s="1"/>
      <c r="AG9" s="36" t="e">
        <f>(AF9-AF31)/AF32</f>
        <v>#DIV/0!</v>
      </c>
      <c r="AH9" s="1"/>
      <c r="AI9" s="1"/>
      <c r="AJ9" s="41" t="e">
        <f t="shared" si="16"/>
        <v>#DIV/0!</v>
      </c>
      <c r="AK9" s="39" t="e">
        <f t="shared" si="7"/>
        <v>#DIV/0!</v>
      </c>
      <c r="AL9" s="40"/>
      <c r="AM9" s="1"/>
      <c r="AN9" s="42" t="e">
        <f t="shared" si="8"/>
        <v>#DIV/0!</v>
      </c>
      <c r="AO9" s="43"/>
      <c r="AQ9" s="61"/>
      <c r="AR9" s="62"/>
      <c r="AS9" s="63"/>
    </row>
    <row r="10" spans="1:45" x14ac:dyDescent="0.25">
      <c r="A10" s="64" t="s">
        <v>54</v>
      </c>
      <c r="B10" s="74" t="s">
        <v>63</v>
      </c>
      <c r="C10" s="68">
        <v>46319413</v>
      </c>
      <c r="D10" s="32"/>
      <c r="E10" s="1"/>
      <c r="F10" s="1"/>
      <c r="G10" s="1"/>
      <c r="H10" s="1"/>
      <c r="I10" s="39"/>
      <c r="J10" s="73"/>
      <c r="K10" s="36">
        <f>(J10-J31)/J32</f>
        <v>-5.2439815719269403</v>
      </c>
      <c r="L10" s="71"/>
      <c r="M10" s="36">
        <f>(L10-L31)/L32</f>
        <v>-4.9667329008200669</v>
      </c>
      <c r="N10" s="41" t="e">
        <f t="shared" si="0"/>
        <v>#DIV/0!</v>
      </c>
      <c r="O10" s="1"/>
      <c r="P10" s="36" t="e">
        <f>(O10-O31)/O32</f>
        <v>#DIV/0!</v>
      </c>
      <c r="Q10" s="1"/>
      <c r="R10" s="36" t="e">
        <f>(Q10-Q31)/Q32</f>
        <v>#DIV/0!</v>
      </c>
      <c r="S10" s="41" t="e">
        <f t="shared" si="1"/>
        <v>#DIV/0!</v>
      </c>
      <c r="T10" s="41" t="e">
        <f t="shared" si="2"/>
        <v>#DIV/0!</v>
      </c>
      <c r="U10" s="42" t="e">
        <f t="shared" si="13"/>
        <v>#DIV/0!</v>
      </c>
      <c r="V10" s="40"/>
      <c r="W10" s="36" t="e">
        <f>(V10-V31)/V32</f>
        <v>#DIV/0!</v>
      </c>
      <c r="X10" s="1"/>
      <c r="Y10" s="1"/>
      <c r="Z10" s="41" t="e">
        <f t="shared" si="14"/>
        <v>#DIV/0!</v>
      </c>
      <c r="AA10" s="1"/>
      <c r="AB10" s="36" t="e">
        <f>(AA10-AA31)/AA32</f>
        <v>#DIV/0!</v>
      </c>
      <c r="AC10" s="1"/>
      <c r="AD10" s="1"/>
      <c r="AE10" s="41" t="e">
        <f t="shared" si="15"/>
        <v>#DIV/0!</v>
      </c>
      <c r="AF10" s="1"/>
      <c r="AG10" s="36" t="e">
        <f>(AF10-AF31)/AF32</f>
        <v>#DIV/0!</v>
      </c>
      <c r="AH10" s="1"/>
      <c r="AI10" s="1"/>
      <c r="AJ10" s="41" t="e">
        <f t="shared" si="16"/>
        <v>#DIV/0!</v>
      </c>
      <c r="AK10" s="39" t="e">
        <f t="shared" si="7"/>
        <v>#DIV/0!</v>
      </c>
      <c r="AL10" s="40"/>
      <c r="AM10" s="1"/>
      <c r="AN10" s="42" t="e">
        <f t="shared" si="8"/>
        <v>#DIV/0!</v>
      </c>
      <c r="AO10" s="43"/>
      <c r="AQ10" s="61"/>
      <c r="AR10" s="62"/>
      <c r="AS10" s="63"/>
    </row>
    <row r="11" spans="1:45" x14ac:dyDescent="0.25">
      <c r="B11" s="69" t="s">
        <v>64</v>
      </c>
      <c r="C11" s="68">
        <v>46997667</v>
      </c>
      <c r="D11" s="70">
        <v>15</v>
      </c>
      <c r="E11" s="71">
        <v>15</v>
      </c>
      <c r="F11" s="71">
        <v>2</v>
      </c>
      <c r="G11" s="71">
        <v>2</v>
      </c>
      <c r="H11" s="71">
        <v>36</v>
      </c>
      <c r="I11" s="72">
        <v>36</v>
      </c>
      <c r="J11" s="73">
        <v>645</v>
      </c>
      <c r="K11" s="36">
        <f>(J11-J31)/J32</f>
        <v>-1.3227200950719988</v>
      </c>
      <c r="L11" s="71">
        <v>608</v>
      </c>
      <c r="M11" s="36">
        <f>(L11-L31)/L32</f>
        <v>-1.4667055432755345</v>
      </c>
      <c r="N11" s="41">
        <f t="shared" si="0"/>
        <v>94.263565891472865</v>
      </c>
      <c r="O11" s="1"/>
      <c r="P11" s="36" t="e">
        <f>(O11-O31)/O32</f>
        <v>#DIV/0!</v>
      </c>
      <c r="Q11" s="1"/>
      <c r="R11" s="36" t="e">
        <f>(Q11-Q31)/Q32</f>
        <v>#DIV/0!</v>
      </c>
      <c r="S11" s="41" t="e">
        <f t="shared" si="1"/>
        <v>#DIV/0!</v>
      </c>
      <c r="T11" s="41">
        <f t="shared" si="2"/>
        <v>0</v>
      </c>
      <c r="U11" s="42">
        <f t="shared" si="13"/>
        <v>0</v>
      </c>
      <c r="V11" s="40"/>
      <c r="W11" s="36" t="e">
        <f>(V11-V31)/V32</f>
        <v>#DIV/0!</v>
      </c>
      <c r="X11" s="1"/>
      <c r="Y11" s="1"/>
      <c r="Z11" s="41" t="e">
        <f t="shared" si="14"/>
        <v>#DIV/0!</v>
      </c>
      <c r="AA11" s="1"/>
      <c r="AB11" s="36" t="e">
        <f>(AA11-AA31)/AA32</f>
        <v>#DIV/0!</v>
      </c>
      <c r="AC11" s="1"/>
      <c r="AD11" s="1"/>
      <c r="AE11" s="41" t="e">
        <f t="shared" si="15"/>
        <v>#DIV/0!</v>
      </c>
      <c r="AF11" s="1"/>
      <c r="AG11" s="36" t="e">
        <f>(AF11-AF31)/AF32</f>
        <v>#DIV/0!</v>
      </c>
      <c r="AH11" s="1"/>
      <c r="AI11" s="1"/>
      <c r="AJ11" s="41" t="e">
        <f t="shared" si="16"/>
        <v>#DIV/0!</v>
      </c>
      <c r="AK11" s="39" t="e">
        <f t="shared" si="7"/>
        <v>#DIV/0!</v>
      </c>
      <c r="AL11" s="40"/>
      <c r="AM11" s="1"/>
      <c r="AN11" s="42" t="e">
        <f t="shared" si="8"/>
        <v>#DIV/0!</v>
      </c>
      <c r="AO11" s="43"/>
      <c r="AQ11" s="61"/>
      <c r="AR11" s="62"/>
      <c r="AS11" s="63"/>
    </row>
    <row r="12" spans="1:45" x14ac:dyDescent="0.25">
      <c r="A12" s="64" t="s">
        <v>65</v>
      </c>
      <c r="B12" s="75" t="s">
        <v>66</v>
      </c>
      <c r="C12" s="68">
        <v>47441966</v>
      </c>
      <c r="D12" s="32"/>
      <c r="E12" s="1"/>
      <c r="F12" s="1"/>
      <c r="G12" s="1"/>
      <c r="H12" s="1"/>
      <c r="I12" s="39"/>
      <c r="J12" s="40"/>
      <c r="K12" s="36">
        <f>(J12-J31)/J32</f>
        <v>-5.2439815719269403</v>
      </c>
      <c r="L12" s="1"/>
      <c r="M12" s="36">
        <f>(L12-L31)/L32</f>
        <v>-4.9667329008200669</v>
      </c>
      <c r="N12" s="41" t="e">
        <f t="shared" si="0"/>
        <v>#DIV/0!</v>
      </c>
      <c r="O12" s="1"/>
      <c r="P12" s="36" t="e">
        <f>(O12-O31)/O32</f>
        <v>#DIV/0!</v>
      </c>
      <c r="Q12" s="1"/>
      <c r="R12" s="36" t="e">
        <f>(Q12-Q31)/Q32</f>
        <v>#DIV/0!</v>
      </c>
      <c r="S12" s="41" t="e">
        <f t="shared" si="1"/>
        <v>#DIV/0!</v>
      </c>
      <c r="T12" s="41" t="e">
        <f t="shared" si="2"/>
        <v>#DIV/0!</v>
      </c>
      <c r="U12" s="41" t="e">
        <f>P12/K12*100</f>
        <v>#DIV/0!</v>
      </c>
      <c r="V12" s="40"/>
      <c r="W12" s="36" t="e">
        <f>(V12-V31)/V32</f>
        <v>#DIV/0!</v>
      </c>
      <c r="X12" s="1"/>
      <c r="Y12" s="1"/>
      <c r="Z12" s="41" t="e">
        <f>X12/V12*100</f>
        <v>#DIV/0!</v>
      </c>
      <c r="AA12" s="1"/>
      <c r="AB12" s="36" t="e">
        <f>(AA12-AA31)/AA32</f>
        <v>#DIV/0!</v>
      </c>
      <c r="AC12" s="1"/>
      <c r="AD12" s="1"/>
      <c r="AE12" s="41" t="e">
        <f>AC12/AA12*100</f>
        <v>#DIV/0!</v>
      </c>
      <c r="AF12" s="1"/>
      <c r="AG12" s="36" t="e">
        <f>(AF12-AF31)/AF32</f>
        <v>#DIV/0!</v>
      </c>
      <c r="AH12" s="1"/>
      <c r="AI12" s="1"/>
      <c r="AJ12" s="41" t="e">
        <f>AH12/AF12*100</f>
        <v>#DIV/0!</v>
      </c>
      <c r="AK12" s="39" t="e">
        <f t="shared" si="7"/>
        <v>#DIV/0!</v>
      </c>
      <c r="AL12" s="40"/>
      <c r="AM12" s="1"/>
      <c r="AN12" s="42" t="e">
        <f t="shared" si="8"/>
        <v>#DIV/0!</v>
      </c>
      <c r="AO12" s="43"/>
      <c r="AQ12" s="61"/>
      <c r="AR12" s="62"/>
      <c r="AS12" s="63"/>
    </row>
    <row r="13" spans="1:45" x14ac:dyDescent="0.25">
      <c r="B13" s="69" t="s">
        <v>67</v>
      </c>
      <c r="C13" s="68">
        <v>47039834</v>
      </c>
      <c r="D13" s="70">
        <v>25</v>
      </c>
      <c r="E13" s="71">
        <v>25</v>
      </c>
      <c r="F13" s="71">
        <v>1</v>
      </c>
      <c r="G13" s="71">
        <v>1</v>
      </c>
      <c r="H13" s="71">
        <v>31</v>
      </c>
      <c r="I13" s="72">
        <v>32</v>
      </c>
      <c r="J13" s="73">
        <v>836</v>
      </c>
      <c r="K13" s="36">
        <f>(J13-J31)/J32</f>
        <v>-0.16154033991030312</v>
      </c>
      <c r="L13" s="71">
        <v>842</v>
      </c>
      <c r="M13" s="36">
        <f>(L13-L31)/L32</f>
        <v>-0.11965554053635588</v>
      </c>
      <c r="N13" s="41">
        <f t="shared" si="0"/>
        <v>100.71770334928229</v>
      </c>
      <c r="O13" s="1"/>
      <c r="P13" s="36" t="e">
        <f>(O13-O31)/O32</f>
        <v>#DIV/0!</v>
      </c>
      <c r="Q13" s="1"/>
      <c r="R13" s="36" t="e">
        <f>(Q13-Q31)/Q32</f>
        <v>#DIV/0!</v>
      </c>
      <c r="S13" s="41" t="e">
        <f t="shared" si="1"/>
        <v>#DIV/0!</v>
      </c>
      <c r="T13" s="41">
        <f t="shared" si="2"/>
        <v>0</v>
      </c>
      <c r="U13" s="42">
        <f t="shared" ref="U13:U14" si="17">Q13/L13*100</f>
        <v>0</v>
      </c>
      <c r="V13" s="40"/>
      <c r="W13" s="36" t="e">
        <f>(V13-V31)/V32</f>
        <v>#DIV/0!</v>
      </c>
      <c r="X13" s="1"/>
      <c r="Y13" s="1"/>
      <c r="Z13" s="41" t="e">
        <f t="shared" ref="Z13:Z14" si="18">Y13/X13*100</f>
        <v>#DIV/0!</v>
      </c>
      <c r="AA13" s="1"/>
      <c r="AB13" s="36" t="e">
        <f>(AA13-AA31)/AA32</f>
        <v>#DIV/0!</v>
      </c>
      <c r="AC13" s="1"/>
      <c r="AD13" s="1"/>
      <c r="AE13" s="41" t="e">
        <f t="shared" ref="AE13:AE14" si="19">AD13/AC13*100</f>
        <v>#DIV/0!</v>
      </c>
      <c r="AF13" s="1"/>
      <c r="AG13" s="36" t="e">
        <f>(AF13-AF31)/AF32</f>
        <v>#DIV/0!</v>
      </c>
      <c r="AH13" s="1"/>
      <c r="AI13" s="1"/>
      <c r="AJ13" s="41" t="e">
        <f t="shared" ref="AJ13:AJ14" si="20">AI13/AH13*100</f>
        <v>#DIV/0!</v>
      </c>
      <c r="AK13" s="39" t="e">
        <f t="shared" si="7"/>
        <v>#DIV/0!</v>
      </c>
      <c r="AL13" s="40"/>
      <c r="AM13" s="1"/>
      <c r="AN13" s="42" t="e">
        <f t="shared" si="8"/>
        <v>#DIV/0!</v>
      </c>
      <c r="AO13" s="43"/>
      <c r="AQ13" s="61"/>
      <c r="AR13" s="62"/>
      <c r="AS13" s="63"/>
    </row>
    <row r="14" spans="1:45" x14ac:dyDescent="0.25">
      <c r="B14" s="69" t="s">
        <v>68</v>
      </c>
      <c r="C14" s="39">
        <v>46881152</v>
      </c>
      <c r="D14" s="70">
        <v>21</v>
      </c>
      <c r="E14" s="71">
        <v>15</v>
      </c>
      <c r="F14" s="71">
        <v>1</v>
      </c>
      <c r="G14" s="71">
        <v>1</v>
      </c>
      <c r="H14" s="71">
        <v>38</v>
      </c>
      <c r="I14" s="72">
        <v>40</v>
      </c>
      <c r="J14" s="73">
        <v>805</v>
      </c>
      <c r="K14" s="36">
        <f>(J14-J31)/J32</f>
        <v>-0.3500040698056569</v>
      </c>
      <c r="L14" s="71">
        <v>930</v>
      </c>
      <c r="M14" s="36">
        <f>(L14-L31)/L32</f>
        <v>0.38692736647666853</v>
      </c>
      <c r="N14" s="41">
        <f t="shared" si="0"/>
        <v>115.52795031055901</v>
      </c>
      <c r="O14" s="1"/>
      <c r="P14" s="36" t="e">
        <f>(O14-O31)/O32</f>
        <v>#DIV/0!</v>
      </c>
      <c r="Q14" s="1"/>
      <c r="R14" s="36" t="e">
        <f>(Q14-Q31)/Q32</f>
        <v>#DIV/0!</v>
      </c>
      <c r="S14" s="41" t="e">
        <f t="shared" si="1"/>
        <v>#DIV/0!</v>
      </c>
      <c r="T14" s="41">
        <f t="shared" si="2"/>
        <v>0</v>
      </c>
      <c r="U14" s="42">
        <f t="shared" si="17"/>
        <v>0</v>
      </c>
      <c r="V14" s="40"/>
      <c r="W14" s="36" t="e">
        <f>(V14-V31)/V32</f>
        <v>#DIV/0!</v>
      </c>
      <c r="X14" s="1"/>
      <c r="Y14" s="1"/>
      <c r="Z14" s="41" t="e">
        <f t="shared" si="18"/>
        <v>#DIV/0!</v>
      </c>
      <c r="AA14" s="1"/>
      <c r="AB14" s="36" t="e">
        <f>(AA14-AA31)/AA32</f>
        <v>#DIV/0!</v>
      </c>
      <c r="AC14" s="1"/>
      <c r="AD14" s="1"/>
      <c r="AE14" s="41" t="e">
        <f t="shared" si="19"/>
        <v>#DIV/0!</v>
      </c>
      <c r="AF14" s="1"/>
      <c r="AG14" s="36" t="e">
        <f>(AF14-AF31)/AF32</f>
        <v>#DIV/0!</v>
      </c>
      <c r="AH14" s="1"/>
      <c r="AI14" s="1"/>
      <c r="AJ14" s="41" t="e">
        <f t="shared" si="20"/>
        <v>#DIV/0!</v>
      </c>
      <c r="AK14" s="39" t="e">
        <f t="shared" si="7"/>
        <v>#DIV/0!</v>
      </c>
      <c r="AL14" s="40"/>
      <c r="AM14" s="1"/>
      <c r="AN14" s="42" t="e">
        <f t="shared" si="8"/>
        <v>#DIV/0!</v>
      </c>
      <c r="AO14" s="43"/>
      <c r="AQ14" s="61"/>
      <c r="AR14" s="62"/>
      <c r="AS14" s="63"/>
    </row>
    <row r="15" spans="1:45" x14ac:dyDescent="0.25">
      <c r="B15" s="69" t="s">
        <v>69</v>
      </c>
      <c r="C15" s="39">
        <v>47075003</v>
      </c>
      <c r="D15" s="70">
        <v>22</v>
      </c>
      <c r="E15" s="71">
        <v>25</v>
      </c>
      <c r="F15" s="71">
        <v>2</v>
      </c>
      <c r="G15" s="71">
        <v>1</v>
      </c>
      <c r="H15" s="71">
        <v>42</v>
      </c>
      <c r="I15" s="72">
        <v>42</v>
      </c>
      <c r="J15" s="73">
        <v>770</v>
      </c>
      <c r="K15" s="36">
        <f>(J15-J31)/J32</f>
        <v>-0.56278570033266917</v>
      </c>
      <c r="L15" s="71">
        <v>763</v>
      </c>
      <c r="M15" s="36">
        <f>(L15-L31)/L32</f>
        <v>-0.57442883205941186</v>
      </c>
      <c r="N15" s="41">
        <f t="shared" si="0"/>
        <v>99.090909090909093</v>
      </c>
      <c r="O15" s="1"/>
      <c r="P15" s="36" t="e">
        <f>(O15-O31)/O32</f>
        <v>#DIV/0!</v>
      </c>
      <c r="Q15" s="1"/>
      <c r="R15" s="36" t="e">
        <f>(Q15-Q31)/Q32</f>
        <v>#DIV/0!</v>
      </c>
      <c r="S15" s="41" t="e">
        <f t="shared" si="1"/>
        <v>#DIV/0!</v>
      </c>
      <c r="T15" s="41">
        <f t="shared" si="2"/>
        <v>0</v>
      </c>
      <c r="U15" s="41" t="e">
        <f>P15/K15*100</f>
        <v>#DIV/0!</v>
      </c>
      <c r="V15" s="40"/>
      <c r="W15" s="36" t="e">
        <f>(V15-V31)/V32</f>
        <v>#DIV/0!</v>
      </c>
      <c r="X15" s="1"/>
      <c r="Y15" s="1"/>
      <c r="Z15" s="41" t="e">
        <f>X15/V15*100</f>
        <v>#DIV/0!</v>
      </c>
      <c r="AA15" s="1"/>
      <c r="AB15" s="36" t="e">
        <f>(AA15-AA31)/AA32</f>
        <v>#DIV/0!</v>
      </c>
      <c r="AC15" s="1"/>
      <c r="AD15" s="1"/>
      <c r="AE15" s="41" t="e">
        <f>AC15/AA15*100</f>
        <v>#DIV/0!</v>
      </c>
      <c r="AF15" s="1"/>
      <c r="AG15" s="36" t="e">
        <f>(AF15-AF31)/AF32</f>
        <v>#DIV/0!</v>
      </c>
      <c r="AH15" s="1"/>
      <c r="AI15" s="1"/>
      <c r="AJ15" s="41" t="e">
        <f>AH15/AF15*100</f>
        <v>#DIV/0!</v>
      </c>
      <c r="AK15" s="39" t="e">
        <f t="shared" si="7"/>
        <v>#DIV/0!</v>
      </c>
      <c r="AL15" s="40"/>
      <c r="AM15" s="1"/>
      <c r="AN15" s="42" t="e">
        <f t="shared" si="8"/>
        <v>#DIV/0!</v>
      </c>
      <c r="AO15" s="43"/>
      <c r="AQ15" s="61"/>
      <c r="AR15" s="62"/>
      <c r="AS15" s="63"/>
    </row>
    <row r="16" spans="1:45" x14ac:dyDescent="0.25">
      <c r="A16" s="64" t="s">
        <v>70</v>
      </c>
      <c r="B16" s="76" t="s">
        <v>71</v>
      </c>
      <c r="C16" s="68">
        <v>47328184</v>
      </c>
      <c r="D16" s="32"/>
      <c r="E16" s="1"/>
      <c r="F16" s="1"/>
      <c r="G16" s="1"/>
      <c r="H16" s="1"/>
      <c r="I16" s="39"/>
      <c r="J16" s="40"/>
      <c r="K16" s="36">
        <f>(J16-J31)/J32</f>
        <v>-5.2439815719269403</v>
      </c>
      <c r="L16" s="1"/>
      <c r="M16" s="36">
        <f>(L16-L31)/L32</f>
        <v>-4.9667329008200669</v>
      </c>
      <c r="N16" s="41" t="e">
        <f t="shared" si="0"/>
        <v>#DIV/0!</v>
      </c>
      <c r="O16" s="1"/>
      <c r="P16" s="36" t="e">
        <f>(O16-O31)/O32</f>
        <v>#DIV/0!</v>
      </c>
      <c r="Q16" s="1"/>
      <c r="R16" s="36" t="e">
        <f>(Q16-Q31)/Q32</f>
        <v>#DIV/0!</v>
      </c>
      <c r="S16" s="41" t="e">
        <f t="shared" si="1"/>
        <v>#DIV/0!</v>
      </c>
      <c r="T16" s="41" t="e">
        <f t="shared" si="2"/>
        <v>#DIV/0!</v>
      </c>
      <c r="U16" s="42" t="e">
        <f t="shared" ref="U16:U21" si="21">Q16/L16*100</f>
        <v>#DIV/0!</v>
      </c>
      <c r="V16" s="40"/>
      <c r="W16" s="36" t="e">
        <f>(V16-V31)/V32</f>
        <v>#DIV/0!</v>
      </c>
      <c r="X16" s="1"/>
      <c r="Y16" s="1"/>
      <c r="Z16" s="41" t="e">
        <f t="shared" ref="Z16:Z21" si="22">Y16/X16*100</f>
        <v>#DIV/0!</v>
      </c>
      <c r="AA16" s="1"/>
      <c r="AB16" s="36" t="e">
        <f>(AA16-AA31)/AA32</f>
        <v>#DIV/0!</v>
      </c>
      <c r="AC16" s="1"/>
      <c r="AD16" s="1"/>
      <c r="AE16" s="41" t="e">
        <f t="shared" ref="AE16:AE21" si="23">AD16/AC16*100</f>
        <v>#DIV/0!</v>
      </c>
      <c r="AF16" s="1"/>
      <c r="AG16" s="36" t="e">
        <f>(AF16-AF31)/AF32</f>
        <v>#DIV/0!</v>
      </c>
      <c r="AH16" s="1"/>
      <c r="AI16" s="1"/>
      <c r="AJ16" s="41" t="e">
        <f t="shared" ref="AJ16:AJ21" si="24">AI16/AH16*100</f>
        <v>#DIV/0!</v>
      </c>
      <c r="AK16" s="39" t="e">
        <f t="shared" si="7"/>
        <v>#DIV/0!</v>
      </c>
      <c r="AL16" s="40"/>
      <c r="AM16" s="1"/>
      <c r="AN16" s="42" t="e">
        <f t="shared" si="8"/>
        <v>#DIV/0!</v>
      </c>
      <c r="AO16" s="43"/>
      <c r="AQ16" s="61"/>
      <c r="AR16" s="62"/>
      <c r="AS16" s="63"/>
    </row>
    <row r="17" spans="1:45" x14ac:dyDescent="0.25">
      <c r="A17" s="64" t="s">
        <v>54</v>
      </c>
      <c r="B17" s="74" t="s">
        <v>72</v>
      </c>
      <c r="C17" s="68"/>
      <c r="D17" s="32"/>
      <c r="E17" s="1"/>
      <c r="F17" s="1"/>
      <c r="G17" s="1"/>
      <c r="H17" s="1"/>
      <c r="I17" s="39"/>
      <c r="J17" s="40"/>
      <c r="K17" s="36">
        <f>(J17-J31)/J32</f>
        <v>-5.2439815719269403</v>
      </c>
      <c r="L17" s="1"/>
      <c r="M17" s="36">
        <f>(L17-L31)/L32</f>
        <v>-4.9667329008200669</v>
      </c>
      <c r="N17" s="41" t="e">
        <f t="shared" si="0"/>
        <v>#DIV/0!</v>
      </c>
      <c r="O17" s="1"/>
      <c r="P17" s="36" t="e">
        <f>(O17-O31)/O32</f>
        <v>#DIV/0!</v>
      </c>
      <c r="Q17" s="1"/>
      <c r="R17" s="36" t="e">
        <f>(Q17-Q31)/Q32</f>
        <v>#DIV/0!</v>
      </c>
      <c r="S17" s="41" t="e">
        <f t="shared" si="1"/>
        <v>#DIV/0!</v>
      </c>
      <c r="T17" s="41" t="e">
        <f t="shared" si="2"/>
        <v>#DIV/0!</v>
      </c>
      <c r="U17" s="42" t="e">
        <f t="shared" si="21"/>
        <v>#DIV/0!</v>
      </c>
      <c r="V17" s="40"/>
      <c r="W17" s="36" t="e">
        <f>(V17-V31)/V32</f>
        <v>#DIV/0!</v>
      </c>
      <c r="X17" s="1"/>
      <c r="Y17" s="1"/>
      <c r="Z17" s="41" t="e">
        <f t="shared" si="22"/>
        <v>#DIV/0!</v>
      </c>
      <c r="AA17" s="1"/>
      <c r="AB17" s="36" t="e">
        <f>(AA17-AA31)/AA32</f>
        <v>#DIV/0!</v>
      </c>
      <c r="AC17" s="1"/>
      <c r="AD17" s="1"/>
      <c r="AE17" s="41" t="e">
        <f t="shared" si="23"/>
        <v>#DIV/0!</v>
      </c>
      <c r="AF17" s="1"/>
      <c r="AG17" s="36" t="e">
        <f>(AF17-AF31)/AF32</f>
        <v>#DIV/0!</v>
      </c>
      <c r="AH17" s="1"/>
      <c r="AI17" s="1"/>
      <c r="AJ17" s="41" t="e">
        <f t="shared" si="24"/>
        <v>#DIV/0!</v>
      </c>
      <c r="AK17" s="39" t="e">
        <f t="shared" si="7"/>
        <v>#DIV/0!</v>
      </c>
      <c r="AL17" s="40"/>
      <c r="AM17" s="1"/>
      <c r="AN17" s="42" t="e">
        <f t="shared" si="8"/>
        <v>#DIV/0!</v>
      </c>
      <c r="AO17" s="43"/>
      <c r="AQ17" s="61"/>
      <c r="AR17" s="62"/>
      <c r="AS17" s="63"/>
    </row>
    <row r="18" spans="1:45" x14ac:dyDescent="0.25">
      <c r="A18" s="64" t="s">
        <v>54</v>
      </c>
      <c r="B18" s="74" t="s">
        <v>73</v>
      </c>
      <c r="C18" s="68">
        <v>46495782</v>
      </c>
      <c r="D18" s="32"/>
      <c r="E18" s="1"/>
      <c r="F18" s="1"/>
      <c r="G18" s="1"/>
      <c r="H18" s="1"/>
      <c r="I18" s="39"/>
      <c r="J18" s="40"/>
      <c r="K18" s="36">
        <f>(J18-J31)/J32</f>
        <v>-5.2439815719269403</v>
      </c>
      <c r="L18" s="1"/>
      <c r="M18" s="36">
        <f>(L18-L31)/L32</f>
        <v>-4.9667329008200669</v>
      </c>
      <c r="N18" s="41" t="e">
        <f t="shared" si="0"/>
        <v>#DIV/0!</v>
      </c>
      <c r="O18" s="1"/>
      <c r="P18" s="36" t="e">
        <f>(O18-O31)/O32</f>
        <v>#DIV/0!</v>
      </c>
      <c r="Q18" s="1"/>
      <c r="R18" s="36" t="e">
        <f>(Q18-Q31)/Q32</f>
        <v>#DIV/0!</v>
      </c>
      <c r="S18" s="41" t="e">
        <f t="shared" si="1"/>
        <v>#DIV/0!</v>
      </c>
      <c r="T18" s="41" t="e">
        <f t="shared" si="2"/>
        <v>#DIV/0!</v>
      </c>
      <c r="U18" s="42" t="e">
        <f t="shared" si="21"/>
        <v>#DIV/0!</v>
      </c>
      <c r="V18" s="40"/>
      <c r="W18" s="36" t="e">
        <f>(V18-V31)/V32</f>
        <v>#DIV/0!</v>
      </c>
      <c r="X18" s="1"/>
      <c r="Y18" s="1"/>
      <c r="Z18" s="41" t="e">
        <f t="shared" si="22"/>
        <v>#DIV/0!</v>
      </c>
      <c r="AA18" s="1"/>
      <c r="AB18" s="36" t="e">
        <f>(AA18-AA31)/AA32</f>
        <v>#DIV/0!</v>
      </c>
      <c r="AC18" s="1"/>
      <c r="AD18" s="1"/>
      <c r="AE18" s="41" t="e">
        <f t="shared" si="23"/>
        <v>#DIV/0!</v>
      </c>
      <c r="AF18" s="1"/>
      <c r="AG18" s="36" t="e">
        <f>(AF18-AF31)/AF32</f>
        <v>#DIV/0!</v>
      </c>
      <c r="AH18" s="1"/>
      <c r="AI18" s="1"/>
      <c r="AJ18" s="41" t="e">
        <f t="shared" si="24"/>
        <v>#DIV/0!</v>
      </c>
      <c r="AK18" s="39" t="e">
        <f t="shared" si="7"/>
        <v>#DIV/0!</v>
      </c>
      <c r="AL18" s="40"/>
      <c r="AM18" s="1"/>
      <c r="AN18" s="42" t="e">
        <f t="shared" si="8"/>
        <v>#DIV/0!</v>
      </c>
      <c r="AO18" s="43"/>
      <c r="AQ18" s="61"/>
      <c r="AR18" s="62"/>
      <c r="AS18" s="63"/>
    </row>
    <row r="19" spans="1:45" x14ac:dyDescent="0.25">
      <c r="A19" s="64" t="s">
        <v>56</v>
      </c>
      <c r="B19" s="67" t="s">
        <v>74</v>
      </c>
      <c r="C19" s="68">
        <v>47075870</v>
      </c>
      <c r="D19" s="32"/>
      <c r="E19" s="1"/>
      <c r="F19" s="1"/>
      <c r="G19" s="1"/>
      <c r="H19" s="1"/>
      <c r="I19" s="39"/>
      <c r="J19" s="40"/>
      <c r="K19" s="36">
        <f>(J19-J31)/J32</f>
        <v>-5.2439815719269403</v>
      </c>
      <c r="L19" s="1"/>
      <c r="M19" s="36">
        <f>(L19-L31)/L32</f>
        <v>-4.9667329008200669</v>
      </c>
      <c r="N19" s="41" t="e">
        <f t="shared" si="0"/>
        <v>#DIV/0!</v>
      </c>
      <c r="O19" s="1"/>
      <c r="P19" s="36" t="e">
        <f>(O19-O31)/O32</f>
        <v>#DIV/0!</v>
      </c>
      <c r="Q19" s="1"/>
      <c r="R19" s="36" t="e">
        <f>(Q19-Q31)/Q32</f>
        <v>#DIV/0!</v>
      </c>
      <c r="S19" s="41" t="e">
        <f t="shared" si="1"/>
        <v>#DIV/0!</v>
      </c>
      <c r="T19" s="41" t="e">
        <f t="shared" si="2"/>
        <v>#DIV/0!</v>
      </c>
      <c r="U19" s="42" t="e">
        <f t="shared" si="21"/>
        <v>#DIV/0!</v>
      </c>
      <c r="V19" s="40"/>
      <c r="W19" s="36" t="e">
        <f>(V19-V31)/V32</f>
        <v>#DIV/0!</v>
      </c>
      <c r="X19" s="1"/>
      <c r="Y19" s="1"/>
      <c r="Z19" s="41" t="e">
        <f t="shared" si="22"/>
        <v>#DIV/0!</v>
      </c>
      <c r="AA19" s="1"/>
      <c r="AB19" s="36" t="e">
        <f>(AA19-AA31)/AA32</f>
        <v>#DIV/0!</v>
      </c>
      <c r="AC19" s="1"/>
      <c r="AD19" s="1"/>
      <c r="AE19" s="41" t="e">
        <f t="shared" si="23"/>
        <v>#DIV/0!</v>
      </c>
      <c r="AF19" s="1"/>
      <c r="AG19" s="36" t="e">
        <f>(AF19-AF31)/AF32</f>
        <v>#DIV/0!</v>
      </c>
      <c r="AH19" s="1"/>
      <c r="AI19" s="1"/>
      <c r="AJ19" s="41" t="e">
        <f t="shared" si="24"/>
        <v>#DIV/0!</v>
      </c>
      <c r="AK19" s="39" t="e">
        <f t="shared" si="7"/>
        <v>#DIV/0!</v>
      </c>
      <c r="AL19" s="40"/>
      <c r="AM19" s="1"/>
      <c r="AN19" s="42" t="e">
        <f t="shared" si="8"/>
        <v>#DIV/0!</v>
      </c>
      <c r="AO19" s="43"/>
      <c r="AQ19" s="61"/>
      <c r="AR19" s="62"/>
      <c r="AS19" s="63"/>
    </row>
    <row r="20" spans="1:45" x14ac:dyDescent="0.25">
      <c r="A20" s="64" t="s">
        <v>54</v>
      </c>
      <c r="B20" s="74" t="s">
        <v>75</v>
      </c>
      <c r="C20" s="68">
        <v>46969168</v>
      </c>
      <c r="D20" s="32"/>
      <c r="E20" s="1"/>
      <c r="F20" s="1"/>
      <c r="G20" s="1"/>
      <c r="H20" s="1"/>
      <c r="I20" s="39"/>
      <c r="J20" s="40"/>
      <c r="K20" s="36">
        <f>(J20-J31)/J32</f>
        <v>-5.2439815719269403</v>
      </c>
      <c r="L20" s="1"/>
      <c r="M20" s="36">
        <f>(L20-L31)/L32</f>
        <v>-4.9667329008200669</v>
      </c>
      <c r="N20" s="41" t="e">
        <f t="shared" si="0"/>
        <v>#DIV/0!</v>
      </c>
      <c r="O20" s="1"/>
      <c r="P20" s="36" t="e">
        <f>(O20-O31)/O32</f>
        <v>#DIV/0!</v>
      </c>
      <c r="Q20" s="1"/>
      <c r="R20" s="36" t="e">
        <f>(Q20-Q31)/Q32</f>
        <v>#DIV/0!</v>
      </c>
      <c r="S20" s="41" t="e">
        <f t="shared" si="1"/>
        <v>#DIV/0!</v>
      </c>
      <c r="T20" s="41" t="e">
        <f t="shared" si="2"/>
        <v>#DIV/0!</v>
      </c>
      <c r="U20" s="42" t="e">
        <f t="shared" si="21"/>
        <v>#DIV/0!</v>
      </c>
      <c r="V20" s="40"/>
      <c r="W20" s="36" t="e">
        <f>(V20-V31)/V32</f>
        <v>#DIV/0!</v>
      </c>
      <c r="X20" s="1"/>
      <c r="Y20" s="1"/>
      <c r="Z20" s="41" t="e">
        <f t="shared" si="22"/>
        <v>#DIV/0!</v>
      </c>
      <c r="AA20" s="1"/>
      <c r="AB20" s="36" t="e">
        <f>(AA20-AA31)/AA32</f>
        <v>#DIV/0!</v>
      </c>
      <c r="AC20" s="1"/>
      <c r="AD20" s="1"/>
      <c r="AE20" s="41" t="e">
        <f t="shared" si="23"/>
        <v>#DIV/0!</v>
      </c>
      <c r="AF20" s="1"/>
      <c r="AG20" s="36" t="e">
        <f>(AF20-AF31)/AF32</f>
        <v>#DIV/0!</v>
      </c>
      <c r="AH20" s="1"/>
      <c r="AI20" s="1"/>
      <c r="AJ20" s="41" t="e">
        <f t="shared" si="24"/>
        <v>#DIV/0!</v>
      </c>
      <c r="AK20" s="39" t="e">
        <f t="shared" si="7"/>
        <v>#DIV/0!</v>
      </c>
      <c r="AL20" s="40"/>
      <c r="AM20" s="1"/>
      <c r="AN20" s="42" t="e">
        <f t="shared" si="8"/>
        <v>#DIV/0!</v>
      </c>
      <c r="AO20" s="43"/>
      <c r="AQ20" s="61"/>
      <c r="AR20" s="62"/>
      <c r="AS20" s="63"/>
    </row>
    <row r="21" spans="1:45" ht="15.75" customHeight="1" x14ac:dyDescent="0.25">
      <c r="B21" s="69" t="s">
        <v>76</v>
      </c>
      <c r="C21" s="68">
        <v>47328971</v>
      </c>
      <c r="D21" s="70">
        <v>0</v>
      </c>
      <c r="E21" s="71">
        <v>3</v>
      </c>
      <c r="F21" s="71">
        <v>3</v>
      </c>
      <c r="G21" s="71">
        <v>3</v>
      </c>
      <c r="H21" s="71">
        <v>39</v>
      </c>
      <c r="I21" s="72">
        <v>41</v>
      </c>
      <c r="J21" s="73">
        <v>682</v>
      </c>
      <c r="K21" s="36">
        <f>(J21-J31)/J32</f>
        <v>-1.0977795142291573</v>
      </c>
      <c r="L21" s="71">
        <v>689</v>
      </c>
      <c r="M21" s="36">
        <f>(L21-L31)/L32</f>
        <v>-1.0004190038658187</v>
      </c>
      <c r="N21" s="41">
        <f t="shared" si="0"/>
        <v>101.02639296187684</v>
      </c>
      <c r="O21" s="1"/>
      <c r="P21" s="36" t="e">
        <f>(O21-O31)/O32</f>
        <v>#DIV/0!</v>
      </c>
      <c r="Q21" s="1"/>
      <c r="R21" s="36" t="e">
        <f>(Q21-Q31)/Q32</f>
        <v>#DIV/0!</v>
      </c>
      <c r="S21" s="41" t="e">
        <f t="shared" si="1"/>
        <v>#DIV/0!</v>
      </c>
      <c r="T21" s="41">
        <f t="shared" si="2"/>
        <v>0</v>
      </c>
      <c r="U21" s="42">
        <f t="shared" si="21"/>
        <v>0</v>
      </c>
      <c r="V21" s="40"/>
      <c r="W21" s="36" t="e">
        <f>(V21-V31)/V32</f>
        <v>#DIV/0!</v>
      </c>
      <c r="X21" s="1"/>
      <c r="Y21" s="1"/>
      <c r="Z21" s="41" t="e">
        <f t="shared" si="22"/>
        <v>#DIV/0!</v>
      </c>
      <c r="AA21" s="1"/>
      <c r="AB21" s="36" t="e">
        <f>(AA21-AA31)/AA32</f>
        <v>#DIV/0!</v>
      </c>
      <c r="AC21" s="1"/>
      <c r="AD21" s="1"/>
      <c r="AE21" s="41" t="e">
        <f t="shared" si="23"/>
        <v>#DIV/0!</v>
      </c>
      <c r="AF21" s="1"/>
      <c r="AG21" s="36" t="e">
        <f>(AF21-AF31)/AF32</f>
        <v>#DIV/0!</v>
      </c>
      <c r="AH21" s="1"/>
      <c r="AI21" s="1"/>
      <c r="AJ21" s="41" t="e">
        <f t="shared" si="24"/>
        <v>#DIV/0!</v>
      </c>
      <c r="AK21" s="39" t="e">
        <f t="shared" si="7"/>
        <v>#DIV/0!</v>
      </c>
      <c r="AL21" s="40"/>
      <c r="AM21" s="1"/>
      <c r="AN21" s="42" t="e">
        <f t="shared" si="8"/>
        <v>#DIV/0!</v>
      </c>
      <c r="AO21" s="43"/>
      <c r="AQ21" s="61"/>
      <c r="AR21" s="62"/>
      <c r="AS21" s="63"/>
    </row>
    <row r="22" spans="1:45" ht="15.75" customHeight="1" x14ac:dyDescent="0.25">
      <c r="B22" s="69" t="s">
        <v>77</v>
      </c>
      <c r="C22" s="68">
        <v>46653278</v>
      </c>
      <c r="D22" s="70">
        <v>21</v>
      </c>
      <c r="E22" s="71">
        <v>20</v>
      </c>
      <c r="F22" s="71">
        <v>1</v>
      </c>
      <c r="G22" s="71">
        <v>1</v>
      </c>
      <c r="H22" s="71">
        <v>28</v>
      </c>
      <c r="I22" s="72">
        <v>35</v>
      </c>
      <c r="J22" s="73">
        <v>901</v>
      </c>
      <c r="K22" s="36">
        <f>(J22-J31)/J32</f>
        <v>0.23362554535414831</v>
      </c>
      <c r="L22" s="71">
        <v>762</v>
      </c>
      <c r="M22" s="36">
        <f>(L22-L31)/L32</f>
        <v>-0.58018545600274174</v>
      </c>
      <c r="N22" s="41">
        <f t="shared" si="0"/>
        <v>84.572697003329637</v>
      </c>
      <c r="O22" s="1"/>
      <c r="P22" s="36" t="e">
        <f>(O22-O31)/O32</f>
        <v>#DIV/0!</v>
      </c>
      <c r="Q22" s="1"/>
      <c r="R22" s="36" t="e">
        <f>(Q22-Q31)/Q32</f>
        <v>#DIV/0!</v>
      </c>
      <c r="S22" s="41" t="e">
        <f t="shared" si="1"/>
        <v>#DIV/0!</v>
      </c>
      <c r="T22" s="41">
        <f t="shared" si="2"/>
        <v>0</v>
      </c>
      <c r="U22" s="41" t="e">
        <f>P22/K22*100</f>
        <v>#DIV/0!</v>
      </c>
      <c r="V22" s="40"/>
      <c r="W22" s="36" t="e">
        <f>(V22-V31)/V32</f>
        <v>#DIV/0!</v>
      </c>
      <c r="X22" s="1"/>
      <c r="Y22" s="1"/>
      <c r="Z22" s="41" t="e">
        <f>X22/V22*100</f>
        <v>#DIV/0!</v>
      </c>
      <c r="AA22" s="1"/>
      <c r="AB22" s="36" t="e">
        <f>(AA22-AA31)/AA32</f>
        <v>#DIV/0!</v>
      </c>
      <c r="AC22" s="1"/>
      <c r="AD22" s="1"/>
      <c r="AE22" s="41" t="e">
        <f>AC22/AA22*100</f>
        <v>#DIV/0!</v>
      </c>
      <c r="AF22" s="1"/>
      <c r="AG22" s="36" t="e">
        <f>(AF22-AF31)/AF32</f>
        <v>#DIV/0!</v>
      </c>
      <c r="AH22" s="1"/>
      <c r="AI22" s="1"/>
      <c r="AJ22" s="41" t="e">
        <f>AH22/AF22*100</f>
        <v>#DIV/0!</v>
      </c>
      <c r="AK22" s="39" t="e">
        <f t="shared" si="7"/>
        <v>#DIV/0!</v>
      </c>
      <c r="AL22" s="40"/>
      <c r="AM22" s="1"/>
      <c r="AN22" s="42" t="e">
        <f t="shared" si="8"/>
        <v>#DIV/0!</v>
      </c>
      <c r="AO22" s="43"/>
      <c r="AQ22" s="61"/>
      <c r="AR22" s="62"/>
      <c r="AS22" s="63"/>
    </row>
    <row r="23" spans="1:45" ht="15.75" customHeight="1" x14ac:dyDescent="0.25">
      <c r="B23" s="69" t="s">
        <v>78</v>
      </c>
      <c r="C23" s="68">
        <v>47075972</v>
      </c>
      <c r="D23" s="70">
        <v>10</v>
      </c>
      <c r="E23" s="71">
        <v>1</v>
      </c>
      <c r="F23" s="71">
        <v>2</v>
      </c>
      <c r="G23" s="71">
        <v>2</v>
      </c>
      <c r="H23" s="71">
        <v>29</v>
      </c>
      <c r="I23" s="72">
        <v>29</v>
      </c>
      <c r="J23" s="73">
        <v>915</v>
      </c>
      <c r="K23" s="36">
        <f>(J23-J31)/J32</f>
        <v>0.31873819756495325</v>
      </c>
      <c r="L23" s="71">
        <v>749</v>
      </c>
      <c r="M23" s="36">
        <f>(L23-L31)/L32</f>
        <v>-0.65502156726602945</v>
      </c>
      <c r="N23" s="41">
        <f t="shared" si="0"/>
        <v>81.857923497267763</v>
      </c>
      <c r="O23" s="1"/>
      <c r="P23" s="36" t="e">
        <f>(O23-O31)/O32</f>
        <v>#DIV/0!</v>
      </c>
      <c r="Q23" s="1"/>
      <c r="R23" s="36" t="e">
        <f>(Q23-Q31)/Q32</f>
        <v>#DIV/0!</v>
      </c>
      <c r="S23" s="41" t="e">
        <f t="shared" si="1"/>
        <v>#DIV/0!</v>
      </c>
      <c r="T23" s="41">
        <f t="shared" si="2"/>
        <v>0</v>
      </c>
      <c r="U23" s="42">
        <f t="shared" ref="U23:U29" si="25">Q23/L23*100</f>
        <v>0</v>
      </c>
      <c r="V23" s="40"/>
      <c r="W23" s="36" t="e">
        <f>(V23-V31)/V32</f>
        <v>#DIV/0!</v>
      </c>
      <c r="X23" s="1"/>
      <c r="Y23" s="1"/>
      <c r="Z23" s="41" t="e">
        <f t="shared" ref="Z23:Z29" si="26">Y23/X23*100</f>
        <v>#DIV/0!</v>
      </c>
      <c r="AA23" s="1"/>
      <c r="AB23" s="36" t="e">
        <f>(AA23-AA31)/AA32</f>
        <v>#DIV/0!</v>
      </c>
      <c r="AC23" s="1"/>
      <c r="AD23" s="1"/>
      <c r="AE23" s="41" t="e">
        <f t="shared" ref="AE23:AE29" si="27">AD23/AC23*100</f>
        <v>#DIV/0!</v>
      </c>
      <c r="AF23" s="1"/>
      <c r="AG23" s="36" t="e">
        <f>(AF23-AF31)/AF32</f>
        <v>#DIV/0!</v>
      </c>
      <c r="AH23" s="1"/>
      <c r="AI23" s="1"/>
      <c r="AJ23" s="41" t="e">
        <f t="shared" ref="AJ23:AJ29" si="28">AI23/AH23*100</f>
        <v>#DIV/0!</v>
      </c>
      <c r="AK23" s="39" t="e">
        <f t="shared" si="7"/>
        <v>#DIV/0!</v>
      </c>
      <c r="AL23" s="40"/>
      <c r="AM23" s="1"/>
      <c r="AN23" s="42" t="e">
        <f t="shared" si="8"/>
        <v>#DIV/0!</v>
      </c>
      <c r="AO23" s="43"/>
      <c r="AQ23" s="61"/>
      <c r="AR23" s="62"/>
      <c r="AS23" s="63"/>
    </row>
    <row r="24" spans="1:45" ht="15.75" customHeight="1" x14ac:dyDescent="0.25">
      <c r="A24" s="64" t="s">
        <v>54</v>
      </c>
      <c r="B24" s="74" t="s">
        <v>79</v>
      </c>
      <c r="C24" s="68">
        <v>46880600</v>
      </c>
      <c r="D24" s="32"/>
      <c r="E24" s="1"/>
      <c r="F24" s="1"/>
      <c r="G24" s="1"/>
      <c r="H24" s="1"/>
      <c r="I24" s="39"/>
      <c r="J24" s="40"/>
      <c r="K24" s="36">
        <f>(J24-J31)/J32</f>
        <v>-5.2439815719269403</v>
      </c>
      <c r="L24" s="1"/>
      <c r="M24" s="36">
        <f>(L24-L31)/L32</f>
        <v>-4.9667329008200669</v>
      </c>
      <c r="N24" s="41" t="e">
        <f t="shared" si="0"/>
        <v>#DIV/0!</v>
      </c>
      <c r="O24" s="1"/>
      <c r="P24" s="36" t="e">
        <f>(O24-O31)/O32</f>
        <v>#DIV/0!</v>
      </c>
      <c r="Q24" s="1"/>
      <c r="R24" s="36" t="e">
        <f>(Q24-Q31)/Q32</f>
        <v>#DIV/0!</v>
      </c>
      <c r="S24" s="41" t="e">
        <f t="shared" si="1"/>
        <v>#DIV/0!</v>
      </c>
      <c r="T24" s="41" t="e">
        <f t="shared" si="2"/>
        <v>#DIV/0!</v>
      </c>
      <c r="U24" s="42" t="e">
        <f t="shared" si="25"/>
        <v>#DIV/0!</v>
      </c>
      <c r="V24" s="40"/>
      <c r="W24" s="36" t="e">
        <f>(V24-V31)/V32</f>
        <v>#DIV/0!</v>
      </c>
      <c r="X24" s="1"/>
      <c r="Y24" s="1"/>
      <c r="Z24" s="41" t="e">
        <f t="shared" si="26"/>
        <v>#DIV/0!</v>
      </c>
      <c r="AA24" s="1"/>
      <c r="AB24" s="36" t="e">
        <f>(AA24-AA31)/AA32</f>
        <v>#DIV/0!</v>
      </c>
      <c r="AC24" s="1"/>
      <c r="AD24" s="1"/>
      <c r="AE24" s="41" t="e">
        <f t="shared" si="27"/>
        <v>#DIV/0!</v>
      </c>
      <c r="AF24" s="1"/>
      <c r="AG24" s="36" t="e">
        <f>(AF24-AF31)/AF32</f>
        <v>#DIV/0!</v>
      </c>
      <c r="AH24" s="1"/>
      <c r="AI24" s="1"/>
      <c r="AJ24" s="41" t="e">
        <f t="shared" si="28"/>
        <v>#DIV/0!</v>
      </c>
      <c r="AK24" s="39" t="e">
        <f t="shared" si="7"/>
        <v>#DIV/0!</v>
      </c>
      <c r="AL24" s="40"/>
      <c r="AM24" s="1"/>
      <c r="AN24" s="42" t="e">
        <f t="shared" si="8"/>
        <v>#DIV/0!</v>
      </c>
      <c r="AO24" s="43"/>
      <c r="AQ24" s="61"/>
      <c r="AR24" s="62"/>
      <c r="AS24" s="63"/>
    </row>
    <row r="25" spans="1:45" ht="15.75" customHeight="1" x14ac:dyDescent="0.25">
      <c r="B25" s="69" t="s">
        <v>80</v>
      </c>
      <c r="C25" s="68">
        <v>46575975</v>
      </c>
      <c r="D25" s="70">
        <v>19</v>
      </c>
      <c r="E25" s="71">
        <v>21</v>
      </c>
      <c r="F25" s="71">
        <v>0</v>
      </c>
      <c r="G25" s="71">
        <v>1</v>
      </c>
      <c r="H25" s="71">
        <v>27</v>
      </c>
      <c r="I25" s="72">
        <v>33</v>
      </c>
      <c r="J25" s="73">
        <v>965</v>
      </c>
      <c r="K25" s="36">
        <f>(J25-J31)/J32</f>
        <v>0.62271195546068514</v>
      </c>
      <c r="L25" s="71">
        <v>926</v>
      </c>
      <c r="M25" s="36">
        <f>(L25-L31)/L32</f>
        <v>0.36390087070334926</v>
      </c>
      <c r="N25" s="41">
        <f t="shared" si="0"/>
        <v>95.958549222797927</v>
      </c>
      <c r="O25" s="1"/>
      <c r="P25" s="36" t="e">
        <f>(O25-O31)/O32</f>
        <v>#DIV/0!</v>
      </c>
      <c r="Q25" s="1"/>
      <c r="R25" s="36" t="e">
        <f>(Q25-Q31)/Q32</f>
        <v>#DIV/0!</v>
      </c>
      <c r="S25" s="41" t="e">
        <f t="shared" si="1"/>
        <v>#DIV/0!</v>
      </c>
      <c r="T25" s="41">
        <f t="shared" si="2"/>
        <v>0</v>
      </c>
      <c r="U25" s="42">
        <f t="shared" si="25"/>
        <v>0</v>
      </c>
      <c r="V25" s="40"/>
      <c r="W25" s="36" t="e">
        <f>(V25-V31)/V32</f>
        <v>#DIV/0!</v>
      </c>
      <c r="X25" s="1"/>
      <c r="Y25" s="1"/>
      <c r="Z25" s="41" t="e">
        <f t="shared" si="26"/>
        <v>#DIV/0!</v>
      </c>
      <c r="AA25" s="1"/>
      <c r="AB25" s="36" t="e">
        <f>(AA25-AA31)/AA32</f>
        <v>#DIV/0!</v>
      </c>
      <c r="AC25" s="1"/>
      <c r="AD25" s="1"/>
      <c r="AE25" s="41" t="e">
        <f t="shared" si="27"/>
        <v>#DIV/0!</v>
      </c>
      <c r="AF25" s="1"/>
      <c r="AG25" s="36" t="e">
        <f>(AF25-AF31)/AF32</f>
        <v>#DIV/0!</v>
      </c>
      <c r="AH25" s="1"/>
      <c r="AI25" s="1"/>
      <c r="AJ25" s="41" t="e">
        <f t="shared" si="28"/>
        <v>#DIV/0!</v>
      </c>
      <c r="AK25" s="39" t="e">
        <f t="shared" si="7"/>
        <v>#DIV/0!</v>
      </c>
      <c r="AL25" s="40"/>
      <c r="AM25" s="1"/>
      <c r="AN25" s="42" t="e">
        <f t="shared" si="8"/>
        <v>#DIV/0!</v>
      </c>
      <c r="AO25" s="43"/>
      <c r="AQ25" s="61"/>
      <c r="AR25" s="62"/>
      <c r="AS25" s="63"/>
    </row>
    <row r="26" spans="1:45" ht="15.75" customHeight="1" x14ac:dyDescent="0.25">
      <c r="A26" s="64" t="s">
        <v>70</v>
      </c>
      <c r="B26" s="76" t="s">
        <v>81</v>
      </c>
      <c r="C26" s="68">
        <v>47330551</v>
      </c>
      <c r="D26" s="32"/>
      <c r="E26" s="1"/>
      <c r="F26" s="1"/>
      <c r="G26" s="1"/>
      <c r="H26" s="1"/>
      <c r="I26" s="39"/>
      <c r="J26" s="40"/>
      <c r="K26" s="36">
        <f>(J26-J31)/J32</f>
        <v>-5.2439815719269403</v>
      </c>
      <c r="L26" s="1"/>
      <c r="M26" s="36">
        <f>(L26-L31)/L32</f>
        <v>-4.9667329008200669</v>
      </c>
      <c r="N26" s="41" t="e">
        <f t="shared" si="0"/>
        <v>#DIV/0!</v>
      </c>
      <c r="O26" s="1"/>
      <c r="P26" s="36" t="e">
        <f>(O26-O31)/O32</f>
        <v>#DIV/0!</v>
      </c>
      <c r="Q26" s="1"/>
      <c r="R26" s="36" t="e">
        <f>(Q26-Q31)/Q32</f>
        <v>#DIV/0!</v>
      </c>
      <c r="S26" s="41" t="e">
        <f t="shared" si="1"/>
        <v>#DIV/0!</v>
      </c>
      <c r="T26" s="41" t="e">
        <f t="shared" si="2"/>
        <v>#DIV/0!</v>
      </c>
      <c r="U26" s="42" t="e">
        <f t="shared" si="25"/>
        <v>#DIV/0!</v>
      </c>
      <c r="V26" s="40"/>
      <c r="W26" s="36" t="e">
        <f>(V26-V31)/V32</f>
        <v>#DIV/0!</v>
      </c>
      <c r="X26" s="1"/>
      <c r="Y26" s="1"/>
      <c r="Z26" s="41" t="e">
        <f t="shared" si="26"/>
        <v>#DIV/0!</v>
      </c>
      <c r="AA26" s="1"/>
      <c r="AB26" s="36" t="e">
        <f>(AA26-AA31)/AA32</f>
        <v>#DIV/0!</v>
      </c>
      <c r="AC26" s="1"/>
      <c r="AD26" s="1"/>
      <c r="AE26" s="41" t="e">
        <f t="shared" si="27"/>
        <v>#DIV/0!</v>
      </c>
      <c r="AF26" s="1"/>
      <c r="AG26" s="36" t="e">
        <f>(AF26-AF31)/AF32</f>
        <v>#DIV/0!</v>
      </c>
      <c r="AH26" s="1"/>
      <c r="AI26" s="1"/>
      <c r="AJ26" s="41" t="e">
        <f t="shared" si="28"/>
        <v>#DIV/0!</v>
      </c>
      <c r="AK26" s="39" t="e">
        <f t="shared" si="7"/>
        <v>#DIV/0!</v>
      </c>
      <c r="AL26" s="40"/>
      <c r="AM26" s="1"/>
      <c r="AN26" s="42" t="e">
        <f t="shared" si="8"/>
        <v>#DIV/0!</v>
      </c>
      <c r="AO26" s="43"/>
      <c r="AQ26" s="61"/>
      <c r="AR26" s="62"/>
      <c r="AS26" s="63"/>
    </row>
    <row r="27" spans="1:45" ht="15.75" customHeight="1" x14ac:dyDescent="0.25">
      <c r="B27" s="69" t="s">
        <v>82</v>
      </c>
      <c r="C27" s="68">
        <v>47508562</v>
      </c>
      <c r="D27" s="70">
        <v>21</v>
      </c>
      <c r="E27" s="71">
        <v>28</v>
      </c>
      <c r="F27" s="71">
        <v>1</v>
      </c>
      <c r="G27" s="71">
        <v>0</v>
      </c>
      <c r="H27" s="71">
        <v>31</v>
      </c>
      <c r="I27" s="72">
        <v>30</v>
      </c>
      <c r="J27" s="73">
        <v>759</v>
      </c>
      <c r="K27" s="36">
        <f>(J27-J31)/J32</f>
        <v>-0.62965992706973017</v>
      </c>
      <c r="L27" s="71">
        <v>796</v>
      </c>
      <c r="M27" s="36">
        <f>(L27-L31)/L32</f>
        <v>-0.38446024192952777</v>
      </c>
      <c r="N27" s="41">
        <f t="shared" si="0"/>
        <v>104.87483530961792</v>
      </c>
      <c r="O27" s="1"/>
      <c r="P27" s="36" t="e">
        <f>(O27-O31)/O32</f>
        <v>#DIV/0!</v>
      </c>
      <c r="Q27" s="1"/>
      <c r="R27" s="36" t="e">
        <f>(Q27-Q31)/Q32</f>
        <v>#DIV/0!</v>
      </c>
      <c r="S27" s="41" t="e">
        <f t="shared" si="1"/>
        <v>#DIV/0!</v>
      </c>
      <c r="T27" s="41">
        <f t="shared" si="2"/>
        <v>0</v>
      </c>
      <c r="U27" s="42">
        <f t="shared" si="25"/>
        <v>0</v>
      </c>
      <c r="V27" s="40"/>
      <c r="W27" s="36" t="e">
        <f>(V27-V31)/V32</f>
        <v>#DIV/0!</v>
      </c>
      <c r="X27" s="1"/>
      <c r="Y27" s="1"/>
      <c r="Z27" s="41" t="e">
        <f t="shared" si="26"/>
        <v>#DIV/0!</v>
      </c>
      <c r="AA27" s="1"/>
      <c r="AB27" s="36" t="e">
        <f>(AA27-AA31)/AA32</f>
        <v>#DIV/0!</v>
      </c>
      <c r="AC27" s="1"/>
      <c r="AD27" s="1"/>
      <c r="AE27" s="41" t="e">
        <f t="shared" si="27"/>
        <v>#DIV/0!</v>
      </c>
      <c r="AF27" s="1"/>
      <c r="AG27" s="36" t="e">
        <f>(AF27-AF31)/AF32</f>
        <v>#DIV/0!</v>
      </c>
      <c r="AH27" s="1"/>
      <c r="AI27" s="1"/>
      <c r="AJ27" s="41" t="e">
        <f t="shared" si="28"/>
        <v>#DIV/0!</v>
      </c>
      <c r="AK27" s="39" t="e">
        <f t="shared" si="7"/>
        <v>#DIV/0!</v>
      </c>
      <c r="AL27" s="40"/>
      <c r="AM27" s="1"/>
      <c r="AN27" s="42" t="e">
        <f t="shared" si="8"/>
        <v>#DIV/0!</v>
      </c>
      <c r="AO27" s="43"/>
      <c r="AQ27" s="61"/>
      <c r="AR27" s="62"/>
      <c r="AS27" s="63"/>
    </row>
    <row r="28" spans="1:45" ht="15.75" customHeight="1" x14ac:dyDescent="0.25">
      <c r="A28" s="64" t="s">
        <v>56</v>
      </c>
      <c r="B28" s="67" t="s">
        <v>83</v>
      </c>
      <c r="C28" s="68">
        <v>47250032</v>
      </c>
      <c r="D28" s="32"/>
      <c r="E28" s="1"/>
      <c r="F28" s="1"/>
      <c r="G28" s="1"/>
      <c r="H28" s="1"/>
      <c r="I28" s="39"/>
      <c r="J28" s="40"/>
      <c r="K28" s="36">
        <f>(J28-J31)/J32</f>
        <v>-5.2439815719269403</v>
      </c>
      <c r="L28" s="1"/>
      <c r="M28" s="36">
        <f>(L28-L31)/L32</f>
        <v>-4.9667329008200669</v>
      </c>
      <c r="N28" s="41" t="e">
        <f t="shared" si="0"/>
        <v>#DIV/0!</v>
      </c>
      <c r="O28" s="1"/>
      <c r="P28" s="36" t="e">
        <f>(O28-O31)/O32</f>
        <v>#DIV/0!</v>
      </c>
      <c r="Q28" s="1"/>
      <c r="R28" s="36" t="e">
        <f>(Q28-Q31)/Q32</f>
        <v>#DIV/0!</v>
      </c>
      <c r="S28" s="41" t="e">
        <f t="shared" si="1"/>
        <v>#DIV/0!</v>
      </c>
      <c r="T28" s="41" t="e">
        <f t="shared" si="2"/>
        <v>#DIV/0!</v>
      </c>
      <c r="U28" s="42" t="e">
        <f t="shared" si="25"/>
        <v>#DIV/0!</v>
      </c>
      <c r="V28" s="40"/>
      <c r="W28" s="36" t="e">
        <f>(V28-V31)/V32</f>
        <v>#DIV/0!</v>
      </c>
      <c r="X28" s="1"/>
      <c r="Y28" s="1"/>
      <c r="Z28" s="41" t="e">
        <f t="shared" si="26"/>
        <v>#DIV/0!</v>
      </c>
      <c r="AA28" s="1"/>
      <c r="AB28" s="36" t="e">
        <f>(AA28-AA31)/AA32</f>
        <v>#DIV/0!</v>
      </c>
      <c r="AC28" s="1"/>
      <c r="AD28" s="1"/>
      <c r="AE28" s="41" t="e">
        <f t="shared" si="27"/>
        <v>#DIV/0!</v>
      </c>
      <c r="AF28" s="1"/>
      <c r="AG28" s="36" t="e">
        <f>(AF28-AF31)/AF32</f>
        <v>#DIV/0!</v>
      </c>
      <c r="AH28" s="1"/>
      <c r="AI28" s="1"/>
      <c r="AJ28" s="41" t="e">
        <f t="shared" si="28"/>
        <v>#DIV/0!</v>
      </c>
      <c r="AK28" s="39" t="e">
        <f t="shared" si="7"/>
        <v>#DIV/0!</v>
      </c>
      <c r="AL28" s="40"/>
      <c r="AM28" s="1"/>
      <c r="AN28" s="42" t="e">
        <f t="shared" si="8"/>
        <v>#DIV/0!</v>
      </c>
      <c r="AO28" s="43"/>
      <c r="AQ28" s="61"/>
      <c r="AR28" s="62"/>
      <c r="AS28" s="63"/>
    </row>
    <row r="29" spans="1:45" ht="15.75" customHeight="1" x14ac:dyDescent="0.25">
      <c r="B29" s="77" t="s">
        <v>84</v>
      </c>
      <c r="C29" s="78"/>
      <c r="D29" s="70">
        <v>3</v>
      </c>
      <c r="E29" s="79">
        <v>6</v>
      </c>
      <c r="F29" s="71">
        <v>2</v>
      </c>
      <c r="G29" s="71">
        <v>2</v>
      </c>
      <c r="H29" s="71">
        <v>35</v>
      </c>
      <c r="I29" s="72">
        <v>33</v>
      </c>
      <c r="J29" s="73">
        <v>1253</v>
      </c>
      <c r="K29" s="36">
        <f>(J29-J31)/J32</f>
        <v>2.3736008009401006</v>
      </c>
      <c r="L29" s="71">
        <v>1240</v>
      </c>
      <c r="M29" s="36">
        <f>(L29-L31)/L32</f>
        <v>2.1714807889089136</v>
      </c>
      <c r="N29" s="41">
        <f t="shared" si="0"/>
        <v>98.962490023942536</v>
      </c>
      <c r="O29" s="1"/>
      <c r="P29" s="36" t="e">
        <f>(O29-O31)/O32</f>
        <v>#DIV/0!</v>
      </c>
      <c r="Q29" s="1"/>
      <c r="R29" s="36" t="e">
        <f>(Q29-Q31)/Q32</f>
        <v>#DIV/0!</v>
      </c>
      <c r="S29" s="41" t="e">
        <f t="shared" si="1"/>
        <v>#DIV/0!</v>
      </c>
      <c r="T29" s="41">
        <f t="shared" si="2"/>
        <v>0</v>
      </c>
      <c r="U29" s="42">
        <f t="shared" si="25"/>
        <v>0</v>
      </c>
      <c r="V29" s="40"/>
      <c r="W29" s="36" t="e">
        <f>(V29-V31)/V32</f>
        <v>#DIV/0!</v>
      </c>
      <c r="X29" s="1"/>
      <c r="Y29" s="1"/>
      <c r="Z29" s="41" t="e">
        <f t="shared" si="26"/>
        <v>#DIV/0!</v>
      </c>
      <c r="AA29" s="1"/>
      <c r="AB29" s="36" t="e">
        <f>(AA29-AA31)/AA32</f>
        <v>#DIV/0!</v>
      </c>
      <c r="AC29" s="1"/>
      <c r="AD29" s="1"/>
      <c r="AE29" s="41" t="e">
        <f t="shared" si="27"/>
        <v>#DIV/0!</v>
      </c>
      <c r="AF29" s="1"/>
      <c r="AG29" s="36" t="e">
        <f>(AF29-AF31)/AF32</f>
        <v>#DIV/0!</v>
      </c>
      <c r="AH29" s="1"/>
      <c r="AI29" s="1"/>
      <c r="AJ29" s="41" t="e">
        <f t="shared" si="28"/>
        <v>#DIV/0!</v>
      </c>
      <c r="AK29" s="39" t="e">
        <f t="shared" si="7"/>
        <v>#DIV/0!</v>
      </c>
      <c r="AL29" s="40"/>
      <c r="AM29" s="1"/>
      <c r="AN29" s="42" t="e">
        <f t="shared" si="8"/>
        <v>#DIV/0!</v>
      </c>
      <c r="AO29" s="43"/>
      <c r="AQ29" s="61"/>
      <c r="AR29" s="62"/>
      <c r="AS29" s="63"/>
    </row>
    <row r="30" spans="1:45" ht="15.75" customHeight="1" x14ac:dyDescent="0.25">
      <c r="B30" s="80"/>
      <c r="C30" s="81"/>
      <c r="D30" s="47"/>
      <c r="E30" s="82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8"/>
      <c r="AQ30" s="83" t="e">
        <f t="shared" ref="AQ30:AS30" si="29">AVERAGE(AQ3:AQ29)</f>
        <v>#DIV/0!</v>
      </c>
      <c r="AR30" s="83" t="e">
        <f t="shared" si="29"/>
        <v>#DIV/0!</v>
      </c>
      <c r="AS30" s="83" t="e">
        <f t="shared" si="29"/>
        <v>#DIV/0!</v>
      </c>
    </row>
    <row r="31" spans="1:45" ht="15.75" customHeight="1" x14ac:dyDescent="0.25">
      <c r="B31" s="49" t="s">
        <v>43</v>
      </c>
      <c r="C31" s="84"/>
      <c r="D31" s="50">
        <f t="shared" ref="D31:AN31" si="30">AVERAGE(D3:D29)</f>
        <v>16.714285714285715</v>
      </c>
      <c r="E31" s="50">
        <f t="shared" si="30"/>
        <v>18.142857142857142</v>
      </c>
      <c r="F31" s="50">
        <f t="shared" si="30"/>
        <v>1.4285714285714286</v>
      </c>
      <c r="G31" s="50">
        <f t="shared" si="30"/>
        <v>1.2857142857142858</v>
      </c>
      <c r="H31" s="50">
        <f t="shared" si="30"/>
        <v>34.071428571428569</v>
      </c>
      <c r="I31" s="50">
        <f t="shared" si="30"/>
        <v>35.357142857142854</v>
      </c>
      <c r="J31" s="50">
        <f t="shared" si="30"/>
        <v>862.57142857142856</v>
      </c>
      <c r="K31" s="50">
        <f t="shared" si="30"/>
        <v>-2.5248800161129705</v>
      </c>
      <c r="L31" s="50">
        <f t="shared" si="30"/>
        <v>862.78571428571433</v>
      </c>
      <c r="M31" s="50">
        <f t="shared" si="30"/>
        <v>-2.3913899152096629</v>
      </c>
      <c r="N31" s="50" t="e">
        <f t="shared" si="30"/>
        <v>#DIV/0!</v>
      </c>
      <c r="O31" s="50" t="e">
        <f t="shared" si="30"/>
        <v>#DIV/0!</v>
      </c>
      <c r="P31" s="50" t="e">
        <f t="shared" si="30"/>
        <v>#DIV/0!</v>
      </c>
      <c r="Q31" s="50" t="e">
        <f t="shared" si="30"/>
        <v>#DIV/0!</v>
      </c>
      <c r="R31" s="50" t="e">
        <f t="shared" si="30"/>
        <v>#DIV/0!</v>
      </c>
      <c r="S31" s="50" t="e">
        <f t="shared" si="30"/>
        <v>#DIV/0!</v>
      </c>
      <c r="T31" s="50" t="e">
        <f t="shared" si="30"/>
        <v>#DIV/0!</v>
      </c>
      <c r="U31" s="50" t="e">
        <f t="shared" si="30"/>
        <v>#DIV/0!</v>
      </c>
      <c r="V31" s="50" t="e">
        <f t="shared" si="30"/>
        <v>#DIV/0!</v>
      </c>
      <c r="W31" s="50" t="e">
        <f t="shared" si="30"/>
        <v>#DIV/0!</v>
      </c>
      <c r="X31" s="50" t="e">
        <f t="shared" si="30"/>
        <v>#DIV/0!</v>
      </c>
      <c r="Y31" s="50" t="e">
        <f t="shared" si="30"/>
        <v>#DIV/0!</v>
      </c>
      <c r="Z31" s="50" t="e">
        <f t="shared" si="30"/>
        <v>#DIV/0!</v>
      </c>
      <c r="AA31" s="50" t="e">
        <f t="shared" si="30"/>
        <v>#DIV/0!</v>
      </c>
      <c r="AB31" s="50" t="e">
        <f t="shared" si="30"/>
        <v>#DIV/0!</v>
      </c>
      <c r="AC31" s="50" t="e">
        <f t="shared" si="30"/>
        <v>#DIV/0!</v>
      </c>
      <c r="AD31" s="50" t="e">
        <f t="shared" si="30"/>
        <v>#DIV/0!</v>
      </c>
      <c r="AE31" s="50" t="e">
        <f t="shared" si="30"/>
        <v>#DIV/0!</v>
      </c>
      <c r="AF31" s="50" t="e">
        <f t="shared" si="30"/>
        <v>#DIV/0!</v>
      </c>
      <c r="AG31" s="50" t="e">
        <f t="shared" si="30"/>
        <v>#DIV/0!</v>
      </c>
      <c r="AH31" s="50" t="e">
        <f t="shared" si="30"/>
        <v>#DIV/0!</v>
      </c>
      <c r="AI31" s="50" t="e">
        <f t="shared" si="30"/>
        <v>#DIV/0!</v>
      </c>
      <c r="AJ31" s="50" t="e">
        <f t="shared" si="30"/>
        <v>#DIV/0!</v>
      </c>
      <c r="AK31" s="50" t="e">
        <f t="shared" si="30"/>
        <v>#DIV/0!</v>
      </c>
      <c r="AL31" s="50" t="e">
        <f t="shared" si="30"/>
        <v>#DIV/0!</v>
      </c>
      <c r="AM31" s="50" t="e">
        <f t="shared" si="30"/>
        <v>#DIV/0!</v>
      </c>
      <c r="AN31" s="50" t="e">
        <f t="shared" si="30"/>
        <v>#DIV/0!</v>
      </c>
      <c r="AO31" s="51"/>
      <c r="AQ31" s="83" t="e">
        <f t="shared" ref="AQ31:AS31" si="31">_xlfn.STDEV.S(AQ3:AQ29)</f>
        <v>#DIV/0!</v>
      </c>
      <c r="AR31" s="83" t="e">
        <f t="shared" si="31"/>
        <v>#DIV/0!</v>
      </c>
      <c r="AS31" s="83" t="e">
        <f t="shared" si="31"/>
        <v>#DIV/0!</v>
      </c>
    </row>
    <row r="32" spans="1:45" ht="15.75" customHeight="1" x14ac:dyDescent="0.25">
      <c r="B32" s="85" t="s">
        <v>44</v>
      </c>
      <c r="C32" s="86"/>
      <c r="D32" s="87">
        <f t="shared" ref="D32:AN32" si="32">_xlfn.STDEV.S(D3:D29)</f>
        <v>7.7996900473778323</v>
      </c>
      <c r="E32" s="87">
        <f t="shared" si="32"/>
        <v>9.0456716624126816</v>
      </c>
      <c r="F32" s="87">
        <f t="shared" si="32"/>
        <v>0.7559289460184544</v>
      </c>
      <c r="G32" s="87">
        <f t="shared" si="32"/>
        <v>0.72627303920256292</v>
      </c>
      <c r="H32" s="87">
        <f t="shared" si="32"/>
        <v>4.4456423904466496</v>
      </c>
      <c r="I32" s="87">
        <f t="shared" si="32"/>
        <v>4.1622320723592363</v>
      </c>
      <c r="J32" s="87">
        <f t="shared" si="32"/>
        <v>164.48788325060232</v>
      </c>
      <c r="K32" s="87">
        <f t="shared" si="32"/>
        <v>2.7621475748850148</v>
      </c>
      <c r="L32" s="87">
        <f t="shared" si="32"/>
        <v>173.71292789738263</v>
      </c>
      <c r="M32" s="87">
        <f t="shared" si="32"/>
        <v>2.6259322856394611</v>
      </c>
      <c r="N32" s="87" t="e">
        <f t="shared" si="32"/>
        <v>#DIV/0!</v>
      </c>
      <c r="O32" s="87" t="e">
        <f t="shared" si="32"/>
        <v>#DIV/0!</v>
      </c>
      <c r="P32" s="87" t="e">
        <f t="shared" si="32"/>
        <v>#DIV/0!</v>
      </c>
      <c r="Q32" s="87" t="e">
        <f t="shared" si="32"/>
        <v>#DIV/0!</v>
      </c>
      <c r="R32" s="87" t="e">
        <f t="shared" si="32"/>
        <v>#DIV/0!</v>
      </c>
      <c r="S32" s="87" t="e">
        <f t="shared" si="32"/>
        <v>#DIV/0!</v>
      </c>
      <c r="T32" s="87" t="e">
        <f t="shared" si="32"/>
        <v>#DIV/0!</v>
      </c>
      <c r="U32" s="87" t="e">
        <f t="shared" si="32"/>
        <v>#DIV/0!</v>
      </c>
      <c r="V32" s="87" t="e">
        <f t="shared" si="32"/>
        <v>#DIV/0!</v>
      </c>
      <c r="W32" s="87" t="e">
        <f t="shared" si="32"/>
        <v>#DIV/0!</v>
      </c>
      <c r="X32" s="87" t="e">
        <f t="shared" si="32"/>
        <v>#DIV/0!</v>
      </c>
      <c r="Y32" s="87" t="e">
        <f t="shared" si="32"/>
        <v>#DIV/0!</v>
      </c>
      <c r="Z32" s="87" t="e">
        <f t="shared" si="32"/>
        <v>#DIV/0!</v>
      </c>
      <c r="AA32" s="87" t="e">
        <f t="shared" si="32"/>
        <v>#DIV/0!</v>
      </c>
      <c r="AB32" s="87" t="e">
        <f t="shared" si="32"/>
        <v>#DIV/0!</v>
      </c>
      <c r="AC32" s="87" t="e">
        <f t="shared" si="32"/>
        <v>#DIV/0!</v>
      </c>
      <c r="AD32" s="87" t="e">
        <f t="shared" si="32"/>
        <v>#DIV/0!</v>
      </c>
      <c r="AE32" s="87" t="e">
        <f t="shared" si="32"/>
        <v>#DIV/0!</v>
      </c>
      <c r="AF32" s="87" t="e">
        <f t="shared" si="32"/>
        <v>#DIV/0!</v>
      </c>
      <c r="AG32" s="87" t="e">
        <f t="shared" si="32"/>
        <v>#DIV/0!</v>
      </c>
      <c r="AH32" s="87" t="e">
        <f t="shared" si="32"/>
        <v>#DIV/0!</v>
      </c>
      <c r="AI32" s="87" t="e">
        <f t="shared" si="32"/>
        <v>#DIV/0!</v>
      </c>
      <c r="AJ32" s="87" t="e">
        <f t="shared" si="32"/>
        <v>#DIV/0!</v>
      </c>
      <c r="AK32" s="87" t="e">
        <f t="shared" si="32"/>
        <v>#DIV/0!</v>
      </c>
      <c r="AL32" s="87" t="e">
        <f t="shared" si="32"/>
        <v>#DIV/0!</v>
      </c>
      <c r="AM32" s="87" t="e">
        <f t="shared" si="32"/>
        <v>#DIV/0!</v>
      </c>
      <c r="AN32" s="87" t="e">
        <f t="shared" si="32"/>
        <v>#DIV/0!</v>
      </c>
      <c r="AO32" s="88"/>
    </row>
    <row r="33" spans="2:41" ht="15.75" customHeight="1" x14ac:dyDescent="0.25">
      <c r="B33" s="49" t="s">
        <v>45</v>
      </c>
      <c r="C33" s="84"/>
      <c r="D33" s="52">
        <f t="shared" ref="D33:E33" si="33">COUNTIF(D3:D29,"&gt;15")</f>
        <v>9</v>
      </c>
      <c r="E33" s="52">
        <f t="shared" si="33"/>
        <v>9</v>
      </c>
      <c r="F33" s="52">
        <f t="shared" ref="F33:G33" si="34">COUNTIF(F3:F29,"&gt;=2")</f>
        <v>6</v>
      </c>
      <c r="G33" s="52">
        <f t="shared" si="34"/>
        <v>4</v>
      </c>
      <c r="H33" s="52">
        <f t="shared" ref="H33:I33" si="35">COUNTIF(H3:H29,"&lt;39")</f>
        <v>12</v>
      </c>
      <c r="I33" s="52">
        <f t="shared" si="35"/>
        <v>10</v>
      </c>
      <c r="J33" s="52" t="s">
        <v>46</v>
      </c>
      <c r="K33" s="52">
        <f>COUNTIF(K3:K29, "&lt;-1")</f>
        <v>15</v>
      </c>
      <c r="L33" s="52" t="s">
        <v>46</v>
      </c>
      <c r="M33" s="52">
        <f>COUNTIF(M3:M29, "&lt;-1")</f>
        <v>15</v>
      </c>
      <c r="N33" s="53">
        <f>COUNTIFS(N3:N29, "&lt;80") + COUNTIFS(N3:N29, "&gt;120")</f>
        <v>0</v>
      </c>
      <c r="O33" s="52" t="s">
        <v>46</v>
      </c>
      <c r="P33" s="52">
        <f>COUNTIF(P3:P29, "&lt;-1")</f>
        <v>0</v>
      </c>
      <c r="Q33" s="52" t="s">
        <v>46</v>
      </c>
      <c r="R33" s="52">
        <f>COUNTIF(R3:R29, "&lt;-1")</f>
        <v>0</v>
      </c>
      <c r="S33" s="53">
        <f>COUNTIFS(S3:S29, "&lt;80") + COUNTIFS(S3:S29, "&gt;120")</f>
        <v>0</v>
      </c>
      <c r="T33" s="52">
        <f t="shared" ref="T33:U33" si="36">COUNTIF(T3:T29,"&lt;70")</f>
        <v>14</v>
      </c>
      <c r="U33" s="52">
        <f t="shared" si="36"/>
        <v>11</v>
      </c>
      <c r="V33" s="52" t="s">
        <v>46</v>
      </c>
      <c r="W33" s="52">
        <f>COUNTIF(W3:W29, "&lt;-1")</f>
        <v>0</v>
      </c>
      <c r="X33" s="52" t="s">
        <v>46</v>
      </c>
      <c r="Y33" s="52" t="s">
        <v>46</v>
      </c>
      <c r="Z33" s="53">
        <f>COUNTIFS(Z3:Z29, "&lt;80") + COUNTIFS(Z3:Z29, "&gt;120")</f>
        <v>0</v>
      </c>
      <c r="AA33" s="52" t="s">
        <v>46</v>
      </c>
      <c r="AB33" s="52">
        <f>COUNTIF(AB3:AB29, "&lt;-1")</f>
        <v>0</v>
      </c>
      <c r="AC33" s="52" t="s">
        <v>46</v>
      </c>
      <c r="AD33" s="52" t="s">
        <v>46</v>
      </c>
      <c r="AE33" s="53">
        <f>COUNTIFS(AE3:AE29, "&lt;80") + COUNTIFS(AE3:AE29, "&gt;120")</f>
        <v>0</v>
      </c>
      <c r="AF33" s="52" t="s">
        <v>46</v>
      </c>
      <c r="AG33" s="52">
        <f>COUNTIF(AG3:AG29, "&lt;-1")</f>
        <v>0</v>
      </c>
      <c r="AH33" s="52" t="s">
        <v>46</v>
      </c>
      <c r="AI33" s="52" t="s">
        <v>46</v>
      </c>
      <c r="AJ33" s="53">
        <f>COUNTIFS(AJ3:AJ29, "&lt;80") + COUNTIFS(AJ3:AJ29, "&gt;120")</f>
        <v>0</v>
      </c>
      <c r="AK33" s="52"/>
      <c r="AL33" s="52" t="s">
        <v>46</v>
      </c>
      <c r="AM33" s="52" t="s">
        <v>46</v>
      </c>
      <c r="AN33" s="53">
        <f>COUNTIFS(AN3:AN29, "&lt;80") + COUNTIFS(AN3:AN29, "&gt;120")</f>
        <v>0</v>
      </c>
      <c r="AO33" s="51"/>
    </row>
    <row r="34" spans="2:41" ht="15.75" customHeight="1" x14ac:dyDescent="0.25">
      <c r="B34" s="54" t="s">
        <v>47</v>
      </c>
      <c r="C34" s="86"/>
      <c r="D34" s="55">
        <f t="shared" ref="D34:I34" si="37">D33/22</f>
        <v>0.40909090909090912</v>
      </c>
      <c r="E34" s="55">
        <f t="shared" si="37"/>
        <v>0.40909090909090912</v>
      </c>
      <c r="F34" s="55">
        <f t="shared" si="37"/>
        <v>0.27272727272727271</v>
      </c>
      <c r="G34" s="55">
        <f t="shared" si="37"/>
        <v>0.18181818181818182</v>
      </c>
      <c r="H34" s="55">
        <f t="shared" si="37"/>
        <v>0.54545454545454541</v>
      </c>
      <c r="I34" s="55">
        <f t="shared" si="37"/>
        <v>0.45454545454545453</v>
      </c>
      <c r="J34" s="45" t="s">
        <v>46</v>
      </c>
      <c r="K34" s="55">
        <f>K33/22</f>
        <v>0.68181818181818177</v>
      </c>
      <c r="L34" s="45" t="s">
        <v>46</v>
      </c>
      <c r="M34" s="55">
        <f t="shared" ref="M34:N34" si="38">M33/22</f>
        <v>0.68181818181818177</v>
      </c>
      <c r="N34" s="55">
        <f t="shared" si="38"/>
        <v>0</v>
      </c>
      <c r="O34" s="45" t="s">
        <v>46</v>
      </c>
      <c r="P34" s="55">
        <f>P33/22</f>
        <v>0</v>
      </c>
      <c r="Q34" s="45" t="s">
        <v>46</v>
      </c>
      <c r="R34" s="55">
        <f t="shared" ref="R34:U34" si="39">R33/22</f>
        <v>0</v>
      </c>
      <c r="S34" s="55">
        <f t="shared" si="39"/>
        <v>0</v>
      </c>
      <c r="T34" s="55">
        <f t="shared" si="39"/>
        <v>0.63636363636363635</v>
      </c>
      <c r="U34" s="55">
        <f t="shared" si="39"/>
        <v>0.5</v>
      </c>
      <c r="V34" s="45" t="s">
        <v>46</v>
      </c>
      <c r="W34" s="55">
        <f>W33/22</f>
        <v>0</v>
      </c>
      <c r="X34" s="45" t="s">
        <v>46</v>
      </c>
      <c r="Y34" s="45" t="s">
        <v>46</v>
      </c>
      <c r="Z34" s="55">
        <f>Z33/22</f>
        <v>0</v>
      </c>
      <c r="AA34" s="45" t="s">
        <v>46</v>
      </c>
      <c r="AB34" s="55">
        <f>AB33/22</f>
        <v>0</v>
      </c>
      <c r="AC34" s="45" t="s">
        <v>46</v>
      </c>
      <c r="AD34" s="45" t="s">
        <v>46</v>
      </c>
      <c r="AE34" s="55">
        <f>AE33/22</f>
        <v>0</v>
      </c>
      <c r="AF34" s="45" t="s">
        <v>46</v>
      </c>
      <c r="AG34" s="55">
        <f>AG33/22</f>
        <v>0</v>
      </c>
      <c r="AH34" s="45" t="s">
        <v>46</v>
      </c>
      <c r="AI34" s="45" t="s">
        <v>46</v>
      </c>
      <c r="AJ34" s="55">
        <f>AJ33/22</f>
        <v>0</v>
      </c>
      <c r="AK34" s="45"/>
      <c r="AL34" s="45" t="s">
        <v>46</v>
      </c>
      <c r="AM34" s="45" t="s">
        <v>46</v>
      </c>
      <c r="AN34" s="55">
        <f>AN33/22</f>
        <v>0</v>
      </c>
      <c r="AO34" s="46"/>
    </row>
    <row r="35" spans="2:41" ht="15.75" customHeight="1" x14ac:dyDescent="0.25">
      <c r="B35" s="49" t="s">
        <v>48</v>
      </c>
      <c r="C35" s="89"/>
      <c r="D35" s="52" t="s">
        <v>46</v>
      </c>
      <c r="E35" s="52" t="s">
        <v>46</v>
      </c>
      <c r="F35" s="52">
        <f t="shared" ref="F35:G35" si="40">COUNTIFS(F3:F29,"&gt;0",F3:F29,"=1")</f>
        <v>7</v>
      </c>
      <c r="G35" s="52">
        <f t="shared" si="40"/>
        <v>9</v>
      </c>
      <c r="H35" s="52" t="s">
        <v>46</v>
      </c>
      <c r="I35" s="52" t="s">
        <v>46</v>
      </c>
      <c r="J35" s="52" t="s">
        <v>46</v>
      </c>
      <c r="K35" s="52">
        <f>COUNTIFS(K3:K29, "&gt;=-1", K3:K29, "&lt;=0")</f>
        <v>6</v>
      </c>
      <c r="L35" s="52" t="s">
        <v>46</v>
      </c>
      <c r="M35" s="52">
        <f>COUNTIFS(M3:M29, "&gt;=-1", M3:M29, "&lt;=0")</f>
        <v>7</v>
      </c>
      <c r="N35" s="53">
        <f>COUNTIFS(N3:N29, "&gt;=80", N3:N29, "&lt;90") + COUNTIFS(N3:N29, "&gt;110", N3:N29, "&lt;=120")</f>
        <v>5</v>
      </c>
      <c r="O35" s="52" t="s">
        <v>46</v>
      </c>
      <c r="P35" s="52">
        <f>COUNTIFS(P3:P29, "&gt;=-1", P3:P29, "&lt;=0")</f>
        <v>0</v>
      </c>
      <c r="Q35" s="52" t="s">
        <v>46</v>
      </c>
      <c r="R35" s="52">
        <f>COUNTIFS(R3:R29, "&gt;=-1", R3:R29, "&lt;=0")</f>
        <v>0</v>
      </c>
      <c r="S35" s="53">
        <f>COUNTIFS(S3:S29, "&gt;=80", S3:S29, "&lt;90") + COUNTIFS(S3:S29, "&gt;110", S3:S29, "&lt;=120")</f>
        <v>0</v>
      </c>
      <c r="T35" s="52" t="s">
        <v>46</v>
      </c>
      <c r="U35" s="52" t="s">
        <v>46</v>
      </c>
      <c r="V35" s="52" t="s">
        <v>46</v>
      </c>
      <c r="W35" s="52">
        <f>COUNTIFS(W3:W29, "&gt;=-1", W3:W29, "&lt;=0")</f>
        <v>0</v>
      </c>
      <c r="X35" s="52" t="s">
        <v>46</v>
      </c>
      <c r="Y35" s="52" t="s">
        <v>46</v>
      </c>
      <c r="Z35" s="53">
        <f>COUNTIFS(Z3:Z29, "&gt;=80", Z3:Z29, "&lt;90") + COUNTIFS(Z3:Z29, "&gt;110", Z3:Z29, "&lt;=120")</f>
        <v>0</v>
      </c>
      <c r="AA35" s="52" t="s">
        <v>46</v>
      </c>
      <c r="AB35" s="52">
        <f>COUNTIFS(AB3:AB29, "&gt;=-1", AB3:AB29, "&lt;=0")</f>
        <v>0</v>
      </c>
      <c r="AC35" s="52" t="s">
        <v>46</v>
      </c>
      <c r="AD35" s="52" t="s">
        <v>46</v>
      </c>
      <c r="AE35" s="53">
        <f>COUNTIFS(AE3:AE29, "&gt;=80", AE3:AE29, "&lt;90") + COUNTIFS(AE3:AE29, "&gt;110", AE3:AE29, "&lt;=120")</f>
        <v>0</v>
      </c>
      <c r="AF35" s="52" t="s">
        <v>46</v>
      </c>
      <c r="AG35" s="52">
        <f>COUNTIFS(AG3:AG29, "&gt;=-1", AG3:AG29, "&lt;=0")</f>
        <v>0</v>
      </c>
      <c r="AH35" s="52" t="s">
        <v>46</v>
      </c>
      <c r="AI35" s="52" t="s">
        <v>46</v>
      </c>
      <c r="AJ35" s="53">
        <f>COUNTIFS(AJ3:AJ29, "&gt;=80", AJ3:AJ29, "&lt;90") + COUNTIFS(AJ3:AJ29, "&gt;110", AJ3:AJ29, "&lt;=120")</f>
        <v>0</v>
      </c>
      <c r="AK35" s="52"/>
      <c r="AL35" s="52" t="s">
        <v>46</v>
      </c>
      <c r="AM35" s="52" t="s">
        <v>46</v>
      </c>
      <c r="AN35" s="53">
        <f>COUNTIFS(AN3:AN29, "&gt;=80", AN3:AN29, "&lt;90") + COUNTIFS(AN3:AN29, "&gt;110", AN3:AN29, "&lt;=120")</f>
        <v>0</v>
      </c>
      <c r="AO35" s="51"/>
    </row>
    <row r="36" spans="2:41" ht="15.75" customHeight="1" x14ac:dyDescent="0.25">
      <c r="B36" s="54" t="s">
        <v>47</v>
      </c>
      <c r="C36" s="90"/>
      <c r="D36" s="45" t="s">
        <v>46</v>
      </c>
      <c r="E36" s="45" t="s">
        <v>46</v>
      </c>
      <c r="F36" s="55">
        <f t="shared" ref="F36:G36" si="41">F35/22</f>
        <v>0.31818181818181818</v>
      </c>
      <c r="G36" s="55">
        <f t="shared" si="41"/>
        <v>0.40909090909090912</v>
      </c>
      <c r="H36" s="45" t="s">
        <v>46</v>
      </c>
      <c r="I36" s="45" t="s">
        <v>46</v>
      </c>
      <c r="J36" s="45" t="s">
        <v>46</v>
      </c>
      <c r="K36" s="55">
        <f>K35/22</f>
        <v>0.27272727272727271</v>
      </c>
      <c r="L36" s="45" t="s">
        <v>46</v>
      </c>
      <c r="M36" s="55">
        <f t="shared" ref="M36:N36" si="42">M35/22</f>
        <v>0.31818181818181818</v>
      </c>
      <c r="N36" s="55">
        <f t="shared" si="42"/>
        <v>0.22727272727272727</v>
      </c>
      <c r="O36" s="45" t="s">
        <v>46</v>
      </c>
      <c r="P36" s="55">
        <f>P35/22</f>
        <v>0</v>
      </c>
      <c r="Q36" s="45" t="s">
        <v>46</v>
      </c>
      <c r="R36" s="55">
        <f t="shared" ref="R36:S36" si="43">R35/22</f>
        <v>0</v>
      </c>
      <c r="S36" s="55">
        <f t="shared" si="43"/>
        <v>0</v>
      </c>
      <c r="T36" s="45" t="s">
        <v>46</v>
      </c>
      <c r="U36" s="45" t="s">
        <v>46</v>
      </c>
      <c r="V36" s="45" t="s">
        <v>46</v>
      </c>
      <c r="W36" s="55">
        <f>W35/22</f>
        <v>0</v>
      </c>
      <c r="X36" s="45" t="s">
        <v>46</v>
      </c>
      <c r="Y36" s="45" t="s">
        <v>46</v>
      </c>
      <c r="Z36" s="55">
        <f>Z35/22</f>
        <v>0</v>
      </c>
      <c r="AA36" s="45" t="s">
        <v>46</v>
      </c>
      <c r="AB36" s="55">
        <f>AB35/22</f>
        <v>0</v>
      </c>
      <c r="AC36" s="45" t="s">
        <v>46</v>
      </c>
      <c r="AD36" s="45" t="s">
        <v>46</v>
      </c>
      <c r="AE36" s="55">
        <f>AE35/22</f>
        <v>0</v>
      </c>
      <c r="AF36" s="45" t="s">
        <v>46</v>
      </c>
      <c r="AG36" s="55">
        <f>AG35/22</f>
        <v>0</v>
      </c>
      <c r="AH36" s="45" t="s">
        <v>46</v>
      </c>
      <c r="AI36" s="45" t="s">
        <v>46</v>
      </c>
      <c r="AJ36" s="55">
        <f>AJ35/22</f>
        <v>0</v>
      </c>
      <c r="AK36" s="45"/>
      <c r="AL36" s="45" t="s">
        <v>46</v>
      </c>
      <c r="AM36" s="45" t="s">
        <v>46</v>
      </c>
      <c r="AN36" s="55">
        <f>AN35/22</f>
        <v>0</v>
      </c>
      <c r="AO36" s="46"/>
    </row>
    <row r="37" spans="2:41" ht="15.75" customHeight="1" x14ac:dyDescent="0.25">
      <c r="B37" s="49" t="s">
        <v>49</v>
      </c>
      <c r="C37" s="89"/>
      <c r="D37" s="52">
        <f t="shared" ref="D37:E37" si="44">COUNTIF(D3:D29,"&lt;=15")</f>
        <v>5</v>
      </c>
      <c r="E37" s="52">
        <f t="shared" si="44"/>
        <v>5</v>
      </c>
      <c r="F37" s="52">
        <f t="shared" ref="F37:G37" si="45">COUNTIF(F7:F33,"=0")</f>
        <v>1</v>
      </c>
      <c r="G37" s="52">
        <f t="shared" si="45"/>
        <v>1</v>
      </c>
      <c r="H37" s="52">
        <f t="shared" ref="H37:I37" si="46">COUNTIF(H3:H29,"&gt;=39")</f>
        <v>2</v>
      </c>
      <c r="I37" s="52">
        <f t="shared" si="46"/>
        <v>4</v>
      </c>
      <c r="J37" s="52" t="s">
        <v>46</v>
      </c>
      <c r="K37" s="56">
        <f>COUNTIF(K3:K29, "&gt;=0")</f>
        <v>6</v>
      </c>
      <c r="L37" s="52" t="s">
        <v>46</v>
      </c>
      <c r="M37" s="56">
        <f>COUNTIF(M3:M29, "&gt;=0")</f>
        <v>5</v>
      </c>
      <c r="N37" s="52">
        <f>COUNTIFS(N3:N29, "&gt;=90", N3:N29, "&lt;110")</f>
        <v>9</v>
      </c>
      <c r="O37" s="52" t="s">
        <v>46</v>
      </c>
      <c r="P37" s="56">
        <f>COUNTIF(P3:P29, "&gt;=0")</f>
        <v>0</v>
      </c>
      <c r="Q37" s="52" t="s">
        <v>46</v>
      </c>
      <c r="R37" s="56">
        <f>COUNTIF(R3:R29, "&gt;=0")</f>
        <v>0</v>
      </c>
      <c r="S37" s="52">
        <f>COUNTIFS(S3:S29, "&gt;=90", S3:S29, "&lt;110")</f>
        <v>0</v>
      </c>
      <c r="T37" s="52">
        <f t="shared" ref="T37:U37" si="47">COUNTIF(T3:T29,"&gt;=70")</f>
        <v>0</v>
      </c>
      <c r="U37" s="52">
        <f t="shared" si="47"/>
        <v>0</v>
      </c>
      <c r="V37" s="52" t="s">
        <v>46</v>
      </c>
      <c r="W37" s="56">
        <f>COUNTIF(W3:W29, "&gt;=0")</f>
        <v>0</v>
      </c>
      <c r="X37" s="52" t="s">
        <v>46</v>
      </c>
      <c r="Y37" s="52" t="s">
        <v>46</v>
      </c>
      <c r="Z37" s="52">
        <f>COUNTIFS(Z3:Z29, "&gt;=90", Z3:Z29, "&lt;110")</f>
        <v>0</v>
      </c>
      <c r="AA37" s="52" t="s">
        <v>46</v>
      </c>
      <c r="AB37" s="56">
        <f>COUNTIF(AB3:AB29, "&gt;=0")</f>
        <v>0</v>
      </c>
      <c r="AC37" s="52" t="s">
        <v>46</v>
      </c>
      <c r="AD37" s="52" t="s">
        <v>46</v>
      </c>
      <c r="AE37" s="52">
        <f>COUNTIFS(AE3:AE29, "&gt;=90", AE3:AE29, "&lt;110")</f>
        <v>0</v>
      </c>
      <c r="AF37" s="52" t="s">
        <v>46</v>
      </c>
      <c r="AG37" s="56">
        <f>COUNTIF(AG3:AG29, "&gt;=0")</f>
        <v>0</v>
      </c>
      <c r="AH37" s="52" t="s">
        <v>46</v>
      </c>
      <c r="AI37" s="52" t="s">
        <v>46</v>
      </c>
      <c r="AJ37" s="52">
        <f>COUNTIFS(AJ3:AJ29, "&gt;=90", AJ3:AJ29, "&lt;110")</f>
        <v>0</v>
      </c>
      <c r="AK37" s="52"/>
      <c r="AL37" s="52" t="s">
        <v>46</v>
      </c>
      <c r="AM37" s="52" t="s">
        <v>46</v>
      </c>
      <c r="AN37" s="52">
        <f>COUNTIFS(AN3:AN29, "&gt;=90", AN3:AN29, "&lt;110")</f>
        <v>0</v>
      </c>
      <c r="AO37" s="51"/>
    </row>
    <row r="38" spans="2:41" ht="15.75" customHeight="1" x14ac:dyDescent="0.25">
      <c r="B38" s="54" t="s">
        <v>47</v>
      </c>
      <c r="C38" s="90"/>
      <c r="D38" s="55">
        <f t="shared" ref="D38:I38" si="48">D37/22</f>
        <v>0.22727272727272727</v>
      </c>
      <c r="E38" s="55">
        <f t="shared" si="48"/>
        <v>0.22727272727272727</v>
      </c>
      <c r="F38" s="55">
        <f t="shared" si="48"/>
        <v>4.5454545454545456E-2</v>
      </c>
      <c r="G38" s="55">
        <f t="shared" si="48"/>
        <v>4.5454545454545456E-2</v>
      </c>
      <c r="H38" s="55">
        <f t="shared" si="48"/>
        <v>9.0909090909090912E-2</v>
      </c>
      <c r="I38" s="55">
        <f t="shared" si="48"/>
        <v>0.18181818181818182</v>
      </c>
      <c r="J38" s="45" t="s">
        <v>46</v>
      </c>
      <c r="K38" s="55">
        <f>K37/22</f>
        <v>0.27272727272727271</v>
      </c>
      <c r="L38" s="45" t="s">
        <v>46</v>
      </c>
      <c r="M38" s="55">
        <f t="shared" ref="M38:N38" si="49">M37/22</f>
        <v>0.22727272727272727</v>
      </c>
      <c r="N38" s="55">
        <f t="shared" si="49"/>
        <v>0.40909090909090912</v>
      </c>
      <c r="O38" s="45" t="s">
        <v>46</v>
      </c>
      <c r="P38" s="55">
        <f>P37/22</f>
        <v>0</v>
      </c>
      <c r="Q38" s="45" t="s">
        <v>46</v>
      </c>
      <c r="R38" s="55">
        <f t="shared" ref="R38:U38" si="50">R37/22</f>
        <v>0</v>
      </c>
      <c r="S38" s="55">
        <f t="shared" si="50"/>
        <v>0</v>
      </c>
      <c r="T38" s="55">
        <f t="shared" si="50"/>
        <v>0</v>
      </c>
      <c r="U38" s="55">
        <f t="shared" si="50"/>
        <v>0</v>
      </c>
      <c r="V38" s="45" t="s">
        <v>46</v>
      </c>
      <c r="W38" s="55">
        <f>W37/22</f>
        <v>0</v>
      </c>
      <c r="X38" s="45" t="s">
        <v>46</v>
      </c>
      <c r="Y38" s="45" t="s">
        <v>46</v>
      </c>
      <c r="Z38" s="55">
        <f>Z37/22</f>
        <v>0</v>
      </c>
      <c r="AA38" s="45" t="s">
        <v>46</v>
      </c>
      <c r="AB38" s="55">
        <f>AB37/22</f>
        <v>0</v>
      </c>
      <c r="AC38" s="45" t="s">
        <v>46</v>
      </c>
      <c r="AD38" s="45" t="s">
        <v>46</v>
      </c>
      <c r="AE38" s="55">
        <f>AE37/22</f>
        <v>0</v>
      </c>
      <c r="AF38" s="45" t="s">
        <v>46</v>
      </c>
      <c r="AG38" s="55">
        <f>AG37/22</f>
        <v>0</v>
      </c>
      <c r="AH38" s="45" t="s">
        <v>46</v>
      </c>
      <c r="AI38" s="45" t="s">
        <v>46</v>
      </c>
      <c r="AJ38" s="55">
        <f>AJ37/22</f>
        <v>0</v>
      </c>
      <c r="AK38" s="45"/>
      <c r="AL38" s="45" t="s">
        <v>46</v>
      </c>
      <c r="AM38" s="45" t="s">
        <v>46</v>
      </c>
      <c r="AN38" s="55">
        <f>AN37/22</f>
        <v>0</v>
      </c>
      <c r="AO38" s="46"/>
    </row>
    <row r="40" spans="2:41" ht="15" customHeight="1" x14ac:dyDescent="0.25">
      <c r="B40" s="91" t="s">
        <v>85</v>
      </c>
      <c r="C40" s="91" t="s">
        <v>86</v>
      </c>
      <c r="D40" s="91" t="s">
        <v>87</v>
      </c>
      <c r="E40" s="91" t="s">
        <v>88</v>
      </c>
      <c r="F40" s="91" t="s">
        <v>89</v>
      </c>
      <c r="G40" s="91" t="s">
        <v>90</v>
      </c>
      <c r="H40" s="91" t="s">
        <v>91</v>
      </c>
      <c r="I40" s="91" t="s">
        <v>92</v>
      </c>
      <c r="J40" s="91" t="s">
        <v>93</v>
      </c>
      <c r="K40" s="92" t="s">
        <v>94</v>
      </c>
      <c r="L40" s="92" t="s">
        <v>95</v>
      </c>
      <c r="M40" s="93" t="s">
        <v>96</v>
      </c>
    </row>
    <row r="41" spans="2:41" ht="15" customHeight="1" x14ac:dyDescent="0.25">
      <c r="B41" s="65" t="s">
        <v>55</v>
      </c>
      <c r="C41" s="94"/>
      <c r="D41" s="95"/>
      <c r="E41" s="95"/>
      <c r="F41" s="95"/>
      <c r="G41" s="95"/>
      <c r="H41" s="96"/>
      <c r="I41" s="96"/>
      <c r="J41" s="97"/>
      <c r="K41" s="61"/>
      <c r="L41" s="62"/>
      <c r="M41" s="63"/>
    </row>
    <row r="42" spans="2:41" ht="15" customHeight="1" x14ac:dyDescent="0.25">
      <c r="B42" s="67" t="s">
        <v>57</v>
      </c>
      <c r="C42" s="98"/>
      <c r="D42" s="99"/>
      <c r="E42" s="99"/>
      <c r="F42" s="99"/>
      <c r="G42" s="99"/>
      <c r="H42" s="100"/>
      <c r="I42" s="100"/>
      <c r="J42" s="101"/>
      <c r="K42" s="61"/>
      <c r="L42" s="62"/>
      <c r="M42" s="63"/>
    </row>
    <row r="43" spans="2:41" ht="15" customHeight="1" x14ac:dyDescent="0.25">
      <c r="B43" s="69" t="s">
        <v>58</v>
      </c>
      <c r="C43" s="98"/>
      <c r="D43" s="99"/>
      <c r="E43" s="99"/>
      <c r="F43" s="99"/>
      <c r="G43" s="99"/>
      <c r="H43" s="100"/>
      <c r="I43" s="100"/>
      <c r="J43" s="101"/>
      <c r="K43" s="61"/>
      <c r="L43" s="62"/>
      <c r="M43" s="63"/>
    </row>
    <row r="44" spans="2:41" ht="15" customHeight="1" x14ac:dyDescent="0.25">
      <c r="B44" s="74" t="s">
        <v>59</v>
      </c>
      <c r="C44" s="98"/>
      <c r="D44" s="99"/>
      <c r="E44" s="99"/>
      <c r="F44" s="99"/>
      <c r="G44" s="99"/>
      <c r="H44" s="100"/>
      <c r="I44" s="100"/>
      <c r="J44" s="101"/>
      <c r="K44" s="61"/>
      <c r="L44" s="62"/>
      <c r="M44" s="63"/>
    </row>
    <row r="45" spans="2:41" ht="15" customHeight="1" x14ac:dyDescent="0.25">
      <c r="B45" s="69" t="s">
        <v>60</v>
      </c>
      <c r="C45" s="98"/>
      <c r="D45" s="99"/>
      <c r="E45" s="99"/>
      <c r="F45" s="99"/>
      <c r="G45" s="99"/>
      <c r="H45" s="100"/>
      <c r="I45" s="100"/>
      <c r="J45" s="101"/>
      <c r="K45" s="61"/>
      <c r="L45" s="62"/>
      <c r="M45" s="63"/>
    </row>
    <row r="46" spans="2:41" ht="15" customHeight="1" x14ac:dyDescent="0.25">
      <c r="B46" s="69" t="s">
        <v>61</v>
      </c>
      <c r="C46" s="98"/>
      <c r="D46" s="99"/>
      <c r="E46" s="99"/>
      <c r="F46" s="99"/>
      <c r="G46" s="99"/>
      <c r="H46" s="100"/>
      <c r="I46" s="100"/>
      <c r="J46" s="101"/>
      <c r="K46" s="61"/>
      <c r="L46" s="62"/>
      <c r="M46" s="63"/>
    </row>
    <row r="47" spans="2:41" ht="15" customHeight="1" x14ac:dyDescent="0.25">
      <c r="B47" s="69" t="s">
        <v>62</v>
      </c>
      <c r="C47" s="98"/>
      <c r="D47" s="99"/>
      <c r="E47" s="99"/>
      <c r="F47" s="99"/>
      <c r="G47" s="99"/>
      <c r="H47" s="100"/>
      <c r="I47" s="100"/>
      <c r="J47" s="101"/>
      <c r="K47" s="61"/>
      <c r="L47" s="62"/>
      <c r="M47" s="63"/>
    </row>
    <row r="48" spans="2:41" ht="15" customHeight="1" x14ac:dyDescent="0.25">
      <c r="B48" s="74" t="s">
        <v>63</v>
      </c>
      <c r="C48" s="102"/>
      <c r="D48" s="99"/>
      <c r="E48" s="99"/>
      <c r="F48" s="99"/>
      <c r="G48" s="99"/>
      <c r="H48" s="103"/>
      <c r="I48" s="103"/>
      <c r="J48" s="104"/>
      <c r="K48" s="61"/>
      <c r="L48" s="62"/>
      <c r="M48" s="63"/>
    </row>
    <row r="49" spans="2:13" ht="15" customHeight="1" x14ac:dyDescent="0.25">
      <c r="B49" s="69" t="s">
        <v>64</v>
      </c>
      <c r="C49" s="98"/>
      <c r="D49" s="99"/>
      <c r="E49" s="99"/>
      <c r="F49" s="99"/>
      <c r="G49" s="99"/>
      <c r="H49" s="103"/>
      <c r="I49" s="103"/>
      <c r="J49" s="104"/>
      <c r="K49" s="61"/>
      <c r="L49" s="62"/>
      <c r="M49" s="63"/>
    </row>
    <row r="50" spans="2:13" ht="15" customHeight="1" x14ac:dyDescent="0.25">
      <c r="B50" s="75" t="s">
        <v>66</v>
      </c>
      <c r="C50" s="98"/>
      <c r="D50" s="100"/>
      <c r="E50" s="100"/>
      <c r="F50" s="100"/>
      <c r="G50" s="100"/>
      <c r="H50" s="99"/>
      <c r="I50" s="99"/>
      <c r="J50" s="105"/>
      <c r="K50" s="61"/>
      <c r="L50" s="62"/>
      <c r="M50" s="63"/>
    </row>
    <row r="51" spans="2:13" ht="15" customHeight="1" x14ac:dyDescent="0.25">
      <c r="B51" s="69" t="s">
        <v>67</v>
      </c>
      <c r="C51" s="98"/>
      <c r="D51" s="106"/>
      <c r="E51" s="106"/>
      <c r="F51" s="106"/>
      <c r="G51" s="106"/>
      <c r="H51" s="106"/>
      <c r="I51" s="106"/>
      <c r="J51" s="107"/>
      <c r="K51" s="61"/>
      <c r="L51" s="62"/>
      <c r="M51" s="63"/>
    </row>
    <row r="52" spans="2:13" ht="15" customHeight="1" x14ac:dyDescent="0.25">
      <c r="B52" s="69" t="s">
        <v>68</v>
      </c>
      <c r="C52" s="98"/>
      <c r="D52" s="106"/>
      <c r="E52" s="106"/>
      <c r="F52" s="106"/>
      <c r="G52" s="106"/>
      <c r="H52" s="106"/>
      <c r="I52" s="106"/>
      <c r="J52" s="107"/>
      <c r="K52" s="61"/>
      <c r="L52" s="62"/>
      <c r="M52" s="63"/>
    </row>
    <row r="53" spans="2:13" ht="15" customHeight="1" x14ac:dyDescent="0.25">
      <c r="B53" s="69" t="s">
        <v>69</v>
      </c>
      <c r="C53" s="98"/>
      <c r="D53" s="106"/>
      <c r="E53" s="106"/>
      <c r="F53" s="106"/>
      <c r="G53" s="106"/>
      <c r="H53" s="106"/>
      <c r="I53" s="106"/>
      <c r="J53" s="107"/>
      <c r="K53" s="61"/>
      <c r="L53" s="62"/>
      <c r="M53" s="63"/>
    </row>
    <row r="54" spans="2:13" ht="15" customHeight="1" x14ac:dyDescent="0.25">
      <c r="B54" s="76" t="s">
        <v>71</v>
      </c>
      <c r="C54" s="98"/>
      <c r="D54" s="106"/>
      <c r="E54" s="106"/>
      <c r="F54" s="106"/>
      <c r="G54" s="106"/>
      <c r="H54" s="106"/>
      <c r="I54" s="106"/>
      <c r="J54" s="107"/>
      <c r="K54" s="61"/>
      <c r="L54" s="62"/>
      <c r="M54" s="63"/>
    </row>
    <row r="55" spans="2:13" ht="15" customHeight="1" x14ac:dyDescent="0.25">
      <c r="B55" s="74" t="s">
        <v>72</v>
      </c>
      <c r="C55" s="98"/>
      <c r="D55" s="106"/>
      <c r="E55" s="106"/>
      <c r="F55" s="106"/>
      <c r="G55" s="106"/>
      <c r="H55" s="106"/>
      <c r="I55" s="106"/>
      <c r="J55" s="107"/>
      <c r="K55" s="61"/>
      <c r="L55" s="62"/>
      <c r="M55" s="63"/>
    </row>
    <row r="56" spans="2:13" ht="15" customHeight="1" x14ac:dyDescent="0.25">
      <c r="B56" s="74" t="s">
        <v>73</v>
      </c>
      <c r="C56" s="98"/>
      <c r="D56" s="106"/>
      <c r="E56" s="106"/>
      <c r="F56" s="106"/>
      <c r="G56" s="106"/>
      <c r="H56" s="106"/>
      <c r="I56" s="106"/>
      <c r="J56" s="107"/>
      <c r="K56" s="61"/>
      <c r="L56" s="62"/>
      <c r="M56" s="63"/>
    </row>
    <row r="57" spans="2:13" ht="15" customHeight="1" x14ac:dyDescent="0.25">
      <c r="B57" s="67" t="s">
        <v>74</v>
      </c>
      <c r="C57" s="98"/>
      <c r="D57" s="106"/>
      <c r="E57" s="106"/>
      <c r="F57" s="106"/>
      <c r="G57" s="106"/>
      <c r="H57" s="106"/>
      <c r="I57" s="106"/>
      <c r="J57" s="107"/>
      <c r="K57" s="61"/>
      <c r="L57" s="62"/>
      <c r="M57" s="63"/>
    </row>
    <row r="58" spans="2:13" ht="15" customHeight="1" x14ac:dyDescent="0.25">
      <c r="B58" s="74" t="s">
        <v>75</v>
      </c>
      <c r="C58" s="98"/>
      <c r="D58" s="106"/>
      <c r="E58" s="106"/>
      <c r="F58" s="106"/>
      <c r="G58" s="106"/>
      <c r="H58" s="106"/>
      <c r="I58" s="106"/>
      <c r="J58" s="107"/>
      <c r="K58" s="61"/>
      <c r="L58" s="62"/>
      <c r="M58" s="63"/>
    </row>
    <row r="59" spans="2:13" ht="15" customHeight="1" x14ac:dyDescent="0.25">
      <c r="B59" s="69" t="s">
        <v>76</v>
      </c>
      <c r="C59" s="98"/>
      <c r="D59" s="106"/>
      <c r="E59" s="106"/>
      <c r="F59" s="106"/>
      <c r="G59" s="106"/>
      <c r="H59" s="106"/>
      <c r="I59" s="106"/>
      <c r="J59" s="107"/>
      <c r="K59" s="61"/>
      <c r="L59" s="62"/>
      <c r="M59" s="63"/>
    </row>
    <row r="60" spans="2:13" ht="15" customHeight="1" x14ac:dyDescent="0.25">
      <c r="B60" s="69" t="s">
        <v>77</v>
      </c>
      <c r="C60" s="102"/>
      <c r="D60" s="106"/>
      <c r="E60" s="106"/>
      <c r="F60" s="106"/>
      <c r="G60" s="106"/>
      <c r="H60" s="106"/>
      <c r="I60" s="106"/>
      <c r="J60" s="107"/>
      <c r="K60" s="61"/>
      <c r="L60" s="62"/>
      <c r="M60" s="63"/>
    </row>
    <row r="61" spans="2:13" ht="14.25" customHeight="1" x14ac:dyDescent="0.25">
      <c r="B61" s="69" t="s">
        <v>78</v>
      </c>
      <c r="C61" s="102"/>
      <c r="D61" s="106"/>
      <c r="E61" s="106"/>
      <c r="F61" s="106"/>
      <c r="G61" s="106"/>
      <c r="H61" s="106"/>
      <c r="I61" s="106"/>
      <c r="J61" s="107"/>
      <c r="K61" s="61"/>
      <c r="L61" s="62"/>
      <c r="M61" s="63"/>
    </row>
    <row r="62" spans="2:13" ht="14.25" customHeight="1" x14ac:dyDescent="0.25">
      <c r="B62" s="74" t="s">
        <v>79</v>
      </c>
      <c r="C62" s="102"/>
      <c r="D62" s="106"/>
      <c r="E62" s="106"/>
      <c r="F62" s="106"/>
      <c r="G62" s="106"/>
      <c r="H62" s="106"/>
      <c r="I62" s="106"/>
      <c r="J62" s="107"/>
      <c r="K62" s="61"/>
      <c r="L62" s="62"/>
      <c r="M62" s="63"/>
    </row>
    <row r="63" spans="2:13" ht="15" customHeight="1" x14ac:dyDescent="0.25">
      <c r="B63" s="69" t="s">
        <v>80</v>
      </c>
      <c r="C63" s="108"/>
      <c r="D63" s="109"/>
      <c r="E63" s="109"/>
      <c r="F63" s="109"/>
      <c r="G63" s="109"/>
      <c r="H63" s="109"/>
      <c r="I63" s="109"/>
      <c r="J63" s="110"/>
      <c r="K63" s="61"/>
      <c r="L63" s="62"/>
      <c r="M63" s="63"/>
    </row>
    <row r="64" spans="2:13" ht="15" customHeight="1" x14ac:dyDescent="0.25">
      <c r="B64" s="76" t="s">
        <v>81</v>
      </c>
      <c r="C64" s="111"/>
      <c r="D64" s="112"/>
      <c r="E64" s="112"/>
      <c r="F64" s="112"/>
      <c r="G64" s="112"/>
      <c r="H64" s="112"/>
      <c r="I64" s="112"/>
      <c r="J64" s="112"/>
      <c r="K64" s="61"/>
      <c r="L64" s="62"/>
      <c r="M64" s="63"/>
    </row>
    <row r="65" spans="2:25" ht="15" customHeight="1" x14ac:dyDescent="0.25">
      <c r="B65" s="69" t="s">
        <v>82</v>
      </c>
      <c r="C65" s="111"/>
      <c r="D65" s="112"/>
      <c r="E65" s="112"/>
      <c r="F65" s="112"/>
      <c r="G65" s="112"/>
      <c r="H65" s="112"/>
      <c r="I65" s="112"/>
      <c r="J65" s="112"/>
      <c r="K65" s="61"/>
      <c r="L65" s="62"/>
      <c r="M65" s="63"/>
    </row>
    <row r="66" spans="2:25" ht="15" customHeight="1" x14ac:dyDescent="0.25">
      <c r="B66" s="67" t="s">
        <v>83</v>
      </c>
      <c r="C66" s="111"/>
      <c r="D66" s="112"/>
      <c r="E66" s="112"/>
      <c r="F66" s="112"/>
      <c r="G66" s="112"/>
      <c r="H66" s="112"/>
      <c r="I66" s="112"/>
      <c r="J66" s="112"/>
      <c r="K66" s="61"/>
      <c r="L66" s="62"/>
      <c r="M66" s="63"/>
    </row>
    <row r="67" spans="2:25" ht="15" customHeight="1" x14ac:dyDescent="0.25">
      <c r="B67" s="77" t="s">
        <v>84</v>
      </c>
      <c r="C67" s="111"/>
      <c r="D67" s="112"/>
      <c r="E67" s="112"/>
      <c r="F67" s="112"/>
      <c r="G67" s="112"/>
      <c r="H67" s="112"/>
      <c r="I67" s="112"/>
      <c r="J67" s="112"/>
      <c r="K67" s="61"/>
      <c r="L67" s="62"/>
      <c r="M67" s="63"/>
    </row>
    <row r="68" spans="2:25" ht="15" customHeight="1" x14ac:dyDescent="0.25">
      <c r="B68" s="113" t="s">
        <v>43</v>
      </c>
      <c r="C68" s="114"/>
      <c r="D68" s="115"/>
      <c r="E68" s="115"/>
      <c r="F68" s="115"/>
      <c r="G68" s="115"/>
      <c r="H68" s="115"/>
      <c r="I68" s="115"/>
      <c r="J68" s="115"/>
      <c r="K68" s="41" t="e">
        <f t="shared" ref="K68:M68" si="51">AVERAGE(K41:K63)</f>
        <v>#DIV/0!</v>
      </c>
      <c r="L68" s="41" t="e">
        <f t="shared" si="51"/>
        <v>#DIV/0!</v>
      </c>
      <c r="M68" s="41" t="e">
        <f t="shared" si="51"/>
        <v>#DIV/0!</v>
      </c>
    </row>
    <row r="69" spans="2:25" ht="15" customHeight="1" x14ac:dyDescent="0.25">
      <c r="B69" s="116" t="s">
        <v>44</v>
      </c>
      <c r="C69" s="114"/>
      <c r="D69" s="115"/>
      <c r="E69" s="115"/>
      <c r="F69" s="115"/>
      <c r="G69" s="115"/>
      <c r="H69" s="115"/>
      <c r="I69" s="115"/>
      <c r="J69" s="115"/>
      <c r="K69" s="41" t="e">
        <f t="shared" ref="K69:M69" si="52">_xlfn.STDEV.S(K41:K63)</f>
        <v>#DIV/0!</v>
      </c>
      <c r="L69" s="41" t="e">
        <f t="shared" si="52"/>
        <v>#DIV/0!</v>
      </c>
      <c r="M69" s="41" t="e">
        <f t="shared" si="52"/>
        <v>#DIV/0!</v>
      </c>
    </row>
    <row r="70" spans="2:25" ht="15" customHeight="1" x14ac:dyDescent="0.25">
      <c r="B70" s="117" t="s">
        <v>96</v>
      </c>
      <c r="C70" s="118"/>
      <c r="D70" s="118"/>
      <c r="E70" s="118"/>
      <c r="F70" s="118"/>
      <c r="G70" s="118"/>
      <c r="H70" s="118"/>
      <c r="I70" s="118"/>
      <c r="J70" s="118"/>
      <c r="K70" s="1"/>
      <c r="L70" s="1"/>
      <c r="M70" s="1"/>
    </row>
    <row r="71" spans="2:25" ht="15" customHeight="1" x14ac:dyDescent="0.25">
      <c r="B71" s="119" t="s">
        <v>95</v>
      </c>
      <c r="C71" s="62"/>
      <c r="D71" s="62"/>
      <c r="E71" s="62"/>
      <c r="F71" s="62"/>
      <c r="G71" s="62"/>
      <c r="H71" s="62"/>
      <c r="I71" s="62"/>
      <c r="J71" s="62"/>
      <c r="K71" s="1"/>
      <c r="L71" s="1"/>
      <c r="M71" s="1"/>
    </row>
    <row r="72" spans="2:25" ht="15" customHeight="1" x14ac:dyDescent="0.25">
      <c r="B72" s="120" t="s">
        <v>94</v>
      </c>
      <c r="C72" s="121"/>
      <c r="D72" s="121"/>
      <c r="E72" s="121"/>
      <c r="F72" s="121"/>
      <c r="G72" s="121"/>
      <c r="H72" s="121"/>
      <c r="I72" s="121"/>
      <c r="J72" s="121"/>
      <c r="K72" s="1"/>
      <c r="L72" s="1"/>
      <c r="M72" s="1"/>
    </row>
    <row r="73" spans="2:25" ht="15.75" customHeight="1" x14ac:dyDescent="0.25"/>
    <row r="74" spans="2:25" ht="15.75" customHeight="1" x14ac:dyDescent="0.25"/>
    <row r="75" spans="2:25" ht="15" customHeight="1" x14ac:dyDescent="0.25"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</row>
    <row r="76" spans="2:25" ht="15" customHeight="1" x14ac:dyDescent="0.25"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</row>
    <row r="77" spans="2:25" ht="15" customHeight="1" x14ac:dyDescent="0.25"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</row>
    <row r="78" spans="2:25" ht="15" customHeight="1" x14ac:dyDescent="0.25"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</row>
    <row r="79" spans="2:25" ht="15" customHeight="1" x14ac:dyDescent="0.25"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</row>
    <row r="80" spans="2:25" ht="15" customHeight="1" x14ac:dyDescent="0.25"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</row>
    <row r="81" spans="13:25" ht="15" customHeight="1" x14ac:dyDescent="0.25"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</row>
    <row r="82" spans="13:25" ht="15" customHeight="1" x14ac:dyDescent="0.25"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</row>
    <row r="83" spans="13:25" ht="15" customHeight="1" x14ac:dyDescent="0.25"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</row>
    <row r="84" spans="13:25" ht="15" customHeight="1" x14ac:dyDescent="0.25"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</row>
    <row r="85" spans="13:25" ht="15" customHeight="1" x14ac:dyDescent="0.25"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</row>
    <row r="86" spans="13:25" ht="15" customHeight="1" x14ac:dyDescent="0.25"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</row>
    <row r="87" spans="13:25" ht="15" customHeight="1" x14ac:dyDescent="0.25"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</row>
    <row r="88" spans="13:25" ht="15" customHeight="1" x14ac:dyDescent="0.25"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</row>
    <row r="89" spans="13:25" ht="15" customHeight="1" x14ac:dyDescent="0.25"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</row>
    <row r="90" spans="13:25" ht="15" customHeight="1" x14ac:dyDescent="0.25"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</row>
    <row r="91" spans="13:25" ht="15" customHeight="1" x14ac:dyDescent="0.25"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</row>
    <row r="92" spans="13:25" ht="15" customHeight="1" x14ac:dyDescent="0.25"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</row>
    <row r="93" spans="13:25" ht="15" customHeight="1" x14ac:dyDescent="0.25"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</row>
    <row r="94" spans="13:25" ht="15" customHeight="1" x14ac:dyDescent="0.25"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</row>
    <row r="95" spans="13:25" ht="15" customHeight="1" x14ac:dyDescent="0.25"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</row>
    <row r="96" spans="13:25" ht="15" customHeight="1" x14ac:dyDescent="0.25"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</row>
    <row r="97" spans="13:25" ht="15" customHeight="1" x14ac:dyDescent="0.25"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</row>
    <row r="98" spans="13:25" ht="15" customHeight="1" x14ac:dyDescent="0.25"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</row>
    <row r="99" spans="13:25" ht="15" customHeight="1" x14ac:dyDescent="0.25"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</row>
    <row r="100" spans="13:25" ht="15" customHeight="1" x14ac:dyDescent="0.25"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</row>
    <row r="101" spans="13:25" ht="15" customHeight="1" x14ac:dyDescent="0.25"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</row>
    <row r="102" spans="13:25" ht="15" customHeight="1" x14ac:dyDescent="0.25"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</row>
    <row r="103" spans="13:25" ht="15" customHeight="1" x14ac:dyDescent="0.25"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</row>
    <row r="104" spans="13:25" ht="15" customHeight="1" x14ac:dyDescent="0.25"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</row>
    <row r="105" spans="13:25" ht="15" customHeight="1" x14ac:dyDescent="0.25"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</row>
    <row r="106" spans="13:25" ht="15" customHeight="1" x14ac:dyDescent="0.25"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</row>
    <row r="107" spans="13:25" ht="15" customHeight="1" x14ac:dyDescent="0.25"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</row>
    <row r="108" spans="13:25" ht="15.75" customHeight="1" x14ac:dyDescent="0.25"/>
    <row r="109" spans="13:25" ht="15.75" customHeight="1" x14ac:dyDescent="0.25"/>
    <row r="110" spans="13:25" ht="15.75" customHeight="1" x14ac:dyDescent="0.25"/>
    <row r="111" spans="13:25" ht="15.75" customHeight="1" x14ac:dyDescent="0.25"/>
    <row r="112" spans="13:2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conditionalFormatting sqref="F3:G29">
    <cfRule type="cellIs" dxfId="86" priority="1" operator="greaterThan">
      <formula>1</formula>
    </cfRule>
  </conditionalFormatting>
  <conditionalFormatting sqref="D3:E29">
    <cfRule type="cellIs" dxfId="85" priority="2" operator="lessThanOrEqual">
      <formula>15</formula>
    </cfRule>
  </conditionalFormatting>
  <conditionalFormatting sqref="F3:G29">
    <cfRule type="cellIs" dxfId="84" priority="3" operator="equal">
      <formula>0</formula>
    </cfRule>
  </conditionalFormatting>
  <conditionalFormatting sqref="H3:I29">
    <cfRule type="cellIs" dxfId="83" priority="4" operator="greaterThanOrEqual">
      <formula>39</formula>
    </cfRule>
  </conditionalFormatting>
  <conditionalFormatting sqref="H3:I29">
    <cfRule type="cellIs" dxfId="82" priority="5" operator="lessThan">
      <formula>39</formula>
    </cfRule>
  </conditionalFormatting>
  <conditionalFormatting sqref="N3:N29 S3:S29 Z3:Z29 AE3:AE29 AJ3:AJ29 AN3:AN29">
    <cfRule type="cellIs" dxfId="81" priority="6" operator="between">
      <formula>90</formula>
      <formula>110</formula>
    </cfRule>
  </conditionalFormatting>
  <conditionalFormatting sqref="N3:N29 S3:S29 Z3:Z29 AE3:AE29 AJ3:AJ29 AN3:AN29">
    <cfRule type="cellIs" dxfId="80" priority="7" operator="between">
      <formula>80</formula>
      <formula>90</formula>
    </cfRule>
  </conditionalFormatting>
  <conditionalFormatting sqref="N3:N29 S3:S29 Z3:Z29 AE3:AE29 AJ3:AJ29 AN3:AN29">
    <cfRule type="cellIs" dxfId="79" priority="8" operator="lessThan">
      <formula>80</formula>
    </cfRule>
  </conditionalFormatting>
  <conditionalFormatting sqref="N3:N29 S3:S29 Z3:Z29 AE3:AE29 AJ3:AJ29 AN3:AN29">
    <cfRule type="cellIs" dxfId="78" priority="9" operator="greaterThan">
      <formula>120</formula>
    </cfRule>
  </conditionalFormatting>
  <conditionalFormatting sqref="N3:N29 S3:S29 Z3:Z29 AE3:AE29 AJ3:AJ29 AN3:AN29">
    <cfRule type="cellIs" dxfId="77" priority="10" operator="between">
      <formula>110</formula>
      <formula>120</formula>
    </cfRule>
  </conditionalFormatting>
  <conditionalFormatting sqref="T3:U29">
    <cfRule type="cellIs" dxfId="76" priority="11" operator="greaterThanOrEqual">
      <formula>70</formula>
    </cfRule>
  </conditionalFormatting>
  <conditionalFormatting sqref="T3:U29">
    <cfRule type="cellIs" dxfId="75" priority="12" operator="lessThan">
      <formula>70</formula>
    </cfRule>
  </conditionalFormatting>
  <conditionalFormatting sqref="D3:E29">
    <cfRule type="cellIs" dxfId="74" priority="13" operator="greaterThan">
      <formula>15</formula>
    </cfRule>
  </conditionalFormatting>
  <conditionalFormatting sqref="M3:M5 M8:M11 M13:M14 M16:M21 M23:M29">
    <cfRule type="cellIs" dxfId="73" priority="14" operator="lessThan">
      <formula>-1</formula>
    </cfRule>
  </conditionalFormatting>
  <conditionalFormatting sqref="M3:M5 M8:M11 M13:M14 M16:M21 M23:M29">
    <cfRule type="cellIs" dxfId="72" priority="15" operator="greaterThan">
      <formula>1</formula>
    </cfRule>
  </conditionalFormatting>
  <conditionalFormatting sqref="M3:M5 M8:M11 M13:M14 M16:M21 M23:M29">
    <cfRule type="cellIs" dxfId="71" priority="16" operator="between">
      <formula>0</formula>
      <formula>"&lt;1"</formula>
    </cfRule>
  </conditionalFormatting>
  <conditionalFormatting sqref="M3:M5 M8:M11 M13:M14 M16:M21 M23:M29">
    <cfRule type="cellIs" dxfId="70" priority="17" operator="between">
      <formula>-1</formula>
      <formula>"&lt;0"</formula>
    </cfRule>
  </conditionalFormatting>
  <conditionalFormatting sqref="P3:P5 P8:P11 P13:P14 P16:P21 P23:P29">
    <cfRule type="cellIs" dxfId="69" priority="18" operator="lessThan">
      <formula>-1</formula>
    </cfRule>
  </conditionalFormatting>
  <conditionalFormatting sqref="P3:P5 P8:P11 P13:P14 P16:P21 P23:P29">
    <cfRule type="cellIs" dxfId="68" priority="19" operator="greaterThan">
      <formula>1</formula>
    </cfRule>
  </conditionalFormatting>
  <conditionalFormatting sqref="P3:P5 P8:P11 P13:P14 P16:P21 P23:P29">
    <cfRule type="cellIs" dxfId="67" priority="20" operator="between">
      <formula>0</formula>
      <formula>"&lt;1"</formula>
    </cfRule>
  </conditionalFormatting>
  <conditionalFormatting sqref="P3:P5 P8:P11 P13:P14 P16:P21 P23:P29">
    <cfRule type="cellIs" dxfId="66" priority="21" operator="between">
      <formula>-1</formula>
      <formula>"&lt;0"</formula>
    </cfRule>
  </conditionalFormatting>
  <conditionalFormatting sqref="R3:R5 R8:R11 R13:R14 R16:R21 R23:R29">
    <cfRule type="cellIs" dxfId="65" priority="22" operator="lessThan">
      <formula>-1</formula>
    </cfRule>
  </conditionalFormatting>
  <conditionalFormatting sqref="R3:R5 R8:R11 R13:R14 R16:R21 R23:R29">
    <cfRule type="cellIs" dxfId="64" priority="23" operator="greaterThan">
      <formula>1</formula>
    </cfRule>
  </conditionalFormatting>
  <conditionalFormatting sqref="R3:R5 R8:R11 R13:R14 R16:R21 R23:R29">
    <cfRule type="cellIs" dxfId="63" priority="24" operator="between">
      <formula>0</formula>
      <formula>"&lt;1"</formula>
    </cfRule>
  </conditionalFormatting>
  <conditionalFormatting sqref="R3:R5 R8:R11 R13:R14 R16:R21 R23:R29">
    <cfRule type="cellIs" dxfId="62" priority="25" operator="between">
      <formula>-1</formula>
      <formula>"&lt;0"</formula>
    </cfRule>
  </conditionalFormatting>
  <conditionalFormatting sqref="W3:W5 W8:W11 W13:W14 W16:W21 W23:W29">
    <cfRule type="cellIs" dxfId="61" priority="26" operator="lessThan">
      <formula>-1</formula>
    </cfRule>
  </conditionalFormatting>
  <conditionalFormatting sqref="W3:W5 W8:W11 W13:W14 W16:W21 W23:W29">
    <cfRule type="cellIs" dxfId="60" priority="27" operator="greaterThan">
      <formula>1</formula>
    </cfRule>
  </conditionalFormatting>
  <conditionalFormatting sqref="W3:W5 W8:W11 W13:W14 W16:W21 W23:W29">
    <cfRule type="cellIs" dxfId="59" priority="28" operator="between">
      <formula>0</formula>
      <formula>"&lt;1"</formula>
    </cfRule>
  </conditionalFormatting>
  <conditionalFormatting sqref="W3:W5 W8:W11 W13:W14 W16:W21 W23:W29">
    <cfRule type="cellIs" dxfId="58" priority="29" operator="between">
      <formula>-1</formula>
      <formula>"&lt;0"</formula>
    </cfRule>
  </conditionalFormatting>
  <conditionalFormatting sqref="AB3:AB5 AB8:AB11 AB13:AB14 AB16:AB21 AB23:AB29">
    <cfRule type="cellIs" dxfId="57" priority="30" operator="lessThan">
      <formula>-1</formula>
    </cfRule>
  </conditionalFormatting>
  <conditionalFormatting sqref="AB3:AB5 AB8:AB11 AB13:AB14 AB16:AB21 AB23:AB29">
    <cfRule type="cellIs" dxfId="56" priority="31" operator="greaterThan">
      <formula>1</formula>
    </cfRule>
  </conditionalFormatting>
  <conditionalFormatting sqref="AB3:AB5 AB8:AB11 AB13:AB14 AB16:AB21 AB23:AB29">
    <cfRule type="cellIs" dxfId="55" priority="32" operator="between">
      <formula>0</formula>
      <formula>"&lt;1"</formula>
    </cfRule>
  </conditionalFormatting>
  <conditionalFormatting sqref="AB3:AB5 AB8:AB11 AB13:AB14 AB16:AB21 AB23:AB29">
    <cfRule type="cellIs" dxfId="54" priority="33" operator="between">
      <formula>-1</formula>
      <formula>"&lt;0"</formula>
    </cfRule>
  </conditionalFormatting>
  <conditionalFormatting sqref="AG3:AG5 AG8:AG11 AG13:AG14 AG16:AG21 AG23:AG29">
    <cfRule type="cellIs" dxfId="53" priority="34" operator="lessThan">
      <formula>-1</formula>
    </cfRule>
  </conditionalFormatting>
  <conditionalFormatting sqref="AG3:AG5 AG8:AG11 AG13:AG14 AG16:AG21 AG23:AG29">
    <cfRule type="cellIs" dxfId="52" priority="35" operator="greaterThan">
      <formula>1</formula>
    </cfRule>
  </conditionalFormatting>
  <conditionalFormatting sqref="AG3:AG5 AG8:AG11 AG13:AG14 AG16:AG21 AG23:AG29">
    <cfRule type="cellIs" dxfId="51" priority="36" operator="between">
      <formula>0</formula>
      <formula>"&lt;1"</formula>
    </cfRule>
  </conditionalFormatting>
  <conditionalFormatting sqref="AG3:AG5 AG8:AG11 AG13:AG14 AG16:AG21 AG23:AG29">
    <cfRule type="cellIs" dxfId="50" priority="37" operator="between">
      <formula>-1</formula>
      <formula>"&lt;0"</formula>
    </cfRule>
  </conditionalFormatting>
  <conditionalFormatting sqref="K3:K29 M6:M7 P6:P7 R6:R7 W6:W7 AB6:AB7 AG6:AG7 M12 P12 R12 W12 AB12 AG12 M15 P15 R15 W15 AB15 AG15 M22 P22 R22 W22 AB22 AG22">
    <cfRule type="cellIs" dxfId="49" priority="38" operator="lessThan">
      <formula>-1</formula>
    </cfRule>
  </conditionalFormatting>
  <conditionalFormatting sqref="K3:K29 M6:M7 P6:P7 R6:R7 W6:W7 AB6:AB7 AG6:AG7 M12 P12 R12 W12 AB12 AG12 M15 P15 R15 W15 AB15 AG15 M22 P22 R22 W22 AB22 AG22">
    <cfRule type="cellIs" dxfId="48" priority="39" operator="greaterThan">
      <formula>1</formula>
    </cfRule>
  </conditionalFormatting>
  <conditionalFormatting sqref="K3:K29 M6:M7 P6:P7 R6:R7 W6:W7 AB6:AB7 AG6:AG7 M12 P12 R12 W12 AB12 AG12 M15 P15 R15 W15 AB15 AG15 M22 P22 R22 W22 AB22 AG22">
    <cfRule type="cellIs" dxfId="47" priority="40" operator="between">
      <formula>0</formula>
      <formula>"&lt;1"</formula>
    </cfRule>
  </conditionalFormatting>
  <conditionalFormatting sqref="K3:K29 M6:M7 P6:P7 R6:R7 W6:W7 AB6:AB7 AG6:AG7 M12 P12 R12 W12 AB12 AG12 M15 P15 R15 W15 AB15 AG15 M22 P22 R22 W22 AB22 AG22">
    <cfRule type="cellIs" dxfId="46" priority="41" operator="between">
      <formula>-1</formula>
      <formula>"&lt;0"</formula>
    </cfRule>
  </conditionalFormatting>
  <conditionalFormatting sqref="F3:G29">
    <cfRule type="cellIs" dxfId="45" priority="42" operator="equal">
      <formula>1</formula>
    </cfRule>
  </conditionalFormatting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5"/>
  <sheetViews>
    <sheetView workbookViewId="0">
      <selection activeCell="X89" sqref="X89"/>
    </sheetView>
  </sheetViews>
  <sheetFormatPr baseColWidth="10" defaultColWidth="14.42578125" defaultRowHeight="15" customHeight="1" x14ac:dyDescent="0.25"/>
  <cols>
    <col min="1" max="1" width="10.7109375" customWidth="1"/>
    <col min="2" max="2" width="18.5703125" customWidth="1"/>
    <col min="3" max="3" width="12.140625" customWidth="1"/>
    <col min="4" max="9" width="10.7109375" customWidth="1"/>
    <col min="10" max="10" width="11.7109375" customWidth="1"/>
    <col min="11" max="11" width="15.5703125" customWidth="1"/>
    <col min="12" max="12" width="12.28515625" customWidth="1"/>
    <col min="13" max="13" width="14.7109375" customWidth="1"/>
    <col min="14" max="14" width="10.7109375" customWidth="1"/>
    <col min="15" max="15" width="13" customWidth="1"/>
    <col min="16" max="16" width="14.140625" customWidth="1"/>
    <col min="17" max="18" width="13.7109375" customWidth="1"/>
    <col min="19" max="19" width="12.28515625" customWidth="1"/>
    <col min="20" max="20" width="16" customWidth="1"/>
    <col min="21" max="21" width="16.85546875" customWidth="1"/>
    <col min="22" max="22" width="13.5703125" customWidth="1"/>
    <col min="23" max="23" width="13.42578125" customWidth="1"/>
    <col min="24" max="24" width="13.28515625" customWidth="1"/>
    <col min="25" max="25" width="13.140625" customWidth="1"/>
    <col min="26" max="26" width="10.7109375" customWidth="1"/>
    <col min="27" max="27" width="17.42578125" customWidth="1"/>
    <col min="28" max="28" width="13.7109375" customWidth="1"/>
    <col min="29" max="29" width="11.85546875" customWidth="1"/>
    <col min="30" max="30" width="12.85546875" customWidth="1"/>
    <col min="31" max="31" width="15" customWidth="1"/>
    <col min="32" max="32" width="16.5703125" customWidth="1"/>
    <col min="33" max="33" width="14.7109375" customWidth="1"/>
    <col min="34" max="34" width="13" customWidth="1"/>
    <col min="35" max="35" width="12.28515625" customWidth="1"/>
    <col min="36" max="36" width="15.5703125" customWidth="1"/>
    <col min="37" max="37" width="16.7109375" customWidth="1"/>
    <col min="38" max="39" width="10.7109375" customWidth="1"/>
    <col min="40" max="40" width="13.42578125" customWidth="1"/>
    <col min="41" max="45" width="13.85546875" customWidth="1"/>
  </cols>
  <sheetData>
    <row r="1" spans="2:45" x14ac:dyDescent="0.25">
      <c r="B1" s="123" t="s">
        <v>1</v>
      </c>
      <c r="C1" s="124" t="s">
        <v>1</v>
      </c>
      <c r="D1" s="125" t="s">
        <v>2</v>
      </c>
      <c r="E1" s="126" t="s">
        <v>2</v>
      </c>
      <c r="F1" s="126" t="s">
        <v>2</v>
      </c>
      <c r="G1" s="126" t="s">
        <v>2</v>
      </c>
      <c r="H1" s="126" t="s">
        <v>2</v>
      </c>
      <c r="I1" s="127" t="s">
        <v>2</v>
      </c>
      <c r="J1" s="128" t="s">
        <v>3</v>
      </c>
      <c r="K1" s="129" t="s">
        <v>3</v>
      </c>
      <c r="L1" s="130" t="s">
        <v>3</v>
      </c>
      <c r="M1" s="130" t="s">
        <v>3</v>
      </c>
      <c r="N1" s="130" t="s">
        <v>3</v>
      </c>
      <c r="O1" s="130" t="s">
        <v>3</v>
      </c>
      <c r="P1" s="130" t="s">
        <v>3</v>
      </c>
      <c r="Q1" s="130" t="s">
        <v>3</v>
      </c>
      <c r="R1" s="130" t="s">
        <v>3</v>
      </c>
      <c r="S1" s="130" t="s">
        <v>3</v>
      </c>
      <c r="T1" s="130" t="s">
        <v>3</v>
      </c>
      <c r="U1" s="131" t="s">
        <v>3</v>
      </c>
      <c r="V1" s="132" t="s">
        <v>3</v>
      </c>
      <c r="W1" s="133" t="s">
        <v>3</v>
      </c>
      <c r="X1" s="133" t="s">
        <v>3</v>
      </c>
      <c r="Y1" s="133" t="s">
        <v>3</v>
      </c>
      <c r="Z1" s="133" t="s">
        <v>3</v>
      </c>
      <c r="AA1" s="133" t="s">
        <v>3</v>
      </c>
      <c r="AB1" s="133" t="s">
        <v>3</v>
      </c>
      <c r="AC1" s="133" t="s">
        <v>3</v>
      </c>
      <c r="AD1" s="133" t="s">
        <v>3</v>
      </c>
      <c r="AE1" s="133" t="s">
        <v>3</v>
      </c>
      <c r="AF1" s="133" t="s">
        <v>3</v>
      </c>
      <c r="AG1" s="133" t="s">
        <v>3</v>
      </c>
      <c r="AH1" s="133" t="s">
        <v>3</v>
      </c>
      <c r="AI1" s="133" t="s">
        <v>3</v>
      </c>
      <c r="AJ1" s="133" t="s">
        <v>3</v>
      </c>
      <c r="AK1" s="134" t="s">
        <v>3</v>
      </c>
      <c r="AL1" s="135" t="s">
        <v>4</v>
      </c>
      <c r="AM1" s="136" t="s">
        <v>5</v>
      </c>
      <c r="AN1" s="137" t="s">
        <v>5</v>
      </c>
      <c r="AO1" s="138" t="s">
        <v>6</v>
      </c>
      <c r="AP1" s="139"/>
      <c r="AQ1" s="57" t="s">
        <v>50</v>
      </c>
      <c r="AR1" s="57" t="s">
        <v>50</v>
      </c>
      <c r="AS1" s="57" t="s">
        <v>50</v>
      </c>
    </row>
    <row r="2" spans="2:45" x14ac:dyDescent="0.25">
      <c r="B2" s="140" t="s">
        <v>0</v>
      </c>
      <c r="C2" s="141" t="s">
        <v>7</v>
      </c>
      <c r="D2" s="142" t="s">
        <v>8</v>
      </c>
      <c r="E2" s="143" t="s">
        <v>9</v>
      </c>
      <c r="F2" s="143" t="s">
        <v>10</v>
      </c>
      <c r="G2" s="143" t="s">
        <v>11</v>
      </c>
      <c r="H2" s="143" t="s">
        <v>12</v>
      </c>
      <c r="I2" s="144" t="s">
        <v>13</v>
      </c>
      <c r="J2" s="145" t="s">
        <v>14</v>
      </c>
      <c r="K2" s="146" t="s">
        <v>15</v>
      </c>
      <c r="L2" s="147" t="s">
        <v>16</v>
      </c>
      <c r="M2" s="147" t="s">
        <v>17</v>
      </c>
      <c r="N2" s="147" t="s">
        <v>18</v>
      </c>
      <c r="O2" s="147" t="s">
        <v>19</v>
      </c>
      <c r="P2" s="147" t="s">
        <v>20</v>
      </c>
      <c r="Q2" s="147" t="s">
        <v>21</v>
      </c>
      <c r="R2" s="147" t="s">
        <v>22</v>
      </c>
      <c r="S2" s="147" t="s">
        <v>23</v>
      </c>
      <c r="T2" s="147" t="s">
        <v>24</v>
      </c>
      <c r="U2" s="148" t="s">
        <v>25</v>
      </c>
      <c r="V2" s="149" t="s">
        <v>26</v>
      </c>
      <c r="W2" s="150" t="s">
        <v>27</v>
      </c>
      <c r="X2" s="150" t="s">
        <v>28</v>
      </c>
      <c r="Y2" s="150" t="s">
        <v>29</v>
      </c>
      <c r="Z2" s="150" t="s">
        <v>30</v>
      </c>
      <c r="AA2" s="150" t="s">
        <v>31</v>
      </c>
      <c r="AB2" s="150" t="s">
        <v>32</v>
      </c>
      <c r="AC2" s="150" t="s">
        <v>33</v>
      </c>
      <c r="AD2" s="150" t="s">
        <v>34</v>
      </c>
      <c r="AE2" s="150" t="s">
        <v>35</v>
      </c>
      <c r="AF2" s="150" t="s">
        <v>36</v>
      </c>
      <c r="AG2" s="150" t="s">
        <v>37</v>
      </c>
      <c r="AH2" s="150" t="s">
        <v>33</v>
      </c>
      <c r="AI2" s="150" t="s">
        <v>34</v>
      </c>
      <c r="AJ2" s="150" t="s">
        <v>38</v>
      </c>
      <c r="AK2" s="151" t="s">
        <v>39</v>
      </c>
      <c r="AL2" s="152" t="s">
        <v>40</v>
      </c>
      <c r="AM2" s="153" t="s">
        <v>41</v>
      </c>
      <c r="AN2" s="154" t="s">
        <v>42</v>
      </c>
      <c r="AO2" s="155" t="s">
        <v>6</v>
      </c>
      <c r="AP2" s="139"/>
      <c r="AQ2" s="61" t="s">
        <v>51</v>
      </c>
      <c r="AR2" s="62" t="s">
        <v>52</v>
      </c>
      <c r="AS2" s="63" t="s">
        <v>53</v>
      </c>
    </row>
    <row r="3" spans="2:45" x14ac:dyDescent="0.25">
      <c r="B3" s="156" t="s">
        <v>97</v>
      </c>
      <c r="C3" s="157"/>
      <c r="D3" s="158">
        <v>10</v>
      </c>
      <c r="E3" s="158">
        <v>16</v>
      </c>
      <c r="F3" s="159">
        <v>1</v>
      </c>
      <c r="G3" s="159">
        <v>1</v>
      </c>
      <c r="H3" s="159">
        <v>40</v>
      </c>
      <c r="I3" s="159">
        <v>40</v>
      </c>
      <c r="J3" s="160">
        <v>608</v>
      </c>
      <c r="K3" s="161">
        <f>(J3-J45)/J46</f>
        <v>-1.1318777914387594</v>
      </c>
      <c r="L3" s="162">
        <v>602</v>
      </c>
      <c r="M3" s="161">
        <f>(L3-L45)/L46</f>
        <v>-1.3482811425931804</v>
      </c>
      <c r="N3" s="161">
        <f>L3/J3*100</f>
        <v>99.01315789473685</v>
      </c>
      <c r="O3" s="162">
        <v>255</v>
      </c>
      <c r="P3" s="161">
        <f>(O3-O45)/O46</f>
        <v>-0.65455881212259015</v>
      </c>
      <c r="Q3" s="162">
        <v>237</v>
      </c>
      <c r="R3" s="161">
        <f>(Q3-Q45)/Q46</f>
        <v>-0.60824797353983839</v>
      </c>
      <c r="S3" s="161">
        <f>Q3/O3*100</f>
        <v>92.941176470588232</v>
      </c>
      <c r="T3" s="161">
        <f>O3/J3*100</f>
        <v>41.940789473684212</v>
      </c>
      <c r="U3" s="163">
        <f>Q3/L3*100</f>
        <v>39.368770764119603</v>
      </c>
      <c r="V3" s="160">
        <v>2045</v>
      </c>
      <c r="W3" s="161">
        <f>(V3-V45)/V46</f>
        <v>-0.43259057787673605</v>
      </c>
      <c r="X3" s="162">
        <v>921</v>
      </c>
      <c r="Y3" s="162">
        <v>1122</v>
      </c>
      <c r="Z3" s="161">
        <f>Y3/X3*100</f>
        <v>121.8241042345277</v>
      </c>
      <c r="AA3" s="162">
        <v>1625</v>
      </c>
      <c r="AB3" s="161">
        <f>(AA3-AA45)/AA46</f>
        <v>-0.62845655797856403</v>
      </c>
      <c r="AC3" s="162">
        <v>823</v>
      </c>
      <c r="AD3" s="162">
        <v>801</v>
      </c>
      <c r="AE3" s="161">
        <f>AD3/AC3*100</f>
        <v>97.326852976913727</v>
      </c>
      <c r="AF3" s="162">
        <v>1464</v>
      </c>
      <c r="AG3" s="161">
        <f>(AF3-AF45)/AF46</f>
        <v>-0.9017551701450538</v>
      </c>
      <c r="AH3" s="162">
        <v>726</v>
      </c>
      <c r="AI3" s="162">
        <v>733</v>
      </c>
      <c r="AJ3" s="161">
        <f>AI3/AH3*100</f>
        <v>100.96418732782368</v>
      </c>
      <c r="AK3" s="164">
        <f>AA3/V3</f>
        <v>0.79462102689486558</v>
      </c>
      <c r="AL3" s="160">
        <v>661</v>
      </c>
      <c r="AM3" s="162">
        <v>638</v>
      </c>
      <c r="AN3" s="163">
        <f>AM3/AL3*100</f>
        <v>96.520423600605142</v>
      </c>
      <c r="AO3" s="165"/>
      <c r="AP3" s="166"/>
      <c r="AQ3" s="167">
        <v>2</v>
      </c>
      <c r="AR3" s="168">
        <v>4</v>
      </c>
      <c r="AS3" s="169">
        <v>3</v>
      </c>
    </row>
    <row r="4" spans="2:45" x14ac:dyDescent="0.25">
      <c r="B4" s="170" t="s">
        <v>99</v>
      </c>
      <c r="C4" s="171"/>
      <c r="D4" s="158">
        <v>25</v>
      </c>
      <c r="E4" s="172">
        <v>27</v>
      </c>
      <c r="F4" s="159">
        <v>1</v>
      </c>
      <c r="G4" s="159">
        <v>2</v>
      </c>
      <c r="H4" s="159">
        <v>33</v>
      </c>
      <c r="I4" s="159">
        <v>34</v>
      </c>
      <c r="J4" s="173">
        <v>784</v>
      </c>
      <c r="K4" s="174">
        <f>(J4-J45)/J45</f>
        <v>-8.0011908749209777E-3</v>
      </c>
      <c r="L4" s="191">
        <v>842</v>
      </c>
      <c r="M4" s="174">
        <f>(L4-L45)/L45</f>
        <v>4.8183948447568889E-2</v>
      </c>
      <c r="N4" s="174">
        <f>L4/J4*100</f>
        <v>107.39795918367348</v>
      </c>
      <c r="O4" s="176">
        <v>373</v>
      </c>
      <c r="P4" s="174">
        <f>(O4-O45)/O45</f>
        <v>0.29249898083978809</v>
      </c>
      <c r="Q4" s="191">
        <v>239</v>
      </c>
      <c r="R4" s="174">
        <f>(Q4-Q45)/Q45</f>
        <v>-0.13470343946331589</v>
      </c>
      <c r="S4" s="174">
        <f>Q4/O4*100</f>
        <v>64.075067024128685</v>
      </c>
      <c r="T4" s="174">
        <f>O4/J4*100</f>
        <v>47.576530612244902</v>
      </c>
      <c r="U4" s="177">
        <f>Q4/L4*100</f>
        <v>28.38479809976247</v>
      </c>
      <c r="V4" s="178">
        <v>1926</v>
      </c>
      <c r="W4" s="174">
        <f>(V4-V45)/V46</f>
        <v>-0.93657372664781358</v>
      </c>
      <c r="X4" s="191">
        <v>892</v>
      </c>
      <c r="Y4" s="191">
        <v>1033</v>
      </c>
      <c r="Z4" s="174">
        <f>Y4/X4*100</f>
        <v>115.80717488789239</v>
      </c>
      <c r="AA4" s="191">
        <v>1832</v>
      </c>
      <c r="AB4" s="174">
        <f>(AA4-AA45)/AA46</f>
        <v>0.27387553923798297</v>
      </c>
      <c r="AC4" s="191">
        <v>966</v>
      </c>
      <c r="AD4" s="191">
        <v>865</v>
      </c>
      <c r="AE4" s="174">
        <f>AD4/AC4*100</f>
        <v>89.544513457556945</v>
      </c>
      <c r="AF4" s="191">
        <v>1836</v>
      </c>
      <c r="AG4" s="174">
        <f>(AF4-AF45)/AF46</f>
        <v>0.5129757992836248</v>
      </c>
      <c r="AH4" s="191">
        <v>967</v>
      </c>
      <c r="AI4" s="191">
        <v>868</v>
      </c>
      <c r="AJ4" s="174">
        <f>AI4/AH4*100</f>
        <v>89.762150982419854</v>
      </c>
      <c r="AK4" s="179">
        <f>AA4/V4</f>
        <v>0.95119418483904461</v>
      </c>
      <c r="AL4" s="178">
        <v>670</v>
      </c>
      <c r="AM4" s="191">
        <v>679</v>
      </c>
      <c r="AN4" s="163">
        <f>AM4/AL4*100</f>
        <v>101.34328358208955</v>
      </c>
      <c r="AO4" s="180"/>
      <c r="AP4" s="166"/>
      <c r="AQ4" s="167">
        <v>2</v>
      </c>
      <c r="AR4" s="168">
        <v>3</v>
      </c>
      <c r="AS4" s="169">
        <v>4</v>
      </c>
    </row>
    <row r="5" spans="2:45" x14ac:dyDescent="0.25">
      <c r="B5" s="189" t="s">
        <v>100</v>
      </c>
      <c r="C5" s="171"/>
      <c r="D5" s="158"/>
      <c r="E5" s="172"/>
      <c r="F5" s="159"/>
      <c r="G5" s="159"/>
      <c r="H5" s="159"/>
      <c r="I5" s="159"/>
      <c r="J5" s="173"/>
      <c r="K5" s="174"/>
      <c r="L5" s="191"/>
      <c r="M5" s="174"/>
      <c r="N5" s="174"/>
      <c r="O5" s="176"/>
      <c r="P5" s="174"/>
      <c r="Q5" s="191"/>
      <c r="R5" s="174"/>
      <c r="S5" s="174"/>
      <c r="T5" s="174"/>
      <c r="U5" s="177"/>
      <c r="V5" s="178"/>
      <c r="W5" s="174"/>
      <c r="X5" s="191"/>
      <c r="Y5" s="191"/>
      <c r="Z5" s="174"/>
      <c r="AA5" s="191"/>
      <c r="AB5" s="174"/>
      <c r="AC5" s="191"/>
      <c r="AD5" s="191"/>
      <c r="AE5" s="174"/>
      <c r="AF5" s="191"/>
      <c r="AG5" s="174"/>
      <c r="AH5" s="191"/>
      <c r="AI5" s="191"/>
      <c r="AJ5" s="174"/>
      <c r="AK5" s="179"/>
      <c r="AL5" s="178"/>
      <c r="AM5" s="191"/>
      <c r="AN5" s="181"/>
      <c r="AO5" s="180"/>
      <c r="AP5" s="166"/>
      <c r="AQ5" s="167"/>
      <c r="AR5" s="168"/>
      <c r="AS5" s="169"/>
    </row>
    <row r="6" spans="2:45" x14ac:dyDescent="0.25">
      <c r="B6" s="182" t="s">
        <v>101</v>
      </c>
      <c r="C6" s="183"/>
      <c r="D6" s="158">
        <v>1</v>
      </c>
      <c r="E6" s="172">
        <v>4</v>
      </c>
      <c r="F6" s="159">
        <v>1</v>
      </c>
      <c r="G6" s="159">
        <v>1</v>
      </c>
      <c r="H6" s="159">
        <v>35</v>
      </c>
      <c r="I6" s="159">
        <v>36</v>
      </c>
      <c r="J6" s="190">
        <v>1212</v>
      </c>
      <c r="K6" s="174">
        <f>(J6-J45)/J46</f>
        <v>2.6177983377734293</v>
      </c>
      <c r="L6" s="175">
        <v>1122</v>
      </c>
      <c r="M6" s="174">
        <f>(L6-L45)/L46</f>
        <v>2.1347128084657667</v>
      </c>
      <c r="N6" s="174">
        <f t="shared" ref="N6:N11" si="0">L6/J6*100</f>
        <v>92.574257425742573</v>
      </c>
      <c r="O6" s="191">
        <v>272</v>
      </c>
      <c r="P6" s="174">
        <f>(O6-O45)/O46</f>
        <v>-0.32326722420064852</v>
      </c>
      <c r="Q6" s="175">
        <v>340</v>
      </c>
      <c r="R6" s="174">
        <f>(Q6-Q45)/Q46</f>
        <v>0.98971481966084807</v>
      </c>
      <c r="S6" s="174">
        <f t="shared" ref="S6:S11" si="1">Q6/O6*100</f>
        <v>125</v>
      </c>
      <c r="T6" s="174">
        <f t="shared" ref="T6:T11" si="2">O6/J6*100</f>
        <v>22.442244224422442</v>
      </c>
      <c r="U6" s="177">
        <f t="shared" ref="U6:U11" si="3">Q6/L6*100</f>
        <v>30.303030303030305</v>
      </c>
      <c r="V6" s="190">
        <v>2252</v>
      </c>
      <c r="W6" s="174">
        <f>(V6-V45)/V46</f>
        <v>0.44408599183429798</v>
      </c>
      <c r="X6" s="175">
        <v>1087</v>
      </c>
      <c r="Y6" s="175">
        <v>1165</v>
      </c>
      <c r="Z6" s="174">
        <f t="shared" ref="Z6:Z11" si="4">Y6/X6*100</f>
        <v>107.17571297148115</v>
      </c>
      <c r="AA6" s="175">
        <v>1574</v>
      </c>
      <c r="AB6" s="174">
        <f>(AA6-AA45)/AA46</f>
        <v>-0.85077026308988724</v>
      </c>
      <c r="AC6" s="175">
        <v>799</v>
      </c>
      <c r="AD6" s="175">
        <v>774</v>
      </c>
      <c r="AE6" s="174">
        <f t="shared" ref="AE6:AE11" si="5">AD6/AC6*100</f>
        <v>96.871088861076345</v>
      </c>
      <c r="AF6" s="175">
        <v>1451</v>
      </c>
      <c r="AG6" s="174">
        <f>(AF6-AF45)/AF46</f>
        <v>-0.95119469327024964</v>
      </c>
      <c r="AH6" s="175">
        <v>719</v>
      </c>
      <c r="AI6" s="175">
        <v>730</v>
      </c>
      <c r="AJ6" s="174">
        <f t="shared" ref="AJ6:AJ11" si="6">AI6/AH6*100</f>
        <v>101.52990264255909</v>
      </c>
      <c r="AK6" s="179">
        <f t="shared" ref="AK6:AK11" si="7">AA6/V6</f>
        <v>0.69893428063943164</v>
      </c>
      <c r="AL6" s="190">
        <v>686</v>
      </c>
      <c r="AM6" s="175">
        <v>690</v>
      </c>
      <c r="AN6" s="177">
        <f t="shared" ref="AN6:AN11" si="8">AM6/AL6*100</f>
        <v>100.58309037900874</v>
      </c>
      <c r="AO6" s="185"/>
      <c r="AP6" s="166"/>
      <c r="AQ6" s="167">
        <v>7</v>
      </c>
      <c r="AR6" s="168">
        <v>2</v>
      </c>
      <c r="AS6" s="169">
        <v>0</v>
      </c>
    </row>
    <row r="7" spans="2:45" x14ac:dyDescent="0.25">
      <c r="B7" s="182" t="s">
        <v>137</v>
      </c>
      <c r="C7" s="183"/>
      <c r="D7" s="158">
        <v>8</v>
      </c>
      <c r="E7" s="172">
        <v>9</v>
      </c>
      <c r="F7" s="159">
        <v>2</v>
      </c>
      <c r="G7" s="159">
        <v>1</v>
      </c>
      <c r="H7" s="159">
        <v>35</v>
      </c>
      <c r="I7" s="159">
        <v>36</v>
      </c>
      <c r="J7" s="190">
        <v>916</v>
      </c>
      <c r="K7" s="174">
        <f>(J7-J45)/J46</f>
        <v>0.78020871153699245</v>
      </c>
      <c r="L7" s="175">
        <v>979</v>
      </c>
      <c r="M7" s="174">
        <f>(L7-L45)/L46</f>
        <v>1.1768894719245564</v>
      </c>
      <c r="N7" s="174">
        <f t="shared" si="0"/>
        <v>106.87772925764192</v>
      </c>
      <c r="O7" s="191">
        <v>347</v>
      </c>
      <c r="P7" s="174">
        <f>(O7-O45)/O46</f>
        <v>1.1383133107490941</v>
      </c>
      <c r="Q7" s="175">
        <v>307</v>
      </c>
      <c r="R7" s="174">
        <f>(Q7-Q45)/Q46</f>
        <v>0.47774615776159896</v>
      </c>
      <c r="S7" s="174">
        <f t="shared" si="1"/>
        <v>88.472622478386171</v>
      </c>
      <c r="T7" s="174">
        <f t="shared" si="2"/>
        <v>37.882096069869</v>
      </c>
      <c r="U7" s="177">
        <f t="shared" si="3"/>
        <v>31.3585291113381</v>
      </c>
      <c r="V7" s="190">
        <v>2468</v>
      </c>
      <c r="W7" s="174">
        <f>(V7-V45)/V46</f>
        <v>1.358878934141464</v>
      </c>
      <c r="X7" s="175">
        <v>1172</v>
      </c>
      <c r="Y7" s="175">
        <v>1294</v>
      </c>
      <c r="Z7" s="174">
        <f t="shared" si="4"/>
        <v>110.40955631399318</v>
      </c>
      <c r="AA7" s="175">
        <v>2066</v>
      </c>
      <c r="AB7" s="174">
        <f>(AA7-AA45)/AA46</f>
        <v>1.2939031273958188</v>
      </c>
      <c r="AC7" s="175">
        <v>940</v>
      </c>
      <c r="AD7" s="175">
        <v>1125</v>
      </c>
      <c r="AE7" s="174">
        <f t="shared" si="5"/>
        <v>119.68085106382979</v>
      </c>
      <c r="AF7" s="175">
        <v>2046</v>
      </c>
      <c r="AG7" s="174">
        <f>(AF7-AF45)/AF46</f>
        <v>1.3116142497675565</v>
      </c>
      <c r="AH7" s="175">
        <v>923</v>
      </c>
      <c r="AI7" s="175">
        <v>1122</v>
      </c>
      <c r="AJ7" s="174">
        <f t="shared" si="6"/>
        <v>121.56013001083423</v>
      </c>
      <c r="AK7" s="179">
        <f t="shared" si="7"/>
        <v>0.83711507293354948</v>
      </c>
      <c r="AL7" s="190">
        <v>697</v>
      </c>
      <c r="AM7" s="175">
        <v>690</v>
      </c>
      <c r="AN7" s="177">
        <f t="shared" si="8"/>
        <v>98.995695839311338</v>
      </c>
      <c r="AO7" s="185"/>
      <c r="AP7" s="166"/>
      <c r="AQ7" s="167">
        <v>4</v>
      </c>
      <c r="AR7" s="168">
        <v>4</v>
      </c>
      <c r="AS7" s="169">
        <v>1</v>
      </c>
    </row>
    <row r="8" spans="2:45" x14ac:dyDescent="0.25">
      <c r="B8" s="182" t="s">
        <v>102</v>
      </c>
      <c r="C8" s="183"/>
      <c r="D8" s="158">
        <v>11</v>
      </c>
      <c r="E8" s="172">
        <v>19</v>
      </c>
      <c r="F8" s="159">
        <v>1</v>
      </c>
      <c r="G8" s="159">
        <v>1</v>
      </c>
      <c r="H8" s="159">
        <v>32</v>
      </c>
      <c r="I8" s="159">
        <v>33</v>
      </c>
      <c r="J8" s="184">
        <v>815</v>
      </c>
      <c r="K8" s="174">
        <f>(J8-J45)/J46</f>
        <v>0.15319333231442445</v>
      </c>
      <c r="L8" s="175">
        <v>795</v>
      </c>
      <c r="M8" s="174">
        <f>(L8-L45)/L46</f>
        <v>-5.5554541527071177E-2</v>
      </c>
      <c r="N8" s="174">
        <f t="shared" si="0"/>
        <v>97.546012269938657</v>
      </c>
      <c r="O8" s="175">
        <v>191</v>
      </c>
      <c r="P8" s="174">
        <f>(O8-O45)/O46</f>
        <v>-1.9017742019463706</v>
      </c>
      <c r="Q8" s="175">
        <v>145</v>
      </c>
      <c r="R8" s="174">
        <f>(Q8-Q45)/Q46</f>
        <v>-2.0355545461074418</v>
      </c>
      <c r="S8" s="174">
        <f t="shared" si="1"/>
        <v>75.916230366492144</v>
      </c>
      <c r="T8" s="174">
        <f t="shared" si="2"/>
        <v>23.435582822085891</v>
      </c>
      <c r="U8" s="177">
        <f t="shared" si="3"/>
        <v>18.238993710691823</v>
      </c>
      <c r="V8" s="184">
        <v>2325</v>
      </c>
      <c r="W8" s="174">
        <f>(V8-V45)/V46</f>
        <v>0.75325212511403461</v>
      </c>
      <c r="X8" s="175">
        <v>1172</v>
      </c>
      <c r="Y8" s="175">
        <v>1152</v>
      </c>
      <c r="Z8" s="174">
        <f t="shared" si="4"/>
        <v>98.293515358361773</v>
      </c>
      <c r="AA8" s="175">
        <v>1672</v>
      </c>
      <c r="AB8" s="174">
        <f>(AA8-AA45)/AA46</f>
        <v>-0.42357922189557995</v>
      </c>
      <c r="AC8" s="175">
        <v>792</v>
      </c>
      <c r="AD8" s="175">
        <v>879</v>
      </c>
      <c r="AE8" s="174">
        <f t="shared" si="5"/>
        <v>110.98484848484848</v>
      </c>
      <c r="AF8" s="175">
        <v>1657</v>
      </c>
      <c r="AG8" s="174">
        <f>(AF8-AF45)/AF46</f>
        <v>-0.16776840374791677</v>
      </c>
      <c r="AH8" s="175">
        <v>788</v>
      </c>
      <c r="AI8" s="175">
        <v>868</v>
      </c>
      <c r="AJ8" s="174">
        <f t="shared" si="6"/>
        <v>110.1522842639594</v>
      </c>
      <c r="AK8" s="179">
        <f t="shared" si="7"/>
        <v>0.71913978494623654</v>
      </c>
      <c r="AL8" s="184">
        <v>665</v>
      </c>
      <c r="AM8" s="175">
        <v>720</v>
      </c>
      <c r="AN8" s="177">
        <f t="shared" si="8"/>
        <v>108.27067669172932</v>
      </c>
      <c r="AO8" s="185"/>
      <c r="AP8" s="166"/>
      <c r="AQ8" s="167">
        <v>3</v>
      </c>
      <c r="AR8" s="168">
        <v>3</v>
      </c>
      <c r="AS8" s="169">
        <v>3</v>
      </c>
    </row>
    <row r="9" spans="2:45" x14ac:dyDescent="0.25">
      <c r="B9" s="186" t="s">
        <v>103</v>
      </c>
      <c r="C9" s="183"/>
      <c r="D9" s="158">
        <v>18</v>
      </c>
      <c r="E9" s="172">
        <v>19</v>
      </c>
      <c r="F9" s="159">
        <v>1</v>
      </c>
      <c r="G9" s="159">
        <v>1</v>
      </c>
      <c r="H9" s="159">
        <v>33</v>
      </c>
      <c r="I9" s="159">
        <v>34</v>
      </c>
      <c r="J9" s="184">
        <v>790</v>
      </c>
      <c r="K9" s="174">
        <f>(J9-J45)/J46</f>
        <v>-2.0084942258151561E-3</v>
      </c>
      <c r="L9" s="175">
        <v>803</v>
      </c>
      <c r="M9" s="174">
        <f>(L9-L45)/L46</f>
        <v>-1.9700192030873711E-3</v>
      </c>
      <c r="N9" s="174">
        <f t="shared" si="0"/>
        <v>101.64556962025317</v>
      </c>
      <c r="O9" s="175">
        <v>290</v>
      </c>
      <c r="P9" s="174">
        <f>(O9-O45)/O46</f>
        <v>2.7512104187289728E-2</v>
      </c>
      <c r="Q9" s="175">
        <v>280</v>
      </c>
      <c r="R9" s="174">
        <f>(Q9-Q45)/Q46</f>
        <v>5.8862707116758839E-2</v>
      </c>
      <c r="S9" s="174">
        <f t="shared" si="1"/>
        <v>96.551724137931032</v>
      </c>
      <c r="T9" s="174">
        <f t="shared" si="2"/>
        <v>36.708860759493675</v>
      </c>
      <c r="U9" s="177">
        <f t="shared" si="3"/>
        <v>34.869240348692401</v>
      </c>
      <c r="V9" s="184">
        <v>2147</v>
      </c>
      <c r="W9" s="174">
        <f>(V9-V45)/V46</f>
        <v>-6.0502178724101453E-4</v>
      </c>
      <c r="X9" s="175">
        <v>1057</v>
      </c>
      <c r="Y9" s="175">
        <v>1080</v>
      </c>
      <c r="Z9" s="174">
        <f t="shared" si="4"/>
        <v>102.17596972563861</v>
      </c>
      <c r="AA9" s="175">
        <v>1740</v>
      </c>
      <c r="AB9" s="174">
        <f>(AA9-AA45)/AA46</f>
        <v>-0.1271609484138157</v>
      </c>
      <c r="AC9" s="175">
        <v>860</v>
      </c>
      <c r="AD9" s="175">
        <v>879</v>
      </c>
      <c r="AE9" s="174">
        <f t="shared" si="5"/>
        <v>102.20930232558139</v>
      </c>
      <c r="AF9" s="175">
        <v>1701</v>
      </c>
      <c r="AG9" s="174">
        <f>(AF9-AF45)/AF46</f>
        <v>-4.3463317033111951E-4</v>
      </c>
      <c r="AH9" s="175">
        <v>850</v>
      </c>
      <c r="AI9" s="175">
        <v>851</v>
      </c>
      <c r="AJ9" s="174">
        <f t="shared" si="6"/>
        <v>100.11764705882354</v>
      </c>
      <c r="AK9" s="179">
        <f t="shared" si="7"/>
        <v>0.81043316255239872</v>
      </c>
      <c r="AL9" s="184">
        <v>670</v>
      </c>
      <c r="AM9" s="175">
        <v>680</v>
      </c>
      <c r="AN9" s="177">
        <f t="shared" si="8"/>
        <v>101.49253731343283</v>
      </c>
      <c r="AO9" s="185"/>
      <c r="AP9" s="166"/>
      <c r="AQ9" s="61"/>
      <c r="AR9" s="62"/>
      <c r="AS9" s="63"/>
    </row>
    <row r="10" spans="2:45" ht="15.75" customHeight="1" x14ac:dyDescent="0.25">
      <c r="B10" s="182" t="s">
        <v>104</v>
      </c>
      <c r="C10" s="183"/>
      <c r="D10" s="158">
        <v>4</v>
      </c>
      <c r="E10" s="172">
        <v>2</v>
      </c>
      <c r="F10" s="159">
        <v>1</v>
      </c>
      <c r="G10" s="159">
        <v>1</v>
      </c>
      <c r="H10" s="159">
        <v>32</v>
      </c>
      <c r="I10" s="159">
        <v>33</v>
      </c>
      <c r="J10" s="184">
        <v>665</v>
      </c>
      <c r="K10" s="174">
        <f>(J10-J45)/J46</f>
        <v>-0.77801762692701315</v>
      </c>
      <c r="L10" s="175">
        <v>714</v>
      </c>
      <c r="M10" s="174">
        <f>(L10-L45)/L46</f>
        <v>-0.59809783005740724</v>
      </c>
      <c r="N10" s="174">
        <f t="shared" si="0"/>
        <v>107.36842105263158</v>
      </c>
      <c r="O10" s="175">
        <v>264</v>
      </c>
      <c r="P10" s="174">
        <f>(O10-O45)/O46</f>
        <v>-0.47916914792862103</v>
      </c>
      <c r="Q10" s="175">
        <v>233</v>
      </c>
      <c r="R10" s="174">
        <f>(Q10-Q45)/Q46</f>
        <v>-0.67030478104277769</v>
      </c>
      <c r="S10" s="174">
        <f t="shared" si="1"/>
        <v>88.257575757575751</v>
      </c>
      <c r="T10" s="174">
        <f t="shared" si="2"/>
        <v>39.699248120300751</v>
      </c>
      <c r="U10" s="177">
        <f t="shared" si="3"/>
        <v>32.633053221288513</v>
      </c>
      <c r="V10" s="184">
        <v>1834</v>
      </c>
      <c r="W10" s="174">
        <f>(V10-V45)/V46</f>
        <v>-1.3262077576304954</v>
      </c>
      <c r="X10" s="175">
        <v>804</v>
      </c>
      <c r="Y10" s="175">
        <v>1029</v>
      </c>
      <c r="Z10" s="174">
        <f t="shared" si="4"/>
        <v>127.98507462686568</v>
      </c>
      <c r="AA10" s="175">
        <v>1350</v>
      </c>
      <c r="AB10" s="174">
        <f>(AA10-AA45)/AA46</f>
        <v>-1.8272069286768753</v>
      </c>
      <c r="AC10" s="175">
        <v>722</v>
      </c>
      <c r="AD10" s="175">
        <v>627</v>
      </c>
      <c r="AE10" s="174">
        <f t="shared" si="5"/>
        <v>86.842105263157904</v>
      </c>
      <c r="AF10" s="175">
        <v>1353</v>
      </c>
      <c r="AG10" s="174">
        <f>(AF10-AF45)/AF46</f>
        <v>-1.3238926368294177</v>
      </c>
      <c r="AH10" s="175">
        <v>725</v>
      </c>
      <c r="AI10" s="175">
        <v>627</v>
      </c>
      <c r="AJ10" s="174">
        <f t="shared" si="6"/>
        <v>86.482758620689665</v>
      </c>
      <c r="AK10" s="179">
        <f t="shared" si="7"/>
        <v>0.73609596510359865</v>
      </c>
      <c r="AL10" s="184">
        <v>600</v>
      </c>
      <c r="AM10" s="175">
        <v>620</v>
      </c>
      <c r="AN10" s="177">
        <f t="shared" si="8"/>
        <v>103.33333333333334</v>
      </c>
      <c r="AO10" s="185"/>
      <c r="AP10" s="166"/>
      <c r="AQ10" s="167">
        <v>3</v>
      </c>
      <c r="AR10" s="168">
        <v>5</v>
      </c>
      <c r="AS10" s="169">
        <v>1</v>
      </c>
    </row>
    <row r="11" spans="2:45" x14ac:dyDescent="0.25">
      <c r="B11" s="182" t="s">
        <v>105</v>
      </c>
      <c r="C11" s="183"/>
      <c r="D11" s="158">
        <v>30</v>
      </c>
      <c r="E11" s="172">
        <v>33</v>
      </c>
      <c r="F11" s="159">
        <v>1</v>
      </c>
      <c r="G11" s="159">
        <v>1</v>
      </c>
      <c r="H11" s="159">
        <v>29</v>
      </c>
      <c r="I11" s="159">
        <v>32</v>
      </c>
      <c r="J11" s="190">
        <v>1036</v>
      </c>
      <c r="K11" s="174">
        <f>(J11-J45)/J46</f>
        <v>1.5251774789301427</v>
      </c>
      <c r="L11" s="191">
        <v>1130</v>
      </c>
      <c r="M11" s="174">
        <f>(L11-L45)/L46</f>
        <v>2.1882973307897506</v>
      </c>
      <c r="N11" s="174">
        <f t="shared" si="0"/>
        <v>109.07335907335907</v>
      </c>
      <c r="O11" s="191">
        <v>338</v>
      </c>
      <c r="P11" s="174">
        <f>(O11-O45)/O46</f>
        <v>0.96292364655512497</v>
      </c>
      <c r="Q11" s="191">
        <v>277</v>
      </c>
      <c r="R11" s="174">
        <f>(Q11-Q45)/Q46</f>
        <v>1.2320101489554381E-2</v>
      </c>
      <c r="S11" s="174">
        <f t="shared" si="1"/>
        <v>81.952662721893489</v>
      </c>
      <c r="T11" s="174">
        <f t="shared" si="2"/>
        <v>32.625482625482626</v>
      </c>
      <c r="U11" s="177">
        <f t="shared" si="3"/>
        <v>24.513274336283185</v>
      </c>
      <c r="V11" s="190">
        <v>2397</v>
      </c>
      <c r="W11" s="174">
        <f>(V11-V45)/V46</f>
        <v>1.0581831058830899</v>
      </c>
      <c r="X11" s="191">
        <v>1184</v>
      </c>
      <c r="Y11" s="191">
        <v>1212</v>
      </c>
      <c r="Z11" s="174">
        <f t="shared" si="4"/>
        <v>102.36486486486487</v>
      </c>
      <c r="AA11" s="191">
        <v>2124</v>
      </c>
      <c r="AB11" s="174">
        <f>(AA11-AA45)/AA46</f>
        <v>1.5467304783067353</v>
      </c>
      <c r="AC11" s="191">
        <v>1117</v>
      </c>
      <c r="AD11" s="191">
        <v>1006</v>
      </c>
      <c r="AE11" s="174">
        <f t="shared" si="5"/>
        <v>90.062667860340198</v>
      </c>
      <c r="AF11" s="191">
        <v>2095</v>
      </c>
      <c r="AG11" s="174">
        <f>(AF11-AF45)/AF46</f>
        <v>1.4979632215471403</v>
      </c>
      <c r="AH11" s="191">
        <v>1098</v>
      </c>
      <c r="AI11" s="191">
        <v>996</v>
      </c>
      <c r="AJ11" s="174">
        <f t="shared" si="6"/>
        <v>90.710382513661202</v>
      </c>
      <c r="AK11" s="179">
        <f t="shared" si="7"/>
        <v>0.88610763454317898</v>
      </c>
      <c r="AL11" s="190">
        <v>687</v>
      </c>
      <c r="AM11" s="191">
        <v>667</v>
      </c>
      <c r="AN11" s="177">
        <f t="shared" si="8"/>
        <v>97.088791848617177</v>
      </c>
      <c r="AO11" s="185"/>
      <c r="AP11" s="166"/>
      <c r="AQ11" s="167">
        <v>5</v>
      </c>
      <c r="AR11" s="168">
        <v>2</v>
      </c>
      <c r="AS11" s="169">
        <v>2</v>
      </c>
    </row>
    <row r="12" spans="2:45" x14ac:dyDescent="0.25">
      <c r="B12" s="189" t="s">
        <v>106</v>
      </c>
      <c r="C12" s="183"/>
      <c r="D12" s="158"/>
      <c r="E12" s="172"/>
      <c r="F12" s="159"/>
      <c r="G12" s="159"/>
      <c r="H12" s="159"/>
      <c r="I12" s="159"/>
      <c r="J12" s="184"/>
      <c r="K12" s="174"/>
      <c r="L12" s="175"/>
      <c r="M12" s="174"/>
      <c r="N12" s="174"/>
      <c r="O12" s="175"/>
      <c r="P12" s="174"/>
      <c r="Q12" s="175"/>
      <c r="R12" s="174"/>
      <c r="S12" s="174"/>
      <c r="T12" s="174"/>
      <c r="U12" s="188"/>
      <c r="V12" s="184"/>
      <c r="W12" s="174"/>
      <c r="X12" s="175"/>
      <c r="Y12" s="175"/>
      <c r="Z12" s="174"/>
      <c r="AA12" s="175"/>
      <c r="AB12" s="174"/>
      <c r="AC12" s="175"/>
      <c r="AD12" s="175"/>
      <c r="AE12" s="174"/>
      <c r="AF12" s="175"/>
      <c r="AG12" s="174"/>
      <c r="AH12" s="175"/>
      <c r="AI12" s="175"/>
      <c r="AJ12" s="174"/>
      <c r="AK12" s="179"/>
      <c r="AL12" s="184"/>
      <c r="AM12" s="175"/>
      <c r="AN12" s="177"/>
      <c r="AO12" s="185"/>
      <c r="AP12" s="166"/>
      <c r="AQ12" s="167"/>
      <c r="AR12" s="168"/>
      <c r="AS12" s="169"/>
    </row>
    <row r="13" spans="2:45" x14ac:dyDescent="0.25">
      <c r="B13" s="182" t="s">
        <v>107</v>
      </c>
      <c r="C13" s="183"/>
      <c r="D13" s="158">
        <v>27</v>
      </c>
      <c r="E13" s="172">
        <v>31</v>
      </c>
      <c r="F13" s="159">
        <v>1</v>
      </c>
      <c r="G13" s="159">
        <v>1</v>
      </c>
      <c r="H13" s="159">
        <v>35</v>
      </c>
      <c r="I13" s="159">
        <v>36</v>
      </c>
      <c r="J13" s="190">
        <v>879</v>
      </c>
      <c r="K13" s="174">
        <f>(J13-J45)/J46</f>
        <v>0.55051000825743779</v>
      </c>
      <c r="L13" s="191">
        <v>868</v>
      </c>
      <c r="M13" s="174">
        <f>(L13-L45)/L46</f>
        <v>0.43340422467928108</v>
      </c>
      <c r="N13" s="174">
        <f t="shared" ref="N13:N43" si="9">L13/J13*100</f>
        <v>98.748577929465299</v>
      </c>
      <c r="O13" s="191">
        <v>178</v>
      </c>
      <c r="P13" s="174">
        <f>(O13-O45)/O46</f>
        <v>-2.1551148280043257</v>
      </c>
      <c r="Q13" s="191">
        <v>295</v>
      </c>
      <c r="R13" s="174">
        <f>(Q13-Q45)/Q46</f>
        <v>0.29157573525278113</v>
      </c>
      <c r="S13" s="174">
        <f t="shared" ref="S13:S43" si="10">Q13/O13*100</f>
        <v>165.73033707865167</v>
      </c>
      <c r="T13" s="174">
        <f>O13/J13*100</f>
        <v>20.25028441410694</v>
      </c>
      <c r="U13" s="174">
        <f>P13/K13*100</f>
        <v>-391.47604869637871</v>
      </c>
      <c r="V13" s="190">
        <v>1765</v>
      </c>
      <c r="W13" s="174">
        <f>(V13-V45)/V46</f>
        <v>-1.6184332808675066</v>
      </c>
      <c r="X13" s="191">
        <v>901</v>
      </c>
      <c r="Y13" s="191">
        <v>863</v>
      </c>
      <c r="Z13" s="174">
        <f t="shared" ref="Z13:Z40" si="11">Y13/X13*100</f>
        <v>95.782463928967815</v>
      </c>
      <c r="AA13" s="191">
        <v>1616</v>
      </c>
      <c r="AB13" s="174">
        <f>(AA13-AA45)/AA46</f>
        <v>-0.66768838829232691</v>
      </c>
      <c r="AC13" s="191">
        <v>861</v>
      </c>
      <c r="AD13" s="191">
        <v>754</v>
      </c>
      <c r="AE13" s="174">
        <f t="shared" ref="AE13:AE40" si="12">AD13/AC13*100</f>
        <v>87.572590011614409</v>
      </c>
      <c r="AF13" s="191">
        <v>1582</v>
      </c>
      <c r="AG13" s="174">
        <f>(AF13-AF45)/AF46</f>
        <v>-0.45299642177789229</v>
      </c>
      <c r="AH13" s="191">
        <v>858</v>
      </c>
      <c r="AI13" s="191">
        <v>724</v>
      </c>
      <c r="AJ13" s="174">
        <f t="shared" ref="AJ13:AJ40" si="13">AI13/AH13*100</f>
        <v>84.382284382284382</v>
      </c>
      <c r="AK13" s="179">
        <f t="shared" ref="AK13:AK43" si="14">AA13/V13</f>
        <v>0.91558073654390937</v>
      </c>
      <c r="AL13" s="190">
        <v>751</v>
      </c>
      <c r="AM13" s="191">
        <v>763</v>
      </c>
      <c r="AN13" s="177">
        <f t="shared" ref="AN13:AN40" si="15">AM13/AL13*100</f>
        <v>101.59786950732357</v>
      </c>
      <c r="AO13" s="185"/>
      <c r="AP13" s="166"/>
      <c r="AQ13" s="167">
        <v>4</v>
      </c>
      <c r="AR13" s="168">
        <v>4</v>
      </c>
      <c r="AS13" s="169">
        <v>1</v>
      </c>
    </row>
    <row r="14" spans="2:45" x14ac:dyDescent="0.25">
      <c r="B14" s="187" t="s">
        <v>108</v>
      </c>
      <c r="C14" s="183"/>
      <c r="D14" s="158">
        <v>20</v>
      </c>
      <c r="E14" s="172">
        <v>13</v>
      </c>
      <c r="F14" s="159">
        <v>1</v>
      </c>
      <c r="G14" s="159">
        <v>1</v>
      </c>
      <c r="H14" s="159">
        <v>29</v>
      </c>
      <c r="I14" s="159">
        <v>33</v>
      </c>
      <c r="J14" s="190">
        <v>756</v>
      </c>
      <c r="K14" s="174">
        <f>(J14-J45)/J46</f>
        <v>-0.21308297832054102</v>
      </c>
      <c r="L14" s="191">
        <v>915</v>
      </c>
      <c r="M14" s="174">
        <f>(L14-L45)/L46</f>
        <v>0.74821329333268594</v>
      </c>
      <c r="N14" s="174">
        <f t="shared" si="9"/>
        <v>121.03174603174602</v>
      </c>
      <c r="O14" s="191">
        <v>290</v>
      </c>
      <c r="P14" s="174">
        <f>(O14-O45)/O46</f>
        <v>2.7512104187289728E-2</v>
      </c>
      <c r="Q14" s="191">
        <v>280</v>
      </c>
      <c r="R14" s="174">
        <f>(Q14-Q45)/Q46</f>
        <v>5.8862707116758839E-2</v>
      </c>
      <c r="S14" s="174">
        <f t="shared" si="10"/>
        <v>96.551724137931032</v>
      </c>
      <c r="T14" s="174">
        <f>O14/J14*100</f>
        <v>38.359788359788361</v>
      </c>
      <c r="U14" s="174">
        <f>P14/K14*100</f>
        <v>-12.911450930586877</v>
      </c>
      <c r="V14" s="190">
        <v>2594</v>
      </c>
      <c r="W14" s="174">
        <f>(V14-V45)/V46</f>
        <v>1.8925081504873107</v>
      </c>
      <c r="X14" s="191">
        <v>1211</v>
      </c>
      <c r="Y14" s="191">
        <v>1382</v>
      </c>
      <c r="Z14" s="174">
        <f t="shared" si="11"/>
        <v>114.12056151940544</v>
      </c>
      <c r="AA14" s="191">
        <v>2095</v>
      </c>
      <c r="AB14" s="174">
        <f>(AA14-AA45)/AA46</f>
        <v>1.4203168028512769</v>
      </c>
      <c r="AC14" s="191">
        <v>948</v>
      </c>
      <c r="AD14" s="191">
        <v>1145</v>
      </c>
      <c r="AE14" s="174">
        <f t="shared" si="12"/>
        <v>120.78059071729959</v>
      </c>
      <c r="AF14" s="191">
        <v>2003</v>
      </c>
      <c r="AG14" s="174">
        <f>(AF14-AF45)/AF46</f>
        <v>1.1480835194303705</v>
      </c>
      <c r="AH14" s="191">
        <v>891</v>
      </c>
      <c r="AI14" s="191">
        <v>1111</v>
      </c>
      <c r="AJ14" s="174">
        <f t="shared" si="13"/>
        <v>124.69135802469135</v>
      </c>
      <c r="AK14" s="179">
        <f t="shared" si="14"/>
        <v>0.80763299922899001</v>
      </c>
      <c r="AL14" s="190">
        <v>670</v>
      </c>
      <c r="AM14" s="191">
        <v>679</v>
      </c>
      <c r="AN14" s="163">
        <f t="shared" si="15"/>
        <v>101.34328358208955</v>
      </c>
      <c r="AO14" s="185"/>
      <c r="AP14" s="166"/>
      <c r="AQ14" s="167">
        <v>1</v>
      </c>
      <c r="AR14" s="168">
        <v>6</v>
      </c>
      <c r="AS14" s="169">
        <v>2</v>
      </c>
    </row>
    <row r="15" spans="2:45" x14ac:dyDescent="0.25">
      <c r="B15" s="189" t="s">
        <v>109</v>
      </c>
      <c r="C15" s="183"/>
      <c r="D15" s="158"/>
      <c r="E15" s="172"/>
      <c r="F15" s="159"/>
      <c r="G15" s="159"/>
      <c r="H15" s="159"/>
      <c r="I15" s="159"/>
      <c r="J15" s="190"/>
      <c r="K15" s="174">
        <f>(J15-J45)/J46</f>
        <v>-4.9063862128973863</v>
      </c>
      <c r="L15" s="191"/>
      <c r="M15" s="174">
        <f>(L15-L45)/L46</f>
        <v>-5.3805164474729619</v>
      </c>
      <c r="N15" s="174" t="e">
        <f t="shared" si="9"/>
        <v>#DIV/0!</v>
      </c>
      <c r="O15" s="191"/>
      <c r="P15" s="174">
        <f>(O15-O45)/O46</f>
        <v>-5.6239326309517148</v>
      </c>
      <c r="Q15" s="191"/>
      <c r="R15" s="174">
        <f>(Q15-Q45)/Q46</f>
        <v>-4.2851138180889903</v>
      </c>
      <c r="S15" s="174" t="e">
        <f t="shared" si="10"/>
        <v>#DIV/0!</v>
      </c>
      <c r="T15" s="174" t="e">
        <f t="shared" ref="T15:T43" si="16">O15/J15*100</f>
        <v>#DIV/0!</v>
      </c>
      <c r="U15" s="177" t="e">
        <f>Q15/L15*100</f>
        <v>#DIV/0!</v>
      </c>
      <c r="V15" s="190"/>
      <c r="W15" s="174">
        <f>(V15-V45)/V46</f>
        <v>-9.0934774622200436</v>
      </c>
      <c r="X15" s="191"/>
      <c r="Y15" s="191"/>
      <c r="Z15" s="174" t="e">
        <f t="shared" si="11"/>
        <v>#DIV/0!</v>
      </c>
      <c r="AA15" s="191"/>
      <c r="AB15" s="174">
        <f>(AA15-AA45)/AA46</f>
        <v>-7.7119814757413128</v>
      </c>
      <c r="AC15" s="191"/>
      <c r="AD15" s="191"/>
      <c r="AE15" s="174" t="e">
        <f t="shared" si="12"/>
        <v>#DIV/0!</v>
      </c>
      <c r="AF15" s="191"/>
      <c r="AG15" s="174">
        <f>(AF15-AF45)/AF46</f>
        <v>-6.4694060820901766</v>
      </c>
      <c r="AH15" s="191"/>
      <c r="AI15" s="191"/>
      <c r="AJ15" s="174" t="e">
        <f t="shared" si="13"/>
        <v>#DIV/0!</v>
      </c>
      <c r="AK15" s="179" t="e">
        <f t="shared" si="14"/>
        <v>#DIV/0!</v>
      </c>
      <c r="AL15" s="190"/>
      <c r="AM15" s="191"/>
      <c r="AN15" s="177" t="e">
        <f t="shared" si="15"/>
        <v>#DIV/0!</v>
      </c>
      <c r="AO15" s="185"/>
      <c r="AP15" s="166"/>
      <c r="AQ15" s="61"/>
      <c r="AR15" s="62"/>
      <c r="AS15" s="63"/>
    </row>
    <row r="16" spans="2:45" x14ac:dyDescent="0.25">
      <c r="B16" s="182" t="s">
        <v>110</v>
      </c>
      <c r="C16" s="192"/>
      <c r="D16" s="158">
        <v>23</v>
      </c>
      <c r="E16" s="172">
        <v>27</v>
      </c>
      <c r="F16" s="159">
        <v>1</v>
      </c>
      <c r="G16" s="159">
        <v>1</v>
      </c>
      <c r="H16" s="159">
        <v>34</v>
      </c>
      <c r="I16" s="159">
        <v>35</v>
      </c>
      <c r="J16" s="184">
        <v>700</v>
      </c>
      <c r="K16" s="174">
        <f>(J16-J45)/J46</f>
        <v>-0.56073506977067777</v>
      </c>
      <c r="L16" s="175">
        <v>621</v>
      </c>
      <c r="M16" s="174">
        <f>(L16-L45)/L46</f>
        <v>-1.2210179020737191</v>
      </c>
      <c r="N16" s="174">
        <f t="shared" si="9"/>
        <v>88.714285714285708</v>
      </c>
      <c r="O16" s="175">
        <v>232</v>
      </c>
      <c r="P16" s="174">
        <f>(O16-O45)/O46</f>
        <v>-1.1027768428405111</v>
      </c>
      <c r="Q16" s="175">
        <v>175</v>
      </c>
      <c r="R16" s="174">
        <f>(Q16-Q45)/Q46</f>
        <v>-1.5701284898353973</v>
      </c>
      <c r="S16" s="174">
        <f t="shared" si="10"/>
        <v>75.431034482758619</v>
      </c>
      <c r="T16" s="174">
        <f t="shared" si="16"/>
        <v>33.142857142857139</v>
      </c>
      <c r="U16" s="177">
        <f>Q16/L16*100</f>
        <v>28.180354267310786</v>
      </c>
      <c r="V16" s="184">
        <v>1643</v>
      </c>
      <c r="W16" s="174">
        <f>(V16-V45)/V46</f>
        <v>-2.1351218871706283</v>
      </c>
      <c r="X16" s="175">
        <v>796</v>
      </c>
      <c r="Y16" s="175">
        <v>846</v>
      </c>
      <c r="Z16" s="174">
        <f t="shared" si="11"/>
        <v>106.28140703517587</v>
      </c>
      <c r="AA16" s="175">
        <v>1496</v>
      </c>
      <c r="AB16" s="174">
        <f>(AA16-AA45)/AA46</f>
        <v>-1.1907794591424992</v>
      </c>
      <c r="AC16" s="175">
        <v>725</v>
      </c>
      <c r="AD16" s="175">
        <v>771</v>
      </c>
      <c r="AE16" s="174">
        <f t="shared" si="12"/>
        <v>106.34482758620689</v>
      </c>
      <c r="AF16" s="175">
        <v>1055</v>
      </c>
      <c r="AG16" s="174">
        <f>(AF16-AF45)/AF46</f>
        <v>-2.4571986284685203</v>
      </c>
      <c r="AH16" s="175">
        <v>426</v>
      </c>
      <c r="AI16" s="175">
        <v>628</v>
      </c>
      <c r="AJ16" s="174">
        <f t="shared" si="13"/>
        <v>147.41784037558685</v>
      </c>
      <c r="AK16" s="179">
        <f t="shared" si="14"/>
        <v>0.91052951917224589</v>
      </c>
      <c r="AL16" s="184">
        <v>640</v>
      </c>
      <c r="AM16" s="175">
        <v>690</v>
      </c>
      <c r="AN16" s="177">
        <f t="shared" si="15"/>
        <v>107.8125</v>
      </c>
      <c r="AO16" s="185"/>
      <c r="AP16" s="166"/>
      <c r="AQ16" s="167">
        <v>3</v>
      </c>
      <c r="AR16" s="168">
        <v>3</v>
      </c>
      <c r="AS16" s="169">
        <v>3</v>
      </c>
    </row>
    <row r="17" spans="2:45" x14ac:dyDescent="0.25">
      <c r="B17" s="182" t="s">
        <v>111</v>
      </c>
      <c r="C17" s="192"/>
      <c r="D17" s="158">
        <v>30</v>
      </c>
      <c r="E17" s="172">
        <v>26</v>
      </c>
      <c r="F17" s="159">
        <v>1</v>
      </c>
      <c r="G17" s="159">
        <v>1</v>
      </c>
      <c r="H17" s="159">
        <v>28</v>
      </c>
      <c r="I17" s="159">
        <v>30</v>
      </c>
      <c r="J17" s="184">
        <v>621</v>
      </c>
      <c r="K17" s="174">
        <f>(J17-J45)/J46</f>
        <v>-1.051172841637835</v>
      </c>
      <c r="L17" s="175">
        <v>733</v>
      </c>
      <c r="M17" s="174">
        <f>(L17-L45)/L46</f>
        <v>-0.47083458953794566</v>
      </c>
      <c r="N17" s="174">
        <f t="shared" si="9"/>
        <v>118.0354267310789</v>
      </c>
      <c r="O17" s="175">
        <v>282</v>
      </c>
      <c r="P17" s="174">
        <f>(O17-O45)/O46</f>
        <v>-0.12838981954068282</v>
      </c>
      <c r="Q17" s="175">
        <v>255</v>
      </c>
      <c r="R17" s="174">
        <f>(Q17-Q45)/Q46</f>
        <v>-0.32899233977661163</v>
      </c>
      <c r="S17" s="174">
        <f t="shared" si="10"/>
        <v>90.425531914893625</v>
      </c>
      <c r="T17" s="174">
        <f t="shared" si="16"/>
        <v>45.410628019323674</v>
      </c>
      <c r="U17" s="177">
        <f>Q17/L17*100</f>
        <v>34.788540245566168</v>
      </c>
      <c r="V17" s="184">
        <v>2016</v>
      </c>
      <c r="W17" s="174">
        <f>(V17-V45)/V46</f>
        <v>-0.55541000068649438</v>
      </c>
      <c r="X17" s="175">
        <v>1059</v>
      </c>
      <c r="Y17" s="175">
        <v>956</v>
      </c>
      <c r="Z17" s="174">
        <f t="shared" si="11"/>
        <v>90.27384324834749</v>
      </c>
      <c r="AA17" s="175">
        <v>1761</v>
      </c>
      <c r="AB17" s="174">
        <f>(AA17-AA45)/AA46</f>
        <v>-3.5620011015035563E-2</v>
      </c>
      <c r="AC17" s="175">
        <v>837</v>
      </c>
      <c r="AD17" s="175">
        <v>923</v>
      </c>
      <c r="AE17" s="174">
        <f t="shared" si="12"/>
        <v>110.27479091995221</v>
      </c>
      <c r="AF17" s="175">
        <v>1723</v>
      </c>
      <c r="AG17" s="174">
        <f>(AF17-AF45)/AF46</f>
        <v>8.3232252118461705E-2</v>
      </c>
      <c r="AH17" s="175">
        <v>794</v>
      </c>
      <c r="AI17" s="175">
        <v>928</v>
      </c>
      <c r="AJ17" s="174">
        <f t="shared" si="13"/>
        <v>116.87657430730478</v>
      </c>
      <c r="AK17" s="179">
        <f t="shared" si="14"/>
        <v>0.87351190476190477</v>
      </c>
      <c r="AL17" s="184">
        <v>638</v>
      </c>
      <c r="AM17" s="175">
        <v>644</v>
      </c>
      <c r="AN17" s="177">
        <f t="shared" si="15"/>
        <v>100.94043887147335</v>
      </c>
      <c r="AO17" s="185"/>
      <c r="AP17" s="166"/>
      <c r="AQ17" s="167">
        <v>3</v>
      </c>
      <c r="AR17" s="168">
        <v>4</v>
      </c>
      <c r="AS17" s="169">
        <v>2</v>
      </c>
    </row>
    <row r="18" spans="2:45" x14ac:dyDescent="0.25">
      <c r="B18" s="182" t="s">
        <v>112</v>
      </c>
      <c r="C18" s="183"/>
      <c r="D18" s="158">
        <v>29</v>
      </c>
      <c r="E18" s="172">
        <v>33</v>
      </c>
      <c r="F18" s="159">
        <v>2</v>
      </c>
      <c r="G18" s="159">
        <v>2</v>
      </c>
      <c r="H18" s="159">
        <v>31</v>
      </c>
      <c r="I18" s="159">
        <v>32</v>
      </c>
      <c r="J18" s="184">
        <v>525</v>
      </c>
      <c r="K18" s="174">
        <f>(J18-J45)/J46</f>
        <v>-1.6471478555523549</v>
      </c>
      <c r="L18" s="175">
        <v>621</v>
      </c>
      <c r="M18" s="174">
        <f>(L18-L45)/L46</f>
        <v>-1.2210179020737191</v>
      </c>
      <c r="N18" s="174">
        <f t="shared" si="9"/>
        <v>118.28571428571428</v>
      </c>
      <c r="O18" s="175">
        <v>305</v>
      </c>
      <c r="P18" s="174">
        <f>(O18-O45)/O46</f>
        <v>0.31982821117723825</v>
      </c>
      <c r="Q18" s="175">
        <v>285</v>
      </c>
      <c r="R18" s="174">
        <f>(Q18-Q45)/Q46</f>
        <v>0.13643371649543293</v>
      </c>
      <c r="S18" s="174">
        <f t="shared" si="10"/>
        <v>93.442622950819683</v>
      </c>
      <c r="T18" s="174">
        <f t="shared" si="16"/>
        <v>58.095238095238102</v>
      </c>
      <c r="U18" s="177">
        <f>Q18/L18*100</f>
        <v>45.893719806763286</v>
      </c>
      <c r="V18" s="184">
        <v>2035</v>
      </c>
      <c r="W18" s="174">
        <f>(V18-V45)/V46</f>
        <v>-0.47494210298354927</v>
      </c>
      <c r="X18" s="175">
        <v>1098</v>
      </c>
      <c r="Y18" s="175">
        <v>936</v>
      </c>
      <c r="Z18" s="174">
        <f t="shared" si="11"/>
        <v>85.245901639344254</v>
      </c>
      <c r="AA18" s="175">
        <v>1496</v>
      </c>
      <c r="AB18" s="174">
        <f>(AA18-AA45)/AA46</f>
        <v>-1.1907794591424992</v>
      </c>
      <c r="AC18" s="175">
        <v>820</v>
      </c>
      <c r="AD18" s="175">
        <v>675</v>
      </c>
      <c r="AE18" s="174">
        <f t="shared" si="12"/>
        <v>82.317073170731703</v>
      </c>
      <c r="AF18" s="175">
        <v>1315</v>
      </c>
      <c r="AG18" s="174">
        <f>(AF18-AF45)/AF46</f>
        <v>-1.4684081659646053</v>
      </c>
      <c r="AH18" s="175">
        <v>700</v>
      </c>
      <c r="AI18" s="175">
        <v>614</v>
      </c>
      <c r="AJ18" s="174">
        <f t="shared" si="13"/>
        <v>87.714285714285708</v>
      </c>
      <c r="AK18" s="179">
        <f t="shared" si="14"/>
        <v>0.73513513513513518</v>
      </c>
      <c r="AL18" s="184">
        <v>653</v>
      </c>
      <c r="AM18" s="175">
        <v>615</v>
      </c>
      <c r="AN18" s="177">
        <f t="shared" si="15"/>
        <v>94.180704441041357</v>
      </c>
      <c r="AO18" s="185"/>
      <c r="AP18" s="166"/>
      <c r="AQ18" s="167">
        <v>2</v>
      </c>
      <c r="AR18" s="168">
        <v>4</v>
      </c>
      <c r="AS18" s="169">
        <v>3</v>
      </c>
    </row>
    <row r="19" spans="2:45" x14ac:dyDescent="0.25">
      <c r="B19" s="75" t="s">
        <v>113</v>
      </c>
      <c r="C19" s="183"/>
      <c r="D19" s="158"/>
      <c r="E19" s="172"/>
      <c r="F19" s="159"/>
      <c r="G19" s="159"/>
      <c r="H19" s="159"/>
      <c r="I19" s="159"/>
      <c r="J19" s="190"/>
      <c r="K19" s="174">
        <f>(J19-J45)/J46</f>
        <v>-4.9063862128973863</v>
      </c>
      <c r="L19" s="191"/>
      <c r="M19" s="174">
        <f>(L19-L45)/L46</f>
        <v>-5.3805164474729619</v>
      </c>
      <c r="N19" s="174" t="e">
        <f t="shared" si="9"/>
        <v>#DIV/0!</v>
      </c>
      <c r="O19" s="191"/>
      <c r="P19" s="174">
        <f>(O19-O45)/O46</f>
        <v>-5.6239326309517148</v>
      </c>
      <c r="Q19" s="191"/>
      <c r="R19" s="174">
        <f>(Q19-Q45)/Q46</f>
        <v>-4.2851138180889903</v>
      </c>
      <c r="S19" s="174" t="e">
        <f t="shared" si="10"/>
        <v>#DIV/0!</v>
      </c>
      <c r="T19" s="174" t="e">
        <f t="shared" si="16"/>
        <v>#DIV/0!</v>
      </c>
      <c r="U19" s="177" t="e">
        <f>Q19/L19*100</f>
        <v>#DIV/0!</v>
      </c>
      <c r="V19" s="184">
        <v>2353</v>
      </c>
      <c r="W19" s="174">
        <f>(V19-V45)/V46</f>
        <v>0.87183639541311164</v>
      </c>
      <c r="X19" s="175">
        <v>1157</v>
      </c>
      <c r="Y19" s="175">
        <v>1195</v>
      </c>
      <c r="Z19" s="174">
        <f t="shared" si="11"/>
        <v>103.28435609334485</v>
      </c>
      <c r="AA19" s="175">
        <v>1923</v>
      </c>
      <c r="AB19" s="174">
        <f>(AA19-AA45)/AA46</f>
        <v>0.67055293463269694</v>
      </c>
      <c r="AC19" s="175">
        <v>1018</v>
      </c>
      <c r="AD19" s="175">
        <v>905</v>
      </c>
      <c r="AE19" s="174">
        <f t="shared" si="12"/>
        <v>88.899803536345772</v>
      </c>
      <c r="AF19" s="175">
        <v>1899</v>
      </c>
      <c r="AG19" s="174">
        <f>(AF19-AF45)/AF46</f>
        <v>0.7525673344288043</v>
      </c>
      <c r="AH19" s="175">
        <v>1010</v>
      </c>
      <c r="AI19" s="175">
        <v>888</v>
      </c>
      <c r="AJ19" s="174">
        <f t="shared" si="13"/>
        <v>87.920792079207928</v>
      </c>
      <c r="AK19" s="179">
        <f t="shared" si="14"/>
        <v>0.81725456863578405</v>
      </c>
      <c r="AL19" s="184">
        <v>677</v>
      </c>
      <c r="AM19" s="175">
        <v>663</v>
      </c>
      <c r="AN19" s="177">
        <f t="shared" si="15"/>
        <v>97.932053175775479</v>
      </c>
      <c r="AO19" s="185"/>
      <c r="AP19" s="166"/>
      <c r="AQ19" s="61"/>
      <c r="AR19" s="62"/>
      <c r="AS19" s="63"/>
    </row>
    <row r="20" spans="2:45" x14ac:dyDescent="0.25">
      <c r="B20" s="182" t="s">
        <v>114</v>
      </c>
      <c r="C20" s="183"/>
      <c r="D20" s="158">
        <v>27</v>
      </c>
      <c r="E20" s="172">
        <v>30</v>
      </c>
      <c r="F20" s="159">
        <v>2</v>
      </c>
      <c r="G20" s="159">
        <v>2</v>
      </c>
      <c r="H20" s="159">
        <v>32</v>
      </c>
      <c r="I20" s="159">
        <v>31</v>
      </c>
      <c r="J20" s="184">
        <v>975</v>
      </c>
      <c r="K20" s="174">
        <f>(J20-J45)/J46</f>
        <v>1.146485022171958</v>
      </c>
      <c r="L20" s="175">
        <v>933</v>
      </c>
      <c r="M20" s="174">
        <f>(L20-L45)/L46</f>
        <v>0.86877846856164953</v>
      </c>
      <c r="N20" s="174">
        <f t="shared" si="9"/>
        <v>95.692307692307693</v>
      </c>
      <c r="O20" s="175">
        <v>287</v>
      </c>
      <c r="P20" s="174">
        <f>(O20-O45)/O46</f>
        <v>-3.0951117210699975E-2</v>
      </c>
      <c r="Q20" s="175">
        <v>278</v>
      </c>
      <c r="R20" s="174">
        <f>(Q20-Q45)/Q46</f>
        <v>2.7834303365289199E-2</v>
      </c>
      <c r="S20" s="174">
        <f t="shared" si="10"/>
        <v>96.864111498257842</v>
      </c>
      <c r="T20" s="174">
        <f t="shared" si="16"/>
        <v>29.435897435897434</v>
      </c>
      <c r="U20" s="174">
        <f>P20/K20*100</f>
        <v>-2.6996529925933652</v>
      </c>
      <c r="V20" s="184">
        <v>2138</v>
      </c>
      <c r="W20" s="174">
        <f>(V20-V45)/V46</f>
        <v>-3.872139438337293E-2</v>
      </c>
      <c r="X20" s="175">
        <v>1112</v>
      </c>
      <c r="Y20" s="175">
        <v>1025</v>
      </c>
      <c r="Z20" s="174">
        <f t="shared" si="11"/>
        <v>92.176258992805757</v>
      </c>
      <c r="AA20" s="175">
        <v>1662</v>
      </c>
      <c r="AB20" s="174">
        <f>(AA20-AA45)/AA46</f>
        <v>-0.46717014446642763</v>
      </c>
      <c r="AC20" s="175">
        <v>844</v>
      </c>
      <c r="AD20" s="175">
        <v>816</v>
      </c>
      <c r="AE20" s="174">
        <f t="shared" si="12"/>
        <v>96.682464454976298</v>
      </c>
      <c r="AF20" s="175">
        <v>1623</v>
      </c>
      <c r="AG20" s="174">
        <f>(AF20-AF45)/AF46</f>
        <v>-0.29707177192150569</v>
      </c>
      <c r="AH20" s="175">
        <v>821</v>
      </c>
      <c r="AI20" s="175">
        <v>801</v>
      </c>
      <c r="AJ20" s="174">
        <f t="shared" si="13"/>
        <v>97.563946406820946</v>
      </c>
      <c r="AK20" s="179">
        <f t="shared" si="14"/>
        <v>0.77736202057998127</v>
      </c>
      <c r="AL20" s="184">
        <v>670</v>
      </c>
      <c r="AM20" s="175">
        <v>679</v>
      </c>
      <c r="AN20" s="163">
        <f t="shared" si="15"/>
        <v>101.34328358208955</v>
      </c>
      <c r="AO20" s="185"/>
      <c r="AP20" s="166"/>
      <c r="AQ20" s="167">
        <v>5</v>
      </c>
      <c r="AR20" s="168">
        <v>1</v>
      </c>
      <c r="AS20" s="169">
        <v>3</v>
      </c>
    </row>
    <row r="21" spans="2:45" x14ac:dyDescent="0.25">
      <c r="B21" s="182" t="s">
        <v>115</v>
      </c>
      <c r="C21" s="183"/>
      <c r="D21" s="158">
        <v>4</v>
      </c>
      <c r="E21" s="172">
        <v>5</v>
      </c>
      <c r="F21" s="159">
        <v>1</v>
      </c>
      <c r="G21" s="159">
        <v>1</v>
      </c>
      <c r="H21" s="159">
        <v>36</v>
      </c>
      <c r="I21" s="159">
        <v>36</v>
      </c>
      <c r="J21" s="184">
        <v>1023</v>
      </c>
      <c r="K21" s="174">
        <f>(J21-J45)/J46</f>
        <v>1.444472529129218</v>
      </c>
      <c r="L21" s="175">
        <v>997</v>
      </c>
      <c r="M21" s="174">
        <f>(L21-L45)/L46</f>
        <v>1.29745464715352</v>
      </c>
      <c r="N21" s="174">
        <f t="shared" si="9"/>
        <v>97.458455522971661</v>
      </c>
      <c r="O21" s="175">
        <v>348</v>
      </c>
      <c r="P21" s="174">
        <f>(O21-O45)/O46</f>
        <v>1.1578010512150907</v>
      </c>
      <c r="Q21" s="175">
        <v>339</v>
      </c>
      <c r="R21" s="174">
        <f>(Q21-Q45)/Q46</f>
        <v>0.97420061778511324</v>
      </c>
      <c r="S21" s="174">
        <f t="shared" si="10"/>
        <v>97.41379310344827</v>
      </c>
      <c r="T21" s="174">
        <f t="shared" si="16"/>
        <v>34.017595307917887</v>
      </c>
      <c r="U21" s="177">
        <f>Q21/L21*100</f>
        <v>34.002006018054168</v>
      </c>
      <c r="V21" s="184">
        <v>2467</v>
      </c>
      <c r="W21" s="174">
        <f>(V21-V45)/V46</f>
        <v>1.3546437816307826</v>
      </c>
      <c r="X21" s="175">
        <v>1244</v>
      </c>
      <c r="Y21" s="175">
        <v>1222</v>
      </c>
      <c r="Z21" s="174">
        <f t="shared" si="11"/>
        <v>98.231511254019281</v>
      </c>
      <c r="AA21" s="175">
        <v>1916</v>
      </c>
      <c r="AB21" s="174">
        <f>(AA21-AA45)/AA46</f>
        <v>0.64003928883310357</v>
      </c>
      <c r="AC21" s="175">
        <v>930</v>
      </c>
      <c r="AD21" s="175">
        <v>985</v>
      </c>
      <c r="AE21" s="174">
        <f t="shared" si="12"/>
        <v>105.91397849462365</v>
      </c>
      <c r="AF21" s="175">
        <v>1919</v>
      </c>
      <c r="AG21" s="174">
        <f>(AF21-AF45)/AF46</f>
        <v>0.82862813923679779</v>
      </c>
      <c r="AH21" s="175">
        <v>941</v>
      </c>
      <c r="AI21" s="175">
        <v>977</v>
      </c>
      <c r="AJ21" s="174">
        <f t="shared" si="13"/>
        <v>103.82571732199789</v>
      </c>
      <c r="AK21" s="179">
        <f t="shared" si="14"/>
        <v>0.77665180381029586</v>
      </c>
      <c r="AL21" s="184">
        <v>666</v>
      </c>
      <c r="AM21" s="175">
        <v>707</v>
      </c>
      <c r="AN21" s="177">
        <f t="shared" si="15"/>
        <v>106.15615615615614</v>
      </c>
      <c r="AO21" s="185"/>
      <c r="AP21" s="166"/>
      <c r="AQ21" s="167">
        <v>8</v>
      </c>
      <c r="AR21" s="168">
        <v>1</v>
      </c>
      <c r="AS21" s="169">
        <v>0</v>
      </c>
    </row>
    <row r="22" spans="2:45" ht="15.75" customHeight="1" x14ac:dyDescent="0.25">
      <c r="B22" s="182" t="s">
        <v>116</v>
      </c>
      <c r="C22" s="183"/>
      <c r="D22" s="158">
        <v>13</v>
      </c>
      <c r="E22" s="172">
        <v>15</v>
      </c>
      <c r="F22" s="159">
        <v>2</v>
      </c>
      <c r="G22" s="159">
        <v>1</v>
      </c>
      <c r="H22" s="159">
        <v>37</v>
      </c>
      <c r="I22" s="159">
        <v>38</v>
      </c>
      <c r="J22" s="184">
        <v>886</v>
      </c>
      <c r="K22" s="174">
        <f>(J22-J45)/J46</f>
        <v>0.59396651968870495</v>
      </c>
      <c r="L22" s="175">
        <v>823</v>
      </c>
      <c r="M22" s="174">
        <f>(L22-L45)/L46</f>
        <v>0.13199128660687215</v>
      </c>
      <c r="N22" s="174">
        <f t="shared" si="9"/>
        <v>92.889390519187359</v>
      </c>
      <c r="O22" s="175">
        <v>321</v>
      </c>
      <c r="P22" s="174">
        <f>(O22-O45)/O46</f>
        <v>0.63163205863318339</v>
      </c>
      <c r="Q22" s="175">
        <v>429</v>
      </c>
      <c r="R22" s="174">
        <f>(Q22-Q45)/Q46</f>
        <v>2.3704787866012471</v>
      </c>
      <c r="S22" s="174">
        <f t="shared" si="10"/>
        <v>133.64485981308411</v>
      </c>
      <c r="T22" s="174">
        <f t="shared" si="16"/>
        <v>36.230248306997744</v>
      </c>
      <c r="U22" s="177">
        <f>Q22/L22*100</f>
        <v>52.126366950182259</v>
      </c>
      <c r="V22" s="184">
        <v>2086</v>
      </c>
      <c r="W22" s="174">
        <f>(V22-V45)/V46</f>
        <v>-0.25894932493880174</v>
      </c>
      <c r="X22" s="175">
        <v>999</v>
      </c>
      <c r="Y22" s="175">
        <v>1086</v>
      </c>
      <c r="Z22" s="174">
        <f t="shared" si="11"/>
        <v>108.7087087087087</v>
      </c>
      <c r="AA22" s="191">
        <v>1675</v>
      </c>
      <c r="AB22" s="174">
        <f>(AA22-AA45)/AA46</f>
        <v>-0.41050194512432564</v>
      </c>
      <c r="AC22" s="191">
        <v>894</v>
      </c>
      <c r="AD22" s="191">
        <v>780</v>
      </c>
      <c r="AE22" s="174">
        <f t="shared" si="12"/>
        <v>87.24832214765101</v>
      </c>
      <c r="AF22" s="175">
        <v>1688</v>
      </c>
      <c r="AG22" s="174">
        <f>(AF22-AF45)/AF46</f>
        <v>-4.9874156295526877E-2</v>
      </c>
      <c r="AH22" s="175">
        <v>917</v>
      </c>
      <c r="AI22" s="175">
        <v>771</v>
      </c>
      <c r="AJ22" s="174">
        <f t="shared" si="13"/>
        <v>84.078516902944386</v>
      </c>
      <c r="AK22" s="179">
        <f t="shared" si="14"/>
        <v>0.80297219558964528</v>
      </c>
      <c r="AL22" s="184">
        <v>694</v>
      </c>
      <c r="AM22" s="175">
        <v>665</v>
      </c>
      <c r="AN22" s="177">
        <f t="shared" si="15"/>
        <v>95.821325648414984</v>
      </c>
      <c r="AO22" s="185"/>
      <c r="AP22" s="166"/>
      <c r="AQ22" s="167">
        <v>5</v>
      </c>
      <c r="AR22" s="168">
        <v>3</v>
      </c>
      <c r="AS22" s="169">
        <v>1</v>
      </c>
    </row>
    <row r="23" spans="2:45" ht="15.75" customHeight="1" x14ac:dyDescent="0.25">
      <c r="B23" s="187" t="s">
        <v>117</v>
      </c>
      <c r="C23" s="183"/>
      <c r="D23" s="158">
        <v>5</v>
      </c>
      <c r="E23" s="172">
        <v>1</v>
      </c>
      <c r="F23" s="159">
        <v>1</v>
      </c>
      <c r="G23" s="159">
        <v>1</v>
      </c>
      <c r="H23" s="159">
        <v>38</v>
      </c>
      <c r="I23" s="159">
        <v>39</v>
      </c>
      <c r="J23" s="184">
        <v>790</v>
      </c>
      <c r="K23" s="174">
        <f>(J23-J45)/J46</f>
        <v>-2.0084942258151561E-3</v>
      </c>
      <c r="L23" s="175">
        <v>803</v>
      </c>
      <c r="M23" s="174">
        <f>(L23-L45)/L46</f>
        <v>-1.9700192030873711E-3</v>
      </c>
      <c r="N23" s="174">
        <f t="shared" si="9"/>
        <v>101.64556962025317</v>
      </c>
      <c r="O23" s="175">
        <v>414</v>
      </c>
      <c r="P23" s="174">
        <f>(O23-O45)/O46</f>
        <v>2.4439919219708641</v>
      </c>
      <c r="Q23" s="175">
        <v>306</v>
      </c>
      <c r="R23" s="174">
        <f>(Q23-Q45)/Q46</f>
        <v>0.46223195588586413</v>
      </c>
      <c r="S23" s="174">
        <f t="shared" si="10"/>
        <v>73.91304347826086</v>
      </c>
      <c r="T23" s="174">
        <f t="shared" si="16"/>
        <v>52.405063291139243</v>
      </c>
      <c r="U23" s="174">
        <f>P23/K23*100</f>
        <v>-121682.79552703018</v>
      </c>
      <c r="V23" s="184">
        <v>2473</v>
      </c>
      <c r="W23" s="174">
        <f>(V23-V45)/V46</f>
        <v>1.3800546966948706</v>
      </c>
      <c r="X23" s="175">
        <v>1409</v>
      </c>
      <c r="Y23" s="175">
        <v>1063</v>
      </c>
      <c r="Z23" s="174">
        <f t="shared" si="11"/>
        <v>75.443577004968063</v>
      </c>
      <c r="AA23" s="175">
        <v>1662</v>
      </c>
      <c r="AB23" s="174">
        <f>(AA23-AA45)/AA46</f>
        <v>-0.46717014446642763</v>
      </c>
      <c r="AC23" s="175">
        <v>859</v>
      </c>
      <c r="AD23" s="175">
        <v>802</v>
      </c>
      <c r="AE23" s="174">
        <f t="shared" si="12"/>
        <v>93.364377182770667</v>
      </c>
      <c r="AF23" s="175">
        <v>1609</v>
      </c>
      <c r="AG23" s="174">
        <f>(AF23-AF45)/AF46</f>
        <v>-0.3503143352871011</v>
      </c>
      <c r="AH23" s="175">
        <v>822</v>
      </c>
      <c r="AI23" s="175">
        <v>785</v>
      </c>
      <c r="AJ23" s="174">
        <f t="shared" si="13"/>
        <v>95.49878345498783</v>
      </c>
      <c r="AK23" s="179">
        <f t="shared" si="14"/>
        <v>0.67205822887181565</v>
      </c>
      <c r="AL23" s="184">
        <v>670</v>
      </c>
      <c r="AM23" s="175">
        <v>680</v>
      </c>
      <c r="AN23" s="163">
        <f t="shared" si="15"/>
        <v>101.49253731343283</v>
      </c>
      <c r="AO23" s="185"/>
      <c r="AP23" s="166"/>
      <c r="AQ23" s="61">
        <v>6</v>
      </c>
      <c r="AR23" s="62">
        <v>1</v>
      </c>
      <c r="AS23" s="63">
        <v>2</v>
      </c>
    </row>
    <row r="24" spans="2:45" ht="15.75" customHeight="1" x14ac:dyDescent="0.25">
      <c r="B24" s="182" t="s">
        <v>118</v>
      </c>
      <c r="C24" s="183"/>
      <c r="D24" s="158">
        <v>28</v>
      </c>
      <c r="E24" s="172">
        <v>19</v>
      </c>
      <c r="F24" s="159">
        <v>1</v>
      </c>
      <c r="G24" s="159">
        <v>1</v>
      </c>
      <c r="H24" s="159">
        <v>32</v>
      </c>
      <c r="I24" s="159">
        <v>33</v>
      </c>
      <c r="J24" s="184">
        <v>623</v>
      </c>
      <c r="K24" s="174">
        <f>(J24-J45)/J46</f>
        <v>-1.0387566955146157</v>
      </c>
      <c r="L24" s="175">
        <v>637</v>
      </c>
      <c r="M24" s="174">
        <f>(L24-L45)/L46</f>
        <v>-1.1138488574257515</v>
      </c>
      <c r="N24" s="174">
        <f t="shared" si="9"/>
        <v>102.24719101123596</v>
      </c>
      <c r="O24" s="175">
        <v>290</v>
      </c>
      <c r="P24" s="174">
        <f>(O24-O45)/O46</f>
        <v>2.7512104187289728E-2</v>
      </c>
      <c r="Q24" s="175">
        <v>280</v>
      </c>
      <c r="R24" s="174">
        <f>(Q24-Q45)/Q46</f>
        <v>5.8862707116758839E-2</v>
      </c>
      <c r="S24" s="174">
        <f t="shared" si="10"/>
        <v>96.551724137931032</v>
      </c>
      <c r="T24" s="174">
        <f t="shared" si="16"/>
        <v>46.548956661316211</v>
      </c>
      <c r="U24" s="177">
        <f t="shared" ref="U24:U29" si="17">Q24/L24*100</f>
        <v>43.956043956043956</v>
      </c>
      <c r="V24" s="184">
        <v>2128</v>
      </c>
      <c r="W24" s="174">
        <f>(V24-V45)/V46</f>
        <v>-8.1072919490186163E-2</v>
      </c>
      <c r="X24" s="175">
        <v>1088</v>
      </c>
      <c r="Y24" s="175">
        <v>1039</v>
      </c>
      <c r="Z24" s="174">
        <f t="shared" si="11"/>
        <v>95.496323529411768</v>
      </c>
      <c r="AA24" s="191">
        <v>1812</v>
      </c>
      <c r="AB24" s="174">
        <f>(AA24-AA45)/AA46</f>
        <v>0.18669369409628761</v>
      </c>
      <c r="AC24" s="191">
        <v>890</v>
      </c>
      <c r="AD24" s="191">
        <v>921</v>
      </c>
      <c r="AE24" s="174">
        <f t="shared" si="12"/>
        <v>103.48314606741573</v>
      </c>
      <c r="AF24" s="175">
        <v>1659</v>
      </c>
      <c r="AG24" s="174">
        <f>(AF24-AF45)/AF46</f>
        <v>-0.16016232326711743</v>
      </c>
      <c r="AH24" s="175">
        <v>829</v>
      </c>
      <c r="AI24" s="175">
        <v>829</v>
      </c>
      <c r="AJ24" s="174">
        <f t="shared" si="13"/>
        <v>100</v>
      </c>
      <c r="AK24" s="179">
        <f t="shared" si="14"/>
        <v>0.85150375939849621</v>
      </c>
      <c r="AL24" s="184">
        <v>670</v>
      </c>
      <c r="AM24" s="175">
        <v>680</v>
      </c>
      <c r="AN24" s="177">
        <f t="shared" si="15"/>
        <v>101.49253731343283</v>
      </c>
      <c r="AO24" s="185"/>
      <c r="AP24" s="166"/>
      <c r="AQ24" s="61"/>
      <c r="AR24" s="62"/>
      <c r="AS24" s="63"/>
    </row>
    <row r="25" spans="2:45" ht="15.75" customHeight="1" x14ac:dyDescent="0.25">
      <c r="B25" s="182" t="s">
        <v>119</v>
      </c>
      <c r="C25" s="183"/>
      <c r="D25" s="158">
        <v>10</v>
      </c>
      <c r="E25" s="172">
        <v>15</v>
      </c>
      <c r="F25" s="159">
        <v>1</v>
      </c>
      <c r="G25" s="159">
        <v>1</v>
      </c>
      <c r="H25" s="159">
        <v>34</v>
      </c>
      <c r="I25" s="159">
        <v>32</v>
      </c>
      <c r="J25" s="184">
        <v>797</v>
      </c>
      <c r="K25" s="174">
        <f>(J25-J45)/J46</f>
        <v>4.144801720545193E-2</v>
      </c>
      <c r="L25" s="175">
        <v>812</v>
      </c>
      <c r="M25" s="174">
        <f>(L25-L45)/L46</f>
        <v>5.8312568411394414E-2</v>
      </c>
      <c r="N25" s="174">
        <f t="shared" si="9"/>
        <v>101.88205771643663</v>
      </c>
      <c r="O25" s="175">
        <v>346</v>
      </c>
      <c r="P25" s="174">
        <f>(O25-O45)/O46</f>
        <v>1.1188255702830976</v>
      </c>
      <c r="Q25" s="175">
        <v>323</v>
      </c>
      <c r="R25" s="174">
        <f>(Q25-Q45)/Q46</f>
        <v>0.72597338777335607</v>
      </c>
      <c r="S25" s="174">
        <f t="shared" si="10"/>
        <v>93.352601156069355</v>
      </c>
      <c r="T25" s="174">
        <f t="shared" si="16"/>
        <v>43.412797992471766</v>
      </c>
      <c r="U25" s="177">
        <f t="shared" si="17"/>
        <v>39.778325123152705</v>
      </c>
      <c r="V25" s="184">
        <v>1959</v>
      </c>
      <c r="W25" s="174">
        <f>(V25-V45)/V46</f>
        <v>-0.79681369379532985</v>
      </c>
      <c r="X25" s="175">
        <v>998</v>
      </c>
      <c r="Y25" s="175">
        <v>959</v>
      </c>
      <c r="Z25" s="174">
        <f t="shared" si="11"/>
        <v>96.092184368737477</v>
      </c>
      <c r="AA25" s="175">
        <v>1770</v>
      </c>
      <c r="AB25" s="174">
        <f>(AA25-AA45)/AA46</f>
        <v>3.6118192987273511E-3</v>
      </c>
      <c r="AC25" s="175">
        <v>904</v>
      </c>
      <c r="AD25" s="175">
        <v>865</v>
      </c>
      <c r="AE25" s="174">
        <f t="shared" si="12"/>
        <v>95.685840707964601</v>
      </c>
      <c r="AF25" s="175">
        <v>1803</v>
      </c>
      <c r="AG25" s="174">
        <f>(AF25-AF45)/AF46</f>
        <v>0.38747547135043564</v>
      </c>
      <c r="AH25" s="175">
        <v>933</v>
      </c>
      <c r="AI25" s="175">
        <v>869</v>
      </c>
      <c r="AJ25" s="174">
        <f t="shared" si="13"/>
        <v>93.140407288317249</v>
      </c>
      <c r="AK25" s="179">
        <f t="shared" si="14"/>
        <v>0.90352220520673809</v>
      </c>
      <c r="AL25" s="184">
        <v>697</v>
      </c>
      <c r="AM25" s="175">
        <v>690</v>
      </c>
      <c r="AN25" s="177">
        <f t="shared" si="15"/>
        <v>98.995695839311338</v>
      </c>
      <c r="AO25" s="185"/>
      <c r="AP25" s="166"/>
      <c r="AQ25" s="167">
        <v>7</v>
      </c>
      <c r="AR25" s="168">
        <v>1</v>
      </c>
      <c r="AS25" s="169">
        <v>1</v>
      </c>
    </row>
    <row r="26" spans="2:45" ht="15.75" customHeight="1" x14ac:dyDescent="0.25">
      <c r="B26" s="182" t="s">
        <v>120</v>
      </c>
      <c r="C26" s="183"/>
      <c r="D26" s="158">
        <v>23</v>
      </c>
      <c r="E26" s="172">
        <v>19</v>
      </c>
      <c r="F26" s="159">
        <v>2</v>
      </c>
      <c r="G26" s="159">
        <v>2</v>
      </c>
      <c r="H26" s="159">
        <v>33</v>
      </c>
      <c r="I26" s="159">
        <v>36</v>
      </c>
      <c r="J26" s="184">
        <v>693</v>
      </c>
      <c r="K26" s="174">
        <f>(J26-J45)/J46</f>
        <v>-0.60419158120194483</v>
      </c>
      <c r="L26" s="175">
        <v>707</v>
      </c>
      <c r="M26" s="174">
        <f>(L26-L45)/L46</f>
        <v>-0.64498428709089306</v>
      </c>
      <c r="N26" s="174">
        <f t="shared" si="9"/>
        <v>102.02020202020201</v>
      </c>
      <c r="O26" s="175">
        <v>276</v>
      </c>
      <c r="P26" s="174">
        <f>(O26-O45)/O46</f>
        <v>-0.24531626233666223</v>
      </c>
      <c r="Q26" s="175">
        <v>254</v>
      </c>
      <c r="R26" s="174">
        <f>(Q26-Q45)/Q46</f>
        <v>-0.34450654165234645</v>
      </c>
      <c r="S26" s="174">
        <f t="shared" si="10"/>
        <v>92.028985507246375</v>
      </c>
      <c r="T26" s="174">
        <f t="shared" si="16"/>
        <v>39.82683982683983</v>
      </c>
      <c r="U26" s="177">
        <f t="shared" si="17"/>
        <v>35.926449787835928</v>
      </c>
      <c r="V26" s="184">
        <v>1950</v>
      </c>
      <c r="W26" s="174">
        <f>(V26-V45)/V46</f>
        <v>-0.83493006639146183</v>
      </c>
      <c r="X26" s="175">
        <v>1078</v>
      </c>
      <c r="Y26" s="175">
        <v>871</v>
      </c>
      <c r="Z26" s="174">
        <f t="shared" si="11"/>
        <v>80.797773654916512</v>
      </c>
      <c r="AA26" s="175">
        <v>1718</v>
      </c>
      <c r="AB26" s="174">
        <f>(AA26-AA45)/AA46</f>
        <v>-0.22306097806968059</v>
      </c>
      <c r="AC26" s="175">
        <v>885</v>
      </c>
      <c r="AD26" s="175">
        <v>831</v>
      </c>
      <c r="AE26" s="174">
        <f t="shared" si="12"/>
        <v>93.898305084745758</v>
      </c>
      <c r="AF26" s="175">
        <v>1708</v>
      </c>
      <c r="AG26" s="174">
        <f>(AF26-AF45)/AF46</f>
        <v>2.6186648512466597E-2</v>
      </c>
      <c r="AH26" s="175">
        <v>881</v>
      </c>
      <c r="AI26" s="175">
        <v>826</v>
      </c>
      <c r="AJ26" s="174">
        <f t="shared" si="13"/>
        <v>93.757094211123729</v>
      </c>
      <c r="AK26" s="179">
        <f t="shared" si="14"/>
        <v>0.88102564102564107</v>
      </c>
      <c r="AL26" s="184">
        <v>665</v>
      </c>
      <c r="AM26" s="175">
        <v>700</v>
      </c>
      <c r="AN26" s="177">
        <f t="shared" si="15"/>
        <v>105.26315789473684</v>
      </c>
      <c r="AO26" s="185"/>
      <c r="AP26" s="166"/>
      <c r="AQ26" s="167">
        <v>5</v>
      </c>
      <c r="AR26" s="168">
        <v>1</v>
      </c>
      <c r="AS26" s="169">
        <v>3</v>
      </c>
    </row>
    <row r="27" spans="2:45" ht="15.75" customHeight="1" x14ac:dyDescent="0.25">
      <c r="B27" s="182" t="s">
        <v>121</v>
      </c>
      <c r="C27" s="183"/>
      <c r="D27" s="158">
        <v>18</v>
      </c>
      <c r="E27" s="172">
        <v>21</v>
      </c>
      <c r="F27" s="159">
        <v>1</v>
      </c>
      <c r="G27" s="159">
        <v>1</v>
      </c>
      <c r="H27" s="159">
        <v>30</v>
      </c>
      <c r="I27" s="159">
        <v>35</v>
      </c>
      <c r="J27" s="184">
        <v>621</v>
      </c>
      <c r="K27" s="174">
        <f>(J27-J45)/J46</f>
        <v>-1.051172841637835</v>
      </c>
      <c r="L27" s="175">
        <v>589</v>
      </c>
      <c r="M27" s="174">
        <f>(L27-L45)/L46</f>
        <v>-1.4353559913696541</v>
      </c>
      <c r="N27" s="174">
        <f t="shared" si="9"/>
        <v>94.847020933977461</v>
      </c>
      <c r="O27" s="175">
        <v>284</v>
      </c>
      <c r="P27" s="174">
        <f>(O27-O45)/O46</f>
        <v>-8.9414338608689678E-2</v>
      </c>
      <c r="Q27" s="175">
        <v>260</v>
      </c>
      <c r="R27" s="174">
        <f>(Q27-Q45)/Q46</f>
        <v>-0.25142133039793757</v>
      </c>
      <c r="S27" s="174">
        <f t="shared" si="10"/>
        <v>91.549295774647888</v>
      </c>
      <c r="T27" s="174">
        <f t="shared" si="16"/>
        <v>45.732689210950078</v>
      </c>
      <c r="U27" s="177">
        <f t="shared" si="17"/>
        <v>44.142614601018678</v>
      </c>
      <c r="V27" s="184">
        <v>2320</v>
      </c>
      <c r="W27" s="174">
        <f>(V27-V45)/V46</f>
        <v>0.73207636256062802</v>
      </c>
      <c r="X27" s="175">
        <v>1272</v>
      </c>
      <c r="Y27" s="175">
        <v>1048</v>
      </c>
      <c r="Z27" s="174">
        <f t="shared" si="11"/>
        <v>82.389937106918239</v>
      </c>
      <c r="AA27" s="175">
        <v>1668</v>
      </c>
      <c r="AB27" s="174">
        <f>(AA27-AA45)/AA46</f>
        <v>-0.44101559092391901</v>
      </c>
      <c r="AC27" s="175">
        <v>833</v>
      </c>
      <c r="AD27" s="175">
        <v>833</v>
      </c>
      <c r="AE27" s="174">
        <f t="shared" si="12"/>
        <v>100</v>
      </c>
      <c r="AF27" s="175">
        <v>1657</v>
      </c>
      <c r="AG27" s="174">
        <f>(AF27-AF45)/AF46</f>
        <v>-0.16776840374791677</v>
      </c>
      <c r="AH27" s="175">
        <v>825</v>
      </c>
      <c r="AI27" s="175">
        <v>831</v>
      </c>
      <c r="AJ27" s="174">
        <f t="shared" si="13"/>
        <v>100.72727272727273</v>
      </c>
      <c r="AK27" s="179">
        <f t="shared" si="14"/>
        <v>0.71896551724137936</v>
      </c>
      <c r="AL27" s="184">
        <v>690</v>
      </c>
      <c r="AM27" s="175">
        <v>650</v>
      </c>
      <c r="AN27" s="177">
        <f t="shared" si="15"/>
        <v>94.20289855072464</v>
      </c>
      <c r="AO27" s="185"/>
      <c r="AP27" s="166"/>
      <c r="AQ27" s="167">
        <v>5</v>
      </c>
      <c r="AR27" s="168">
        <v>2</v>
      </c>
      <c r="AS27" s="169">
        <v>2</v>
      </c>
    </row>
    <row r="28" spans="2:45" ht="15.75" customHeight="1" x14ac:dyDescent="0.25">
      <c r="B28" s="182" t="s">
        <v>122</v>
      </c>
      <c r="C28" s="183"/>
      <c r="D28" s="158">
        <v>18</v>
      </c>
      <c r="E28" s="172">
        <v>20</v>
      </c>
      <c r="F28" s="159">
        <v>1</v>
      </c>
      <c r="G28" s="159">
        <v>1</v>
      </c>
      <c r="H28" s="159">
        <v>40</v>
      </c>
      <c r="I28" s="159">
        <v>40</v>
      </c>
      <c r="J28" s="184">
        <v>869</v>
      </c>
      <c r="K28" s="174">
        <f>(J28-J45)/J46</f>
        <v>0.48842927764134197</v>
      </c>
      <c r="L28" s="175">
        <v>872</v>
      </c>
      <c r="M28" s="174">
        <f>(L28-L45)/L46</f>
        <v>0.46019648584127298</v>
      </c>
      <c r="N28" s="174">
        <f t="shared" si="9"/>
        <v>100.34522439585731</v>
      </c>
      <c r="O28" s="175">
        <v>344</v>
      </c>
      <c r="P28" s="174">
        <f>(O28-O45)/O46</f>
        <v>1.0798500893511045</v>
      </c>
      <c r="Q28" s="175">
        <v>305</v>
      </c>
      <c r="R28" s="174">
        <f>(Q28-Q45)/Q46</f>
        <v>0.44671775401012931</v>
      </c>
      <c r="S28" s="174">
        <f t="shared" si="10"/>
        <v>88.662790697674424</v>
      </c>
      <c r="T28" s="174">
        <f t="shared" si="16"/>
        <v>39.585730724971228</v>
      </c>
      <c r="U28" s="177">
        <f t="shared" si="17"/>
        <v>34.977064220183486</v>
      </c>
      <c r="V28" s="184">
        <v>2219</v>
      </c>
      <c r="W28" s="174">
        <f>(V28-V45)/V46</f>
        <v>0.3043259589818143</v>
      </c>
      <c r="X28" s="175">
        <v>1040</v>
      </c>
      <c r="Y28" s="175">
        <v>1179</v>
      </c>
      <c r="Z28" s="174">
        <f t="shared" si="11"/>
        <v>113.36538461538461</v>
      </c>
      <c r="AA28" s="175">
        <v>1499</v>
      </c>
      <c r="AB28" s="174">
        <f>(AA28-AA45)/AA46</f>
        <v>-1.1777021823712448</v>
      </c>
      <c r="AC28" s="175">
        <v>784</v>
      </c>
      <c r="AD28" s="175">
        <v>714</v>
      </c>
      <c r="AE28" s="174">
        <f t="shared" si="12"/>
        <v>91.071428571428569</v>
      </c>
      <c r="AF28" s="175">
        <v>1496</v>
      </c>
      <c r="AG28" s="174">
        <f>(AF28-AF45)/AF46</f>
        <v>-0.78005788245226426</v>
      </c>
      <c r="AH28" s="175">
        <v>784</v>
      </c>
      <c r="AI28" s="175">
        <v>711</v>
      </c>
      <c r="AJ28" s="174">
        <f t="shared" si="13"/>
        <v>90.688775510204081</v>
      </c>
      <c r="AK28" s="179">
        <f t="shared" si="14"/>
        <v>0.67552951780081116</v>
      </c>
      <c r="AL28" s="184">
        <v>592</v>
      </c>
      <c r="AM28" s="175">
        <v>590</v>
      </c>
      <c r="AN28" s="177">
        <f t="shared" si="15"/>
        <v>99.662162162162161</v>
      </c>
      <c r="AO28" s="185"/>
      <c r="AP28" s="166"/>
      <c r="AQ28" s="167">
        <v>5</v>
      </c>
      <c r="AR28" s="168">
        <v>3</v>
      </c>
      <c r="AS28" s="169">
        <v>1</v>
      </c>
    </row>
    <row r="29" spans="2:45" ht="15.75" customHeight="1" x14ac:dyDescent="0.25">
      <c r="B29" s="186" t="s">
        <v>123</v>
      </c>
      <c r="C29" s="183"/>
      <c r="D29" s="158">
        <v>18</v>
      </c>
      <c r="E29" s="172">
        <v>19</v>
      </c>
      <c r="F29" s="159">
        <v>1</v>
      </c>
      <c r="G29" s="159">
        <v>1</v>
      </c>
      <c r="H29" s="159">
        <v>33</v>
      </c>
      <c r="I29" s="159">
        <v>34</v>
      </c>
      <c r="J29" s="184">
        <v>790</v>
      </c>
      <c r="K29" s="174">
        <f>(J29-J45)/J46</f>
        <v>-2.0084942258151561E-3</v>
      </c>
      <c r="L29" s="175">
        <v>803</v>
      </c>
      <c r="M29" s="174">
        <f>(L29-L45)/L46</f>
        <v>-1.9700192030873711E-3</v>
      </c>
      <c r="N29" s="174">
        <f t="shared" si="9"/>
        <v>101.64556962025317</v>
      </c>
      <c r="O29" s="175">
        <v>290</v>
      </c>
      <c r="P29" s="174">
        <f>(O29-O45)/O46</f>
        <v>2.7512104187289728E-2</v>
      </c>
      <c r="Q29" s="175">
        <v>280</v>
      </c>
      <c r="R29" s="174">
        <f>(Q29-Q45)/Q46</f>
        <v>5.8862707116758839E-2</v>
      </c>
      <c r="S29" s="174">
        <f t="shared" si="10"/>
        <v>96.551724137931032</v>
      </c>
      <c r="T29" s="174">
        <f t="shared" si="16"/>
        <v>36.708860759493675</v>
      </c>
      <c r="U29" s="177">
        <f t="shared" si="17"/>
        <v>34.869240348692401</v>
      </c>
      <c r="V29" s="184">
        <v>2147</v>
      </c>
      <c r="W29" s="174">
        <f>(V29-V45)/V46</f>
        <v>-6.0502178724101453E-4</v>
      </c>
      <c r="X29" s="175">
        <v>1057</v>
      </c>
      <c r="Y29" s="175">
        <v>1080</v>
      </c>
      <c r="Z29" s="174">
        <f t="shared" si="11"/>
        <v>102.17596972563861</v>
      </c>
      <c r="AA29" s="175">
        <v>1740</v>
      </c>
      <c r="AB29" s="174">
        <f>(AA29-AA45)/AA46</f>
        <v>-0.1271609484138157</v>
      </c>
      <c r="AC29" s="175">
        <v>890</v>
      </c>
      <c r="AD29" s="175">
        <v>882</v>
      </c>
      <c r="AE29" s="174">
        <f t="shared" si="12"/>
        <v>99.101123595505612</v>
      </c>
      <c r="AF29" s="175">
        <v>1701</v>
      </c>
      <c r="AG29" s="174">
        <f>(AF29-AF45)/AF46</f>
        <v>-4.3463317033111951E-4</v>
      </c>
      <c r="AH29" s="175">
        <v>850</v>
      </c>
      <c r="AI29" s="175">
        <v>851</v>
      </c>
      <c r="AJ29" s="174">
        <f t="shared" si="13"/>
        <v>100.11764705882354</v>
      </c>
      <c r="AK29" s="179">
        <f t="shared" si="14"/>
        <v>0.81043316255239872</v>
      </c>
      <c r="AL29" s="184">
        <v>670</v>
      </c>
      <c r="AM29" s="175">
        <v>680</v>
      </c>
      <c r="AN29" s="177">
        <f t="shared" si="15"/>
        <v>101.49253731343283</v>
      </c>
      <c r="AO29" s="185"/>
      <c r="AP29" s="166"/>
      <c r="AQ29" s="61"/>
      <c r="AR29" s="62"/>
      <c r="AS29" s="63"/>
    </row>
    <row r="30" spans="2:45" ht="15.75" customHeight="1" x14ac:dyDescent="0.25">
      <c r="B30" s="182" t="s">
        <v>124</v>
      </c>
      <c r="C30" s="183"/>
      <c r="D30" s="158">
        <v>35</v>
      </c>
      <c r="E30" s="172">
        <v>32</v>
      </c>
      <c r="F30" s="159">
        <v>2</v>
      </c>
      <c r="G30" s="159">
        <v>1</v>
      </c>
      <c r="H30" s="159">
        <v>40</v>
      </c>
      <c r="I30" s="159">
        <v>42</v>
      </c>
      <c r="J30" s="184">
        <v>629</v>
      </c>
      <c r="K30" s="174">
        <f>(J30-J45)/J46</f>
        <v>-1.0015082571449583</v>
      </c>
      <c r="L30" s="175">
        <v>650</v>
      </c>
      <c r="M30" s="174">
        <f>(L30-L45)/L46</f>
        <v>-1.0267740086492776</v>
      </c>
      <c r="N30" s="174">
        <f t="shared" si="9"/>
        <v>103.33863275039745</v>
      </c>
      <c r="O30" s="175">
        <v>269</v>
      </c>
      <c r="P30" s="174">
        <f>(O30-O45)/O46</f>
        <v>-0.38173044559863822</v>
      </c>
      <c r="Q30" s="175">
        <v>288</v>
      </c>
      <c r="R30" s="174">
        <f>(Q30-Q45)/Q46</f>
        <v>0.1829763221226374</v>
      </c>
      <c r="S30" s="174">
        <f t="shared" si="10"/>
        <v>107.06319702602229</v>
      </c>
      <c r="T30" s="174">
        <f t="shared" si="16"/>
        <v>42.766295707472182</v>
      </c>
      <c r="U30" s="174">
        <f>P30/K30*100</f>
        <v>38.115556499439478</v>
      </c>
      <c r="V30" s="184">
        <v>2138</v>
      </c>
      <c r="W30" s="174">
        <f>(V30-V45)/V46</f>
        <v>-3.872139438337293E-2</v>
      </c>
      <c r="X30" s="175">
        <v>988</v>
      </c>
      <c r="Y30" s="175">
        <v>1149</v>
      </c>
      <c r="Z30" s="174">
        <f t="shared" si="11"/>
        <v>116.29554655870444</v>
      </c>
      <c r="AA30" s="175">
        <v>1600</v>
      </c>
      <c r="AB30" s="174">
        <f>(AA30-AA45)/AA46</f>
        <v>-0.73743386440568326</v>
      </c>
      <c r="AC30" s="175">
        <v>753</v>
      </c>
      <c r="AD30" s="175">
        <v>846</v>
      </c>
      <c r="AE30" s="174">
        <f t="shared" si="12"/>
        <v>112.35059760956175</v>
      </c>
      <c r="AF30" s="175">
        <v>1566</v>
      </c>
      <c r="AG30" s="174">
        <f>(AF30-AF45)/AF46</f>
        <v>-0.51384506562428711</v>
      </c>
      <c r="AH30" s="175">
        <v>743</v>
      </c>
      <c r="AI30" s="175">
        <v>822</v>
      </c>
      <c r="AJ30" s="174">
        <f t="shared" si="13"/>
        <v>110.63257065948855</v>
      </c>
      <c r="AK30" s="179">
        <f t="shared" si="14"/>
        <v>0.74836295603367631</v>
      </c>
      <c r="AL30" s="184">
        <v>765</v>
      </c>
      <c r="AM30" s="175">
        <v>745</v>
      </c>
      <c r="AN30" s="163">
        <f t="shared" si="15"/>
        <v>97.385620915032675</v>
      </c>
      <c r="AO30" s="185"/>
      <c r="AP30" s="166"/>
      <c r="AQ30" s="167">
        <v>3</v>
      </c>
      <c r="AR30" s="168">
        <v>4</v>
      </c>
      <c r="AS30" s="169">
        <v>2</v>
      </c>
    </row>
    <row r="31" spans="2:45" ht="15.75" customHeight="1" x14ac:dyDescent="0.25">
      <c r="B31" s="182" t="s">
        <v>125</v>
      </c>
      <c r="C31" s="183"/>
      <c r="D31" s="158">
        <v>10</v>
      </c>
      <c r="E31" s="172">
        <v>5</v>
      </c>
      <c r="F31" s="159">
        <v>2</v>
      </c>
      <c r="G31" s="159">
        <v>1</v>
      </c>
      <c r="H31" s="159">
        <v>30</v>
      </c>
      <c r="I31" s="159">
        <v>25</v>
      </c>
      <c r="J31" s="184">
        <v>1026</v>
      </c>
      <c r="K31" s="174">
        <f>(J31-J45)/J46</f>
        <v>1.4630967483140467</v>
      </c>
      <c r="L31" s="175">
        <v>897</v>
      </c>
      <c r="M31" s="174">
        <f>(L31-L45)/L46</f>
        <v>0.62764811810372234</v>
      </c>
      <c r="N31" s="174">
        <f t="shared" si="9"/>
        <v>87.42690058479532</v>
      </c>
      <c r="O31" s="175">
        <v>274</v>
      </c>
      <c r="P31" s="174">
        <f>(O31-O45)/O46</f>
        <v>-0.28429174326865536</v>
      </c>
      <c r="Q31" s="175">
        <v>251</v>
      </c>
      <c r="R31" s="174">
        <f>(Q31-Q45)/Q46</f>
        <v>-0.39104914727955092</v>
      </c>
      <c r="S31" s="174">
        <f t="shared" si="10"/>
        <v>91.605839416058402</v>
      </c>
      <c r="T31" s="174">
        <f t="shared" si="16"/>
        <v>26.705653021442494</v>
      </c>
      <c r="U31" s="177">
        <f t="shared" ref="U31:U43" si="18">Q31/L31*100</f>
        <v>27.982162764771463</v>
      </c>
      <c r="V31" s="184">
        <v>2020</v>
      </c>
      <c r="W31" s="174">
        <f>(V31-V45)/V46</f>
        <v>-0.53846939064376909</v>
      </c>
      <c r="X31" s="175">
        <v>1000</v>
      </c>
      <c r="Y31" s="175">
        <v>1020</v>
      </c>
      <c r="Z31" s="174">
        <f t="shared" si="11"/>
        <v>102</v>
      </c>
      <c r="AA31" s="175">
        <v>1982</v>
      </c>
      <c r="AB31" s="174">
        <f>(AA31-AA45)/AA46</f>
        <v>0.92773937780069826</v>
      </c>
      <c r="AC31" s="175">
        <v>983</v>
      </c>
      <c r="AD31" s="175">
        <v>999</v>
      </c>
      <c r="AE31" s="174">
        <f t="shared" si="12"/>
        <v>101.62767039674465</v>
      </c>
      <c r="AF31" s="175">
        <v>1981</v>
      </c>
      <c r="AG31" s="174">
        <f>(AF31-AF45)/AF46</f>
        <v>1.0644166341415775</v>
      </c>
      <c r="AH31" s="175">
        <v>981</v>
      </c>
      <c r="AI31" s="175">
        <v>999</v>
      </c>
      <c r="AJ31" s="174">
        <f t="shared" si="13"/>
        <v>101.83486238532109</v>
      </c>
      <c r="AK31" s="179">
        <f t="shared" si="14"/>
        <v>0.98118811881188117</v>
      </c>
      <c r="AL31" s="184">
        <v>830</v>
      </c>
      <c r="AM31" s="175">
        <v>850</v>
      </c>
      <c r="AN31" s="177">
        <f t="shared" si="15"/>
        <v>102.40963855421687</v>
      </c>
      <c r="AO31" s="185"/>
      <c r="AP31" s="166"/>
      <c r="AQ31" s="167">
        <v>6</v>
      </c>
      <c r="AR31" s="168">
        <v>1</v>
      </c>
      <c r="AS31" s="169">
        <v>2</v>
      </c>
    </row>
    <row r="32" spans="2:45" ht="15.75" customHeight="1" x14ac:dyDescent="0.25">
      <c r="B32" s="193" t="s">
        <v>126</v>
      </c>
      <c r="C32" s="183"/>
      <c r="D32" s="158">
        <v>18</v>
      </c>
      <c r="E32" s="172">
        <v>19</v>
      </c>
      <c r="F32" s="159">
        <v>1</v>
      </c>
      <c r="G32" s="159">
        <v>1</v>
      </c>
      <c r="H32" s="159">
        <v>33</v>
      </c>
      <c r="I32" s="159">
        <v>34</v>
      </c>
      <c r="J32" s="190">
        <v>790</v>
      </c>
      <c r="K32" s="174">
        <f>(J32-J45)/J46</f>
        <v>-2.0084942258151561E-3</v>
      </c>
      <c r="L32" s="191">
        <v>803</v>
      </c>
      <c r="M32" s="174">
        <f>(L32-L45)/L46</f>
        <v>-1.9700192030873711E-3</v>
      </c>
      <c r="N32" s="174">
        <f t="shared" si="9"/>
        <v>101.64556962025317</v>
      </c>
      <c r="O32" s="191">
        <v>290</v>
      </c>
      <c r="P32" s="174">
        <f>(O32-O45)/O46</f>
        <v>2.7512104187289728E-2</v>
      </c>
      <c r="Q32" s="191">
        <v>280</v>
      </c>
      <c r="R32" s="174">
        <f>(Q32-Q45)/Q46</f>
        <v>5.8862707116758839E-2</v>
      </c>
      <c r="S32" s="174">
        <f t="shared" si="10"/>
        <v>96.551724137931032</v>
      </c>
      <c r="T32" s="174">
        <f t="shared" si="16"/>
        <v>36.708860759493675</v>
      </c>
      <c r="U32" s="177">
        <f t="shared" si="18"/>
        <v>34.869240348692401</v>
      </c>
      <c r="V32" s="190">
        <v>2147</v>
      </c>
      <c r="W32" s="174">
        <f>(V32-V45)/V46</f>
        <v>-6.0502178724101453E-4</v>
      </c>
      <c r="X32" s="191">
        <v>1057</v>
      </c>
      <c r="Y32" s="191">
        <v>1080</v>
      </c>
      <c r="Z32" s="174">
        <f t="shared" si="11"/>
        <v>102.17596972563861</v>
      </c>
      <c r="AA32" s="191">
        <v>1740</v>
      </c>
      <c r="AB32" s="174">
        <f>(AA32-AA45)/AA46</f>
        <v>-0.1271609484138157</v>
      </c>
      <c r="AC32" s="191">
        <v>890</v>
      </c>
      <c r="AD32" s="191">
        <v>882</v>
      </c>
      <c r="AE32" s="174">
        <f t="shared" si="12"/>
        <v>99.101123595505612</v>
      </c>
      <c r="AF32" s="191">
        <v>1701</v>
      </c>
      <c r="AG32" s="174">
        <f>(AF32-AF45)/AF46</f>
        <v>-4.3463317033111951E-4</v>
      </c>
      <c r="AH32" s="191">
        <v>850</v>
      </c>
      <c r="AI32" s="191">
        <v>851</v>
      </c>
      <c r="AJ32" s="174">
        <f t="shared" si="13"/>
        <v>100.11764705882354</v>
      </c>
      <c r="AK32" s="179">
        <f t="shared" si="14"/>
        <v>0.81043316255239872</v>
      </c>
      <c r="AL32" s="190">
        <v>670</v>
      </c>
      <c r="AM32" s="191">
        <v>680</v>
      </c>
      <c r="AN32" s="177">
        <f t="shared" si="15"/>
        <v>101.49253731343283</v>
      </c>
      <c r="AO32" s="185"/>
      <c r="AP32" s="166"/>
      <c r="AQ32" s="167"/>
      <c r="AR32" s="168"/>
      <c r="AS32" s="169"/>
    </row>
    <row r="33" spans="2:45" ht="15.75" customHeight="1" x14ac:dyDescent="0.25">
      <c r="B33" s="194" t="s">
        <v>127</v>
      </c>
      <c r="C33" s="183"/>
      <c r="D33" s="158"/>
      <c r="E33" s="172"/>
      <c r="F33" s="159"/>
      <c r="G33" s="159"/>
      <c r="H33" s="159"/>
      <c r="I33" s="159"/>
      <c r="J33" s="190"/>
      <c r="K33" s="174">
        <f>(J33-J45)/J46</f>
        <v>-4.9063862128973863</v>
      </c>
      <c r="L33" s="191"/>
      <c r="M33" s="174">
        <f>(L33-L45)/L46</f>
        <v>-5.3805164474729619</v>
      </c>
      <c r="N33" s="174" t="e">
        <f t="shared" si="9"/>
        <v>#DIV/0!</v>
      </c>
      <c r="O33" s="191"/>
      <c r="P33" s="174">
        <f>(O33-O45)/O46</f>
        <v>-5.6239326309517148</v>
      </c>
      <c r="Q33" s="191"/>
      <c r="R33" s="174">
        <f>(Q33-Q45)/Q46</f>
        <v>-4.2851138180889903</v>
      </c>
      <c r="S33" s="174" t="e">
        <f t="shared" si="10"/>
        <v>#DIV/0!</v>
      </c>
      <c r="T33" s="174" t="e">
        <f t="shared" si="16"/>
        <v>#DIV/0!</v>
      </c>
      <c r="U33" s="177" t="e">
        <f t="shared" si="18"/>
        <v>#DIV/0!</v>
      </c>
      <c r="V33" s="190"/>
      <c r="W33" s="174">
        <f>(V33-V45)/V46</f>
        <v>-9.0934774622200436</v>
      </c>
      <c r="X33" s="191"/>
      <c r="Y33" s="191"/>
      <c r="Z33" s="174" t="e">
        <f t="shared" si="11"/>
        <v>#DIV/0!</v>
      </c>
      <c r="AA33" s="191"/>
      <c r="AB33" s="174">
        <f>(AA33-AA45)/AA46</f>
        <v>-7.7119814757413128</v>
      </c>
      <c r="AC33" s="191"/>
      <c r="AD33" s="191"/>
      <c r="AE33" s="174" t="e">
        <f t="shared" si="12"/>
        <v>#DIV/0!</v>
      </c>
      <c r="AF33" s="191"/>
      <c r="AG33" s="174">
        <f>(AF33-AF45)/AF46</f>
        <v>-6.4694060820901766</v>
      </c>
      <c r="AH33" s="191"/>
      <c r="AI33" s="191"/>
      <c r="AJ33" s="174" t="e">
        <f t="shared" si="13"/>
        <v>#DIV/0!</v>
      </c>
      <c r="AK33" s="179" t="e">
        <f t="shared" si="14"/>
        <v>#DIV/0!</v>
      </c>
      <c r="AL33" s="190"/>
      <c r="AM33" s="191"/>
      <c r="AN33" s="177" t="e">
        <f t="shared" si="15"/>
        <v>#DIV/0!</v>
      </c>
      <c r="AO33" s="185"/>
      <c r="AP33" s="166"/>
      <c r="AQ33" s="61"/>
      <c r="AR33" s="62"/>
      <c r="AS33" s="63"/>
    </row>
    <row r="34" spans="2:45" ht="15.75" customHeight="1" x14ac:dyDescent="0.25">
      <c r="B34" s="186" t="s">
        <v>128</v>
      </c>
      <c r="C34" s="183"/>
      <c r="D34" s="158">
        <v>18</v>
      </c>
      <c r="E34" s="172">
        <v>19</v>
      </c>
      <c r="F34" s="159">
        <v>1</v>
      </c>
      <c r="G34" s="159">
        <v>1</v>
      </c>
      <c r="H34" s="159">
        <v>33</v>
      </c>
      <c r="I34" s="159">
        <v>34</v>
      </c>
      <c r="J34" s="190">
        <v>790</v>
      </c>
      <c r="K34" s="174">
        <f>(J34-J45)/J46</f>
        <v>-2.0084942258151561E-3</v>
      </c>
      <c r="L34" s="191">
        <v>803</v>
      </c>
      <c r="M34" s="174">
        <f>(L34-L45)/L46</f>
        <v>-1.9700192030873711E-3</v>
      </c>
      <c r="N34" s="174">
        <f t="shared" si="9"/>
        <v>101.64556962025317</v>
      </c>
      <c r="O34" s="191">
        <v>290</v>
      </c>
      <c r="P34" s="174">
        <f>(O34-O45)/O46</f>
        <v>2.7512104187289728E-2</v>
      </c>
      <c r="Q34" s="191">
        <v>280</v>
      </c>
      <c r="R34" s="174">
        <f>(Q34-Q45)/Q46</f>
        <v>5.8862707116758839E-2</v>
      </c>
      <c r="S34" s="174">
        <f t="shared" si="10"/>
        <v>96.551724137931032</v>
      </c>
      <c r="T34" s="174">
        <f t="shared" si="16"/>
        <v>36.708860759493675</v>
      </c>
      <c r="U34" s="177">
        <f t="shared" si="18"/>
        <v>34.869240348692401</v>
      </c>
      <c r="V34" s="190">
        <v>2147</v>
      </c>
      <c r="W34" s="174">
        <f>(V34-V45)/V46</f>
        <v>-6.0502178724101453E-4</v>
      </c>
      <c r="X34" s="191">
        <v>1057</v>
      </c>
      <c r="Y34" s="191">
        <v>1080</v>
      </c>
      <c r="Z34" s="174">
        <f t="shared" si="11"/>
        <v>102.17596972563861</v>
      </c>
      <c r="AA34" s="191">
        <v>1740</v>
      </c>
      <c r="AB34" s="174">
        <f>(AA34-AA45)/AA46</f>
        <v>-0.1271609484138157</v>
      </c>
      <c r="AC34" s="191">
        <v>890</v>
      </c>
      <c r="AD34" s="191">
        <v>882</v>
      </c>
      <c r="AE34" s="174">
        <f t="shared" si="12"/>
        <v>99.101123595505612</v>
      </c>
      <c r="AF34" s="191">
        <v>1701</v>
      </c>
      <c r="AG34" s="174">
        <f>(AF34-AF45)/AF46</f>
        <v>-4.3463317033111951E-4</v>
      </c>
      <c r="AH34" s="191">
        <v>850</v>
      </c>
      <c r="AI34" s="191">
        <v>851</v>
      </c>
      <c r="AJ34" s="174">
        <f t="shared" si="13"/>
        <v>100.11764705882354</v>
      </c>
      <c r="AK34" s="179">
        <f t="shared" si="14"/>
        <v>0.81043316255239872</v>
      </c>
      <c r="AL34" s="190">
        <v>670</v>
      </c>
      <c r="AM34" s="191">
        <v>680</v>
      </c>
      <c r="AN34" s="177">
        <f t="shared" si="15"/>
        <v>101.49253731343283</v>
      </c>
      <c r="AO34" s="185"/>
      <c r="AP34" s="166"/>
      <c r="AQ34" s="167"/>
      <c r="AR34" s="168"/>
      <c r="AS34" s="169"/>
    </row>
    <row r="35" spans="2:45" ht="15.75" customHeight="1" x14ac:dyDescent="0.25">
      <c r="B35" s="182" t="s">
        <v>129</v>
      </c>
      <c r="C35" s="183"/>
      <c r="D35" s="158">
        <v>35</v>
      </c>
      <c r="E35" s="172">
        <v>29</v>
      </c>
      <c r="F35" s="159">
        <v>2</v>
      </c>
      <c r="G35" s="159">
        <v>1</v>
      </c>
      <c r="H35" s="159">
        <v>32</v>
      </c>
      <c r="I35" s="159">
        <v>33</v>
      </c>
      <c r="J35" s="190">
        <v>846</v>
      </c>
      <c r="K35" s="174">
        <f>(J35-J45)/J46</f>
        <v>0.34564359722432153</v>
      </c>
      <c r="L35" s="191">
        <v>834</v>
      </c>
      <c r="M35" s="174">
        <f>(L35-L45)/L46</f>
        <v>0.20567000480234987</v>
      </c>
      <c r="N35" s="174">
        <f t="shared" si="9"/>
        <v>98.581560283687935</v>
      </c>
      <c r="O35" s="191">
        <v>248</v>
      </c>
      <c r="P35" s="174">
        <f>(O35-O45)/O46</f>
        <v>-0.79097299538456611</v>
      </c>
      <c r="Q35" s="191">
        <v>475</v>
      </c>
      <c r="R35" s="174">
        <f>(Q35-Q45)/Q46</f>
        <v>3.0841320728850485</v>
      </c>
      <c r="S35" s="174">
        <f t="shared" si="10"/>
        <v>191.53225806451613</v>
      </c>
      <c r="T35" s="174">
        <f t="shared" si="16"/>
        <v>29.314420803782504</v>
      </c>
      <c r="U35" s="177">
        <f t="shared" si="18"/>
        <v>56.954436450839331</v>
      </c>
      <c r="V35" s="190">
        <v>2616</v>
      </c>
      <c r="W35" s="174">
        <f>(V35-V45)/V46</f>
        <v>1.9856815057222998</v>
      </c>
      <c r="X35" s="191">
        <v>1205</v>
      </c>
      <c r="Y35" s="191">
        <v>1410</v>
      </c>
      <c r="Z35" s="174">
        <f t="shared" si="11"/>
        <v>117.01244813278009</v>
      </c>
      <c r="AA35" s="191">
        <v>2336</v>
      </c>
      <c r="AB35" s="174">
        <f>(AA35-AA45)/AA46</f>
        <v>2.4708580368087061</v>
      </c>
      <c r="AC35" s="191">
        <v>1136</v>
      </c>
      <c r="AD35" s="191">
        <v>1199</v>
      </c>
      <c r="AE35" s="174">
        <f t="shared" si="12"/>
        <v>105.54577464788733</v>
      </c>
      <c r="AF35" s="191">
        <v>2365</v>
      </c>
      <c r="AG35" s="174">
        <f>(AF35-AF45)/AF46</f>
        <v>2.5247840864550524</v>
      </c>
      <c r="AH35" s="191">
        <v>1148</v>
      </c>
      <c r="AI35" s="191">
        <v>1216</v>
      </c>
      <c r="AJ35" s="174">
        <f t="shared" si="13"/>
        <v>105.92334494773519</v>
      </c>
      <c r="AK35" s="179">
        <f t="shared" si="14"/>
        <v>0.89296636085626913</v>
      </c>
      <c r="AL35" s="190">
        <v>600</v>
      </c>
      <c r="AM35" s="191">
        <v>620</v>
      </c>
      <c r="AN35" s="177">
        <f t="shared" si="15"/>
        <v>103.33333333333334</v>
      </c>
      <c r="AO35" s="185"/>
      <c r="AP35" s="166"/>
      <c r="AQ35" s="167">
        <v>4</v>
      </c>
      <c r="AR35" s="168">
        <v>2</v>
      </c>
      <c r="AS35" s="169">
        <v>3</v>
      </c>
    </row>
    <row r="36" spans="2:45" ht="15.75" customHeight="1" x14ac:dyDescent="0.25">
      <c r="B36" s="182" t="s">
        <v>130</v>
      </c>
      <c r="C36" s="183"/>
      <c r="D36" s="158">
        <v>6</v>
      </c>
      <c r="E36" s="172">
        <v>8</v>
      </c>
      <c r="F36" s="159">
        <v>0</v>
      </c>
      <c r="G36" s="159">
        <v>0</v>
      </c>
      <c r="H36" s="159">
        <v>33</v>
      </c>
      <c r="I36" s="159">
        <v>32</v>
      </c>
      <c r="J36" s="190">
        <v>889</v>
      </c>
      <c r="K36" s="174">
        <f>(J36-J45)/J46</f>
        <v>0.61259073887353366</v>
      </c>
      <c r="L36" s="191">
        <v>853</v>
      </c>
      <c r="M36" s="174">
        <f>(L36-L45)/L46</f>
        <v>0.3329332453218114</v>
      </c>
      <c r="N36" s="174">
        <f t="shared" si="9"/>
        <v>95.950506186726656</v>
      </c>
      <c r="O36" s="191">
        <v>260</v>
      </c>
      <c r="P36" s="174">
        <f>(O36-O45)/O46</f>
        <v>-0.55712010979260729</v>
      </c>
      <c r="Q36" s="191">
        <v>217</v>
      </c>
      <c r="R36" s="174">
        <f>(Q36-Q45)/Q46</f>
        <v>-0.91853201105453475</v>
      </c>
      <c r="S36" s="174">
        <f t="shared" si="10"/>
        <v>83.461538461538467</v>
      </c>
      <c r="T36" s="174">
        <f t="shared" si="16"/>
        <v>29.246344206974129</v>
      </c>
      <c r="U36" s="177">
        <f t="shared" si="18"/>
        <v>25.43962485345838</v>
      </c>
      <c r="V36" s="190">
        <v>2296</v>
      </c>
      <c r="W36" s="174">
        <f>(V36-V45)/V46</f>
        <v>0.63043270230427628</v>
      </c>
      <c r="X36" s="191">
        <v>1155</v>
      </c>
      <c r="Y36" s="191">
        <v>1140</v>
      </c>
      <c r="Z36" s="174">
        <f t="shared" si="11"/>
        <v>98.701298701298697</v>
      </c>
      <c r="AA36" s="195">
        <v>2138</v>
      </c>
      <c r="AB36" s="174">
        <f>(AA36-AA45)/AA46</f>
        <v>1.607757769905922</v>
      </c>
      <c r="AC36" s="195">
        <v>1051</v>
      </c>
      <c r="AD36" s="195">
        <v>1085</v>
      </c>
      <c r="AE36" s="174">
        <f t="shared" si="12"/>
        <v>103.23501427212179</v>
      </c>
      <c r="AF36" s="195">
        <v>1665</v>
      </c>
      <c r="AG36" s="174">
        <f>(AF36-AF45)/AF46</f>
        <v>-0.13734408182471938</v>
      </c>
      <c r="AH36" s="195">
        <v>795</v>
      </c>
      <c r="AI36" s="195">
        <v>869</v>
      </c>
      <c r="AJ36" s="174">
        <f t="shared" si="13"/>
        <v>109.30817610062893</v>
      </c>
      <c r="AK36" s="179">
        <f t="shared" si="14"/>
        <v>0.93118466898954699</v>
      </c>
      <c r="AL36" s="190">
        <v>635</v>
      </c>
      <c r="AM36" s="191">
        <v>649</v>
      </c>
      <c r="AN36" s="177">
        <f t="shared" si="15"/>
        <v>102.20472440944881</v>
      </c>
      <c r="AO36" s="185"/>
      <c r="AP36" s="166"/>
      <c r="AQ36" s="167">
        <v>7</v>
      </c>
      <c r="AR36" s="168">
        <v>1</v>
      </c>
      <c r="AS36" s="169">
        <v>1</v>
      </c>
    </row>
    <row r="37" spans="2:45" ht="15.75" customHeight="1" x14ac:dyDescent="0.25">
      <c r="B37" s="182" t="s">
        <v>131</v>
      </c>
      <c r="C37" s="192"/>
      <c r="D37" s="158">
        <v>11</v>
      </c>
      <c r="E37" s="172">
        <v>13</v>
      </c>
      <c r="F37" s="159">
        <v>2</v>
      </c>
      <c r="G37" s="159">
        <v>1</v>
      </c>
      <c r="H37" s="159">
        <v>34</v>
      </c>
      <c r="I37" s="159">
        <v>36</v>
      </c>
      <c r="J37" s="184">
        <v>1024</v>
      </c>
      <c r="K37" s="174">
        <f>(J37-J45)/J46</f>
        <v>1.4506806021908276</v>
      </c>
      <c r="L37" s="175">
        <v>1090</v>
      </c>
      <c r="M37" s="174">
        <f>(L37-L45)/L46</f>
        <v>1.9203747191698317</v>
      </c>
      <c r="N37" s="174">
        <f t="shared" si="9"/>
        <v>106.4453125</v>
      </c>
      <c r="O37" s="175">
        <v>373</v>
      </c>
      <c r="P37" s="174">
        <f>(O37-O45)/O46</f>
        <v>1.6449945628650049</v>
      </c>
      <c r="Q37" s="175">
        <v>345</v>
      </c>
      <c r="R37" s="174">
        <f>(Q37-Q45)/Q46</f>
        <v>1.0672858290395222</v>
      </c>
      <c r="S37" s="174">
        <f t="shared" si="10"/>
        <v>92.493297587131366</v>
      </c>
      <c r="T37" s="174">
        <f t="shared" si="16"/>
        <v>36.42578125</v>
      </c>
      <c r="U37" s="177">
        <f t="shared" si="18"/>
        <v>31.651376146788991</v>
      </c>
      <c r="V37" s="184">
        <v>2414</v>
      </c>
      <c r="W37" s="174">
        <f>(V37-V45)/V46</f>
        <v>1.1301806985646725</v>
      </c>
      <c r="X37" s="175">
        <v>1035</v>
      </c>
      <c r="Y37" s="175">
        <v>1079</v>
      </c>
      <c r="Z37" s="174">
        <f t="shared" si="11"/>
        <v>104.2512077294686</v>
      </c>
      <c r="AA37" s="196">
        <v>2264</v>
      </c>
      <c r="AB37" s="174">
        <f>(AA37-AA45)/AA46</f>
        <v>2.1570033942986027</v>
      </c>
      <c r="AC37" s="196">
        <v>1142</v>
      </c>
      <c r="AD37" s="196">
        <v>1161</v>
      </c>
      <c r="AE37" s="174">
        <f t="shared" si="12"/>
        <v>101.66374781085814</v>
      </c>
      <c r="AF37" s="175">
        <v>2268</v>
      </c>
      <c r="AG37" s="174">
        <f>(AF37-AF45)/AF46</f>
        <v>2.1558891831362841</v>
      </c>
      <c r="AH37" s="175">
        <v>1150</v>
      </c>
      <c r="AI37" s="175">
        <v>1117</v>
      </c>
      <c r="AJ37" s="174">
        <f t="shared" si="13"/>
        <v>97.130434782608702</v>
      </c>
      <c r="AK37" s="179">
        <f t="shared" si="14"/>
        <v>0.93786246893123448</v>
      </c>
      <c r="AL37" s="184">
        <v>687</v>
      </c>
      <c r="AM37" s="175">
        <v>730</v>
      </c>
      <c r="AN37" s="177">
        <f t="shared" si="15"/>
        <v>106.25909752547307</v>
      </c>
      <c r="AO37" s="185"/>
      <c r="AP37" s="166"/>
      <c r="AQ37" s="61"/>
      <c r="AR37" s="62"/>
      <c r="AS37" s="63"/>
    </row>
    <row r="38" spans="2:45" ht="15.75" customHeight="1" x14ac:dyDescent="0.25">
      <c r="B38" s="182" t="s">
        <v>132</v>
      </c>
      <c r="C38" s="192"/>
      <c r="D38" s="158">
        <v>24</v>
      </c>
      <c r="E38" s="172">
        <v>32</v>
      </c>
      <c r="F38" s="159">
        <v>2</v>
      </c>
      <c r="G38" s="159">
        <v>1</v>
      </c>
      <c r="H38" s="159">
        <v>26</v>
      </c>
      <c r="I38" s="159">
        <v>30</v>
      </c>
      <c r="J38" s="184">
        <v>621</v>
      </c>
      <c r="K38" s="174">
        <f>(J38-J45)/J46</f>
        <v>-1.051172841637835</v>
      </c>
      <c r="L38" s="175">
        <v>714</v>
      </c>
      <c r="M38" s="174">
        <f>(L38-L45)/L46</f>
        <v>-0.59809783005740724</v>
      </c>
      <c r="N38" s="174">
        <f t="shared" si="9"/>
        <v>114.97584541062803</v>
      </c>
      <c r="O38" s="175">
        <v>238</v>
      </c>
      <c r="P38" s="174">
        <f>(O38-O45)/O46</f>
        <v>-0.98585040004453184</v>
      </c>
      <c r="Q38" s="175">
        <v>204</v>
      </c>
      <c r="R38" s="174">
        <f>(Q38-Q45)/Q46</f>
        <v>-1.1202166354390874</v>
      </c>
      <c r="S38" s="174">
        <f t="shared" si="10"/>
        <v>85.714285714285708</v>
      </c>
      <c r="T38" s="174">
        <f t="shared" si="16"/>
        <v>38.325281803542673</v>
      </c>
      <c r="U38" s="177">
        <f t="shared" si="18"/>
        <v>28.571428571428569</v>
      </c>
      <c r="V38" s="184">
        <v>1906</v>
      </c>
      <c r="W38" s="174">
        <f>(V38-V45)/V46</f>
        <v>-1.0212767768614401</v>
      </c>
      <c r="X38" s="175">
        <v>921</v>
      </c>
      <c r="Y38" s="175">
        <v>983</v>
      </c>
      <c r="Z38" s="174">
        <f t="shared" si="11"/>
        <v>106.73181324647123</v>
      </c>
      <c r="AA38" s="196">
        <v>1802</v>
      </c>
      <c r="AB38" s="174">
        <f>(AA38-AA45)/AA46</f>
        <v>0.14310277152543993</v>
      </c>
      <c r="AC38" s="196">
        <v>933</v>
      </c>
      <c r="AD38" s="196">
        <v>868</v>
      </c>
      <c r="AE38" s="174">
        <f t="shared" si="12"/>
        <v>93.033226152197216</v>
      </c>
      <c r="AF38" s="175">
        <v>1562</v>
      </c>
      <c r="AG38" s="174">
        <f>(AF38-AF45)/AF46</f>
        <v>-0.52905722658588583</v>
      </c>
      <c r="AH38" s="175">
        <v>808</v>
      </c>
      <c r="AI38" s="175">
        <v>753</v>
      </c>
      <c r="AJ38" s="174">
        <f t="shared" si="13"/>
        <v>93.193069306930695</v>
      </c>
      <c r="AK38" s="179">
        <f t="shared" si="14"/>
        <v>0.94543546694648484</v>
      </c>
      <c r="AL38" s="184">
        <v>662</v>
      </c>
      <c r="AM38" s="175">
        <v>684</v>
      </c>
      <c r="AN38" s="177">
        <f t="shared" si="15"/>
        <v>103.32326283987916</v>
      </c>
      <c r="AO38" s="185"/>
      <c r="AP38" s="166"/>
      <c r="AQ38" s="167">
        <v>4</v>
      </c>
      <c r="AR38" s="168">
        <v>2</v>
      </c>
      <c r="AS38" s="169">
        <v>3</v>
      </c>
    </row>
    <row r="39" spans="2:45" ht="15.75" customHeight="1" x14ac:dyDescent="0.25">
      <c r="B39" s="197" t="s">
        <v>98</v>
      </c>
      <c r="C39" s="192"/>
      <c r="D39" s="158">
        <v>17</v>
      </c>
      <c r="E39" s="172">
        <v>16</v>
      </c>
      <c r="F39" s="159">
        <v>1</v>
      </c>
      <c r="G39" s="159">
        <v>1</v>
      </c>
      <c r="H39" s="159">
        <v>37</v>
      </c>
      <c r="I39" s="159">
        <v>35</v>
      </c>
      <c r="J39" s="184">
        <v>608</v>
      </c>
      <c r="K39" s="174">
        <f>(J39-J45)/J46</f>
        <v>-1.1318777914387594</v>
      </c>
      <c r="L39" s="175">
        <v>664</v>
      </c>
      <c r="M39" s="174">
        <f>(L39-L45)/L46</f>
        <v>-0.93300109458230596</v>
      </c>
      <c r="N39" s="174">
        <f t="shared" si="9"/>
        <v>109.21052631578947</v>
      </c>
      <c r="O39" s="175">
        <v>260</v>
      </c>
      <c r="P39" s="174">
        <f>(O39-O45)/O46</f>
        <v>-0.55712010979260729</v>
      </c>
      <c r="Q39" s="175">
        <v>256</v>
      </c>
      <c r="R39" s="174">
        <f>(Q39-Q45)/Q46</f>
        <v>-0.31347813790087681</v>
      </c>
      <c r="S39" s="174">
        <f t="shared" si="10"/>
        <v>98.461538461538467</v>
      </c>
      <c r="T39" s="174">
        <f t="shared" si="16"/>
        <v>42.763157894736842</v>
      </c>
      <c r="U39" s="177">
        <f t="shared" si="18"/>
        <v>38.554216867469883</v>
      </c>
      <c r="V39" s="184">
        <v>1902</v>
      </c>
      <c r="W39" s="174">
        <f>(V39-V45)/V46</f>
        <v>-1.0382173869041653</v>
      </c>
      <c r="X39" s="175">
        <v>907</v>
      </c>
      <c r="Y39" s="175">
        <v>994</v>
      </c>
      <c r="Z39" s="174">
        <f t="shared" si="11"/>
        <v>109.59206174200662</v>
      </c>
      <c r="AA39" s="195">
        <v>1530</v>
      </c>
      <c r="AB39" s="174">
        <f>(AA39-AA45)/AA46</f>
        <v>-1.042570322401617</v>
      </c>
      <c r="AC39" s="195">
        <v>832</v>
      </c>
      <c r="AD39" s="195">
        <v>697</v>
      </c>
      <c r="AE39" s="174">
        <f t="shared" si="12"/>
        <v>83.774038461538453</v>
      </c>
      <c r="AF39" s="195">
        <v>1474</v>
      </c>
      <c r="AG39" s="174">
        <f>(AF39-AF45)/AF46</f>
        <v>-0.86372476774105711</v>
      </c>
      <c r="AH39" s="195">
        <v>865</v>
      </c>
      <c r="AI39" s="195">
        <v>668</v>
      </c>
      <c r="AJ39" s="174">
        <f t="shared" si="13"/>
        <v>77.225433526011557</v>
      </c>
      <c r="AK39" s="179">
        <f t="shared" si="14"/>
        <v>0.80441640378548895</v>
      </c>
      <c r="AL39" s="184">
        <v>645</v>
      </c>
      <c r="AM39" s="175">
        <v>635</v>
      </c>
      <c r="AN39" s="177">
        <f t="shared" si="15"/>
        <v>98.449612403100772</v>
      </c>
      <c r="AO39" s="185"/>
      <c r="AP39" s="166"/>
      <c r="AQ39" s="167">
        <v>5</v>
      </c>
      <c r="AR39" s="168">
        <v>2</v>
      </c>
      <c r="AS39" s="169">
        <v>2</v>
      </c>
    </row>
    <row r="40" spans="2:45" ht="15.75" customHeight="1" x14ac:dyDescent="0.25">
      <c r="B40" s="197" t="s">
        <v>133</v>
      </c>
      <c r="C40" s="192"/>
      <c r="D40" s="158">
        <v>15</v>
      </c>
      <c r="E40" s="172">
        <v>17</v>
      </c>
      <c r="F40" s="159">
        <v>1</v>
      </c>
      <c r="G40" s="159">
        <v>1</v>
      </c>
      <c r="H40" s="159">
        <v>30</v>
      </c>
      <c r="I40" s="159">
        <v>35</v>
      </c>
      <c r="J40" s="198">
        <v>703</v>
      </c>
      <c r="K40" s="174">
        <f>(J40-J45)/J46</f>
        <v>-0.54211085058584896</v>
      </c>
      <c r="L40" s="196">
        <v>737</v>
      </c>
      <c r="M40" s="174">
        <f>(L40-L45)/L46</f>
        <v>-0.44404232837595375</v>
      </c>
      <c r="N40" s="174">
        <f t="shared" si="9"/>
        <v>104.83641536273116</v>
      </c>
      <c r="O40" s="196">
        <v>283</v>
      </c>
      <c r="P40" s="174">
        <f>(O40-O45)/O46</f>
        <v>-0.10890207907468626</v>
      </c>
      <c r="Q40" s="196">
        <v>202</v>
      </c>
      <c r="R40" s="174">
        <f>(Q40-Q45)/Q46</f>
        <v>-1.1512450391905571</v>
      </c>
      <c r="S40" s="174">
        <f t="shared" si="10"/>
        <v>71.378091872791515</v>
      </c>
      <c r="T40" s="174">
        <f t="shared" si="16"/>
        <v>40.256045519203418</v>
      </c>
      <c r="U40" s="177">
        <f t="shared" si="18"/>
        <v>27.408412483039346</v>
      </c>
      <c r="V40" s="198">
        <v>1965</v>
      </c>
      <c r="W40" s="174">
        <f>(V40-V45)/V46</f>
        <v>-0.77140277873124197</v>
      </c>
      <c r="X40" s="196">
        <v>951</v>
      </c>
      <c r="Y40" s="196">
        <v>1013</v>
      </c>
      <c r="Z40" s="174">
        <f t="shared" si="11"/>
        <v>106.51945320715038</v>
      </c>
      <c r="AA40" s="195">
        <v>1557</v>
      </c>
      <c r="AB40" s="174">
        <f>(AA40-AA45)/AA46</f>
        <v>-0.92487483146032834</v>
      </c>
      <c r="AC40" s="195">
        <v>721</v>
      </c>
      <c r="AD40" s="195">
        <v>835</v>
      </c>
      <c r="AE40" s="174">
        <f t="shared" si="12"/>
        <v>115.81137309292649</v>
      </c>
      <c r="AF40" s="195">
        <v>1469</v>
      </c>
      <c r="AG40" s="174">
        <f>(AF40-AF45)/AF46</f>
        <v>-0.88273996894305551</v>
      </c>
      <c r="AH40" s="195">
        <v>634</v>
      </c>
      <c r="AI40" s="195">
        <v>834</v>
      </c>
      <c r="AJ40" s="174">
        <f t="shared" si="13"/>
        <v>131.54574132492115</v>
      </c>
      <c r="AK40" s="179">
        <f t="shared" si="14"/>
        <v>0.79236641221374049</v>
      </c>
      <c r="AL40" s="190">
        <v>570</v>
      </c>
      <c r="AM40" s="191">
        <v>641</v>
      </c>
      <c r="AN40" s="177">
        <f t="shared" si="15"/>
        <v>112.45614035087719</v>
      </c>
      <c r="AO40" s="185"/>
      <c r="AP40" s="166"/>
      <c r="AQ40" s="167">
        <v>2</v>
      </c>
      <c r="AR40" s="168">
        <v>4</v>
      </c>
      <c r="AS40" s="169">
        <v>3</v>
      </c>
    </row>
    <row r="41" spans="2:45" ht="15.75" customHeight="1" x14ac:dyDescent="0.25">
      <c r="B41" s="199" t="s">
        <v>134</v>
      </c>
      <c r="C41" s="200"/>
      <c r="D41" s="158"/>
      <c r="E41" s="172"/>
      <c r="F41" s="159"/>
      <c r="G41" s="159"/>
      <c r="H41" s="159"/>
      <c r="I41" s="159"/>
      <c r="J41" s="202"/>
      <c r="K41" s="174">
        <f>(J41-J45)/J46</f>
        <v>-4.9063862128973863</v>
      </c>
      <c r="L41" s="203"/>
      <c r="M41" s="174">
        <f>(L41-L45)/L46</f>
        <v>-5.3805164474729619</v>
      </c>
      <c r="N41" s="201" t="e">
        <f t="shared" si="9"/>
        <v>#DIV/0!</v>
      </c>
      <c r="O41" s="203"/>
      <c r="P41" s="174">
        <f>(O41-O45)/O46</f>
        <v>-5.6239326309517148</v>
      </c>
      <c r="Q41" s="203"/>
      <c r="R41" s="174">
        <f>(Q41-Q45)/Q46</f>
        <v>-4.2851138180889903</v>
      </c>
      <c r="S41" s="201" t="e">
        <f t="shared" si="10"/>
        <v>#DIV/0!</v>
      </c>
      <c r="T41" s="201" t="e">
        <f t="shared" si="16"/>
        <v>#DIV/0!</v>
      </c>
      <c r="U41" s="177" t="e">
        <f t="shared" si="18"/>
        <v>#DIV/0!</v>
      </c>
      <c r="V41" s="202"/>
      <c r="W41" s="174">
        <f>(V41-V45)/V46</f>
        <v>-9.0934774622200436</v>
      </c>
      <c r="X41" s="203"/>
      <c r="Y41" s="203"/>
      <c r="Z41" s="201" t="e">
        <f>X41/V41*100</f>
        <v>#DIV/0!</v>
      </c>
      <c r="AA41" s="204"/>
      <c r="AB41" s="174">
        <f>(AA41-AA45)/AA46</f>
        <v>-7.7119814757413128</v>
      </c>
      <c r="AC41" s="204"/>
      <c r="AD41" s="204"/>
      <c r="AE41" s="201" t="e">
        <f>AC41/AA41*100</f>
        <v>#DIV/0!</v>
      </c>
      <c r="AF41" s="204"/>
      <c r="AG41" s="174">
        <f>(AF41-AF45)/AF46</f>
        <v>-6.4694060820901766</v>
      </c>
      <c r="AH41" s="204"/>
      <c r="AI41" s="204"/>
      <c r="AJ41" s="201" t="e">
        <f>AH41/AF41*100</f>
        <v>#DIV/0!</v>
      </c>
      <c r="AK41" s="205" t="e">
        <f t="shared" si="14"/>
        <v>#DIV/0!</v>
      </c>
      <c r="AL41" s="206"/>
      <c r="AM41" s="207"/>
      <c r="AN41" s="201" t="e">
        <f>AL41/AJ41*100</f>
        <v>#DIV/0!</v>
      </c>
      <c r="AO41" s="208"/>
      <c r="AP41" s="166"/>
      <c r="AQ41" s="167"/>
      <c r="AR41" s="168"/>
      <c r="AS41" s="169"/>
    </row>
    <row r="42" spans="2:45" ht="15.75" customHeight="1" x14ac:dyDescent="0.25">
      <c r="B42" s="199" t="s">
        <v>135</v>
      </c>
      <c r="C42" s="200"/>
      <c r="D42" s="158"/>
      <c r="E42" s="172"/>
      <c r="F42" s="159"/>
      <c r="G42" s="159"/>
      <c r="H42" s="159"/>
      <c r="I42" s="159"/>
      <c r="J42" s="202"/>
      <c r="K42" s="174">
        <f>(J42-J45)/J46</f>
        <v>-4.9063862128973863</v>
      </c>
      <c r="L42" s="203"/>
      <c r="M42" s="174">
        <f>(L42-L45)/L46</f>
        <v>-5.3805164474729619</v>
      </c>
      <c r="N42" s="201" t="e">
        <f t="shared" si="9"/>
        <v>#DIV/0!</v>
      </c>
      <c r="O42" s="203"/>
      <c r="P42" s="174">
        <f>(O42-O45)/O46</f>
        <v>-5.6239326309517148</v>
      </c>
      <c r="Q42" s="203"/>
      <c r="R42" s="174">
        <f>(Q42-Q45)/Q46</f>
        <v>-4.2851138180889903</v>
      </c>
      <c r="S42" s="201" t="e">
        <f t="shared" si="10"/>
        <v>#DIV/0!</v>
      </c>
      <c r="T42" s="201" t="e">
        <f t="shared" si="16"/>
        <v>#DIV/0!</v>
      </c>
      <c r="U42" s="177" t="e">
        <f t="shared" si="18"/>
        <v>#DIV/0!</v>
      </c>
      <c r="V42" s="202"/>
      <c r="W42" s="174">
        <f>(V42-V45)/V46</f>
        <v>-9.0934774622200436</v>
      </c>
      <c r="X42" s="203"/>
      <c r="Y42" s="203"/>
      <c r="Z42" s="201" t="e">
        <f>X42/V42*100</f>
        <v>#DIV/0!</v>
      </c>
      <c r="AA42" s="204"/>
      <c r="AB42" s="174">
        <f>(AA42-AA45)/AA46</f>
        <v>-7.7119814757413128</v>
      </c>
      <c r="AC42" s="204"/>
      <c r="AD42" s="204"/>
      <c r="AE42" s="201" t="e">
        <f>AC42/AA42*100</f>
        <v>#DIV/0!</v>
      </c>
      <c r="AF42" s="204"/>
      <c r="AG42" s="174">
        <f>(AF42-AF45)/AF46</f>
        <v>-6.4694060820901766</v>
      </c>
      <c r="AH42" s="204"/>
      <c r="AI42" s="204"/>
      <c r="AJ42" s="201" t="e">
        <f>AH42/AF42*100</f>
        <v>#DIV/0!</v>
      </c>
      <c r="AK42" s="205" t="e">
        <f t="shared" si="14"/>
        <v>#DIV/0!</v>
      </c>
      <c r="AL42" s="206"/>
      <c r="AM42" s="207"/>
      <c r="AN42" s="201" t="e">
        <f>AL42/AJ42*100</f>
        <v>#DIV/0!</v>
      </c>
      <c r="AO42" s="208"/>
      <c r="AP42" s="166"/>
      <c r="AQ42" s="167"/>
      <c r="AR42" s="168"/>
      <c r="AS42" s="169"/>
    </row>
    <row r="43" spans="2:45" ht="15.75" customHeight="1" x14ac:dyDescent="0.25">
      <c r="B43" s="209" t="s">
        <v>136</v>
      </c>
      <c r="C43" s="210"/>
      <c r="D43" s="158">
        <v>20</v>
      </c>
      <c r="E43" s="158">
        <v>20</v>
      </c>
      <c r="F43" s="159">
        <v>2</v>
      </c>
      <c r="G43" s="159">
        <v>0</v>
      </c>
      <c r="H43" s="159">
        <v>27</v>
      </c>
      <c r="I43" s="159">
        <v>29</v>
      </c>
      <c r="J43" s="211">
        <v>571</v>
      </c>
      <c r="K43" s="201">
        <f>(J43-J45)/J46</f>
        <v>-1.361576494718314</v>
      </c>
      <c r="L43" s="243">
        <v>546</v>
      </c>
      <c r="M43" s="201">
        <f>(L43-L45)/L46</f>
        <v>-1.7233727988610672</v>
      </c>
      <c r="N43" s="201">
        <f t="shared" si="9"/>
        <v>95.621716287215406</v>
      </c>
      <c r="O43" s="243">
        <v>210</v>
      </c>
      <c r="P43" s="201">
        <f>(O43-O45)/O46</f>
        <v>-1.5315071330924357</v>
      </c>
      <c r="Q43" s="243">
        <v>191</v>
      </c>
      <c r="R43" s="201">
        <f>(Q43-Q45)/Q46</f>
        <v>-1.3219012598236402</v>
      </c>
      <c r="S43" s="201">
        <f t="shared" si="10"/>
        <v>90.952380952380949</v>
      </c>
      <c r="T43" s="201">
        <f t="shared" si="16"/>
        <v>36.777583187390547</v>
      </c>
      <c r="U43" s="212">
        <f t="shared" si="18"/>
        <v>34.981684981684978</v>
      </c>
      <c r="V43" s="213">
        <v>1912</v>
      </c>
      <c r="W43" s="201">
        <f>(V43-V45)/V46</f>
        <v>-0.99586586179735215</v>
      </c>
      <c r="X43" s="214">
        <v>902</v>
      </c>
      <c r="Y43" s="214">
        <v>1010</v>
      </c>
      <c r="Z43" s="201">
        <f>Y43/X43*100</f>
        <v>111.97339246119734</v>
      </c>
      <c r="AA43" s="214">
        <v>1740</v>
      </c>
      <c r="AB43" s="201">
        <f>(AA43-AA45)/AA46</f>
        <v>-0.1271609484138157</v>
      </c>
      <c r="AC43" s="214">
        <v>860</v>
      </c>
      <c r="AD43" s="214">
        <v>879</v>
      </c>
      <c r="AE43" s="201">
        <f>AD43/AC43*100</f>
        <v>102.20930232558139</v>
      </c>
      <c r="AF43" s="214">
        <v>1744</v>
      </c>
      <c r="AG43" s="201">
        <f>(AF43-AF45)/AF46</f>
        <v>0.16309609716685486</v>
      </c>
      <c r="AH43" s="214">
        <v>863</v>
      </c>
      <c r="AI43" s="214">
        <v>880</v>
      </c>
      <c r="AJ43" s="201">
        <f>AI43/AH43*100</f>
        <v>101.96987253765933</v>
      </c>
      <c r="AK43" s="205">
        <f t="shared" si="14"/>
        <v>0.91004184100418406</v>
      </c>
      <c r="AL43" s="215">
        <v>670</v>
      </c>
      <c r="AM43" s="216">
        <v>720</v>
      </c>
      <c r="AN43" s="212">
        <f>AM43/AL43*100</f>
        <v>107.46268656716418</v>
      </c>
      <c r="AO43" s="217"/>
      <c r="AP43" s="166"/>
      <c r="AQ43" s="167">
        <v>5</v>
      </c>
      <c r="AR43" s="168">
        <v>1</v>
      </c>
      <c r="AS43" s="169">
        <v>3</v>
      </c>
    </row>
    <row r="44" spans="2:45" ht="15.75" customHeight="1" x14ac:dyDescent="0.25">
      <c r="B44" s="218"/>
      <c r="C44" s="219"/>
      <c r="D44" s="220"/>
      <c r="E44" s="221"/>
      <c r="F44" s="221"/>
      <c r="G44" s="221"/>
      <c r="H44" s="221"/>
      <c r="I44" s="222"/>
      <c r="J44" s="223"/>
      <c r="K44" s="221"/>
      <c r="L44" s="224"/>
      <c r="M44" s="221"/>
      <c r="N44" s="221"/>
      <c r="O44" s="221"/>
      <c r="P44" s="221"/>
      <c r="Q44" s="221"/>
      <c r="R44" s="221"/>
      <c r="S44" s="221"/>
      <c r="T44" s="221"/>
      <c r="U44" s="219"/>
      <c r="V44" s="220"/>
      <c r="W44" s="221"/>
      <c r="X44" s="221"/>
      <c r="Y44" s="221"/>
      <c r="Z44" s="221"/>
      <c r="AA44" s="221"/>
      <c r="AB44" s="221"/>
      <c r="AC44" s="221"/>
      <c r="AD44" s="221"/>
      <c r="AE44" s="221"/>
      <c r="AF44" s="221"/>
      <c r="AG44" s="221"/>
      <c r="AH44" s="221"/>
      <c r="AI44" s="221"/>
      <c r="AJ44" s="221"/>
      <c r="AK44" s="221"/>
      <c r="AL44" s="221"/>
      <c r="AM44" s="221"/>
      <c r="AN44" s="221"/>
      <c r="AO44" s="219"/>
      <c r="AP44" s="225"/>
      <c r="AQ44" s="235">
        <f>AVERAGE(AQ17:AQ43)</f>
        <v>4.833333333333333</v>
      </c>
      <c r="AR44" s="235">
        <f>AVERAGE(AR17:AR43)</f>
        <v>2.1111111111111112</v>
      </c>
      <c r="AS44" s="235">
        <f>AVERAGE(AS17:AS43)</f>
        <v>2.0555555555555554</v>
      </c>
    </row>
    <row r="45" spans="2:45" ht="15.75" customHeight="1" x14ac:dyDescent="0.25">
      <c r="B45" s="226" t="s">
        <v>43</v>
      </c>
      <c r="C45" s="227"/>
      <c r="D45" s="228">
        <f t="shared" ref="D45:I45" si="19">AVERAGE(D1:D43)</f>
        <v>17.911764705882351</v>
      </c>
      <c r="E45" s="229">
        <f t="shared" si="19"/>
        <v>18.617647058823529</v>
      </c>
      <c r="F45" s="229">
        <f t="shared" si="19"/>
        <v>1.2941176470588236</v>
      </c>
      <c r="G45" s="229">
        <f t="shared" si="19"/>
        <v>1.0588235294117647</v>
      </c>
      <c r="H45" s="229">
        <f t="shared" si="19"/>
        <v>33.117647058823529</v>
      </c>
      <c r="I45" s="229">
        <f t="shared" si="19"/>
        <v>34.205882352941174</v>
      </c>
      <c r="J45" s="229">
        <f>AVERAGE(J1:J44)</f>
        <v>790.32352941176475</v>
      </c>
      <c r="K45" s="229">
        <f>AVERAGE(K1:K43)</f>
        <v>-0.62822244417349715</v>
      </c>
      <c r="L45" s="229">
        <f>AVERAGE(L1:L44)</f>
        <v>803.29411764705878</v>
      </c>
      <c r="M45" s="229">
        <f t="shared" ref="M45:AN45" si="20">AVERAGE(M1:M43)</f>
        <v>-0.69522186707804012</v>
      </c>
      <c r="N45" s="229" t="e">
        <f t="shared" si="20"/>
        <v>#DIV/0!</v>
      </c>
      <c r="O45" s="229">
        <f t="shared" si="20"/>
        <v>288.58823529411762</v>
      </c>
      <c r="P45" s="229">
        <f t="shared" si="20"/>
        <v>-0.75569637786625043</v>
      </c>
      <c r="Q45" s="229">
        <f t="shared" si="20"/>
        <v>276.20588235294116</v>
      </c>
      <c r="R45" s="229">
        <f t="shared" si="20"/>
        <v>-0.53802699897743311</v>
      </c>
      <c r="S45" s="229" t="e">
        <f t="shared" si="20"/>
        <v>#DIV/0!</v>
      </c>
      <c r="T45" s="229" t="e">
        <f t="shared" si="20"/>
        <v>#DIV/0!</v>
      </c>
      <c r="U45" s="229" t="e">
        <f t="shared" si="20"/>
        <v>#DIV/0!</v>
      </c>
      <c r="V45" s="229">
        <f t="shared" si="20"/>
        <v>2147.1428571428573</v>
      </c>
      <c r="W45" s="229">
        <f t="shared" si="20"/>
        <v>-0.93266435509949253</v>
      </c>
      <c r="X45" s="229">
        <f t="shared" si="20"/>
        <v>1056.7428571428572</v>
      </c>
      <c r="Y45" s="229">
        <f t="shared" si="20"/>
        <v>1079.8571428571429</v>
      </c>
      <c r="Z45" s="229" t="e">
        <f t="shared" si="20"/>
        <v>#DIV/0!</v>
      </c>
      <c r="AA45" s="229">
        <f t="shared" si="20"/>
        <v>1769.1714285714286</v>
      </c>
      <c r="AB45" s="229">
        <f t="shared" si="20"/>
        <v>-0.79097245905039104</v>
      </c>
      <c r="AC45" s="229">
        <f t="shared" si="20"/>
        <v>889.48571428571427</v>
      </c>
      <c r="AD45" s="229">
        <f t="shared" si="20"/>
        <v>882.6</v>
      </c>
      <c r="AE45" s="229" t="e">
        <f t="shared" si="20"/>
        <v>#DIV/0!</v>
      </c>
      <c r="AF45" s="229">
        <f t="shared" si="20"/>
        <v>1701.1142857142856</v>
      </c>
      <c r="AG45" s="229">
        <f t="shared" si="20"/>
        <v>-0.66352882893232568</v>
      </c>
      <c r="AH45" s="229">
        <f t="shared" si="20"/>
        <v>850.42857142857144</v>
      </c>
      <c r="AI45" s="229">
        <f t="shared" si="20"/>
        <v>851.4</v>
      </c>
      <c r="AJ45" s="229" t="e">
        <f t="shared" si="20"/>
        <v>#DIV/0!</v>
      </c>
      <c r="AK45" s="229" t="e">
        <f t="shared" si="20"/>
        <v>#DIV/0!</v>
      </c>
      <c r="AL45" s="229">
        <f t="shared" si="20"/>
        <v>670.08571428571429</v>
      </c>
      <c r="AM45" s="229">
        <f t="shared" si="20"/>
        <v>679.8</v>
      </c>
      <c r="AN45" s="229" t="e">
        <f t="shared" si="20"/>
        <v>#DIV/0!</v>
      </c>
      <c r="AO45" s="230"/>
      <c r="AP45" s="166"/>
      <c r="AQ45" s="253">
        <f>_xlfn.STDEV.S(AQ17:AQ43)</f>
        <v>1.6538724611187705</v>
      </c>
      <c r="AR45" s="253">
        <f>_xlfn.STDEV.S(AR17:AR43)</f>
        <v>1.2313975269103985</v>
      </c>
      <c r="AS45" s="253">
        <f>_xlfn.STDEV.S(AS17:AS43)</f>
        <v>0.93759531105923377</v>
      </c>
    </row>
    <row r="46" spans="2:45" ht="15.75" customHeight="1" x14ac:dyDescent="0.25">
      <c r="B46" s="231" t="s">
        <v>44</v>
      </c>
      <c r="C46" s="232"/>
      <c r="D46" s="233">
        <f t="shared" ref="D46:AN46" si="21">_xlfn.STDEV.S(D1:D43)</f>
        <v>9.2289650986144629</v>
      </c>
      <c r="E46" s="234">
        <f t="shared" si="21"/>
        <v>9.2932517252699824</v>
      </c>
      <c r="F46" s="234">
        <f t="shared" si="21"/>
        <v>0.52393683199558394</v>
      </c>
      <c r="G46" s="234">
        <f t="shared" si="21"/>
        <v>0.42220033092074905</v>
      </c>
      <c r="H46" s="234">
        <f t="shared" si="21"/>
        <v>3.505534203723585</v>
      </c>
      <c r="I46" s="234">
        <f t="shared" si="21"/>
        <v>3.3554967275755243</v>
      </c>
      <c r="J46" s="234">
        <f t="shared" si="21"/>
        <v>161.08057847836076</v>
      </c>
      <c r="K46" s="234">
        <f t="shared" si="21"/>
        <v>1.9054615211604444</v>
      </c>
      <c r="L46" s="234">
        <f t="shared" si="21"/>
        <v>149.29684268957817</v>
      </c>
      <c r="M46" s="234">
        <f t="shared" si="21"/>
        <v>2.0444719473729784</v>
      </c>
      <c r="N46" s="234" t="e">
        <f t="shared" si="21"/>
        <v>#DIV/0!</v>
      </c>
      <c r="O46" s="234">
        <f t="shared" si="21"/>
        <v>51.314312284939483</v>
      </c>
      <c r="P46" s="234">
        <f t="shared" si="21"/>
        <v>2.0916540679823328</v>
      </c>
      <c r="Q46" s="234">
        <f t="shared" si="21"/>
        <v>64.457070238596188</v>
      </c>
      <c r="R46" s="234">
        <f t="shared" si="21"/>
        <v>1.7260124087895159</v>
      </c>
      <c r="S46" s="234" t="e">
        <f t="shared" si="21"/>
        <v>#DIV/0!</v>
      </c>
      <c r="T46" s="234" t="e">
        <f t="shared" si="21"/>
        <v>#DIV/0!</v>
      </c>
      <c r="U46" s="234" t="e">
        <f t="shared" si="21"/>
        <v>#DIV/0!</v>
      </c>
      <c r="V46" s="234">
        <f t="shared" si="21"/>
        <v>236.11900574487848</v>
      </c>
      <c r="W46" s="234">
        <f t="shared" si="21"/>
        <v>2.950649706563135</v>
      </c>
      <c r="X46" s="234">
        <f t="shared" si="21"/>
        <v>134.38122743044946</v>
      </c>
      <c r="Y46" s="234">
        <f t="shared" si="21"/>
        <v>129.02191853396388</v>
      </c>
      <c r="Z46" s="234" t="e">
        <f t="shared" si="21"/>
        <v>#DIV/0!</v>
      </c>
      <c r="AA46" s="234">
        <f t="shared" si="21"/>
        <v>229.40555992471019</v>
      </c>
      <c r="AB46" s="234">
        <f t="shared" si="21"/>
        <v>2.5520826032283801</v>
      </c>
      <c r="AC46" s="234">
        <f t="shared" si="21"/>
        <v>108.22753032074483</v>
      </c>
      <c r="AD46" s="234">
        <f t="shared" si="21"/>
        <v>137.07773664002809</v>
      </c>
      <c r="AE46" s="234" t="e">
        <f t="shared" si="21"/>
        <v>#DIV/0!</v>
      </c>
      <c r="AF46" s="234">
        <f t="shared" si="21"/>
        <v>262.94752008590547</v>
      </c>
      <c r="AG46" s="234">
        <f t="shared" si="21"/>
        <v>2.2019268502943512</v>
      </c>
      <c r="AH46" s="234">
        <f t="shared" si="21"/>
        <v>138.50021994339841</v>
      </c>
      <c r="AI46" s="234">
        <f t="shared" si="21"/>
        <v>142.71963466057156</v>
      </c>
      <c r="AJ46" s="234" t="e">
        <f t="shared" si="21"/>
        <v>#DIV/0!</v>
      </c>
      <c r="AK46" s="234" t="e">
        <f t="shared" si="21"/>
        <v>#DIV/0!</v>
      </c>
      <c r="AL46" s="234">
        <f t="shared" si="21"/>
        <v>46.860475901133064</v>
      </c>
      <c r="AM46" s="234">
        <f t="shared" si="21"/>
        <v>47.258861602878255</v>
      </c>
      <c r="AN46" s="234" t="e">
        <f t="shared" si="21"/>
        <v>#DIV/0!</v>
      </c>
      <c r="AO46" s="234"/>
      <c r="AP46" s="235"/>
      <c r="AQ46" s="235"/>
      <c r="AR46" s="235"/>
      <c r="AS46" s="235"/>
    </row>
    <row r="47" spans="2:45" ht="15.75" customHeight="1" x14ac:dyDescent="0.25">
      <c r="B47" s="236" t="s">
        <v>45</v>
      </c>
      <c r="C47" s="237"/>
      <c r="D47" s="238">
        <f>COUNTIF(D1:D43,"&gt;15")</f>
        <v>21</v>
      </c>
      <c r="E47" s="239">
        <f>COUNTIF(E1:E43,"&gt;15")</f>
        <v>23</v>
      </c>
      <c r="F47" s="239">
        <f>COUNTIF(F1:F43,"&gt;=2")</f>
        <v>11</v>
      </c>
      <c r="G47" s="239">
        <f>COUNTIF(G1:G43,"&gt;=2")</f>
        <v>4</v>
      </c>
      <c r="H47" s="239">
        <f>COUNTIF(H1:H43,"&lt;39")</f>
        <v>31</v>
      </c>
      <c r="I47" s="239">
        <f>COUNTIF(I1:I43,"&lt;39")</f>
        <v>30</v>
      </c>
      <c r="J47" s="239" t="s">
        <v>46</v>
      </c>
      <c r="K47" s="239">
        <f>COUNTIF(K1:K43, "&lt;-1")</f>
        <v>14</v>
      </c>
      <c r="L47" s="239" t="s">
        <v>46</v>
      </c>
      <c r="M47" s="239">
        <f>COUNTIF(M1:M43, "&lt;-1")</f>
        <v>12</v>
      </c>
      <c r="N47" s="240">
        <f>COUNTIFS(N1:N43, "&lt;80") + COUNTIFS(N1:N43, "&gt;120")</f>
        <v>1</v>
      </c>
      <c r="O47" s="239" t="s">
        <v>46</v>
      </c>
      <c r="P47" s="239">
        <f>COUNTIF(P1:P43, "&lt;-1")</f>
        <v>9</v>
      </c>
      <c r="Q47" s="239" t="s">
        <v>46</v>
      </c>
      <c r="R47" s="239">
        <f>COUNTIF(R1:R43, "&lt;-1")</f>
        <v>10</v>
      </c>
      <c r="S47" s="240">
        <f>COUNTIFS(S1:S43, "&lt;80") + COUNTIFS(S1:S43, "&gt;120")</f>
        <v>9</v>
      </c>
      <c r="T47" s="239">
        <f>COUNTIF(T1:T43,"&lt;70")</f>
        <v>34</v>
      </c>
      <c r="U47" s="239">
        <f>COUNTIF(U1:U43,"&lt;70")</f>
        <v>34</v>
      </c>
      <c r="V47" s="239" t="s">
        <v>46</v>
      </c>
      <c r="W47" s="239">
        <f>COUNTIF(W1:W43, "&lt;-1")</f>
        <v>9</v>
      </c>
      <c r="X47" s="239" t="s">
        <v>46</v>
      </c>
      <c r="Y47" s="239" t="s">
        <v>46</v>
      </c>
      <c r="Z47" s="240">
        <f>COUNTIFS(Z1:Z43, "&lt;80") + COUNTIFS(Z1:Z43, "&gt;120")</f>
        <v>3</v>
      </c>
      <c r="AA47" s="239" t="s">
        <v>46</v>
      </c>
      <c r="AB47" s="239">
        <f>COUNTIF(AB1:AB43, "&lt;-1")</f>
        <v>9</v>
      </c>
      <c r="AC47" s="239" t="s">
        <v>46</v>
      </c>
      <c r="AD47" s="239" t="s">
        <v>46</v>
      </c>
      <c r="AE47" s="240">
        <f>COUNTIFS(AE1:AE43, "&lt;80") + COUNTIFS(AE1:AE43, "&gt;120")</f>
        <v>1</v>
      </c>
      <c r="AF47" s="239" t="s">
        <v>46</v>
      </c>
      <c r="AG47" s="239">
        <f>COUNTIF(AG1:AG43, "&lt;-1")</f>
        <v>7</v>
      </c>
      <c r="AH47" s="239" t="s">
        <v>46</v>
      </c>
      <c r="AI47" s="239" t="s">
        <v>46</v>
      </c>
      <c r="AJ47" s="240">
        <f>COUNTIFS(AJ1:AJ43, "&lt;80") + COUNTIFS(AJ1:AJ43, "&gt;120")</f>
        <v>5</v>
      </c>
      <c r="AK47" s="239"/>
      <c r="AL47" s="239" t="s">
        <v>46</v>
      </c>
      <c r="AM47" s="239" t="s">
        <v>46</v>
      </c>
      <c r="AN47" s="240">
        <f>COUNTIFS(AN1:AN43, "&lt;80") + COUNTIFS(AN1:AN43, "&gt;120")</f>
        <v>0</v>
      </c>
      <c r="AO47" s="241"/>
      <c r="AP47" s="166"/>
      <c r="AQ47" s="166"/>
      <c r="AR47" s="166"/>
      <c r="AS47" s="166"/>
    </row>
    <row r="48" spans="2:45" ht="15.75" customHeight="1" x14ac:dyDescent="0.25">
      <c r="B48" s="209" t="s">
        <v>47</v>
      </c>
      <c r="C48" s="210"/>
      <c r="D48" s="242">
        <f t="shared" ref="D48:I48" si="22">D47/41</f>
        <v>0.51219512195121952</v>
      </c>
      <c r="E48" s="242">
        <f t="shared" si="22"/>
        <v>0.56097560975609762</v>
      </c>
      <c r="F48" s="242">
        <f t="shared" si="22"/>
        <v>0.26829268292682928</v>
      </c>
      <c r="G48" s="242">
        <f t="shared" si="22"/>
        <v>9.7560975609756101E-2</v>
      </c>
      <c r="H48" s="242">
        <f t="shared" si="22"/>
        <v>0.75609756097560976</v>
      </c>
      <c r="I48" s="242">
        <f t="shared" si="22"/>
        <v>0.73170731707317072</v>
      </c>
      <c r="J48" s="243" t="s">
        <v>46</v>
      </c>
      <c r="K48" s="242">
        <f>K47/41</f>
        <v>0.34146341463414637</v>
      </c>
      <c r="L48" s="243" t="s">
        <v>46</v>
      </c>
      <c r="M48" s="242">
        <f>M47/41</f>
        <v>0.29268292682926828</v>
      </c>
      <c r="N48" s="242">
        <f>N47/41</f>
        <v>2.4390243902439025E-2</v>
      </c>
      <c r="O48" s="243" t="s">
        <v>46</v>
      </c>
      <c r="P48" s="242">
        <f>P47/41</f>
        <v>0.21951219512195122</v>
      </c>
      <c r="Q48" s="243" t="s">
        <v>46</v>
      </c>
      <c r="R48" s="242">
        <f>R47/41</f>
        <v>0.24390243902439024</v>
      </c>
      <c r="S48" s="242">
        <f>S47/41</f>
        <v>0.21951219512195122</v>
      </c>
      <c r="T48" s="242">
        <f>T47/41</f>
        <v>0.82926829268292679</v>
      </c>
      <c r="U48" s="242">
        <f>U47/41</f>
        <v>0.82926829268292679</v>
      </c>
      <c r="V48" s="243" t="s">
        <v>46</v>
      </c>
      <c r="W48" s="242">
        <f>W47/41</f>
        <v>0.21951219512195122</v>
      </c>
      <c r="X48" s="243" t="s">
        <v>46</v>
      </c>
      <c r="Y48" s="243" t="s">
        <v>46</v>
      </c>
      <c r="Z48" s="242">
        <f>Z47/41</f>
        <v>7.3170731707317069E-2</v>
      </c>
      <c r="AA48" s="243" t="s">
        <v>46</v>
      </c>
      <c r="AB48" s="242">
        <f>AB47/41</f>
        <v>0.21951219512195122</v>
      </c>
      <c r="AC48" s="243" t="s">
        <v>46</v>
      </c>
      <c r="AD48" s="243" t="s">
        <v>46</v>
      </c>
      <c r="AE48" s="242">
        <f>AE47/41</f>
        <v>2.4390243902439025E-2</v>
      </c>
      <c r="AF48" s="243" t="s">
        <v>46</v>
      </c>
      <c r="AG48" s="242">
        <f>AG47/41</f>
        <v>0.17073170731707318</v>
      </c>
      <c r="AH48" s="243" t="s">
        <v>46</v>
      </c>
      <c r="AI48" s="243" t="s">
        <v>46</v>
      </c>
      <c r="AJ48" s="242">
        <f>AJ47/41</f>
        <v>0.12195121951219512</v>
      </c>
      <c r="AK48" s="243"/>
      <c r="AL48" s="243" t="s">
        <v>46</v>
      </c>
      <c r="AM48" s="243" t="s">
        <v>46</v>
      </c>
      <c r="AN48" s="242">
        <f>AN47/39</f>
        <v>0</v>
      </c>
      <c r="AO48" s="244"/>
      <c r="AP48" s="166"/>
      <c r="AQ48" s="252"/>
      <c r="AR48" s="252"/>
      <c r="AS48" s="252"/>
    </row>
    <row r="49" spans="2:45" ht="15.75" customHeight="1" x14ac:dyDescent="0.25">
      <c r="B49" s="236" t="s">
        <v>48</v>
      </c>
      <c r="C49" s="245"/>
      <c r="D49" s="238" t="s">
        <v>46</v>
      </c>
      <c r="E49" s="239" t="s">
        <v>46</v>
      </c>
      <c r="F49" s="239">
        <f>COUNTIFS(F1:F43,"&gt;0",F1:F43,"=1")</f>
        <v>22</v>
      </c>
      <c r="G49" s="239">
        <f>COUNTIFS(G1:G43,"&gt;0",G1:G43,"=1")</f>
        <v>28</v>
      </c>
      <c r="H49" s="239" t="s">
        <v>46</v>
      </c>
      <c r="I49" s="239" t="s">
        <v>46</v>
      </c>
      <c r="J49" s="239" t="s">
        <v>46</v>
      </c>
      <c r="K49" s="239">
        <f>COUNTIFS(K1:K43, "&gt;=-1", K1:K43, "&lt;=0")</f>
        <v>11</v>
      </c>
      <c r="L49" s="239" t="s">
        <v>46</v>
      </c>
      <c r="M49" s="239">
        <f>COUNTIFS(M1:M43, "&gt;=-1", M1:M43, "&lt;=0")</f>
        <v>12</v>
      </c>
      <c r="N49" s="240">
        <f>COUNTIFS(N1:N43, "&gt;=80", N1:N43, "&lt;90") + COUNTIFS(N1:N43, "&gt;110", N1:N43, "&lt;=120")</f>
        <v>5</v>
      </c>
      <c r="O49" s="239" t="s">
        <v>46</v>
      </c>
      <c r="P49" s="239">
        <f>COUNTIFS(P1:P43, "&gt;=-1", P1:P43, "&lt;=0")</f>
        <v>14</v>
      </c>
      <c r="Q49" s="239" t="s">
        <v>46</v>
      </c>
      <c r="R49" s="239">
        <f>COUNTIFS(R1:R43, "&gt;=-1", R1:R43, "&lt;=0")</f>
        <v>9</v>
      </c>
      <c r="S49" s="240">
        <f>COUNTIFS(S1:S43, "&gt;=80", S1:S43, "&lt;90") + COUNTIFS(S1:S43, "&gt;110", S1:S43, "&lt;=120")</f>
        <v>6</v>
      </c>
      <c r="T49" s="239" t="s">
        <v>46</v>
      </c>
      <c r="U49" s="239" t="s">
        <v>46</v>
      </c>
      <c r="V49" s="239" t="s">
        <v>46</v>
      </c>
      <c r="W49" s="239">
        <f>COUNTIFS(W1:W43, "&gt;=-1", W1:W43, "&lt;=0")</f>
        <v>17</v>
      </c>
      <c r="X49" s="239" t="s">
        <v>46</v>
      </c>
      <c r="Y49" s="239" t="s">
        <v>46</v>
      </c>
      <c r="Z49" s="240">
        <f>COUNTIFS(Z1:Z43, "&gt;=80", Z1:Z43, "&lt;90") + COUNTIFS(Z1:Z43, "&gt;110", Z1:Z43, "&lt;=120")</f>
        <v>10</v>
      </c>
      <c r="AA49" s="239" t="s">
        <v>46</v>
      </c>
      <c r="AB49" s="239">
        <f>COUNTIFS(AB1:AB43, "&gt;=-1", AB1:AB43, "&lt;=0")</f>
        <v>17</v>
      </c>
      <c r="AC49" s="239" t="s">
        <v>46</v>
      </c>
      <c r="AD49" s="239" t="s">
        <v>46</v>
      </c>
      <c r="AE49" s="240">
        <f>COUNTIFS(AE1:AE43, "&gt;=80", AE1:AE43, "&lt;90") + COUNTIFS(AE1:AE43, "&gt;110", AE1:AE43, "&lt;=120")</f>
        <v>12</v>
      </c>
      <c r="AF49" s="239" t="s">
        <v>46</v>
      </c>
      <c r="AG49" s="239">
        <f>COUNTIFS(AG1:AG43, "&gt;=-1", AG1:AG43, "&lt;=0")</f>
        <v>19</v>
      </c>
      <c r="AH49" s="239" t="s">
        <v>46</v>
      </c>
      <c r="AI49" s="239" t="s">
        <v>46</v>
      </c>
      <c r="AJ49" s="240">
        <f>COUNTIFS(AJ1:AJ43, "&gt;=80", AJ1:AJ43, "&lt;90") + COUNTIFS(AJ1:AJ43, "&gt;110", AJ1:AJ43, "&lt;=120")</f>
        <v>9</v>
      </c>
      <c r="AK49" s="239"/>
      <c r="AL49" s="239" t="s">
        <v>46</v>
      </c>
      <c r="AM49" s="239" t="s">
        <v>46</v>
      </c>
      <c r="AN49" s="240">
        <f>COUNTIFS(AN1:AN43, "&gt;=80", AN1:AN43, "&lt;90") + COUNTIFS(AN1:AN43, "&gt;110", AN1:AN43, "&lt;=120")</f>
        <v>1</v>
      </c>
      <c r="AO49" s="241"/>
      <c r="AP49" s="166"/>
      <c r="AQ49" s="166"/>
      <c r="AR49" s="166"/>
      <c r="AS49" s="166"/>
    </row>
    <row r="50" spans="2:45" ht="15.75" customHeight="1" x14ac:dyDescent="0.25">
      <c r="B50" s="209" t="s">
        <v>47</v>
      </c>
      <c r="C50" s="246"/>
      <c r="D50" s="247" t="s">
        <v>46</v>
      </c>
      <c r="E50" s="243" t="s">
        <v>46</v>
      </c>
      <c r="F50" s="242">
        <f>F49/41</f>
        <v>0.53658536585365857</v>
      </c>
      <c r="G50" s="242">
        <f>G49/41</f>
        <v>0.68292682926829273</v>
      </c>
      <c r="H50" s="243" t="s">
        <v>46</v>
      </c>
      <c r="I50" s="243" t="s">
        <v>46</v>
      </c>
      <c r="J50" s="243" t="s">
        <v>46</v>
      </c>
      <c r="K50" s="242">
        <f>K49/41</f>
        <v>0.26829268292682928</v>
      </c>
      <c r="L50" s="243" t="s">
        <v>46</v>
      </c>
      <c r="M50" s="242">
        <f>M49/41</f>
        <v>0.29268292682926828</v>
      </c>
      <c r="N50" s="242">
        <f>N49/41</f>
        <v>0.12195121951219512</v>
      </c>
      <c r="O50" s="243" t="s">
        <v>46</v>
      </c>
      <c r="P50" s="242">
        <f>P49/41</f>
        <v>0.34146341463414637</v>
      </c>
      <c r="Q50" s="243" t="s">
        <v>46</v>
      </c>
      <c r="R50" s="242">
        <f>R49/41</f>
        <v>0.21951219512195122</v>
      </c>
      <c r="S50" s="242">
        <f>S49/41</f>
        <v>0.14634146341463414</v>
      </c>
      <c r="T50" s="243" t="s">
        <v>46</v>
      </c>
      <c r="U50" s="243" t="s">
        <v>46</v>
      </c>
      <c r="V50" s="243" t="s">
        <v>46</v>
      </c>
      <c r="W50" s="242">
        <f>W49/41</f>
        <v>0.41463414634146339</v>
      </c>
      <c r="X50" s="243" t="s">
        <v>46</v>
      </c>
      <c r="Y50" s="243" t="s">
        <v>46</v>
      </c>
      <c r="Z50" s="242">
        <f>Z49/41</f>
        <v>0.24390243902439024</v>
      </c>
      <c r="AA50" s="243" t="s">
        <v>46</v>
      </c>
      <c r="AB50" s="242">
        <f>AB49/41</f>
        <v>0.41463414634146339</v>
      </c>
      <c r="AC50" s="243" t="s">
        <v>46</v>
      </c>
      <c r="AD50" s="243" t="s">
        <v>46</v>
      </c>
      <c r="AE50" s="242">
        <f>AE49/41</f>
        <v>0.29268292682926828</v>
      </c>
      <c r="AF50" s="243" t="s">
        <v>46</v>
      </c>
      <c r="AG50" s="242">
        <f>AG49/41</f>
        <v>0.46341463414634149</v>
      </c>
      <c r="AH50" s="243" t="s">
        <v>46</v>
      </c>
      <c r="AI50" s="243" t="s">
        <v>46</v>
      </c>
      <c r="AJ50" s="242">
        <f>AJ49/41</f>
        <v>0.21951219512195122</v>
      </c>
      <c r="AK50" s="243"/>
      <c r="AL50" s="243" t="s">
        <v>46</v>
      </c>
      <c r="AM50" s="243" t="s">
        <v>46</v>
      </c>
      <c r="AN50" s="242">
        <f>AN49/39</f>
        <v>2.564102564102564E-2</v>
      </c>
      <c r="AO50" s="244"/>
      <c r="AP50" s="166"/>
      <c r="AQ50" s="252"/>
      <c r="AR50" s="252"/>
      <c r="AS50" s="252"/>
    </row>
    <row r="51" spans="2:45" ht="15.75" customHeight="1" x14ac:dyDescent="0.25">
      <c r="B51" s="236" t="s">
        <v>49</v>
      </c>
      <c r="C51" s="245"/>
      <c r="D51" s="238">
        <f>COUNTIF(D1:D43,"&lt;=15")</f>
        <v>13</v>
      </c>
      <c r="E51" s="239">
        <f>COUNTIF(E1:E43,"&lt;=15")</f>
        <v>11</v>
      </c>
      <c r="F51" s="239">
        <f>COUNTIF(F7:F47,"=0")</f>
        <v>1</v>
      </c>
      <c r="G51" s="239">
        <f>COUNTIF(G7:G47,"=0")</f>
        <v>2</v>
      </c>
      <c r="H51" s="239">
        <f>COUNTIF(H1:H43,"&gt;=39")</f>
        <v>3</v>
      </c>
      <c r="I51" s="239">
        <f>COUNTIF(I1:I43,"&gt;=39")</f>
        <v>4</v>
      </c>
      <c r="J51" s="239" t="s">
        <v>46</v>
      </c>
      <c r="K51" s="248">
        <f>COUNTIF(K1:K43, "&gt;=0")</f>
        <v>14</v>
      </c>
      <c r="L51" s="239" t="s">
        <v>46</v>
      </c>
      <c r="M51" s="248">
        <f>COUNTIF(M1:M43, "&gt;=0")</f>
        <v>15</v>
      </c>
      <c r="N51" s="239">
        <f>COUNTIFS(N1:N43, "&gt;=90", N1:N43, "&lt;110")</f>
        <v>28</v>
      </c>
      <c r="O51" s="239" t="s">
        <v>46</v>
      </c>
      <c r="P51" s="248">
        <f>COUNTIF(P1:P43, "&gt;=0")</f>
        <v>16</v>
      </c>
      <c r="Q51" s="239" t="s">
        <v>46</v>
      </c>
      <c r="R51" s="248">
        <f>COUNTIF(R1:R43, "&gt;=0")</f>
        <v>20</v>
      </c>
      <c r="S51" s="239">
        <f>COUNTIFS(S1:S43, "&gt;=90", S1:S43, "&lt;110")</f>
        <v>19</v>
      </c>
      <c r="T51" s="239">
        <f>COUNTIF(T1:T43,"&gt;=70")</f>
        <v>0</v>
      </c>
      <c r="U51" s="239">
        <f>COUNTIF(U1:U43,"&gt;=70")</f>
        <v>0</v>
      </c>
      <c r="V51" s="239" t="s">
        <v>46</v>
      </c>
      <c r="W51" s="248">
        <f>COUNTIF(W1:W43, "&gt;=0")</f>
        <v>13</v>
      </c>
      <c r="X51" s="239" t="s">
        <v>46</v>
      </c>
      <c r="Y51" s="239" t="s">
        <v>46</v>
      </c>
      <c r="Z51" s="239">
        <f>COUNTIFS(Z1:Z43, "&gt;=90", Z1:Z43, "&lt;110")</f>
        <v>22</v>
      </c>
      <c r="AA51" s="239" t="s">
        <v>46</v>
      </c>
      <c r="AB51" s="248">
        <f>COUNTIF(AB1:AB43, "&gt;=0")</f>
        <v>13</v>
      </c>
      <c r="AC51" s="239" t="s">
        <v>46</v>
      </c>
      <c r="AD51" s="239" t="s">
        <v>46</v>
      </c>
      <c r="AE51" s="239">
        <f>COUNTIFS(AE1:AE43, "&gt;=90", AE1:AE43, "&lt;110")</f>
        <v>22</v>
      </c>
      <c r="AF51" s="239" t="s">
        <v>46</v>
      </c>
      <c r="AG51" s="248">
        <f>COUNTIF(AG1:AG43, "&gt;=0")</f>
        <v>13</v>
      </c>
      <c r="AH51" s="239" t="s">
        <v>46</v>
      </c>
      <c r="AI51" s="239" t="s">
        <v>46</v>
      </c>
      <c r="AJ51" s="239">
        <f>COUNTIFS(AJ1:AJ43, "&gt;=90", AJ1:AJ43, "&lt;110")</f>
        <v>21</v>
      </c>
      <c r="AK51" s="239"/>
      <c r="AL51" s="239" t="s">
        <v>46</v>
      </c>
      <c r="AM51" s="239" t="s">
        <v>46</v>
      </c>
      <c r="AN51" s="239">
        <f>COUNTIFS(AN1:AN43, "&gt;=90", AN1:AN43, "&lt;110")</f>
        <v>34</v>
      </c>
      <c r="AO51" s="241"/>
      <c r="AP51" s="166"/>
      <c r="AQ51" s="166"/>
      <c r="AR51" s="166"/>
      <c r="AS51" s="166"/>
    </row>
    <row r="52" spans="2:45" ht="15.75" customHeight="1" x14ac:dyDescent="0.25">
      <c r="B52" s="209" t="s">
        <v>47</v>
      </c>
      <c r="C52" s="246"/>
      <c r="D52" s="242">
        <f t="shared" ref="D52:I52" si="23">D51/41</f>
        <v>0.31707317073170732</v>
      </c>
      <c r="E52" s="242">
        <f t="shared" si="23"/>
        <v>0.26829268292682928</v>
      </c>
      <c r="F52" s="242">
        <f t="shared" si="23"/>
        <v>2.4390243902439025E-2</v>
      </c>
      <c r="G52" s="242">
        <f t="shared" si="23"/>
        <v>4.878048780487805E-2</v>
      </c>
      <c r="H52" s="242">
        <f t="shared" si="23"/>
        <v>7.3170731707317069E-2</v>
      </c>
      <c r="I52" s="242">
        <f t="shared" si="23"/>
        <v>9.7560975609756101E-2</v>
      </c>
      <c r="J52" s="243" t="s">
        <v>46</v>
      </c>
      <c r="K52" s="242">
        <f>K51/41</f>
        <v>0.34146341463414637</v>
      </c>
      <c r="L52" s="243" t="s">
        <v>46</v>
      </c>
      <c r="M52" s="242">
        <f>M51/41</f>
        <v>0.36585365853658536</v>
      </c>
      <c r="N52" s="242">
        <f>N51/41</f>
        <v>0.68292682926829273</v>
      </c>
      <c r="O52" s="243" t="s">
        <v>46</v>
      </c>
      <c r="P52" s="242">
        <f>P51/41</f>
        <v>0.3902439024390244</v>
      </c>
      <c r="Q52" s="243" t="s">
        <v>46</v>
      </c>
      <c r="R52" s="242">
        <f>R51/41</f>
        <v>0.48780487804878048</v>
      </c>
      <c r="S52" s="242">
        <f>S51/41</f>
        <v>0.46341463414634149</v>
      </c>
      <c r="T52" s="242">
        <f>T51/41</f>
        <v>0</v>
      </c>
      <c r="U52" s="242">
        <f>U51/41</f>
        <v>0</v>
      </c>
      <c r="V52" s="243" t="s">
        <v>46</v>
      </c>
      <c r="W52" s="242">
        <f>W51/41</f>
        <v>0.31707317073170732</v>
      </c>
      <c r="X52" s="243" t="s">
        <v>46</v>
      </c>
      <c r="Y52" s="243" t="s">
        <v>46</v>
      </c>
      <c r="Z52" s="242">
        <f>Z51/41</f>
        <v>0.53658536585365857</v>
      </c>
      <c r="AA52" s="243" t="s">
        <v>46</v>
      </c>
      <c r="AB52" s="242">
        <f>AB51/41</f>
        <v>0.31707317073170732</v>
      </c>
      <c r="AC52" s="243" t="s">
        <v>46</v>
      </c>
      <c r="AD52" s="243" t="s">
        <v>46</v>
      </c>
      <c r="AE52" s="242">
        <f>AE51/41</f>
        <v>0.53658536585365857</v>
      </c>
      <c r="AF52" s="243" t="s">
        <v>46</v>
      </c>
      <c r="AG52" s="242">
        <f>AG51/41</f>
        <v>0.31707317073170732</v>
      </c>
      <c r="AH52" s="243" t="s">
        <v>46</v>
      </c>
      <c r="AI52" s="243" t="s">
        <v>46</v>
      </c>
      <c r="AJ52" s="242">
        <f>AJ51/41</f>
        <v>0.51219512195121952</v>
      </c>
      <c r="AK52" s="243"/>
      <c r="AL52" s="243" t="s">
        <v>46</v>
      </c>
      <c r="AM52" s="243" t="s">
        <v>46</v>
      </c>
      <c r="AN52" s="242">
        <f>AN51/41</f>
        <v>0.82926829268292679</v>
      </c>
      <c r="AO52" s="244"/>
      <c r="AP52" s="166"/>
      <c r="AQ52" s="252"/>
      <c r="AR52" s="252"/>
      <c r="AS52" s="252"/>
    </row>
    <row r="53" spans="2:45" ht="15.75" customHeight="1" x14ac:dyDescent="0.25"/>
    <row r="54" spans="2:45" ht="15.75" customHeight="1" x14ac:dyDescent="0.25">
      <c r="B54" s="91" t="s">
        <v>85</v>
      </c>
      <c r="C54" s="91" t="s">
        <v>86</v>
      </c>
      <c r="D54" s="91" t="s">
        <v>87</v>
      </c>
      <c r="E54" s="91" t="s">
        <v>88</v>
      </c>
      <c r="F54" s="91" t="s">
        <v>89</v>
      </c>
      <c r="G54" s="91" t="s">
        <v>90</v>
      </c>
      <c r="H54" s="91" t="s">
        <v>91</v>
      </c>
      <c r="I54" s="91" t="s">
        <v>92</v>
      </c>
      <c r="J54" s="91" t="s">
        <v>93</v>
      </c>
      <c r="K54" s="249" t="s">
        <v>94</v>
      </c>
      <c r="L54" s="92" t="s">
        <v>95</v>
      </c>
      <c r="M54" s="93" t="s">
        <v>96</v>
      </c>
    </row>
    <row r="55" spans="2:45" ht="15.75" customHeight="1" x14ac:dyDescent="0.25">
      <c r="B55" s="156" t="s">
        <v>97</v>
      </c>
      <c r="C55" s="94"/>
      <c r="D55" s="95"/>
      <c r="E55" s="95"/>
      <c r="F55" s="95"/>
      <c r="G55" s="95"/>
      <c r="H55" s="96"/>
      <c r="I55" s="96"/>
      <c r="J55" s="97"/>
      <c r="K55" s="167">
        <v>2</v>
      </c>
      <c r="L55" s="168">
        <v>4</v>
      </c>
      <c r="M55" s="169">
        <v>3</v>
      </c>
    </row>
    <row r="56" spans="2:45" ht="15.75" customHeight="1" x14ac:dyDescent="0.25">
      <c r="B56" s="170" t="s">
        <v>99</v>
      </c>
      <c r="C56" s="98"/>
      <c r="D56" s="99"/>
      <c r="E56" s="99"/>
      <c r="F56" s="99"/>
      <c r="G56" s="99"/>
      <c r="H56" s="100"/>
      <c r="I56" s="100"/>
      <c r="J56" s="101"/>
      <c r="K56" s="167">
        <v>2</v>
      </c>
      <c r="L56" s="168">
        <v>3</v>
      </c>
      <c r="M56" s="169">
        <v>4</v>
      </c>
    </row>
    <row r="57" spans="2:45" ht="15.75" customHeight="1" x14ac:dyDescent="0.25">
      <c r="B57" s="189" t="s">
        <v>100</v>
      </c>
      <c r="C57" s="98"/>
      <c r="D57" s="99"/>
      <c r="E57" s="99"/>
      <c r="F57" s="99"/>
      <c r="G57" s="99"/>
      <c r="H57" s="100"/>
      <c r="I57" s="100"/>
      <c r="J57" s="101"/>
      <c r="K57" s="167"/>
      <c r="L57" s="168"/>
      <c r="M57" s="169"/>
    </row>
    <row r="58" spans="2:45" ht="15.75" customHeight="1" x14ac:dyDescent="0.25">
      <c r="B58" s="182" t="s">
        <v>101</v>
      </c>
      <c r="C58" s="98"/>
      <c r="D58" s="99"/>
      <c r="E58" s="99"/>
      <c r="F58" s="99"/>
      <c r="G58" s="99"/>
      <c r="H58" s="100"/>
      <c r="I58" s="100"/>
      <c r="J58" s="101"/>
      <c r="K58" s="167">
        <v>7</v>
      </c>
      <c r="L58" s="168">
        <v>2</v>
      </c>
      <c r="M58" s="169">
        <v>0</v>
      </c>
    </row>
    <row r="59" spans="2:45" ht="15.75" customHeight="1" x14ac:dyDescent="0.25">
      <c r="B59" s="182" t="s">
        <v>137</v>
      </c>
      <c r="C59" s="98"/>
      <c r="D59" s="99"/>
      <c r="E59" s="99"/>
      <c r="F59" s="99"/>
      <c r="G59" s="99"/>
      <c r="H59" s="100"/>
      <c r="I59" s="100"/>
      <c r="J59" s="101"/>
      <c r="K59" s="167">
        <v>4</v>
      </c>
      <c r="L59" s="168">
        <v>4</v>
      </c>
      <c r="M59" s="169">
        <v>1</v>
      </c>
    </row>
    <row r="60" spans="2:45" ht="15.75" customHeight="1" x14ac:dyDescent="0.25">
      <c r="B60" s="182" t="s">
        <v>102</v>
      </c>
      <c r="C60" s="98"/>
      <c r="D60" s="99"/>
      <c r="E60" s="99"/>
      <c r="F60" s="99"/>
      <c r="G60" s="99"/>
      <c r="H60" s="100"/>
      <c r="I60" s="100"/>
      <c r="J60" s="101"/>
      <c r="K60" s="167">
        <v>3</v>
      </c>
      <c r="L60" s="168">
        <v>3</v>
      </c>
      <c r="M60" s="169">
        <v>3</v>
      </c>
    </row>
    <row r="61" spans="2:45" ht="15.75" customHeight="1" x14ac:dyDescent="0.25">
      <c r="B61" s="186" t="s">
        <v>103</v>
      </c>
      <c r="C61" s="98"/>
      <c r="D61" s="99"/>
      <c r="E61" s="99"/>
      <c r="F61" s="99"/>
      <c r="G61" s="99"/>
      <c r="H61" s="100"/>
      <c r="I61" s="100"/>
      <c r="J61" s="101"/>
      <c r="K61" s="61"/>
      <c r="L61" s="62"/>
      <c r="M61" s="63"/>
    </row>
    <row r="62" spans="2:45" ht="15.75" customHeight="1" x14ac:dyDescent="0.25">
      <c r="B62" s="182" t="s">
        <v>104</v>
      </c>
      <c r="C62" s="98"/>
      <c r="D62" s="99"/>
      <c r="E62" s="99"/>
      <c r="F62" s="99"/>
      <c r="G62" s="99"/>
      <c r="H62" s="100"/>
      <c r="I62" s="100"/>
      <c r="J62" s="101"/>
      <c r="K62" s="167">
        <v>3</v>
      </c>
      <c r="L62" s="168">
        <v>5</v>
      </c>
      <c r="M62" s="169">
        <v>1</v>
      </c>
    </row>
    <row r="63" spans="2:45" ht="15.75" customHeight="1" x14ac:dyDescent="0.25">
      <c r="B63" s="182" t="s">
        <v>105</v>
      </c>
      <c r="C63" s="102"/>
      <c r="D63" s="99"/>
      <c r="E63" s="99"/>
      <c r="F63" s="99"/>
      <c r="G63" s="99"/>
      <c r="H63" s="103"/>
      <c r="I63" s="103"/>
      <c r="J63" s="104"/>
      <c r="K63" s="167">
        <v>5</v>
      </c>
      <c r="L63" s="168">
        <v>2</v>
      </c>
      <c r="M63" s="169">
        <v>2</v>
      </c>
    </row>
    <row r="64" spans="2:45" ht="15.75" customHeight="1" x14ac:dyDescent="0.25">
      <c r="B64" s="189" t="s">
        <v>106</v>
      </c>
      <c r="C64" s="102"/>
      <c r="D64" s="99"/>
      <c r="E64" s="99"/>
      <c r="F64" s="99"/>
      <c r="G64" s="99"/>
      <c r="H64" s="103"/>
      <c r="I64" s="103"/>
      <c r="J64" s="104"/>
      <c r="K64" s="167"/>
      <c r="L64" s="168"/>
      <c r="M64" s="169"/>
    </row>
    <row r="65" spans="2:13" ht="15.75" customHeight="1" x14ac:dyDescent="0.25">
      <c r="B65" s="182" t="s">
        <v>107</v>
      </c>
      <c r="C65" s="98"/>
      <c r="D65" s="99"/>
      <c r="E65" s="99"/>
      <c r="F65" s="99"/>
      <c r="G65" s="99"/>
      <c r="H65" s="103"/>
      <c r="I65" s="103"/>
      <c r="J65" s="104"/>
      <c r="K65" s="167">
        <v>4</v>
      </c>
      <c r="L65" s="168">
        <v>4</v>
      </c>
      <c r="M65" s="169">
        <v>1</v>
      </c>
    </row>
    <row r="66" spans="2:13" ht="15.75" customHeight="1" x14ac:dyDescent="0.25">
      <c r="B66" s="187" t="s">
        <v>108</v>
      </c>
      <c r="C66" s="98"/>
      <c r="D66" s="100"/>
      <c r="E66" s="100"/>
      <c r="F66" s="100"/>
      <c r="G66" s="100"/>
      <c r="H66" s="99"/>
      <c r="I66" s="99"/>
      <c r="J66" s="105"/>
      <c r="K66" s="167">
        <v>1</v>
      </c>
      <c r="L66" s="168">
        <v>6</v>
      </c>
      <c r="M66" s="169">
        <v>2</v>
      </c>
    </row>
    <row r="67" spans="2:13" ht="15.75" customHeight="1" x14ac:dyDescent="0.25">
      <c r="B67" s="189" t="s">
        <v>109</v>
      </c>
      <c r="C67" s="98"/>
      <c r="D67" s="106"/>
      <c r="E67" s="106"/>
      <c r="F67" s="106"/>
      <c r="G67" s="106"/>
      <c r="H67" s="106"/>
      <c r="I67" s="106"/>
      <c r="J67" s="107"/>
      <c r="K67" s="61"/>
      <c r="L67" s="62"/>
      <c r="M67" s="63"/>
    </row>
    <row r="68" spans="2:13" ht="15.75" customHeight="1" x14ac:dyDescent="0.25">
      <c r="B68" s="182" t="s">
        <v>110</v>
      </c>
      <c r="C68" s="98"/>
      <c r="D68" s="106"/>
      <c r="E68" s="106"/>
      <c r="F68" s="106"/>
      <c r="G68" s="106"/>
      <c r="H68" s="106"/>
      <c r="I68" s="106"/>
      <c r="J68" s="107"/>
      <c r="K68" s="167">
        <v>3</v>
      </c>
      <c r="L68" s="168">
        <v>3</v>
      </c>
      <c r="M68" s="169">
        <v>3</v>
      </c>
    </row>
    <row r="69" spans="2:13" ht="15.75" customHeight="1" x14ac:dyDescent="0.25">
      <c r="B69" s="182" t="s">
        <v>111</v>
      </c>
      <c r="C69" s="98"/>
      <c r="D69" s="106"/>
      <c r="E69" s="106"/>
      <c r="F69" s="106"/>
      <c r="G69" s="106"/>
      <c r="H69" s="106"/>
      <c r="I69" s="106"/>
      <c r="J69" s="107"/>
      <c r="K69" s="167">
        <v>3</v>
      </c>
      <c r="L69" s="168">
        <v>4</v>
      </c>
      <c r="M69" s="169">
        <v>2</v>
      </c>
    </row>
    <row r="70" spans="2:13" ht="15.75" customHeight="1" x14ac:dyDescent="0.25">
      <c r="B70" s="182" t="s">
        <v>112</v>
      </c>
      <c r="C70" s="98"/>
      <c r="D70" s="106"/>
      <c r="E70" s="106"/>
      <c r="F70" s="106"/>
      <c r="G70" s="106"/>
      <c r="H70" s="106"/>
      <c r="I70" s="106"/>
      <c r="J70" s="107"/>
      <c r="K70" s="167">
        <v>2</v>
      </c>
      <c r="L70" s="168">
        <v>4</v>
      </c>
      <c r="M70" s="169">
        <v>3</v>
      </c>
    </row>
    <row r="71" spans="2:13" ht="15.75" customHeight="1" x14ac:dyDescent="0.25">
      <c r="B71" s="75" t="s">
        <v>113</v>
      </c>
      <c r="C71" s="98"/>
      <c r="D71" s="106"/>
      <c r="E71" s="106"/>
      <c r="F71" s="106"/>
      <c r="G71" s="106"/>
      <c r="H71" s="106"/>
      <c r="I71" s="106"/>
      <c r="J71" s="107"/>
      <c r="K71" s="61"/>
      <c r="L71" s="62"/>
      <c r="M71" s="63"/>
    </row>
    <row r="72" spans="2:13" ht="15.75" customHeight="1" x14ac:dyDescent="0.25">
      <c r="B72" s="182" t="s">
        <v>114</v>
      </c>
      <c r="C72" s="98"/>
      <c r="D72" s="106"/>
      <c r="E72" s="106"/>
      <c r="F72" s="106"/>
      <c r="G72" s="106"/>
      <c r="H72" s="106"/>
      <c r="I72" s="106"/>
      <c r="J72" s="107"/>
      <c r="K72" s="167">
        <v>5</v>
      </c>
      <c r="L72" s="168">
        <v>1</v>
      </c>
      <c r="M72" s="169">
        <v>3</v>
      </c>
    </row>
    <row r="73" spans="2:13" ht="15.75" customHeight="1" x14ac:dyDescent="0.25">
      <c r="B73" s="182" t="s">
        <v>115</v>
      </c>
      <c r="C73" s="98"/>
      <c r="D73" s="106"/>
      <c r="E73" s="106"/>
      <c r="F73" s="106"/>
      <c r="G73" s="106"/>
      <c r="H73" s="106"/>
      <c r="I73" s="106"/>
      <c r="J73" s="107"/>
      <c r="K73" s="167">
        <v>8</v>
      </c>
      <c r="L73" s="168">
        <v>1</v>
      </c>
      <c r="M73" s="169">
        <v>0</v>
      </c>
    </row>
    <row r="74" spans="2:13" ht="15.75" customHeight="1" x14ac:dyDescent="0.25">
      <c r="B74" s="182" t="s">
        <v>116</v>
      </c>
      <c r="C74" s="98"/>
      <c r="D74" s="106"/>
      <c r="E74" s="106"/>
      <c r="F74" s="106"/>
      <c r="G74" s="106"/>
      <c r="H74" s="106"/>
      <c r="I74" s="106"/>
      <c r="J74" s="107"/>
      <c r="K74" s="167">
        <v>5</v>
      </c>
      <c r="L74" s="168">
        <v>3</v>
      </c>
      <c r="M74" s="169">
        <v>1</v>
      </c>
    </row>
    <row r="75" spans="2:13" ht="15.75" customHeight="1" x14ac:dyDescent="0.25">
      <c r="B75" s="187" t="s">
        <v>117</v>
      </c>
      <c r="C75" s="98"/>
      <c r="D75" s="106"/>
      <c r="E75" s="106"/>
      <c r="F75" s="106"/>
      <c r="G75" s="106"/>
      <c r="H75" s="106"/>
      <c r="I75" s="106"/>
      <c r="J75" s="107"/>
      <c r="K75" s="61">
        <v>6</v>
      </c>
      <c r="L75" s="62">
        <v>1</v>
      </c>
      <c r="M75" s="63">
        <v>2</v>
      </c>
    </row>
    <row r="76" spans="2:13" ht="15.75" customHeight="1" x14ac:dyDescent="0.25">
      <c r="B76" s="182" t="s">
        <v>118</v>
      </c>
      <c r="C76" s="102"/>
      <c r="D76" s="106"/>
      <c r="E76" s="106"/>
      <c r="F76" s="106"/>
      <c r="G76" s="106"/>
      <c r="H76" s="106"/>
      <c r="I76" s="106"/>
      <c r="J76" s="107"/>
      <c r="K76" s="61"/>
      <c r="L76" s="62"/>
      <c r="M76" s="63"/>
    </row>
    <row r="77" spans="2:13" ht="15.75" customHeight="1" x14ac:dyDescent="0.25">
      <c r="B77" s="182" t="s">
        <v>119</v>
      </c>
      <c r="C77" s="102"/>
      <c r="D77" s="106"/>
      <c r="E77" s="106"/>
      <c r="F77" s="106"/>
      <c r="G77" s="106"/>
      <c r="H77" s="106"/>
      <c r="I77" s="106"/>
      <c r="J77" s="107"/>
      <c r="K77" s="167">
        <v>7</v>
      </c>
      <c r="L77" s="168">
        <v>1</v>
      </c>
      <c r="M77" s="169">
        <v>1</v>
      </c>
    </row>
    <row r="78" spans="2:13" ht="15.75" customHeight="1" x14ac:dyDescent="0.25">
      <c r="B78" s="182" t="s">
        <v>120</v>
      </c>
      <c r="C78" s="102"/>
      <c r="D78" s="106"/>
      <c r="E78" s="106"/>
      <c r="F78" s="106"/>
      <c r="G78" s="106"/>
      <c r="H78" s="106"/>
      <c r="I78" s="106"/>
      <c r="J78" s="107"/>
      <c r="K78" s="167">
        <v>5</v>
      </c>
      <c r="L78" s="168">
        <v>1</v>
      </c>
      <c r="M78" s="169">
        <v>3</v>
      </c>
    </row>
    <row r="79" spans="2:13" ht="15.75" customHeight="1" x14ac:dyDescent="0.25">
      <c r="B79" s="182" t="s">
        <v>121</v>
      </c>
      <c r="C79" s="108"/>
      <c r="D79" s="109"/>
      <c r="E79" s="109"/>
      <c r="F79" s="109"/>
      <c r="G79" s="109"/>
      <c r="H79" s="109"/>
      <c r="I79" s="109"/>
      <c r="J79" s="110"/>
      <c r="K79" s="167">
        <v>5</v>
      </c>
      <c r="L79" s="168">
        <v>2</v>
      </c>
      <c r="M79" s="169">
        <v>2</v>
      </c>
    </row>
    <row r="80" spans="2:13" ht="15.75" customHeight="1" x14ac:dyDescent="0.25">
      <c r="B80" s="182" t="s">
        <v>122</v>
      </c>
      <c r="C80" s="111"/>
      <c r="D80" s="112"/>
      <c r="E80" s="112"/>
      <c r="F80" s="112"/>
      <c r="G80" s="112"/>
      <c r="H80" s="112"/>
      <c r="I80" s="112"/>
      <c r="J80" s="112"/>
      <c r="K80" s="167">
        <v>5</v>
      </c>
      <c r="L80" s="168">
        <v>3</v>
      </c>
      <c r="M80" s="169">
        <v>1</v>
      </c>
    </row>
    <row r="81" spans="2:13" ht="15.75" customHeight="1" x14ac:dyDescent="0.25">
      <c r="B81" s="186" t="s">
        <v>123</v>
      </c>
      <c r="C81" s="111"/>
      <c r="D81" s="112"/>
      <c r="E81" s="112"/>
      <c r="F81" s="112"/>
      <c r="G81" s="112"/>
      <c r="H81" s="112"/>
      <c r="I81" s="112"/>
      <c r="J81" s="112"/>
      <c r="K81" s="61"/>
      <c r="L81" s="62"/>
      <c r="M81" s="63"/>
    </row>
    <row r="82" spans="2:13" ht="15.75" customHeight="1" x14ac:dyDescent="0.25">
      <c r="B82" s="182" t="s">
        <v>124</v>
      </c>
      <c r="C82" s="111"/>
      <c r="D82" s="112"/>
      <c r="E82" s="112"/>
      <c r="F82" s="112"/>
      <c r="G82" s="112"/>
      <c r="H82" s="112"/>
      <c r="I82" s="112"/>
      <c r="J82" s="112"/>
      <c r="K82" s="167">
        <v>3</v>
      </c>
      <c r="L82" s="168">
        <v>4</v>
      </c>
      <c r="M82" s="169">
        <v>2</v>
      </c>
    </row>
    <row r="83" spans="2:13" ht="15.75" customHeight="1" x14ac:dyDescent="0.25">
      <c r="B83" s="182" t="s">
        <v>125</v>
      </c>
      <c r="C83" s="111"/>
      <c r="D83" s="112"/>
      <c r="E83" s="112"/>
      <c r="F83" s="112"/>
      <c r="G83" s="112"/>
      <c r="H83" s="112"/>
      <c r="I83" s="112"/>
      <c r="J83" s="112"/>
      <c r="K83" s="167">
        <v>6</v>
      </c>
      <c r="L83" s="168">
        <v>1</v>
      </c>
      <c r="M83" s="169">
        <v>2</v>
      </c>
    </row>
    <row r="84" spans="2:13" ht="15.75" customHeight="1" x14ac:dyDescent="0.25">
      <c r="B84" s="193" t="s">
        <v>126</v>
      </c>
      <c r="C84" s="111"/>
      <c r="D84" s="112"/>
      <c r="E84" s="112"/>
      <c r="F84" s="112"/>
      <c r="G84" s="112"/>
      <c r="H84" s="112"/>
      <c r="I84" s="112"/>
      <c r="J84" s="112"/>
      <c r="K84" s="61"/>
      <c r="L84" s="62"/>
      <c r="M84" s="63"/>
    </row>
    <row r="85" spans="2:13" ht="15.75" customHeight="1" x14ac:dyDescent="0.25">
      <c r="B85" s="194" t="s">
        <v>127</v>
      </c>
      <c r="C85" s="111"/>
      <c r="D85" s="112"/>
      <c r="E85" s="112"/>
      <c r="F85" s="112"/>
      <c r="G85" s="112"/>
      <c r="H85" s="112"/>
      <c r="I85" s="112"/>
      <c r="J85" s="112"/>
      <c r="K85" s="61"/>
      <c r="L85" s="62"/>
      <c r="M85" s="63"/>
    </row>
    <row r="86" spans="2:13" ht="15.75" customHeight="1" x14ac:dyDescent="0.25">
      <c r="B86" s="186" t="s">
        <v>128</v>
      </c>
      <c r="C86" s="111"/>
      <c r="D86" s="112"/>
      <c r="E86" s="112"/>
      <c r="F86" s="112"/>
      <c r="G86" s="112"/>
      <c r="H86" s="112"/>
      <c r="I86" s="112"/>
      <c r="J86" s="112"/>
      <c r="K86" s="61"/>
      <c r="L86" s="62"/>
      <c r="M86" s="63"/>
    </row>
    <row r="87" spans="2:13" ht="15.75" customHeight="1" x14ac:dyDescent="0.25">
      <c r="B87" s="182" t="s">
        <v>129</v>
      </c>
      <c r="C87" s="111"/>
      <c r="D87" s="112"/>
      <c r="E87" s="112"/>
      <c r="F87" s="112"/>
      <c r="G87" s="112"/>
      <c r="H87" s="112"/>
      <c r="I87" s="112"/>
      <c r="J87" s="112"/>
      <c r="K87" s="167">
        <v>4</v>
      </c>
      <c r="L87" s="168">
        <v>2</v>
      </c>
      <c r="M87" s="169">
        <v>3</v>
      </c>
    </row>
    <row r="88" spans="2:13" ht="15.75" customHeight="1" x14ac:dyDescent="0.25">
      <c r="B88" s="182" t="s">
        <v>130</v>
      </c>
      <c r="C88" s="111"/>
      <c r="D88" s="112"/>
      <c r="E88" s="112"/>
      <c r="F88" s="112"/>
      <c r="G88" s="112"/>
      <c r="H88" s="112"/>
      <c r="I88" s="112"/>
      <c r="J88" s="112"/>
      <c r="K88" s="167">
        <v>7</v>
      </c>
      <c r="L88" s="168">
        <v>1</v>
      </c>
      <c r="M88" s="169">
        <v>1</v>
      </c>
    </row>
    <row r="89" spans="2:13" ht="15.75" customHeight="1" x14ac:dyDescent="0.25">
      <c r="B89" s="182" t="s">
        <v>131</v>
      </c>
      <c r="C89" s="111"/>
      <c r="D89" s="112"/>
      <c r="E89" s="112"/>
      <c r="F89" s="112"/>
      <c r="G89" s="112"/>
      <c r="H89" s="112"/>
      <c r="I89" s="112"/>
      <c r="J89" s="112"/>
      <c r="K89" s="61"/>
      <c r="L89" s="62"/>
      <c r="M89" s="63"/>
    </row>
    <row r="90" spans="2:13" ht="15.75" customHeight="1" x14ac:dyDescent="0.25">
      <c r="B90" s="182" t="s">
        <v>132</v>
      </c>
      <c r="C90" s="111"/>
      <c r="D90" s="112"/>
      <c r="E90" s="112"/>
      <c r="F90" s="112"/>
      <c r="G90" s="112"/>
      <c r="H90" s="112"/>
      <c r="I90" s="112"/>
      <c r="J90" s="112"/>
      <c r="K90" s="167">
        <v>4</v>
      </c>
      <c r="L90" s="168">
        <v>2</v>
      </c>
      <c r="M90" s="169">
        <v>3</v>
      </c>
    </row>
    <row r="91" spans="2:13" ht="15.75" customHeight="1" x14ac:dyDescent="0.25">
      <c r="B91" s="197" t="s">
        <v>98</v>
      </c>
      <c r="C91" s="111"/>
      <c r="D91" s="112"/>
      <c r="E91" s="112"/>
      <c r="F91" s="112"/>
      <c r="G91" s="112"/>
      <c r="H91" s="112"/>
      <c r="I91" s="112"/>
      <c r="J91" s="112"/>
      <c r="K91" s="167">
        <v>5</v>
      </c>
      <c r="L91" s="168">
        <v>2</v>
      </c>
      <c r="M91" s="169">
        <v>2</v>
      </c>
    </row>
    <row r="92" spans="2:13" ht="15.75" customHeight="1" x14ac:dyDescent="0.25">
      <c r="B92" s="197" t="s">
        <v>133</v>
      </c>
      <c r="C92" s="111"/>
      <c r="D92" s="112"/>
      <c r="E92" s="112"/>
      <c r="F92" s="112"/>
      <c r="G92" s="112"/>
      <c r="H92" s="112"/>
      <c r="I92" s="112"/>
      <c r="J92" s="112"/>
      <c r="K92" s="167">
        <v>2</v>
      </c>
      <c r="L92" s="168">
        <v>4</v>
      </c>
      <c r="M92" s="169">
        <v>3</v>
      </c>
    </row>
    <row r="93" spans="2:13" ht="15.75" customHeight="1" x14ac:dyDescent="0.25">
      <c r="B93" s="199" t="s">
        <v>134</v>
      </c>
      <c r="C93" s="111"/>
      <c r="D93" s="112"/>
      <c r="E93" s="112"/>
      <c r="F93" s="112"/>
      <c r="G93" s="112"/>
      <c r="H93" s="112"/>
      <c r="I93" s="112"/>
      <c r="J93" s="112"/>
      <c r="K93" s="61"/>
      <c r="L93" s="62"/>
      <c r="M93" s="63"/>
    </row>
    <row r="94" spans="2:13" ht="15.75" customHeight="1" x14ac:dyDescent="0.25">
      <c r="B94" s="199" t="s">
        <v>135</v>
      </c>
      <c r="C94" s="111"/>
      <c r="D94" s="112"/>
      <c r="E94" s="112"/>
      <c r="F94" s="112"/>
      <c r="G94" s="112"/>
      <c r="H94" s="112"/>
      <c r="I94" s="112"/>
      <c r="J94" s="112"/>
      <c r="K94" s="61"/>
      <c r="L94" s="62"/>
      <c r="M94" s="63"/>
    </row>
    <row r="95" spans="2:13" ht="15.75" customHeight="1" x14ac:dyDescent="0.25">
      <c r="B95" s="209" t="s">
        <v>136</v>
      </c>
      <c r="C95" s="111"/>
      <c r="D95" s="112"/>
      <c r="E95" s="112"/>
      <c r="F95" s="112"/>
      <c r="G95" s="112"/>
      <c r="H95" s="112"/>
      <c r="I95" s="112"/>
      <c r="J95" s="112"/>
      <c r="K95" s="167">
        <v>5</v>
      </c>
      <c r="L95" s="168">
        <v>1</v>
      </c>
      <c r="M95" s="169">
        <v>3</v>
      </c>
    </row>
    <row r="96" spans="2:13" ht="15.75" customHeight="1" x14ac:dyDescent="0.25">
      <c r="B96" s="113" t="s">
        <v>43</v>
      </c>
      <c r="C96" s="114"/>
      <c r="D96" s="115"/>
      <c r="E96" s="115"/>
      <c r="F96" s="115"/>
      <c r="G96" s="115"/>
      <c r="H96" s="115"/>
      <c r="I96" s="115"/>
      <c r="J96" s="115"/>
      <c r="K96" s="83">
        <f t="shared" ref="K96:M96" si="24">AVERAGE(K69:K95)</f>
        <v>4.833333333333333</v>
      </c>
      <c r="L96" s="83">
        <f t="shared" si="24"/>
        <v>2.1111111111111112</v>
      </c>
      <c r="M96" s="83">
        <f t="shared" si="24"/>
        <v>2.0555555555555554</v>
      </c>
    </row>
    <row r="97" spans="2:13" ht="15.75" customHeight="1" x14ac:dyDescent="0.25">
      <c r="B97" s="116" t="s">
        <v>44</v>
      </c>
      <c r="C97" s="114"/>
      <c r="D97" s="115"/>
      <c r="E97" s="115"/>
      <c r="F97" s="115"/>
      <c r="G97" s="115"/>
      <c r="H97" s="115"/>
      <c r="I97" s="115"/>
      <c r="J97" s="115"/>
      <c r="K97" s="83">
        <f t="shared" ref="K97:M97" si="25">_xlfn.STDEV.S(K69:K95)</f>
        <v>1.6538724611187705</v>
      </c>
      <c r="L97" s="83">
        <f t="shared" si="25"/>
        <v>1.2313975269103985</v>
      </c>
      <c r="M97" s="83">
        <f t="shared" si="25"/>
        <v>0.93759531105923377</v>
      </c>
    </row>
    <row r="98" spans="2:13" ht="15.75" customHeight="1" x14ac:dyDescent="0.25">
      <c r="B98" s="117" t="s">
        <v>96</v>
      </c>
      <c r="C98" s="250">
        <v>24</v>
      </c>
      <c r="D98" s="250">
        <v>12</v>
      </c>
      <c r="E98" s="250">
        <v>24</v>
      </c>
      <c r="F98" s="250">
        <v>0</v>
      </c>
      <c r="G98" s="250">
        <v>5</v>
      </c>
      <c r="H98" s="250">
        <v>1</v>
      </c>
      <c r="I98" s="118">
        <v>1</v>
      </c>
      <c r="J98" s="250">
        <v>0</v>
      </c>
      <c r="K98" s="1"/>
      <c r="L98" s="1"/>
      <c r="M98" s="1"/>
    </row>
    <row r="99" spans="2:13" ht="15.75" customHeight="1" x14ac:dyDescent="0.25">
      <c r="B99" s="119" t="s">
        <v>95</v>
      </c>
      <c r="C99" s="168">
        <v>0</v>
      </c>
      <c r="D99" s="168">
        <v>21</v>
      </c>
      <c r="E99" s="168">
        <v>0</v>
      </c>
      <c r="F99" s="168">
        <v>6</v>
      </c>
      <c r="G99" s="168">
        <v>10</v>
      </c>
      <c r="H99" s="168">
        <v>11</v>
      </c>
      <c r="I99" s="62">
        <v>26</v>
      </c>
      <c r="J99" s="168">
        <v>1</v>
      </c>
      <c r="K99" s="1"/>
      <c r="L99" s="1"/>
      <c r="M99" s="1"/>
    </row>
    <row r="100" spans="2:13" ht="15.75" customHeight="1" x14ac:dyDescent="0.25">
      <c r="B100" s="120" t="s">
        <v>94</v>
      </c>
      <c r="C100" s="251">
        <v>10</v>
      </c>
      <c r="D100" s="251">
        <v>1</v>
      </c>
      <c r="E100" s="251">
        <v>10</v>
      </c>
      <c r="F100" s="251">
        <v>28</v>
      </c>
      <c r="G100" s="251">
        <v>19</v>
      </c>
      <c r="H100" s="251">
        <v>22</v>
      </c>
      <c r="I100" s="121">
        <v>41</v>
      </c>
      <c r="J100" s="251">
        <v>33</v>
      </c>
      <c r="K100" s="1"/>
      <c r="L100" s="1"/>
      <c r="M100" s="1"/>
    </row>
    <row r="101" spans="2:13" ht="15.75" customHeight="1" x14ac:dyDescent="0.25"/>
    <row r="102" spans="2:13" ht="15.75" customHeight="1" x14ac:dyDescent="0.25"/>
    <row r="103" spans="2:13" ht="15.75" customHeight="1" x14ac:dyDescent="0.25"/>
    <row r="104" spans="2:13" ht="15.75" customHeight="1" x14ac:dyDescent="0.25"/>
    <row r="105" spans="2:13" ht="15.75" customHeight="1" x14ac:dyDescent="0.25"/>
    <row r="106" spans="2:13" ht="15.75" customHeight="1" x14ac:dyDescent="0.25"/>
    <row r="107" spans="2:13" ht="15.75" customHeight="1" x14ac:dyDescent="0.25"/>
    <row r="108" spans="2:13" ht="15.75" customHeight="1" x14ac:dyDescent="0.25"/>
    <row r="109" spans="2:13" ht="15.75" customHeight="1" x14ac:dyDescent="0.25"/>
    <row r="110" spans="2:13" ht="15.75" customHeight="1" x14ac:dyDescent="0.25"/>
    <row r="111" spans="2:13" ht="15.75" customHeight="1" x14ac:dyDescent="0.25"/>
    <row r="112" spans="2:1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</sheetData>
  <conditionalFormatting sqref="N3:N43 S3:S43 Z3:Z43 AE3:AE43 AJ3:AJ43 AN3:AN43 N45 S45 Z45 AE45 AJ45 AN45">
    <cfRule type="cellIs" dxfId="44" priority="1" operator="between">
      <formula>90</formula>
      <formula>110</formula>
    </cfRule>
  </conditionalFormatting>
  <conditionalFormatting sqref="N3:N43 S3:S43 Z3:Z43 AE3:AE43 AJ3:AJ43 AN3:AN43 N45 S45 Z45 AE45 AJ45 AN45">
    <cfRule type="cellIs" dxfId="43" priority="2" operator="between">
      <formula>80</formula>
      <formula>"&lt;90"</formula>
    </cfRule>
  </conditionalFormatting>
  <conditionalFormatting sqref="N3:N43 S3:S43 Z3:Z43 AE3:AE43 AJ3:AJ43 AN3:AN43 N45 S45 Z45 AE45 AJ45 AN45">
    <cfRule type="cellIs" dxfId="42" priority="3" operator="lessThan">
      <formula>80</formula>
    </cfRule>
  </conditionalFormatting>
  <conditionalFormatting sqref="N3:N43 S3:S43 Z3:Z43 AE3:AE43 AJ3:AJ43 AN3:AN43 N45 S45 Z45 AE45 AJ45 AN45">
    <cfRule type="cellIs" dxfId="41" priority="4" operator="greaterThan">
      <formula>120</formula>
    </cfRule>
  </conditionalFormatting>
  <conditionalFormatting sqref="N3:N43 S3:S43 Z3:Z43 AE3:AE43 AJ3:AJ43 AN3:AN43 N45 S45 Z45 AE45 AJ45 AN45">
    <cfRule type="cellIs" dxfId="40" priority="5" operator="between">
      <formula>"&gt;110"</formula>
      <formula>120</formula>
    </cfRule>
  </conditionalFormatting>
  <conditionalFormatting sqref="T3:U43 T45:U45">
    <cfRule type="cellIs" dxfId="39" priority="6" operator="greaterThanOrEqual">
      <formula>70</formula>
    </cfRule>
  </conditionalFormatting>
  <conditionalFormatting sqref="T3:U43 T45:U45">
    <cfRule type="cellIs" dxfId="38" priority="7" operator="lessThan">
      <formula>70</formula>
    </cfRule>
  </conditionalFormatting>
  <conditionalFormatting sqref="M3:M43 P13 R13 W13 AB13 AG13 M45">
    <cfRule type="cellIs" dxfId="37" priority="8" operator="lessThan">
      <formula>-1</formula>
    </cfRule>
  </conditionalFormatting>
  <conditionalFormatting sqref="M3:M43 P13 R13 W13 AB13 AG13 M45">
    <cfRule type="cellIs" dxfId="36" priority="9" operator="greaterThan">
      <formula>1</formula>
    </cfRule>
  </conditionalFormatting>
  <conditionalFormatting sqref="M3:M43 P13 R13 W13 AB13 AG13 M45">
    <cfRule type="cellIs" dxfId="35" priority="10" operator="between">
      <formula>"&gt;0"</formula>
      <formula>"&lt;1"</formula>
    </cfRule>
  </conditionalFormatting>
  <conditionalFormatting sqref="M3:M43 P13 R13 W13 AB13 AG13 M45">
    <cfRule type="cellIs" dxfId="34" priority="11" operator="between">
      <formula>-1</formula>
      <formula>"&lt;0"</formula>
    </cfRule>
  </conditionalFormatting>
  <conditionalFormatting sqref="P3:P43 M20 R20 W20 AB20 AG20:AG21 P45">
    <cfRule type="cellIs" dxfId="33" priority="12" operator="lessThan">
      <formula>-1</formula>
    </cfRule>
  </conditionalFormatting>
  <conditionalFormatting sqref="P3:P43 M20 R20 W20 AB20 AG20:AG21 P45">
    <cfRule type="cellIs" dxfId="32" priority="13" operator="greaterThan">
      <formula>1</formula>
    </cfRule>
  </conditionalFormatting>
  <conditionalFormatting sqref="P3:P43 M20 R20 W20 AB20 AG20:AG21 P45">
    <cfRule type="cellIs" dxfId="31" priority="14" operator="between">
      <formula>0</formula>
      <formula>"&lt;1"</formula>
    </cfRule>
  </conditionalFormatting>
  <conditionalFormatting sqref="P3:P43 M20 R20 W20 AB20 AG20:AG21 P45">
    <cfRule type="cellIs" dxfId="30" priority="15" operator="between">
      <formula>-1</formula>
      <formula>"&lt;0"</formula>
    </cfRule>
  </conditionalFormatting>
  <conditionalFormatting sqref="R3:R43 R45">
    <cfRule type="cellIs" dxfId="29" priority="16" operator="lessThan">
      <formula>-1</formula>
    </cfRule>
  </conditionalFormatting>
  <conditionalFormatting sqref="R3:R43 R45">
    <cfRule type="cellIs" dxfId="28" priority="17" operator="greaterThan">
      <formula>1</formula>
    </cfRule>
  </conditionalFormatting>
  <conditionalFormatting sqref="R3:R43 R45">
    <cfRule type="cellIs" dxfId="27" priority="18" operator="between">
      <formula>0</formula>
      <formula>"&lt;1"</formula>
    </cfRule>
  </conditionalFormatting>
  <conditionalFormatting sqref="R3:R43 R45">
    <cfRule type="cellIs" dxfId="26" priority="19" operator="between">
      <formula>-1</formula>
      <formula>"&lt;0"</formula>
    </cfRule>
  </conditionalFormatting>
  <conditionalFormatting sqref="W3:W43 AB4:AB5 AG4:AG5 W45">
    <cfRule type="cellIs" dxfId="25" priority="20" operator="lessThan">
      <formula>-1</formula>
    </cfRule>
  </conditionalFormatting>
  <conditionalFormatting sqref="W3:W43 AB4:AB5 AG4:AG5 W45">
    <cfRule type="cellIs" dxfId="24" priority="21" operator="greaterThan">
      <formula>1</formula>
    </cfRule>
  </conditionalFormatting>
  <conditionalFormatting sqref="W3:W43 AB4:AB5 AG4:AG5 W45">
    <cfRule type="cellIs" dxfId="23" priority="22" operator="between">
      <formula>0</formula>
      <formula>"&lt;1"</formula>
    </cfRule>
  </conditionalFormatting>
  <conditionalFormatting sqref="W3:W43 AB4:AB5 AG4:AG5 W45">
    <cfRule type="cellIs" dxfId="22" priority="23" operator="between">
      <formula>-1</formula>
      <formula>"&lt;0"</formula>
    </cfRule>
  </conditionalFormatting>
  <conditionalFormatting sqref="AB3:AB43 AB45">
    <cfRule type="cellIs" dxfId="21" priority="24" operator="lessThan">
      <formula>-1</formula>
    </cfRule>
  </conditionalFormatting>
  <conditionalFormatting sqref="AB3:AB43 AB45">
    <cfRule type="cellIs" dxfId="20" priority="25" operator="greaterThan">
      <formula>1</formula>
    </cfRule>
  </conditionalFormatting>
  <conditionalFormatting sqref="AB3:AB43 AB45">
    <cfRule type="cellIs" dxfId="19" priority="26" operator="between">
      <formula>0</formula>
      <formula>"&lt;1"</formula>
    </cfRule>
  </conditionalFormatting>
  <conditionalFormatting sqref="AB3:AB43 AB45">
    <cfRule type="cellIs" dxfId="18" priority="27" operator="between">
      <formula>-1</formula>
      <formula>"&lt;0"</formula>
    </cfRule>
  </conditionalFormatting>
  <conditionalFormatting sqref="AG3:AG43 AG45">
    <cfRule type="cellIs" dxfId="17" priority="28" operator="lessThan">
      <formula>-1</formula>
    </cfRule>
  </conditionalFormatting>
  <conditionalFormatting sqref="AG3:AG43 AG45">
    <cfRule type="cellIs" dxfId="16" priority="29" operator="greaterThan">
      <formula>1</formula>
    </cfRule>
  </conditionalFormatting>
  <conditionalFormatting sqref="AG3:AG43 AG45">
    <cfRule type="cellIs" dxfId="15" priority="30" operator="between">
      <formula>0</formula>
      <formula>"&lt;1"</formula>
    </cfRule>
  </conditionalFormatting>
  <conditionalFormatting sqref="AG3:AG43 AG45">
    <cfRule type="cellIs" dxfId="14" priority="31" operator="between">
      <formula>-1</formula>
      <formula>"&lt;0"</formula>
    </cfRule>
  </conditionalFormatting>
  <conditionalFormatting sqref="K3:K43 M3:M43 P4:P5 R4:R5 P13:P14 R13:R14 W13:W14 AB13:AB14 AG13:AG14 P23 R23 W23 AB23 AG23 P30 R30 W30 AB30 AG30 P41:P42 R41:R42 W41:W42 AB41:AB42 AG41:AG42 K45 M45">
    <cfRule type="cellIs" dxfId="13" priority="32" operator="lessThan">
      <formula>-1</formula>
    </cfRule>
  </conditionalFormatting>
  <conditionalFormatting sqref="K3:K43 M3:M43 P4:P5 R4:R5 P13:P14 R13:R14 W13:W14 AB13:AB14 AG13:AG14 P23 R23 W23 AB23 AG23 P30 R30 W30 AB30 AG30 P41:P42 R41:R42 W41:W42 AB41:AB42 AG41:AG42 K45 M45">
    <cfRule type="cellIs" dxfId="12" priority="33" operator="greaterThan">
      <formula>1</formula>
    </cfRule>
  </conditionalFormatting>
  <conditionalFormatting sqref="K3:K43 M3:M43 P4:P5 R4:R5 P13:P14 R13:R14 W13:W14 AB13:AB14 AG13:AG14 P23 R23 W23 AB23 AG23 P30 R30 W30 AB30 AG30 P41:P42 R41:R42 W41:W42 AB41:AB42 AG41:AG42 K45 M45">
    <cfRule type="cellIs" dxfId="11" priority="34" operator="between">
      <formula>"&gt;0"</formula>
      <formula>"&lt;1"</formula>
    </cfRule>
  </conditionalFormatting>
  <conditionalFormatting sqref="K3:K43 M3:M43 P4:P5 R4:R5 P13:P14 R13:R14 W13:W14 AB13:AB14 AG13:AG14 P23 R23 W23 AB23 AG23 P30 R30 W30 AB30 AG30 P41:P42 R41:R42 W41:W42 AB41:AB42 AG41:AG42 K45 M45">
    <cfRule type="cellIs" dxfId="10" priority="35" operator="between">
      <formula>-1</formula>
      <formula>"&lt;0"</formula>
    </cfRule>
  </conditionalFormatting>
  <conditionalFormatting sqref="D3:E43 D45:E45">
    <cfRule type="cellIs" dxfId="9" priority="36" operator="lessThanOrEqual">
      <formula>15</formula>
    </cfRule>
  </conditionalFormatting>
  <conditionalFormatting sqref="D3:E43 D45:E45">
    <cfRule type="cellIs" dxfId="8" priority="37" operator="greaterThan">
      <formula>15</formula>
    </cfRule>
  </conditionalFormatting>
  <conditionalFormatting sqref="F3:G43 F45:G45">
    <cfRule type="cellIs" dxfId="7" priority="38" operator="greaterThan">
      <formula>1</formula>
    </cfRule>
  </conditionalFormatting>
  <conditionalFormatting sqref="F3:G43 F45:G45">
    <cfRule type="cellIs" dxfId="6" priority="39" operator="equal">
      <formula>0</formula>
    </cfRule>
  </conditionalFormatting>
  <conditionalFormatting sqref="F3:G43 F45:G45">
    <cfRule type="cellIs" dxfId="5" priority="40" operator="lessThanOrEqual">
      <formula>-1</formula>
    </cfRule>
  </conditionalFormatting>
  <conditionalFormatting sqref="F3:G43 F45:G45">
    <cfRule type="cellIs" dxfId="4" priority="41" operator="equal">
      <formula>1</formula>
    </cfRule>
  </conditionalFormatting>
  <conditionalFormatting sqref="H3:I43 H45:I45">
    <cfRule type="cellIs" dxfId="3" priority="42" operator="greaterThanOrEqual">
      <formula>35</formula>
    </cfRule>
  </conditionalFormatting>
  <conditionalFormatting sqref="H3:I43 H45:I45">
    <cfRule type="cellIs" dxfId="2" priority="43" operator="lessThan">
      <formula>35</formula>
    </cfRule>
  </conditionalFormatting>
  <conditionalFormatting sqref="D3">
    <cfRule type="cellIs" dxfId="1" priority="44" operator="lessThan">
      <formula>-15</formula>
    </cfRule>
  </conditionalFormatting>
  <conditionalFormatting sqref="D3">
    <cfRule type="cellIs" dxfId="0" priority="45" operator="lessThanOrEqual">
      <formula>-15</formula>
    </cfRule>
  </conditionalFormatting>
  <pageMargins left="0.7" right="0.7" top="0.75" bottom="0.75" header="0" footer="0"/>
  <pageSetup paperSize="9" orientation="portrait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2005-06 (4ta)</vt:lpstr>
      <vt:lpstr>RESERVA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Diaz</dc:creator>
  <cp:lastModifiedBy>Claudia</cp:lastModifiedBy>
  <dcterms:created xsi:type="dcterms:W3CDTF">2025-07-10T00:42:11Z</dcterms:created>
  <dcterms:modified xsi:type="dcterms:W3CDTF">2025-07-10T00:42:11Z</dcterms:modified>
</cp:coreProperties>
</file>