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E26\database\ers4\2018\Plants\"/>
    </mc:Choice>
  </mc:AlternateContent>
  <bookViews>
    <workbookView xWindow="0" yWindow="0" windowWidth="17820" windowHeight="6216" tabRatio="500" activeTab="2"/>
  </bookViews>
  <sheets>
    <sheet name="CC_P3_P4_2018" sheetId="1" r:id="rId1"/>
    <sheet name="CC_P3_2019" sheetId="3" r:id="rId2"/>
    <sheet name="Sheet1" sheetId="5" r:id="rId3"/>
    <sheet name="Corn18" sheetId="2" r:id="rId4"/>
    <sheet name="Sheet4" sheetId="4" r:id="rId5"/>
  </sheets>
  <definedNames>
    <definedName name="solver_eng" localSheetId="0">1</definedName>
    <definedName name="solver_neg" localSheetId="0">1</definedName>
    <definedName name="solver_num" localSheetId="0">0</definedName>
    <definedName name="solver_opt" localSheetId="0">CC_P3_P4_2018!$D$25</definedName>
    <definedName name="solver_typ" localSheetId="0">1</definedName>
    <definedName name="solver_val" localSheetId="0">0</definedName>
    <definedName name="solver_ver" localSheetId="0">3</definedName>
  </definedNames>
  <calcPr calcId="152511" iterateDelta="1E-4"/>
</workbook>
</file>

<file path=xl/calcChain.xml><?xml version="1.0" encoding="utf-8"?>
<calcChain xmlns="http://schemas.openxmlformats.org/spreadsheetml/2006/main">
  <c r="C23" i="4" l="1"/>
  <c r="B23" i="4"/>
  <c r="I19" i="4"/>
  <c r="F13" i="4"/>
  <c r="C13" i="4"/>
  <c r="B13" i="4"/>
  <c r="G13" i="3"/>
  <c r="I13" i="3" s="1"/>
  <c r="E13" i="3"/>
  <c r="H13" i="3" s="1"/>
  <c r="I12" i="3"/>
  <c r="H12" i="3"/>
  <c r="G12" i="3"/>
  <c r="E12" i="3"/>
  <c r="G11" i="3"/>
  <c r="I11" i="3" s="1"/>
  <c r="E11" i="3"/>
  <c r="H11" i="3" s="1"/>
  <c r="G10" i="3"/>
  <c r="I10" i="3" s="1"/>
  <c r="E10" i="3"/>
  <c r="H10" i="3" s="1"/>
  <c r="G9" i="3"/>
  <c r="I9" i="3" s="1"/>
  <c r="E9" i="3"/>
  <c r="H9" i="3" s="1"/>
  <c r="I8" i="3"/>
  <c r="H8" i="3"/>
  <c r="G8" i="3"/>
  <c r="E8" i="3"/>
  <c r="G7" i="3"/>
  <c r="I7" i="3" s="1"/>
  <c r="E7" i="3"/>
  <c r="H7" i="3" s="1"/>
  <c r="G6" i="3"/>
  <c r="I6" i="3" s="1"/>
  <c r="E6" i="3"/>
  <c r="H6" i="3" s="1"/>
  <c r="G5" i="3"/>
  <c r="I5" i="3" s="1"/>
  <c r="E5" i="3"/>
  <c r="H5" i="3" s="1"/>
  <c r="T45" i="2"/>
  <c r="R45" i="2"/>
  <c r="U45" i="2" s="1"/>
  <c r="M45" i="2"/>
  <c r="N45" i="2" s="1"/>
  <c r="L45" i="2"/>
  <c r="K45" i="2"/>
  <c r="J45" i="2"/>
  <c r="H45" i="2"/>
  <c r="F45" i="2"/>
  <c r="O45" i="2" s="1"/>
  <c r="T44" i="2"/>
  <c r="U44" i="2" s="1"/>
  <c r="R44" i="2"/>
  <c r="O44" i="2"/>
  <c r="P44" i="2" s="1"/>
  <c r="V44" i="2" s="1"/>
  <c r="W44" i="2" s="1"/>
  <c r="M44" i="2"/>
  <c r="N44" i="2" s="1"/>
  <c r="L44" i="2"/>
  <c r="J44" i="2"/>
  <c r="H44" i="2"/>
  <c r="K44" i="2" s="1"/>
  <c r="F44" i="2"/>
  <c r="T43" i="2"/>
  <c r="R43" i="2"/>
  <c r="U43" i="2" s="1"/>
  <c r="O43" i="2"/>
  <c r="L43" i="2"/>
  <c r="K43" i="2"/>
  <c r="J43" i="2"/>
  <c r="M43" i="2" s="1"/>
  <c r="H43" i="2"/>
  <c r="F43" i="2"/>
  <c r="T42" i="2"/>
  <c r="R42" i="2"/>
  <c r="U42" i="2" s="1"/>
  <c r="N42" i="2"/>
  <c r="M42" i="2"/>
  <c r="L42" i="2"/>
  <c r="J42" i="2"/>
  <c r="H42" i="2"/>
  <c r="K42" i="2" s="1"/>
  <c r="F42" i="2"/>
  <c r="O42" i="2" s="1"/>
  <c r="P42" i="2" s="1"/>
  <c r="V42" i="2" s="1"/>
  <c r="U41" i="2"/>
  <c r="T41" i="2"/>
  <c r="R41" i="2"/>
  <c r="L41" i="2"/>
  <c r="J41" i="2"/>
  <c r="M41" i="2" s="1"/>
  <c r="H41" i="2"/>
  <c r="K41" i="2" s="1"/>
  <c r="F41" i="2"/>
  <c r="O41" i="2" s="1"/>
  <c r="P41" i="2" s="1"/>
  <c r="V41" i="2" s="1"/>
  <c r="W41" i="2" s="1"/>
  <c r="T40" i="2"/>
  <c r="R40" i="2"/>
  <c r="U40" i="2" s="1"/>
  <c r="L40" i="2"/>
  <c r="J40" i="2"/>
  <c r="M40" i="2" s="1"/>
  <c r="H40" i="2"/>
  <c r="F40" i="2"/>
  <c r="O40" i="2" s="1"/>
  <c r="P40" i="2" s="1"/>
  <c r="V40" i="2" s="1"/>
  <c r="W40" i="2" s="1"/>
  <c r="U39" i="2"/>
  <c r="T39" i="2"/>
  <c r="R39" i="2"/>
  <c r="L39" i="2"/>
  <c r="M39" i="2" s="1"/>
  <c r="J39" i="2"/>
  <c r="H39" i="2"/>
  <c r="K39" i="2" s="1"/>
  <c r="F39" i="2"/>
  <c r="O39" i="2" s="1"/>
  <c r="P39" i="2" s="1"/>
  <c r="V39" i="2" s="1"/>
  <c r="W39" i="2" s="1"/>
  <c r="T38" i="2"/>
  <c r="R38" i="2"/>
  <c r="U38" i="2" s="1"/>
  <c r="O38" i="2"/>
  <c r="P38" i="2" s="1"/>
  <c r="V38" i="2" s="1"/>
  <c r="W38" i="2" s="1"/>
  <c r="N38" i="2"/>
  <c r="M38" i="2"/>
  <c r="X38" i="2" s="1"/>
  <c r="L38" i="2"/>
  <c r="J38" i="2"/>
  <c r="H38" i="2"/>
  <c r="K38" i="2" s="1"/>
  <c r="F38" i="2"/>
  <c r="T37" i="2"/>
  <c r="R37" i="2"/>
  <c r="U37" i="2" s="1"/>
  <c r="M37" i="2"/>
  <c r="N37" i="2" s="1"/>
  <c r="L37" i="2"/>
  <c r="K37" i="2"/>
  <c r="J37" i="2"/>
  <c r="H37" i="2"/>
  <c r="F37" i="2"/>
  <c r="O37" i="2" s="1"/>
  <c r="U35" i="2"/>
  <c r="T35" i="2"/>
  <c r="R35" i="2"/>
  <c r="L35" i="2"/>
  <c r="K35" i="2"/>
  <c r="J35" i="2"/>
  <c r="M35" i="2" s="1"/>
  <c r="H35" i="2"/>
  <c r="F35" i="2"/>
  <c r="O35" i="2" s="1"/>
  <c r="P35" i="2" s="1"/>
  <c r="V35" i="2" s="1"/>
  <c r="W35" i="2" s="1"/>
  <c r="T34" i="2"/>
  <c r="R34" i="2"/>
  <c r="U34" i="2" s="1"/>
  <c r="M34" i="2"/>
  <c r="X34" i="2" s="1"/>
  <c r="L34" i="2"/>
  <c r="J34" i="2"/>
  <c r="H34" i="2"/>
  <c r="K34" i="2" s="1"/>
  <c r="F34" i="2"/>
  <c r="O34" i="2" s="1"/>
  <c r="P34" i="2" s="1"/>
  <c r="V34" i="2" s="1"/>
  <c r="W34" i="2" s="1"/>
  <c r="T33" i="2"/>
  <c r="R33" i="2"/>
  <c r="U33" i="2" s="1"/>
  <c r="O33" i="2"/>
  <c r="P33" i="2" s="1"/>
  <c r="V33" i="2" s="1"/>
  <c r="W33" i="2" s="1"/>
  <c r="L33" i="2"/>
  <c r="J33" i="2"/>
  <c r="M33" i="2" s="1"/>
  <c r="H33" i="2"/>
  <c r="K33" i="2" s="1"/>
  <c r="F33" i="2"/>
  <c r="T32" i="2"/>
  <c r="R32" i="2"/>
  <c r="U32" i="2" s="1"/>
  <c r="L32" i="2"/>
  <c r="M32" i="2" s="1"/>
  <c r="K32" i="2"/>
  <c r="J32" i="2"/>
  <c r="H32" i="2"/>
  <c r="F32" i="2"/>
  <c r="O32" i="2" s="1"/>
  <c r="P32" i="2" s="1"/>
  <c r="V32" i="2" s="1"/>
  <c r="W32" i="2" s="1"/>
  <c r="U31" i="2"/>
  <c r="T31" i="2"/>
  <c r="R31" i="2"/>
  <c r="N31" i="2"/>
  <c r="M31" i="2"/>
  <c r="L31" i="2"/>
  <c r="K31" i="2"/>
  <c r="J31" i="2"/>
  <c r="H31" i="2"/>
  <c r="F31" i="2"/>
  <c r="O31" i="2" s="1"/>
  <c r="P31" i="2" s="1"/>
  <c r="V31" i="2" s="1"/>
  <c r="W31" i="2" s="1"/>
  <c r="T30" i="2"/>
  <c r="R30" i="2"/>
  <c r="U30" i="2" s="1"/>
  <c r="P30" i="2" s="1"/>
  <c r="V30" i="2" s="1"/>
  <c r="W30" i="2" s="1"/>
  <c r="O30" i="2"/>
  <c r="L30" i="2"/>
  <c r="J30" i="2"/>
  <c r="M30" i="2" s="1"/>
  <c r="H30" i="2"/>
  <c r="K30" i="2" s="1"/>
  <c r="F30" i="2"/>
  <c r="T29" i="2"/>
  <c r="R29" i="2"/>
  <c r="U29" i="2" s="1"/>
  <c r="L29" i="2"/>
  <c r="J29" i="2"/>
  <c r="M29" i="2" s="1"/>
  <c r="H29" i="2"/>
  <c r="K29" i="2" s="1"/>
  <c r="F29" i="2"/>
  <c r="O29" i="2" s="1"/>
  <c r="P29" i="2" s="1"/>
  <c r="V29" i="2" s="1"/>
  <c r="W29" i="2" s="1"/>
  <c r="U28" i="2"/>
  <c r="T28" i="2"/>
  <c r="R28" i="2"/>
  <c r="L28" i="2"/>
  <c r="J28" i="2"/>
  <c r="M28" i="2" s="1"/>
  <c r="H28" i="2"/>
  <c r="K28" i="2" s="1"/>
  <c r="F28" i="2"/>
  <c r="O28" i="2" s="1"/>
  <c r="P28" i="2" s="1"/>
  <c r="V28" i="2" s="1"/>
  <c r="W28" i="2" s="1"/>
  <c r="U27" i="2"/>
  <c r="T27" i="2"/>
  <c r="R27" i="2"/>
  <c r="L27" i="2"/>
  <c r="K27" i="2"/>
  <c r="J27" i="2"/>
  <c r="M27" i="2" s="1"/>
  <c r="H27" i="2"/>
  <c r="F27" i="2"/>
  <c r="O27" i="2" s="1"/>
  <c r="P27" i="2" s="1"/>
  <c r="V27" i="2" s="1"/>
  <c r="E26" i="2"/>
  <c r="T25" i="2"/>
  <c r="R25" i="2"/>
  <c r="U25" i="2" s="1"/>
  <c r="L25" i="2"/>
  <c r="K25" i="2"/>
  <c r="J25" i="2"/>
  <c r="M25" i="2" s="1"/>
  <c r="H25" i="2"/>
  <c r="F25" i="2"/>
  <c r="O25" i="2" s="1"/>
  <c r="P25" i="2" s="1"/>
  <c r="V25" i="2" s="1"/>
  <c r="W25" i="2" s="1"/>
  <c r="U24" i="2"/>
  <c r="T24" i="2"/>
  <c r="R24" i="2"/>
  <c r="M24" i="2"/>
  <c r="X24" i="2" s="1"/>
  <c r="L24" i="2"/>
  <c r="J24" i="2"/>
  <c r="H24" i="2"/>
  <c r="K24" i="2" s="1"/>
  <c r="F24" i="2"/>
  <c r="O24" i="2" s="1"/>
  <c r="P24" i="2" s="1"/>
  <c r="V24" i="2" s="1"/>
  <c r="W24" i="2" s="1"/>
  <c r="U23" i="2"/>
  <c r="T23" i="2"/>
  <c r="R23" i="2"/>
  <c r="O23" i="2"/>
  <c r="P23" i="2" s="1"/>
  <c r="V23" i="2" s="1"/>
  <c r="W23" i="2" s="1"/>
  <c r="L23" i="2"/>
  <c r="K23" i="2"/>
  <c r="J23" i="2"/>
  <c r="M23" i="2" s="1"/>
  <c r="H23" i="2"/>
  <c r="F23" i="2"/>
  <c r="T22" i="2"/>
  <c r="R22" i="2"/>
  <c r="U22" i="2" s="1"/>
  <c r="M22" i="2"/>
  <c r="L22" i="2"/>
  <c r="J22" i="2"/>
  <c r="H22" i="2"/>
  <c r="K22" i="2" s="1"/>
  <c r="F22" i="2"/>
  <c r="O22" i="2" s="1"/>
  <c r="U21" i="2"/>
  <c r="T21" i="2"/>
  <c r="R21" i="2"/>
  <c r="O21" i="2"/>
  <c r="P21" i="2" s="1"/>
  <c r="V21" i="2" s="1"/>
  <c r="W21" i="2" s="1"/>
  <c r="L21" i="2"/>
  <c r="J21" i="2"/>
  <c r="M21" i="2" s="1"/>
  <c r="H21" i="2"/>
  <c r="K21" i="2" s="1"/>
  <c r="F21" i="2"/>
  <c r="T20" i="2"/>
  <c r="R20" i="2"/>
  <c r="U20" i="2" s="1"/>
  <c r="L20" i="2"/>
  <c r="M20" i="2" s="1"/>
  <c r="K20" i="2"/>
  <c r="J20" i="2"/>
  <c r="H20" i="2"/>
  <c r="F20" i="2"/>
  <c r="O20" i="2" s="1"/>
  <c r="U19" i="2"/>
  <c r="T19" i="2"/>
  <c r="R19" i="2"/>
  <c r="N19" i="2"/>
  <c r="M19" i="2"/>
  <c r="L19" i="2"/>
  <c r="K19" i="2"/>
  <c r="J19" i="2"/>
  <c r="H19" i="2"/>
  <c r="F19" i="2"/>
  <c r="O19" i="2" s="1"/>
  <c r="P19" i="2" s="1"/>
  <c r="V19" i="2" s="1"/>
  <c r="W19" i="2" s="1"/>
  <c r="T18" i="2"/>
  <c r="R18" i="2"/>
  <c r="U18" i="2" s="1"/>
  <c r="L18" i="2"/>
  <c r="J18" i="2"/>
  <c r="M18" i="2" s="1"/>
  <c r="H18" i="2"/>
  <c r="O18" i="2" s="1"/>
  <c r="F18" i="2"/>
  <c r="T17" i="2"/>
  <c r="R17" i="2"/>
  <c r="U17" i="2" s="1"/>
  <c r="L17" i="2"/>
  <c r="K17" i="2"/>
  <c r="J17" i="2"/>
  <c r="M17" i="2" s="1"/>
  <c r="H17" i="2"/>
  <c r="F17" i="2"/>
  <c r="O17" i="2" s="1"/>
  <c r="P17" i="2" s="1"/>
  <c r="V17" i="2" s="1"/>
  <c r="E16" i="2"/>
  <c r="U15" i="2"/>
  <c r="T15" i="2"/>
  <c r="R15" i="2"/>
  <c r="N15" i="2"/>
  <c r="M15" i="2"/>
  <c r="X15" i="2" s="1"/>
  <c r="L15" i="2"/>
  <c r="K15" i="2"/>
  <c r="J15" i="2"/>
  <c r="H15" i="2"/>
  <c r="F15" i="2"/>
  <c r="O15" i="2" s="1"/>
  <c r="P15" i="2" s="1"/>
  <c r="V15" i="2" s="1"/>
  <c r="W15" i="2" s="1"/>
  <c r="T14" i="2"/>
  <c r="R14" i="2"/>
  <c r="U14" i="2" s="1"/>
  <c r="L14" i="2"/>
  <c r="J14" i="2"/>
  <c r="M14" i="2" s="1"/>
  <c r="H14" i="2"/>
  <c r="O14" i="2" s="1"/>
  <c r="F14" i="2"/>
  <c r="T13" i="2"/>
  <c r="R13" i="2"/>
  <c r="U13" i="2" s="1"/>
  <c r="L13" i="2"/>
  <c r="K13" i="2"/>
  <c r="J13" i="2"/>
  <c r="M13" i="2" s="1"/>
  <c r="H13" i="2"/>
  <c r="F13" i="2"/>
  <c r="O13" i="2" s="1"/>
  <c r="U12" i="2"/>
  <c r="T12" i="2"/>
  <c r="R12" i="2"/>
  <c r="M12" i="2"/>
  <c r="L12" i="2"/>
  <c r="J12" i="2"/>
  <c r="H12" i="2"/>
  <c r="K12" i="2" s="1"/>
  <c r="F12" i="2"/>
  <c r="O12" i="2" s="1"/>
  <c r="P12" i="2" s="1"/>
  <c r="V12" i="2" s="1"/>
  <c r="W12" i="2" s="1"/>
  <c r="U11" i="2"/>
  <c r="T11" i="2"/>
  <c r="R11" i="2"/>
  <c r="O11" i="2"/>
  <c r="P11" i="2" s="1"/>
  <c r="V11" i="2" s="1"/>
  <c r="W11" i="2" s="1"/>
  <c r="L11" i="2"/>
  <c r="K11" i="2"/>
  <c r="J11" i="2"/>
  <c r="M11" i="2" s="1"/>
  <c r="H11" i="2"/>
  <c r="F11" i="2"/>
  <c r="T10" i="2"/>
  <c r="R10" i="2"/>
  <c r="U10" i="2" s="1"/>
  <c r="M10" i="2"/>
  <c r="L10" i="2"/>
  <c r="J10" i="2"/>
  <c r="H10" i="2"/>
  <c r="K10" i="2" s="1"/>
  <c r="F10" i="2"/>
  <c r="O10" i="2" s="1"/>
  <c r="P10" i="2" s="1"/>
  <c r="V10" i="2" s="1"/>
  <c r="W10" i="2" s="1"/>
  <c r="U9" i="2"/>
  <c r="T9" i="2"/>
  <c r="R9" i="2"/>
  <c r="O9" i="2"/>
  <c r="P9" i="2" s="1"/>
  <c r="V9" i="2" s="1"/>
  <c r="W9" i="2" s="1"/>
  <c r="L9" i="2"/>
  <c r="J9" i="2"/>
  <c r="M9" i="2" s="1"/>
  <c r="H9" i="2"/>
  <c r="K9" i="2" s="1"/>
  <c r="F9" i="2"/>
  <c r="T8" i="2"/>
  <c r="R8" i="2"/>
  <c r="U8" i="2" s="1"/>
  <c r="L8" i="2"/>
  <c r="M8" i="2" s="1"/>
  <c r="K8" i="2"/>
  <c r="J8" i="2"/>
  <c r="H8" i="2"/>
  <c r="F8" i="2"/>
  <c r="O8" i="2" s="1"/>
  <c r="P8" i="2" s="1"/>
  <c r="V8" i="2" s="1"/>
  <c r="W8" i="2" s="1"/>
  <c r="U7" i="2"/>
  <c r="T7" i="2"/>
  <c r="R7" i="2"/>
  <c r="N7" i="2"/>
  <c r="M7" i="2"/>
  <c r="M16" i="2" s="1"/>
  <c r="N16" i="2" s="1"/>
  <c r="L7" i="2"/>
  <c r="K7" i="2"/>
  <c r="J7" i="2"/>
  <c r="H7" i="2"/>
  <c r="F7" i="2"/>
  <c r="O7" i="2" s="1"/>
  <c r="P7" i="2" s="1"/>
  <c r="V7" i="2" s="1"/>
  <c r="K26" i="1"/>
  <c r="J26" i="1"/>
  <c r="H26" i="1"/>
  <c r="M26" i="1" s="1"/>
  <c r="G26" i="1"/>
  <c r="K25" i="1"/>
  <c r="J25" i="1"/>
  <c r="H25" i="1"/>
  <c r="M25" i="1" s="1"/>
  <c r="G25" i="1"/>
  <c r="K24" i="1"/>
  <c r="J24" i="1"/>
  <c r="H24" i="1"/>
  <c r="M24" i="1" s="1"/>
  <c r="G24" i="1"/>
  <c r="K23" i="1"/>
  <c r="J23" i="1"/>
  <c r="H23" i="1"/>
  <c r="M23" i="1" s="1"/>
  <c r="G23" i="1"/>
  <c r="K22" i="1"/>
  <c r="J22" i="1"/>
  <c r="H22" i="1"/>
  <c r="M22" i="1" s="1"/>
  <c r="G22" i="1"/>
  <c r="K21" i="1"/>
  <c r="J21" i="1"/>
  <c r="H21" i="1"/>
  <c r="M21" i="1" s="1"/>
  <c r="G21" i="1"/>
  <c r="M20" i="1"/>
  <c r="K20" i="1"/>
  <c r="J20" i="1"/>
  <c r="H20" i="1"/>
  <c r="G20" i="1"/>
  <c r="M19" i="1"/>
  <c r="K19" i="1"/>
  <c r="J19" i="1"/>
  <c r="H19" i="1"/>
  <c r="G19" i="1"/>
  <c r="M18" i="1"/>
  <c r="K18" i="1"/>
  <c r="J18" i="1"/>
  <c r="H18" i="1"/>
  <c r="G18" i="1"/>
  <c r="K16" i="1"/>
  <c r="J16" i="1"/>
  <c r="H16" i="1"/>
  <c r="M16" i="1" s="1"/>
  <c r="G16" i="1"/>
  <c r="K15" i="1"/>
  <c r="J15" i="1"/>
  <c r="H15" i="1"/>
  <c r="M15" i="1" s="1"/>
  <c r="G15" i="1"/>
  <c r="K14" i="1"/>
  <c r="J14" i="1"/>
  <c r="H14" i="1"/>
  <c r="M14" i="1" s="1"/>
  <c r="G14" i="1"/>
  <c r="M13" i="1"/>
  <c r="K13" i="1"/>
  <c r="J13" i="1"/>
  <c r="H13" i="1"/>
  <c r="G13" i="1"/>
  <c r="M12" i="1"/>
  <c r="K12" i="1"/>
  <c r="J12" i="1"/>
  <c r="H12" i="1"/>
  <c r="G12" i="1"/>
  <c r="M11" i="1"/>
  <c r="K11" i="1"/>
  <c r="J11" i="1"/>
  <c r="H11" i="1"/>
  <c r="G11" i="1"/>
  <c r="K10" i="1"/>
  <c r="M10" i="1" s="1"/>
  <c r="J10" i="1"/>
  <c r="H10" i="1"/>
  <c r="G10" i="1"/>
  <c r="M9" i="1"/>
  <c r="K9" i="1"/>
  <c r="J9" i="1"/>
  <c r="H9" i="1"/>
  <c r="G9" i="1"/>
  <c r="M8" i="1"/>
  <c r="O16" i="1" s="1"/>
  <c r="K8" i="1"/>
  <c r="J8" i="1"/>
  <c r="H8" i="1"/>
  <c r="G8" i="1"/>
  <c r="X9" i="2" l="1"/>
  <c r="N9" i="2"/>
  <c r="N13" i="2"/>
  <c r="Z15" i="2"/>
  <c r="AA15" i="2" s="1"/>
  <c r="Y15" i="2"/>
  <c r="Y24" i="2"/>
  <c r="Z24" i="2"/>
  <c r="AA24" i="2" s="1"/>
  <c r="N20" i="2"/>
  <c r="P43" i="2"/>
  <c r="V43" i="2" s="1"/>
  <c r="W43" i="2" s="1"/>
  <c r="N30" i="2"/>
  <c r="X30" i="2"/>
  <c r="X39" i="2"/>
  <c r="N39" i="2"/>
  <c r="N46" i="2" s="1"/>
  <c r="O26" i="1"/>
  <c r="Z34" i="2"/>
  <c r="AA34" i="2" s="1"/>
  <c r="Y34" i="2"/>
  <c r="X42" i="2"/>
  <c r="W42" i="2"/>
  <c r="X23" i="2"/>
  <c r="N23" i="2"/>
  <c r="K13" i="3"/>
  <c r="J13" i="3"/>
  <c r="N16" i="1"/>
  <c r="P14" i="2"/>
  <c r="V14" i="2" s="1"/>
  <c r="W14" i="2" s="1"/>
  <c r="W17" i="2"/>
  <c r="X21" i="2"/>
  <c r="N21" i="2"/>
  <c r="N25" i="2"/>
  <c r="X25" i="2"/>
  <c r="X28" i="2"/>
  <c r="N28" i="2"/>
  <c r="N32" i="2"/>
  <c r="X32" i="2"/>
  <c r="N14" i="2"/>
  <c r="N17" i="2"/>
  <c r="M26" i="2"/>
  <c r="N26" i="2" s="1"/>
  <c r="X17" i="2"/>
  <c r="X19" i="2"/>
  <c r="X35" i="2"/>
  <c r="N35" i="2"/>
  <c r="X40" i="2"/>
  <c r="N40" i="2"/>
  <c r="N26" i="1"/>
  <c r="X10" i="2"/>
  <c r="X12" i="2"/>
  <c r="N8" i="2"/>
  <c r="X8" i="2"/>
  <c r="X33" i="2"/>
  <c r="N33" i="2"/>
  <c r="Z38" i="2"/>
  <c r="AA38" i="2" s="1"/>
  <c r="Y38" i="2"/>
  <c r="P22" i="2"/>
  <c r="V22" i="2" s="1"/>
  <c r="W22" i="2" s="1"/>
  <c r="W27" i="2"/>
  <c r="V36" i="2"/>
  <c r="W36" i="2" s="1"/>
  <c r="P45" i="2"/>
  <c r="V45" i="2" s="1"/>
  <c r="W45" i="2" s="1"/>
  <c r="V16" i="2"/>
  <c r="W16" i="2" s="1"/>
  <c r="W7" i="2"/>
  <c r="P20" i="2"/>
  <c r="V20" i="2" s="1"/>
  <c r="W20" i="2" s="1"/>
  <c r="N29" i="2"/>
  <c r="X29" i="2"/>
  <c r="X31" i="2"/>
  <c r="P13" i="2"/>
  <c r="V13" i="2" s="1"/>
  <c r="W13" i="2" s="1"/>
  <c r="P18" i="2"/>
  <c r="V18" i="2" s="1"/>
  <c r="W18" i="2" s="1"/>
  <c r="X27" i="2"/>
  <c r="N27" i="2"/>
  <c r="M36" i="2"/>
  <c r="N36" i="2" s="1"/>
  <c r="N43" i="2"/>
  <c r="X11" i="2"/>
  <c r="N11" i="2"/>
  <c r="N18" i="2"/>
  <c r="X18" i="2"/>
  <c r="P37" i="2"/>
  <c r="V37" i="2" s="1"/>
  <c r="X37" i="2" s="1"/>
  <c r="X41" i="2"/>
  <c r="N41" i="2"/>
  <c r="N22" i="2"/>
  <c r="N34" i="2"/>
  <c r="K40" i="2"/>
  <c r="N10" i="2"/>
  <c r="X7" i="2"/>
  <c r="X44" i="2"/>
  <c r="N12" i="2"/>
  <c r="N24" i="2"/>
  <c r="K14" i="2"/>
  <c r="K18" i="2"/>
  <c r="M46" i="2"/>
  <c r="Z37" i="2" l="1"/>
  <c r="Y37" i="2"/>
  <c r="Z39" i="2"/>
  <c r="AA39" i="2" s="1"/>
  <c r="Y39" i="2"/>
  <c r="Z30" i="2"/>
  <c r="AA30" i="2" s="1"/>
  <c r="Y30" i="2"/>
  <c r="X45" i="2"/>
  <c r="Y19" i="2"/>
  <c r="Z19" i="2"/>
  <c r="AA19" i="2" s="1"/>
  <c r="Z11" i="2"/>
  <c r="AA11" i="2" s="1"/>
  <c r="Y11" i="2"/>
  <c r="X43" i="2"/>
  <c r="X22" i="2"/>
  <c r="Z35" i="2"/>
  <c r="AA35" i="2" s="1"/>
  <c r="Y35" i="2"/>
  <c r="Y17" i="2"/>
  <c r="Z17" i="2"/>
  <c r="V26" i="2"/>
  <c r="W26" i="2" s="1"/>
  <c r="Z42" i="2"/>
  <c r="AA42" i="2" s="1"/>
  <c r="Y42" i="2"/>
  <c r="V46" i="2"/>
  <c r="W37" i="2"/>
  <c r="W46" i="2" s="1"/>
  <c r="X14" i="2"/>
  <c r="Z23" i="2"/>
  <c r="AA23" i="2" s="1"/>
  <c r="Y23" i="2"/>
  <c r="X13" i="2"/>
  <c r="Z21" i="2"/>
  <c r="AA21" i="2" s="1"/>
  <c r="Y21" i="2"/>
  <c r="X20" i="2"/>
  <c r="Z44" i="2"/>
  <c r="AA44" i="2" s="1"/>
  <c r="Y44" i="2"/>
  <c r="Z27" i="2"/>
  <c r="Y27" i="2"/>
  <c r="X36" i="2"/>
  <c r="Y36" i="2" s="1"/>
  <c r="Z32" i="2"/>
  <c r="AA32" i="2" s="1"/>
  <c r="Y32" i="2"/>
  <c r="Z8" i="2"/>
  <c r="AA8" i="2" s="1"/>
  <c r="Y8" i="2"/>
  <c r="Z31" i="2"/>
  <c r="AA31" i="2" s="1"/>
  <c r="Y31" i="2"/>
  <c r="Y12" i="2"/>
  <c r="Z12" i="2"/>
  <c r="AA12" i="2" s="1"/>
  <c r="Y28" i="2"/>
  <c r="Z28" i="2"/>
  <c r="AA28" i="2" s="1"/>
  <c r="Z18" i="2"/>
  <c r="AA18" i="2" s="1"/>
  <c r="Y18" i="2"/>
  <c r="Y7" i="2"/>
  <c r="Z7" i="2"/>
  <c r="Z33" i="2"/>
  <c r="AA33" i="2" s="1"/>
  <c r="Y33" i="2"/>
  <c r="Z29" i="2"/>
  <c r="AA29" i="2" s="1"/>
  <c r="Y29" i="2"/>
  <c r="Z10" i="2"/>
  <c r="AA10" i="2" s="1"/>
  <c r="Y10" i="2"/>
  <c r="Y25" i="2"/>
  <c r="Z25" i="2"/>
  <c r="AA25" i="2" s="1"/>
  <c r="Z41" i="2"/>
  <c r="AA41" i="2" s="1"/>
  <c r="Y41" i="2"/>
  <c r="Z40" i="2"/>
  <c r="AA40" i="2" s="1"/>
  <c r="Y40" i="2"/>
  <c r="Z9" i="2"/>
  <c r="AA9" i="2" s="1"/>
  <c r="Y9" i="2"/>
  <c r="Z22" i="2" l="1"/>
  <c r="AA22" i="2" s="1"/>
  <c r="Y22" i="2"/>
  <c r="Y13" i="2"/>
  <c r="Z13" i="2"/>
  <c r="AA13" i="2" s="1"/>
  <c r="Z43" i="2"/>
  <c r="AA43" i="2" s="1"/>
  <c r="Y43" i="2"/>
  <c r="Z45" i="2"/>
  <c r="AA45" i="2" s="1"/>
  <c r="Y45" i="2"/>
  <c r="Y46" i="2"/>
  <c r="Z16" i="2"/>
  <c r="AA16" i="2" s="1"/>
  <c r="AB16" i="2"/>
  <c r="AA7" i="2"/>
  <c r="AB26" i="2"/>
  <c r="Z26" i="2"/>
  <c r="AA26" i="2" s="1"/>
  <c r="AA17" i="2"/>
  <c r="AA27" i="2"/>
  <c r="AB36" i="2"/>
  <c r="Z36" i="2"/>
  <c r="AA36" i="2" s="1"/>
  <c r="AA37" i="2"/>
  <c r="Z20" i="2"/>
  <c r="AA20" i="2" s="1"/>
  <c r="Y20" i="2"/>
  <c r="Z14" i="2"/>
  <c r="AA14" i="2" s="1"/>
  <c r="Y14" i="2"/>
  <c r="X16" i="2"/>
  <c r="Y16" i="2" s="1"/>
  <c r="X26" i="2"/>
  <c r="Y26" i="2" s="1"/>
  <c r="X46" i="2"/>
  <c r="AA46" i="2" l="1"/>
  <c r="AB46" i="2"/>
  <c r="Z46" i="2"/>
</calcChain>
</file>

<file path=xl/sharedStrings.xml><?xml version="1.0" encoding="utf-8"?>
<sst xmlns="http://schemas.openxmlformats.org/spreadsheetml/2006/main" count="230" uniqueCount="150">
  <si>
    <t>E26 COVER CROP SAMPLING</t>
  </si>
  <si>
    <t>1m2/sample</t>
  </si>
  <si>
    <t>OCT 5 2018</t>
  </si>
  <si>
    <t>Kean, Sam</t>
  </si>
  <si>
    <t>Plot</t>
  </si>
  <si>
    <t>Clover wet</t>
  </si>
  <si>
    <t>Rye wet</t>
  </si>
  <si>
    <t>Clover dry</t>
  </si>
  <si>
    <t>Moisture Clover</t>
  </si>
  <si>
    <t>clover dry yield</t>
  </si>
  <si>
    <t>Rye dry</t>
  </si>
  <si>
    <t>Moisture Rye</t>
  </si>
  <si>
    <t>Rye dry yield</t>
  </si>
  <si>
    <t>total cc dry yield</t>
  </si>
  <si>
    <t>kg/ha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</si>
  <si>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</si>
  <si>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</si>
  <si>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</si>
  <si>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</si>
  <si>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</si>
  <si>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</si>
  <si>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</si>
  <si>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</si>
  <si>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</si>
  <si>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</si>
  <si>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</si>
  <si>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</si>
  <si>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</si>
  <si>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</si>
  <si>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</si>
  <si>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</si>
  <si>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</si>
  <si>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</si>
  <si>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Sampled Oct 30, 2018</t>
  </si>
  <si>
    <t>3m per plot</t>
  </si>
  <si>
    <t>9 plots / big plot</t>
  </si>
  <si>
    <t>pail=</t>
  </si>
  <si>
    <t>g</t>
  </si>
  <si>
    <t>bag=</t>
  </si>
  <si>
    <t># plants</t>
  </si>
  <si>
    <t>total (g)</t>
  </si>
  <si>
    <t>net total</t>
  </si>
  <si>
    <t>cobs wet (g)</t>
  </si>
  <si>
    <t>net cobs</t>
  </si>
  <si>
    <t>cobs dry (g)</t>
  </si>
  <si>
    <t>net dry cobs</t>
  </si>
  <si>
    <t>cobs moisture%</t>
  </si>
  <si>
    <t>sampling area</t>
  </si>
  <si>
    <t>dry grain yield (0% M)</t>
  </si>
  <si>
    <t>grain yield at 15.5% M</t>
  </si>
  <si>
    <t>wet stovers</t>
  </si>
  <si>
    <t>dry stovers (calculated g)</t>
  </si>
  <si>
    <t>subsample (g)</t>
  </si>
  <si>
    <t>net</t>
  </si>
  <si>
    <t>subsample dry (g)</t>
  </si>
  <si>
    <t>net dry</t>
  </si>
  <si>
    <t>stover moisture %</t>
  </si>
  <si>
    <t>dry residue yield</t>
  </si>
  <si>
    <t>residue yield at 15.5% M</t>
  </si>
  <si>
    <t>Total dry yield</t>
  </si>
  <si>
    <t>total yield at 15.5% M</t>
  </si>
  <si>
    <t>totalyield at 15.5% M</t>
  </si>
  <si>
    <t>ha/plot</t>
  </si>
  <si>
    <t>T/ha</t>
  </si>
  <si>
    <t>1-1</t>
  </si>
  <si>
    <t>Plot 1</t>
  </si>
  <si>
    <t>Plot 2</t>
  </si>
  <si>
    <t>Plot 3</t>
  </si>
  <si>
    <t>Plot 4</t>
  </si>
  <si>
    <t>1-2</t>
  </si>
  <si>
    <t>Total yield</t>
  </si>
  <si>
    <t>20.3±1.8</t>
  </si>
  <si>
    <r>
      <rPr>
        <sz val="11"/>
        <color rgb="FF000000"/>
        <rFont val="Calibri"/>
        <family val="2"/>
        <charset val="1"/>
      </rPr>
      <t>21.1</t>
    </r>
    <r>
      <rPr>
        <sz val="11"/>
        <color rgb="FF000000"/>
        <rFont val="Arial"/>
        <family val="2"/>
        <charset val="1"/>
      </rPr>
      <t>±1.4</t>
    </r>
  </si>
  <si>
    <t>20.8±1.1</t>
  </si>
  <si>
    <t>21.5±2.6</t>
  </si>
  <si>
    <t>1-3</t>
  </si>
  <si>
    <r>
      <rPr>
        <sz val="11"/>
        <color rgb="FF000000"/>
        <rFont val="Calibri"/>
        <family val="2"/>
        <charset val="1"/>
      </rPr>
      <t>kg ha</t>
    </r>
    <r>
      <rPr>
        <vertAlign val="superscript"/>
        <sz val="11"/>
        <color rgb="FF000000"/>
        <rFont val="Calibri"/>
        <family val="2"/>
        <charset val="1"/>
      </rPr>
      <t>-1</t>
    </r>
  </si>
  <si>
    <t>1-4</t>
  </si>
  <si>
    <t>1-5</t>
  </si>
  <si>
    <t>1-6</t>
  </si>
  <si>
    <t>1-7</t>
  </si>
  <si>
    <t>1-8</t>
  </si>
  <si>
    <t>1-9</t>
  </si>
  <si>
    <t xml:space="preserve">P1 AVERAGE = 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</si>
  <si>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</si>
  <si>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</si>
  <si>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</si>
  <si>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</si>
  <si>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</si>
  <si>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</si>
  <si>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</si>
  <si>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</si>
  <si>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</si>
  <si>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 xml:space="preserve">P2 AVERAGE = </t>
  </si>
  <si>
    <t>P2 AVERAGE =</t>
  </si>
  <si>
    <t>P3 AVERAGE =</t>
  </si>
  <si>
    <t xml:space="preserve">P4 AVERAGE = </t>
  </si>
  <si>
    <t>Only P3 CC survived</t>
  </si>
  <si>
    <t>Only rye survived</t>
  </si>
  <si>
    <t>Sampled on May 21</t>
  </si>
  <si>
    <t>bag wt=</t>
  </si>
  <si>
    <t>1m2 per sample</t>
  </si>
  <si>
    <t>(kg/ha)</t>
  </si>
  <si>
    <t>wet wt</t>
  </si>
  <si>
    <t>net wet</t>
  </si>
  <si>
    <t>dry wt</t>
  </si>
  <si>
    <t>moisture</t>
  </si>
  <si>
    <t>dry yield (rye)</t>
  </si>
  <si>
    <t>Yields</t>
  </si>
  <si>
    <t>NEE</t>
  </si>
  <si>
    <t>Total yield (Corn + residue)</t>
  </si>
  <si>
    <t>CC 
(rye + clover)</t>
  </si>
  <si>
    <t>CC 
(rye)</t>
  </si>
  <si>
    <t>Planting to harvest</t>
  </si>
  <si>
    <t>Fallow</t>
  </si>
  <si>
    <r>
      <rPr>
        <sz val="11"/>
        <color rgb="FF000000"/>
        <rFont val="Calibri"/>
        <family val="2"/>
        <charset val="1"/>
      </rPr>
      <t>Total yield (T ha</t>
    </r>
    <r>
      <rPr>
        <vertAlign val="superscript"/>
        <sz val="11"/>
        <color rgb="FF000000"/>
        <rFont val="Calibri"/>
        <family val="2"/>
        <charset val="1"/>
      </rPr>
      <t>-1</t>
    </r>
    <r>
      <rPr>
        <sz val="11"/>
        <color rgb="FF000000"/>
        <rFont val="Calibri"/>
        <family val="2"/>
        <charset val="1"/>
      </rPr>
      <t>)</t>
    </r>
  </si>
  <si>
    <t>May-Nov 2018</t>
  </si>
  <si>
    <t>Nov-May 2018/2019</t>
  </si>
  <si>
    <t>Cover crop 2018</t>
  </si>
  <si>
    <t>0.17±0.08</t>
  </si>
  <si>
    <t>0.2±0.07</t>
  </si>
  <si>
    <r>
      <rPr>
        <sz val="18"/>
        <color rgb="FF000000"/>
        <rFont val="Arial"/>
        <family val="2"/>
        <charset val="1"/>
      </rPr>
      <t>kg (total dry weight) ha</t>
    </r>
    <r>
      <rPr>
        <vertAlign val="superscript"/>
        <sz val="18"/>
        <color rgb="FF000000"/>
        <rFont val="Arial"/>
        <family val="2"/>
        <charset val="1"/>
      </rPr>
      <t>-1</t>
    </r>
  </si>
  <si>
    <r>
      <rPr>
        <sz val="18"/>
        <color rgb="FF000000"/>
        <rFont val="Arial"/>
        <family val="2"/>
        <charset val="1"/>
      </rPr>
      <t>kg C m</t>
    </r>
    <r>
      <rPr>
        <vertAlign val="superscript"/>
        <sz val="18"/>
        <color rgb="FF000000"/>
        <rFont val="Arial"/>
        <family val="2"/>
        <charset val="1"/>
      </rPr>
      <t>-2</t>
    </r>
  </si>
  <si>
    <t>Cover crop 2019</t>
  </si>
  <si>
    <t>0.17±0.11</t>
  </si>
  <si>
    <t>P1</t>
  </si>
  <si>
    <t>-467.9±14.6</t>
  </si>
  <si>
    <t>200.3±1.5</t>
  </si>
  <si>
    <t>P2</t>
  </si>
  <si>
    <t>21.1±1.4</t>
  </si>
  <si>
    <t>-440.2±13.0</t>
  </si>
  <si>
    <t>214.8±1.8</t>
  </si>
  <si>
    <t>P3</t>
  </si>
  <si>
    <t>-475.1±14.3</t>
  </si>
  <si>
    <t>168.8±2.1</t>
  </si>
  <si>
    <t>P4</t>
  </si>
  <si>
    <t>0.20±0.07</t>
  </si>
  <si>
    <t>-456.0±14.2</t>
  </si>
  <si>
    <t>280.4±2.0</t>
  </si>
  <si>
    <t>2,8</t>
  </si>
  <si>
    <t>3,6,7</t>
  </si>
  <si>
    <t>1,4,5,9</t>
  </si>
  <si>
    <t>2,3,5</t>
  </si>
  <si>
    <t>1,4,8</t>
  </si>
  <si>
    <t>6,7,9</t>
  </si>
  <si>
    <t>5,9</t>
  </si>
  <si>
    <t>3,4,6</t>
  </si>
  <si>
    <t>1,2,7,8</t>
  </si>
  <si>
    <t>#subplot number that were combined</t>
  </si>
  <si>
    <t>#clove and rye combined first, then 2+ samples/subplots combined to reach target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</si>
</sst>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Calibri"/>
      <family val="2"/>
      <charset val="1"/>
    </font>
    <font>
      <sz val="2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vertAlign val="superscript"/>
      <sz val="18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DEADA"/>
        <bgColor rgb="FFFFF2CC"/>
      </patternFill>
    </fill>
    <fill>
      <patternFill patternType="solid">
        <fgColor rgb="FFFAC09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000080"/>
      </left>
      <right/>
      <top/>
      <bottom/>
      <diagonal/>
    </border>
    <border>
      <left/>
      <right style="thick">
        <color rgb="FF000080"/>
      </right>
      <top/>
      <bottom/>
      <diagonal/>
    </border>
    <border>
      <left style="thick">
        <color rgb="FF000080"/>
      </left>
      <right style="thick">
        <color rgb="FF000080"/>
      </right>
      <top/>
      <bottom/>
      <diagonal/>
    </border>
    <border>
      <left style="thick">
        <color rgb="FF000080"/>
      </left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  <border>
      <left/>
      <right style="thick">
        <color rgb="FF000080"/>
      </right>
      <top/>
      <bottom style="thick">
        <color rgb="FF000080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4">
    <xf numFmtId="0" fontId="0" fillId="0" borderId="0" xfId="0"/>
    <xf numFmtId="0" fontId="0" fillId="2" borderId="0" xfId="0" applyFill="1"/>
    <xf numFmtId="49" fontId="0" fillId="0" borderId="0" xfId="0" applyNumberFormat="1" applyFont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2" fillId="0" borderId="0" xfId="0" applyFont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ont="1" applyFill="1"/>
    <xf numFmtId="164" fontId="0" fillId="5" borderId="0" xfId="0" applyNumberFormat="1" applyFill="1"/>
    <xf numFmtId="0" fontId="5" fillId="6" borderId="2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9" borderId="0" xfId="0" applyFill="1"/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1"/>
    <xf numFmtId="0" fontId="7" fillId="0" borderId="0" xfId="2"/>
    <xf numFmtId="49" fontId="7" fillId="0" borderId="0" xfId="2" applyNumberFormat="1" applyFont="1"/>
    <xf numFmtId="0" fontId="7" fillId="0" borderId="0" xfId="2" applyFill="1"/>
    <xf numFmtId="0" fontId="7" fillId="10" borderId="0" xfId="2" applyFill="1"/>
    <xf numFmtId="0" fontId="1" fillId="9" borderId="0" xfId="1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4" zoomScaleNormal="100" workbookViewId="0">
      <selection activeCell="J7" sqref="J7"/>
    </sheetView>
  </sheetViews>
  <sheetFormatPr defaultRowHeight="14.4" x14ac:dyDescent="0.3"/>
  <cols>
    <col min="1" max="3" width="8.5546875" customWidth="1"/>
    <col min="4" max="5" width="8.77734375" customWidth="1"/>
    <col min="6" max="6" width="13.21875" customWidth="1"/>
    <col min="7" max="7" width="14.6640625" customWidth="1"/>
    <col min="8" max="8" width="17.44140625" style="1" customWidth="1"/>
    <col min="9" max="10" width="13.21875" customWidth="1"/>
    <col min="11" max="11" width="17.44140625" style="1" customWidth="1"/>
    <col min="12" max="12" width="8.5546875" customWidth="1"/>
    <col min="13" max="13" width="18.21875" style="1" customWidth="1"/>
    <col min="14" max="1025" width="8.5546875" customWidth="1"/>
  </cols>
  <sheetData>
    <row r="1" spans="1:15" x14ac:dyDescent="0.3">
      <c r="A1" t="s">
        <v>0</v>
      </c>
      <c r="D1" t="s">
        <v>1</v>
      </c>
    </row>
    <row r="2" spans="1:15" x14ac:dyDescent="0.3">
      <c r="A2" t="s">
        <v>2</v>
      </c>
    </row>
    <row r="3" spans="1:15" x14ac:dyDescent="0.3">
      <c r="A3" t="s">
        <v>3</v>
      </c>
    </row>
    <row r="6" spans="1:15" x14ac:dyDescent="0.3">
      <c r="C6" t="s">
        <v>4</v>
      </c>
      <c r="D6" t="s">
        <v>5</v>
      </c>
      <c r="E6" t="s">
        <v>6</v>
      </c>
      <c r="F6" t="s">
        <v>7</v>
      </c>
      <c r="G6" t="s">
        <v>8</v>
      </c>
      <c r="H6" s="1" t="s">
        <v>9</v>
      </c>
      <c r="I6" t="s">
        <v>10</v>
      </c>
      <c r="J6" t="s">
        <v>11</v>
      </c>
      <c r="K6" s="1" t="s">
        <v>12</v>
      </c>
      <c r="M6" s="1" t="s">
        <v>13</v>
      </c>
    </row>
    <row r="7" spans="1:15" x14ac:dyDescent="0.3">
      <c r="F7" t="s">
        <v>37</v>
      </c>
      <c r="H7" s="1" t="s">
        <v>14</v>
      </c>
      <c r="I7" t="s">
        <v>37</v>
      </c>
      <c r="K7" s="1" t="s">
        <v>14</v>
      </c>
    </row>
    <row r="8" spans="1:15" x14ac:dyDescent="0.3">
      <c r="C8" s="2" t="s">
        <v>15</v>
      </c>
      <c r="D8">
        <v>81.7</v>
      </c>
      <c r="E8">
        <v>8.4</v>
      </c>
      <c r="F8" s="33">
        <v>15.768000000000001</v>
      </c>
      <c r="G8">
        <f t="shared" ref="G8:G16" si="0">((D8-F8)/F8)*100</f>
        <v>418.13800101471338</v>
      </c>
      <c r="H8" s="1">
        <f t="shared" ref="H8:H16" si="1">(F8/1000)/(1/10000)</f>
        <v>157.68</v>
      </c>
      <c r="I8" s="33">
        <v>1.349</v>
      </c>
      <c r="J8">
        <f t="shared" ref="J8:J16" si="2">(E8-I8)/E8</f>
        <v>0.83940476190476188</v>
      </c>
      <c r="K8" s="1">
        <f t="shared" ref="K8:K16" si="3">(I8/1000)/(1/10000)</f>
        <v>13.489999999999998</v>
      </c>
      <c r="M8" s="1">
        <f t="shared" ref="M8:M16" si="4">H8+K8</f>
        <v>171.17000000000002</v>
      </c>
    </row>
    <row r="9" spans="1:15" x14ac:dyDescent="0.3">
      <c r="C9" s="2" t="s">
        <v>16</v>
      </c>
      <c r="D9">
        <v>41.3</v>
      </c>
      <c r="E9">
        <v>128.5</v>
      </c>
      <c r="F9" s="33">
        <v>7.27</v>
      </c>
      <c r="G9">
        <f t="shared" si="0"/>
        <v>468.0880330123797</v>
      </c>
      <c r="H9" s="1">
        <f t="shared" si="1"/>
        <v>72.699999999999989</v>
      </c>
      <c r="I9" s="33">
        <v>19.006</v>
      </c>
      <c r="J9">
        <f t="shared" si="2"/>
        <v>0.85209338521400779</v>
      </c>
      <c r="K9" s="1">
        <f t="shared" si="3"/>
        <v>190.05999999999997</v>
      </c>
      <c r="M9" s="1">
        <f t="shared" si="4"/>
        <v>262.76</v>
      </c>
    </row>
    <row r="10" spans="1:15" x14ac:dyDescent="0.3">
      <c r="C10" s="2" t="s">
        <v>17</v>
      </c>
      <c r="D10">
        <v>100</v>
      </c>
      <c r="E10">
        <v>58.2</v>
      </c>
      <c r="F10" s="33">
        <v>18.004999999999999</v>
      </c>
      <c r="G10">
        <f t="shared" si="0"/>
        <v>455.40127742293811</v>
      </c>
      <c r="H10" s="1">
        <f t="shared" si="1"/>
        <v>180.04999999999998</v>
      </c>
      <c r="I10" s="33">
        <v>8.141</v>
      </c>
      <c r="J10">
        <f t="shared" si="2"/>
        <v>0.86012027491408938</v>
      </c>
      <c r="K10" s="1">
        <f t="shared" si="3"/>
        <v>81.41</v>
      </c>
      <c r="M10" s="1">
        <f t="shared" si="4"/>
        <v>261.45999999999998</v>
      </c>
    </row>
    <row r="11" spans="1:15" x14ac:dyDescent="0.3">
      <c r="C11" s="2" t="s">
        <v>18</v>
      </c>
      <c r="D11">
        <v>20.2</v>
      </c>
      <c r="E11">
        <v>75.3</v>
      </c>
      <c r="F11" s="33">
        <v>4.2960000000000003</v>
      </c>
      <c r="G11">
        <f t="shared" si="0"/>
        <v>370.20484171322158</v>
      </c>
      <c r="H11" s="1">
        <f t="shared" si="1"/>
        <v>42.96</v>
      </c>
      <c r="I11" s="33">
        <v>10.923</v>
      </c>
      <c r="J11">
        <f t="shared" si="2"/>
        <v>0.85494023904382466</v>
      </c>
      <c r="K11" s="1">
        <f t="shared" si="3"/>
        <v>109.23</v>
      </c>
      <c r="M11" s="1">
        <f t="shared" si="4"/>
        <v>152.19</v>
      </c>
    </row>
    <row r="12" spans="1:15" x14ac:dyDescent="0.3">
      <c r="C12" s="2" t="s">
        <v>19</v>
      </c>
      <c r="D12">
        <v>16.100000000000001</v>
      </c>
      <c r="E12">
        <v>11.6</v>
      </c>
      <c r="F12" s="33">
        <v>3.5510000000000002</v>
      </c>
      <c r="G12">
        <f t="shared" si="0"/>
        <v>353.39341030695579</v>
      </c>
      <c r="H12" s="1">
        <f t="shared" si="1"/>
        <v>35.510000000000005</v>
      </c>
      <c r="I12" s="33">
        <v>1.63</v>
      </c>
      <c r="J12">
        <f t="shared" si="2"/>
        <v>0.85948275862068957</v>
      </c>
      <c r="K12" s="1">
        <f t="shared" si="3"/>
        <v>16.299999999999997</v>
      </c>
      <c r="M12" s="1">
        <f t="shared" si="4"/>
        <v>51.81</v>
      </c>
    </row>
    <row r="13" spans="1:15" x14ac:dyDescent="0.3">
      <c r="C13" s="2" t="s">
        <v>20</v>
      </c>
      <c r="D13">
        <v>10.7</v>
      </c>
      <c r="E13">
        <v>30.9</v>
      </c>
      <c r="F13" s="33">
        <v>2.4849999999999999</v>
      </c>
      <c r="G13">
        <f t="shared" si="0"/>
        <v>330.58350100603622</v>
      </c>
      <c r="H13" s="1">
        <f t="shared" si="1"/>
        <v>24.849999999999998</v>
      </c>
      <c r="I13" s="33">
        <v>4.9050000000000002</v>
      </c>
      <c r="J13">
        <f t="shared" si="2"/>
        <v>0.84126213592233001</v>
      </c>
      <c r="K13" s="1">
        <f t="shared" si="3"/>
        <v>49.050000000000004</v>
      </c>
      <c r="M13" s="1">
        <f t="shared" si="4"/>
        <v>73.900000000000006</v>
      </c>
    </row>
    <row r="14" spans="1:15" x14ac:dyDescent="0.3">
      <c r="C14" s="2" t="s">
        <v>21</v>
      </c>
      <c r="D14">
        <v>83.6</v>
      </c>
      <c r="E14">
        <v>17.100000000000001</v>
      </c>
      <c r="F14" s="33">
        <v>16.466999999999999</v>
      </c>
      <c r="G14">
        <f t="shared" si="0"/>
        <v>407.68203072812292</v>
      </c>
      <c r="H14" s="1">
        <f t="shared" si="1"/>
        <v>164.67</v>
      </c>
      <c r="I14" s="33">
        <v>2.4609999999999999</v>
      </c>
      <c r="J14">
        <f t="shared" si="2"/>
        <v>0.85608187134502922</v>
      </c>
      <c r="K14" s="1">
        <f t="shared" si="3"/>
        <v>24.609999999999996</v>
      </c>
      <c r="M14" s="1">
        <f t="shared" si="4"/>
        <v>189.27999999999997</v>
      </c>
    </row>
    <row r="15" spans="1:15" x14ac:dyDescent="0.3">
      <c r="C15" s="2" t="s">
        <v>22</v>
      </c>
      <c r="D15">
        <v>130.5</v>
      </c>
      <c r="E15">
        <v>2.9</v>
      </c>
      <c r="F15" s="33">
        <v>23.968</v>
      </c>
      <c r="G15">
        <f t="shared" si="0"/>
        <v>444.4759679572764</v>
      </c>
      <c r="H15" s="1">
        <f t="shared" si="1"/>
        <v>239.67999999999998</v>
      </c>
      <c r="I15" s="33">
        <v>0.43</v>
      </c>
      <c r="J15">
        <f t="shared" si="2"/>
        <v>0.85172413793103441</v>
      </c>
      <c r="K15" s="1">
        <f t="shared" si="3"/>
        <v>4.3</v>
      </c>
      <c r="M15" s="1">
        <f t="shared" si="4"/>
        <v>243.98</v>
      </c>
    </row>
    <row r="16" spans="1:15" x14ac:dyDescent="0.3">
      <c r="C16" s="2" t="s">
        <v>23</v>
      </c>
      <c r="D16">
        <v>72</v>
      </c>
      <c r="E16">
        <v>15.5</v>
      </c>
      <c r="F16" s="33">
        <v>14.06</v>
      </c>
      <c r="G16">
        <f t="shared" si="0"/>
        <v>412.09103840682786</v>
      </c>
      <c r="H16" s="1">
        <f t="shared" si="1"/>
        <v>140.6</v>
      </c>
      <c r="I16" s="33">
        <v>2.29</v>
      </c>
      <c r="J16">
        <f t="shared" si="2"/>
        <v>0.85225806451612907</v>
      </c>
      <c r="K16" s="1">
        <f t="shared" si="3"/>
        <v>22.9</v>
      </c>
      <c r="M16" s="1">
        <f t="shared" si="4"/>
        <v>163.5</v>
      </c>
      <c r="N16">
        <f>AVERAGE(M8:M16)</f>
        <v>174.44999999999996</v>
      </c>
      <c r="O16">
        <f>STDEV(M8:M16)</f>
        <v>75.994067696103798</v>
      </c>
    </row>
    <row r="17" spans="3:15" x14ac:dyDescent="0.3">
      <c r="C17" s="2"/>
      <c r="F17" s="33"/>
      <c r="I17" s="33"/>
    </row>
    <row r="18" spans="3:15" x14ac:dyDescent="0.3">
      <c r="C18" s="2" t="s">
        <v>24</v>
      </c>
      <c r="D18">
        <v>46.8</v>
      </c>
      <c r="E18">
        <v>61.9</v>
      </c>
      <c r="F18" s="33">
        <v>8.52</v>
      </c>
      <c r="G18">
        <f t="shared" ref="G18:G26" si="5">((D18-F18)/F18)*100</f>
        <v>449.29577464788741</v>
      </c>
      <c r="H18" s="1">
        <f t="shared" ref="H18:H26" si="6">(F18/1000)/(1/10000)</f>
        <v>85.199999999999989</v>
      </c>
      <c r="I18" s="33">
        <v>9.0489999999999995</v>
      </c>
      <c r="J18">
        <f t="shared" ref="J18:J26" si="7">(E18-I18)/E18</f>
        <v>0.85381260096930534</v>
      </c>
      <c r="K18" s="1">
        <f t="shared" ref="K18:K26" si="8">(I18/1000)/(1/10000)</f>
        <v>90.49</v>
      </c>
      <c r="M18" s="1">
        <f t="shared" ref="M18:M26" si="9">H18+K18</f>
        <v>175.69</v>
      </c>
    </row>
    <row r="19" spans="3:15" x14ac:dyDescent="0.3">
      <c r="C19" s="2" t="s">
        <v>25</v>
      </c>
      <c r="D19">
        <v>86.5</v>
      </c>
      <c r="E19">
        <v>130.5</v>
      </c>
      <c r="F19" s="33">
        <v>14.648</v>
      </c>
      <c r="G19">
        <f t="shared" si="5"/>
        <v>490.5243036592027</v>
      </c>
      <c r="H19" s="1">
        <f t="shared" si="6"/>
        <v>146.47999999999999</v>
      </c>
      <c r="I19" s="33">
        <v>17.350000000000001</v>
      </c>
      <c r="J19">
        <f t="shared" si="7"/>
        <v>0.86704980842911883</v>
      </c>
      <c r="K19" s="1">
        <f t="shared" si="8"/>
        <v>173.5</v>
      </c>
      <c r="M19" s="1">
        <f t="shared" si="9"/>
        <v>319.98</v>
      </c>
    </row>
    <row r="20" spans="3:15" x14ac:dyDescent="0.3">
      <c r="C20" s="2" t="s">
        <v>26</v>
      </c>
      <c r="D20">
        <v>7.2</v>
      </c>
      <c r="E20">
        <v>111.2</v>
      </c>
      <c r="F20" s="33">
        <v>1.381</v>
      </c>
      <c r="G20">
        <f t="shared" si="5"/>
        <v>421.36133236784934</v>
      </c>
      <c r="H20" s="1">
        <f t="shared" si="6"/>
        <v>13.81</v>
      </c>
      <c r="I20" s="33">
        <v>13.879</v>
      </c>
      <c r="J20">
        <f t="shared" si="7"/>
        <v>0.87518884892086324</v>
      </c>
      <c r="K20" s="1">
        <f t="shared" si="8"/>
        <v>138.79</v>
      </c>
      <c r="M20" s="1">
        <f t="shared" si="9"/>
        <v>152.6</v>
      </c>
    </row>
    <row r="21" spans="3:15" x14ac:dyDescent="0.3">
      <c r="C21" s="2" t="s">
        <v>27</v>
      </c>
      <c r="D21">
        <v>107.3</v>
      </c>
      <c r="E21">
        <v>21.5</v>
      </c>
      <c r="F21" s="33">
        <v>20.074000000000002</v>
      </c>
      <c r="G21">
        <f t="shared" si="5"/>
        <v>434.52226760984354</v>
      </c>
      <c r="H21" s="1">
        <f t="shared" si="6"/>
        <v>200.74</v>
      </c>
      <c r="I21" s="33">
        <v>3.0049999999999999</v>
      </c>
      <c r="J21">
        <f t="shared" si="7"/>
        <v>0.86023255813953492</v>
      </c>
      <c r="K21" s="1">
        <f t="shared" si="8"/>
        <v>30.049999999999997</v>
      </c>
      <c r="M21" s="1">
        <f t="shared" si="9"/>
        <v>230.79000000000002</v>
      </c>
    </row>
    <row r="22" spans="3:15" x14ac:dyDescent="0.3">
      <c r="C22" s="2" t="s">
        <v>28</v>
      </c>
      <c r="D22">
        <v>63.5</v>
      </c>
      <c r="E22">
        <v>22.4</v>
      </c>
      <c r="F22" s="33">
        <v>11.446999999999999</v>
      </c>
      <c r="G22">
        <f t="shared" si="5"/>
        <v>454.73049707346905</v>
      </c>
      <c r="H22" s="1">
        <f t="shared" si="6"/>
        <v>114.46999999999998</v>
      </c>
      <c r="I22" s="33">
        <v>2.8239999999999998</v>
      </c>
      <c r="J22">
        <f t="shared" si="7"/>
        <v>0.8739285714285715</v>
      </c>
      <c r="K22" s="1">
        <f t="shared" si="8"/>
        <v>28.239999999999995</v>
      </c>
      <c r="M22" s="1">
        <f t="shared" si="9"/>
        <v>142.70999999999998</v>
      </c>
    </row>
    <row r="23" spans="3:15" x14ac:dyDescent="0.3">
      <c r="C23" s="2" t="s">
        <v>29</v>
      </c>
      <c r="D23">
        <v>125</v>
      </c>
      <c r="E23">
        <v>20</v>
      </c>
      <c r="F23" s="33">
        <v>22.526</v>
      </c>
      <c r="G23">
        <f t="shared" si="5"/>
        <v>454.91432122880224</v>
      </c>
      <c r="H23" s="1">
        <f t="shared" si="6"/>
        <v>225.26</v>
      </c>
      <c r="I23" s="33">
        <v>2.7450000000000001</v>
      </c>
      <c r="J23">
        <f t="shared" si="7"/>
        <v>0.86274999999999991</v>
      </c>
      <c r="K23" s="1">
        <f t="shared" si="8"/>
        <v>27.45</v>
      </c>
      <c r="M23" s="1">
        <f t="shared" si="9"/>
        <v>252.70999999999998</v>
      </c>
    </row>
    <row r="24" spans="3:15" x14ac:dyDescent="0.3">
      <c r="C24" s="2" t="s">
        <v>30</v>
      </c>
      <c r="D24">
        <v>116.6</v>
      </c>
      <c r="E24">
        <v>22.2</v>
      </c>
      <c r="F24" s="33">
        <v>21.713999999999999</v>
      </c>
      <c r="G24">
        <f t="shared" si="5"/>
        <v>436.98074974670715</v>
      </c>
      <c r="H24" s="1">
        <f t="shared" si="6"/>
        <v>217.13999999999996</v>
      </c>
      <c r="I24" s="33">
        <v>2.7549999999999999</v>
      </c>
      <c r="J24">
        <f t="shared" si="7"/>
        <v>0.87590090090090089</v>
      </c>
      <c r="K24" s="1">
        <f t="shared" si="8"/>
        <v>27.55</v>
      </c>
      <c r="M24" s="1">
        <f t="shared" si="9"/>
        <v>244.68999999999997</v>
      </c>
    </row>
    <row r="25" spans="3:15" x14ac:dyDescent="0.3">
      <c r="C25" s="2" t="s">
        <v>31</v>
      </c>
      <c r="D25">
        <v>70.838877402209107</v>
      </c>
      <c r="E25">
        <v>340.4</v>
      </c>
      <c r="F25" s="33">
        <v>13.218</v>
      </c>
      <c r="G25">
        <f t="shared" si="5"/>
        <v>435.92735211234003</v>
      </c>
      <c r="H25" s="1">
        <f t="shared" si="6"/>
        <v>132.18</v>
      </c>
      <c r="I25" s="33">
        <v>6.78</v>
      </c>
      <c r="J25">
        <f t="shared" si="7"/>
        <v>0.98008225616921274</v>
      </c>
      <c r="K25" s="1">
        <f t="shared" si="8"/>
        <v>67.8</v>
      </c>
      <c r="M25" s="1">
        <f t="shared" si="9"/>
        <v>199.98000000000002</v>
      </c>
    </row>
    <row r="26" spans="3:15" x14ac:dyDescent="0.3">
      <c r="C26" s="2" t="s">
        <v>32</v>
      </c>
      <c r="D26">
        <v>41.6</v>
      </c>
      <c r="E26">
        <v>20.6</v>
      </c>
      <c r="F26" s="33">
        <v>7.8710000000000004</v>
      </c>
      <c r="G26">
        <f t="shared" si="5"/>
        <v>428.52242408842585</v>
      </c>
      <c r="H26" s="1">
        <f t="shared" si="6"/>
        <v>78.710000000000008</v>
      </c>
      <c r="I26" s="33">
        <v>2.9620000000000002</v>
      </c>
      <c r="J26">
        <f t="shared" si="7"/>
        <v>0.85621359223300975</v>
      </c>
      <c r="K26" s="1">
        <f t="shared" si="8"/>
        <v>29.62</v>
      </c>
      <c r="M26" s="1">
        <f t="shared" si="9"/>
        <v>108.33000000000001</v>
      </c>
      <c r="N26">
        <f>AVERAGE(M18:M26)</f>
        <v>203.05333333333334</v>
      </c>
      <c r="O26">
        <f>STDEV(M18:M26)</f>
        <v>65.724927348761724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zoomScaleNormal="100" workbookViewId="0">
      <selection activeCell="G4" sqref="G4:G13"/>
    </sheetView>
  </sheetViews>
  <sheetFormatPr defaultRowHeight="14.4" x14ac:dyDescent="0.3"/>
  <cols>
    <col min="1" max="8" width="8.5546875" customWidth="1"/>
    <col min="9" max="9" width="14.77734375" style="1" customWidth="1"/>
    <col min="10" max="1025" width="8.5546875" customWidth="1"/>
  </cols>
  <sheetData>
    <row r="1" spans="2:11" x14ac:dyDescent="0.3">
      <c r="B1" t="s">
        <v>97</v>
      </c>
      <c r="E1" t="s">
        <v>98</v>
      </c>
      <c r="H1" t="s">
        <v>99</v>
      </c>
    </row>
    <row r="2" spans="2:11" x14ac:dyDescent="0.3">
      <c r="B2" t="s">
        <v>100</v>
      </c>
      <c r="C2">
        <v>33.200000000000003</v>
      </c>
      <c r="E2" t="s">
        <v>101</v>
      </c>
    </row>
    <row r="3" spans="2:11" x14ac:dyDescent="0.3">
      <c r="I3" s="1" t="s">
        <v>102</v>
      </c>
    </row>
    <row r="4" spans="2:11" x14ac:dyDescent="0.3">
      <c r="D4" t="s">
        <v>103</v>
      </c>
      <c r="E4" t="s">
        <v>104</v>
      </c>
      <c r="F4" t="s">
        <v>105</v>
      </c>
      <c r="G4" s="33" t="s">
        <v>55</v>
      </c>
      <c r="H4" t="s">
        <v>106</v>
      </c>
      <c r="I4" s="1" t="s">
        <v>107</v>
      </c>
    </row>
    <row r="5" spans="2:11" x14ac:dyDescent="0.3">
      <c r="C5">
        <v>1</v>
      </c>
      <c r="D5">
        <v>79.5</v>
      </c>
      <c r="E5">
        <f t="shared" ref="E5:E13" si="0">D5-33.2</f>
        <v>46.3</v>
      </c>
      <c r="F5">
        <v>41.2</v>
      </c>
      <c r="G5" s="33">
        <f t="shared" ref="G5:G13" si="1">F5-33.2</f>
        <v>8</v>
      </c>
      <c r="H5">
        <f t="shared" ref="H5:H13" si="2">(E5-G5)/E5</f>
        <v>0.82721382289416845</v>
      </c>
      <c r="I5" s="1">
        <f t="shared" ref="I5:I13" si="3">G5*10</f>
        <v>80</v>
      </c>
    </row>
    <row r="6" spans="2:11" x14ac:dyDescent="0.3">
      <c r="C6">
        <v>2</v>
      </c>
      <c r="D6">
        <v>97.5</v>
      </c>
      <c r="E6">
        <f t="shared" si="0"/>
        <v>64.3</v>
      </c>
      <c r="F6">
        <v>44.3</v>
      </c>
      <c r="G6" s="33">
        <f t="shared" si="1"/>
        <v>11.099999999999994</v>
      </c>
      <c r="H6">
        <f t="shared" si="2"/>
        <v>0.82737169517884923</v>
      </c>
      <c r="I6" s="1">
        <f t="shared" si="3"/>
        <v>110.99999999999994</v>
      </c>
    </row>
    <row r="7" spans="2:11" x14ac:dyDescent="0.3">
      <c r="C7">
        <v>3</v>
      </c>
      <c r="D7">
        <v>114</v>
      </c>
      <c r="E7">
        <f t="shared" si="0"/>
        <v>80.8</v>
      </c>
      <c r="F7">
        <v>49.4</v>
      </c>
      <c r="G7" s="33">
        <f t="shared" si="1"/>
        <v>16.199999999999996</v>
      </c>
      <c r="H7">
        <f t="shared" si="2"/>
        <v>0.79950495049504944</v>
      </c>
      <c r="I7" s="1">
        <f t="shared" si="3"/>
        <v>161.99999999999994</v>
      </c>
    </row>
    <row r="8" spans="2:11" x14ac:dyDescent="0.3">
      <c r="C8">
        <v>4</v>
      </c>
      <c r="D8">
        <v>202.6</v>
      </c>
      <c r="E8">
        <f t="shared" si="0"/>
        <v>169.39999999999998</v>
      </c>
      <c r="F8">
        <v>65</v>
      </c>
      <c r="G8" s="33">
        <f t="shared" si="1"/>
        <v>31.799999999999997</v>
      </c>
      <c r="H8">
        <f t="shared" si="2"/>
        <v>0.81227863046044857</v>
      </c>
      <c r="I8" s="1">
        <f t="shared" si="3"/>
        <v>318</v>
      </c>
    </row>
    <row r="9" spans="2:11" x14ac:dyDescent="0.3">
      <c r="C9">
        <v>5</v>
      </c>
      <c r="D9">
        <v>226.8</v>
      </c>
      <c r="E9">
        <f t="shared" si="0"/>
        <v>193.60000000000002</v>
      </c>
      <c r="F9">
        <v>73.5</v>
      </c>
      <c r="G9" s="33">
        <f t="shared" si="1"/>
        <v>40.299999999999997</v>
      </c>
      <c r="H9">
        <f t="shared" si="2"/>
        <v>0.79183884297520657</v>
      </c>
      <c r="I9" s="1">
        <f t="shared" si="3"/>
        <v>403</v>
      </c>
    </row>
    <row r="10" spans="2:11" x14ac:dyDescent="0.3">
      <c r="C10">
        <v>6</v>
      </c>
      <c r="D10">
        <v>75.599999999999994</v>
      </c>
      <c r="E10">
        <f t="shared" si="0"/>
        <v>42.399999999999991</v>
      </c>
      <c r="F10">
        <v>39.299999999999997</v>
      </c>
      <c r="G10" s="33">
        <f t="shared" si="1"/>
        <v>6.0999999999999943</v>
      </c>
      <c r="H10">
        <f t="shared" si="2"/>
        <v>0.85613207547169823</v>
      </c>
      <c r="I10" s="1">
        <f t="shared" si="3"/>
        <v>60.999999999999943</v>
      </c>
    </row>
    <row r="11" spans="2:11" x14ac:dyDescent="0.3">
      <c r="C11">
        <v>7</v>
      </c>
      <c r="D11">
        <v>90.5</v>
      </c>
      <c r="E11">
        <f t="shared" si="0"/>
        <v>57.3</v>
      </c>
      <c r="F11">
        <v>44.5</v>
      </c>
      <c r="G11" s="33">
        <f t="shared" si="1"/>
        <v>11.299999999999997</v>
      </c>
      <c r="H11">
        <f t="shared" si="2"/>
        <v>0.80279232111692844</v>
      </c>
      <c r="I11" s="1">
        <f t="shared" si="3"/>
        <v>112.99999999999997</v>
      </c>
    </row>
    <row r="12" spans="2:11" x14ac:dyDescent="0.3">
      <c r="C12">
        <v>8</v>
      </c>
      <c r="D12">
        <v>117.1</v>
      </c>
      <c r="E12">
        <f t="shared" si="0"/>
        <v>83.899999999999991</v>
      </c>
      <c r="F12">
        <v>51.2</v>
      </c>
      <c r="G12" s="33">
        <f t="shared" si="1"/>
        <v>18</v>
      </c>
      <c r="H12">
        <f t="shared" si="2"/>
        <v>0.78545887961859351</v>
      </c>
      <c r="I12" s="1">
        <f t="shared" si="3"/>
        <v>180</v>
      </c>
    </row>
    <row r="13" spans="2:11" x14ac:dyDescent="0.3">
      <c r="C13">
        <v>9</v>
      </c>
      <c r="D13">
        <v>99.9</v>
      </c>
      <c r="E13">
        <f t="shared" si="0"/>
        <v>66.7</v>
      </c>
      <c r="F13">
        <v>47.1</v>
      </c>
      <c r="G13" s="33">
        <f t="shared" si="1"/>
        <v>13.899999999999999</v>
      </c>
      <c r="H13">
        <f t="shared" si="2"/>
        <v>0.79160419790104952</v>
      </c>
      <c r="I13" s="1">
        <f t="shared" si="3"/>
        <v>139</v>
      </c>
      <c r="J13">
        <f>AVERAGE(I5:I13)</f>
        <v>174.11111111111111</v>
      </c>
      <c r="K13">
        <f>STDEV(I5:I13)</f>
        <v>113.95003778459711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H14" sqref="H14"/>
    </sheetView>
  </sheetViews>
  <sheetFormatPr defaultRowHeight="14.4" x14ac:dyDescent="0.3"/>
  <sheetData>
    <row r="2" spans="1:8" x14ac:dyDescent="0.3">
      <c r="A2" s="39" t="s">
        <v>4</v>
      </c>
      <c r="B2" s="39" t="s">
        <v>7</v>
      </c>
      <c r="C2" s="39" t="s">
        <v>10</v>
      </c>
      <c r="D2" s="38"/>
      <c r="E2" s="38"/>
      <c r="F2" s="38"/>
      <c r="G2" s="38"/>
    </row>
    <row r="3" spans="1:8" x14ac:dyDescent="0.3">
      <c r="A3" s="39"/>
      <c r="B3" s="39" t="s">
        <v>37</v>
      </c>
      <c r="C3" s="39" t="s">
        <v>37</v>
      </c>
      <c r="D3" s="38"/>
      <c r="E3" s="38"/>
      <c r="F3" s="38"/>
      <c r="G3" s="38"/>
    </row>
    <row r="4" spans="1:8" x14ac:dyDescent="0.3">
      <c r="A4" s="40" t="s">
        <v>15</v>
      </c>
      <c r="B4" s="41">
        <v>15.768000000000001</v>
      </c>
      <c r="C4" s="41">
        <v>1.349</v>
      </c>
      <c r="D4" s="38">
        <v>17.117000000000001</v>
      </c>
      <c r="E4" s="38"/>
      <c r="F4" s="38"/>
      <c r="G4" s="38"/>
    </row>
    <row r="5" spans="1:8" x14ac:dyDescent="0.3">
      <c r="A5" s="40" t="s">
        <v>16</v>
      </c>
      <c r="B5" s="41">
        <v>7.27</v>
      </c>
      <c r="C5" s="41">
        <v>19.006</v>
      </c>
      <c r="D5" s="38">
        <v>26.276</v>
      </c>
      <c r="E5" s="38"/>
      <c r="F5" s="38"/>
      <c r="G5" s="38"/>
    </row>
    <row r="6" spans="1:8" x14ac:dyDescent="0.3">
      <c r="A6" s="40" t="s">
        <v>17</v>
      </c>
      <c r="B6" s="41">
        <v>18.004999999999999</v>
      </c>
      <c r="C6" s="41">
        <v>8.141</v>
      </c>
      <c r="D6" s="38">
        <v>26.146000000000001</v>
      </c>
      <c r="E6" s="38"/>
      <c r="F6" s="38"/>
      <c r="G6" s="38"/>
    </row>
    <row r="7" spans="1:8" x14ac:dyDescent="0.3">
      <c r="A7" s="40" t="s">
        <v>18</v>
      </c>
      <c r="B7" s="41">
        <v>4.2960000000000003</v>
      </c>
      <c r="C7" s="41">
        <v>10.923</v>
      </c>
      <c r="D7" s="38">
        <v>15.219000000000001</v>
      </c>
      <c r="E7" s="38"/>
      <c r="F7" s="38"/>
      <c r="G7" s="38"/>
    </row>
    <row r="8" spans="1:8" x14ac:dyDescent="0.3">
      <c r="A8" s="40" t="s">
        <v>19</v>
      </c>
      <c r="B8" s="41">
        <v>3.5510000000000002</v>
      </c>
      <c r="C8" s="41">
        <v>1.63</v>
      </c>
      <c r="D8" s="38">
        <v>5.181</v>
      </c>
      <c r="E8" s="38"/>
      <c r="F8" s="38"/>
      <c r="G8" s="38"/>
    </row>
    <row r="9" spans="1:8" x14ac:dyDescent="0.3">
      <c r="A9" s="40" t="s">
        <v>20</v>
      </c>
      <c r="B9" s="41">
        <v>2.4849999999999999</v>
      </c>
      <c r="C9" s="41">
        <v>4.9050000000000002</v>
      </c>
      <c r="D9" s="38">
        <v>7.3900000000000006</v>
      </c>
      <c r="E9" s="38"/>
      <c r="F9" s="38"/>
      <c r="G9" s="38"/>
    </row>
    <row r="10" spans="1:8" x14ac:dyDescent="0.3">
      <c r="A10" s="40" t="s">
        <v>21</v>
      </c>
      <c r="B10" s="41">
        <v>16.466999999999999</v>
      </c>
      <c r="C10" s="41">
        <v>2.4609999999999999</v>
      </c>
      <c r="D10" s="38">
        <v>18.927999999999997</v>
      </c>
      <c r="E10" s="38"/>
      <c r="F10" s="38"/>
      <c r="G10" s="38"/>
      <c r="H10" t="s">
        <v>149</v>
      </c>
    </row>
    <row r="11" spans="1:8" x14ac:dyDescent="0.3">
      <c r="A11" s="40" t="s">
        <v>22</v>
      </c>
      <c r="B11" s="41">
        <v>23.968</v>
      </c>
      <c r="C11" s="41">
        <v>0.43</v>
      </c>
      <c r="D11" s="38">
        <v>24.398</v>
      </c>
      <c r="E11" s="43" t="s">
        <v>139</v>
      </c>
      <c r="F11" s="43" t="s">
        <v>140</v>
      </c>
      <c r="G11" s="43" t="s">
        <v>141</v>
      </c>
      <c r="H11" s="43" t="s">
        <v>148</v>
      </c>
    </row>
    <row r="12" spans="1:8" x14ac:dyDescent="0.3">
      <c r="A12" s="40" t="s">
        <v>23</v>
      </c>
      <c r="B12" s="41">
        <v>14.06</v>
      </c>
      <c r="C12" s="41">
        <v>2.29</v>
      </c>
      <c r="D12" s="38">
        <v>16.350000000000001</v>
      </c>
      <c r="E12" s="43">
        <v>50.673999999999999</v>
      </c>
      <c r="F12" s="43">
        <v>52.463999999999999</v>
      </c>
      <c r="G12" s="43">
        <v>53.866999999999997</v>
      </c>
    </row>
    <row r="13" spans="1:8" x14ac:dyDescent="0.3">
      <c r="A13" s="40"/>
      <c r="B13" s="42">
        <v>105.87</v>
      </c>
      <c r="C13" s="42">
        <v>51.135000000000005</v>
      </c>
      <c r="D13" s="38">
        <v>157.005</v>
      </c>
      <c r="E13" s="38">
        <v>52.335000000000001</v>
      </c>
      <c r="F13" s="38"/>
      <c r="G13" s="38"/>
    </row>
    <row r="14" spans="1:8" x14ac:dyDescent="0.3">
      <c r="A14" s="40" t="s">
        <v>24</v>
      </c>
      <c r="B14" s="41">
        <v>8.52</v>
      </c>
      <c r="C14" s="41">
        <v>9.0489999999999995</v>
      </c>
      <c r="D14" s="38">
        <v>17.568999999999999</v>
      </c>
      <c r="E14" s="38"/>
      <c r="F14" s="38"/>
      <c r="G14" s="38"/>
    </row>
    <row r="15" spans="1:8" x14ac:dyDescent="0.3">
      <c r="A15" s="40" t="s">
        <v>25</v>
      </c>
      <c r="B15" s="41">
        <v>14.648</v>
      </c>
      <c r="C15" s="41">
        <v>17.350000000000001</v>
      </c>
      <c r="D15" s="38">
        <v>31.998000000000001</v>
      </c>
      <c r="E15" s="38"/>
      <c r="F15" s="38"/>
      <c r="G15" s="38"/>
    </row>
    <row r="16" spans="1:8" x14ac:dyDescent="0.3">
      <c r="A16" s="40" t="s">
        <v>26</v>
      </c>
      <c r="B16" s="41">
        <v>1.381</v>
      </c>
      <c r="C16" s="41">
        <v>13.879</v>
      </c>
      <c r="D16" s="38">
        <v>15.26</v>
      </c>
      <c r="E16" s="38"/>
      <c r="F16" s="38"/>
      <c r="G16" s="38"/>
    </row>
    <row r="17" spans="1:7" x14ac:dyDescent="0.3">
      <c r="A17" s="40" t="s">
        <v>27</v>
      </c>
      <c r="B17" s="41">
        <v>20.074000000000002</v>
      </c>
      <c r="C17" s="41">
        <v>3.0049999999999999</v>
      </c>
      <c r="D17" s="38">
        <v>23.079000000000001</v>
      </c>
      <c r="E17" s="38"/>
      <c r="F17" s="38"/>
      <c r="G17" s="38"/>
    </row>
    <row r="18" spans="1:7" x14ac:dyDescent="0.3">
      <c r="A18" s="40" t="s">
        <v>28</v>
      </c>
      <c r="B18" s="41">
        <v>11.446999999999999</v>
      </c>
      <c r="C18" s="41">
        <v>2.8239999999999998</v>
      </c>
      <c r="D18" s="38">
        <v>14.270999999999999</v>
      </c>
      <c r="E18" s="38"/>
      <c r="F18" s="38"/>
      <c r="G18" s="38"/>
    </row>
    <row r="19" spans="1:7" x14ac:dyDescent="0.3">
      <c r="A19" s="40" t="s">
        <v>29</v>
      </c>
      <c r="B19" s="41">
        <v>22.526</v>
      </c>
      <c r="C19" s="41">
        <v>2.7450000000000001</v>
      </c>
      <c r="D19" s="38">
        <v>25.271000000000001</v>
      </c>
      <c r="E19" s="38"/>
      <c r="F19" s="38"/>
      <c r="G19" s="38"/>
    </row>
    <row r="20" spans="1:7" x14ac:dyDescent="0.3">
      <c r="A20" s="40" t="s">
        <v>30</v>
      </c>
      <c r="B20" s="41">
        <v>21.713999999999999</v>
      </c>
      <c r="C20" s="41">
        <v>2.7549999999999999</v>
      </c>
      <c r="D20" s="38">
        <v>24.468999999999998</v>
      </c>
      <c r="E20" s="38"/>
      <c r="F20" s="38"/>
      <c r="G20" s="38"/>
    </row>
    <row r="21" spans="1:7" x14ac:dyDescent="0.3">
      <c r="A21" s="40" t="s">
        <v>31</v>
      </c>
      <c r="B21" s="41">
        <v>13.218</v>
      </c>
      <c r="C21" s="41">
        <v>6.78</v>
      </c>
      <c r="D21" s="38">
        <v>19.998000000000001</v>
      </c>
      <c r="E21" s="43" t="s">
        <v>142</v>
      </c>
      <c r="F21" s="43" t="s">
        <v>143</v>
      </c>
      <c r="G21" s="43" t="s">
        <v>144</v>
      </c>
    </row>
    <row r="22" spans="1:7" x14ac:dyDescent="0.3">
      <c r="A22" s="40" t="s">
        <v>32</v>
      </c>
      <c r="B22" s="41">
        <v>7.8710000000000004</v>
      </c>
      <c r="C22" s="41">
        <v>2.9620000000000002</v>
      </c>
      <c r="D22" s="38">
        <v>10.833</v>
      </c>
      <c r="E22" s="43">
        <v>61.529000000000003</v>
      </c>
      <c r="F22" s="43">
        <v>60.646000000000001</v>
      </c>
      <c r="G22" s="43">
        <v>60.572999999999993</v>
      </c>
    </row>
    <row r="23" spans="1:7" x14ac:dyDescent="0.3">
      <c r="A23" s="38"/>
      <c r="B23" s="42">
        <v>121.399</v>
      </c>
      <c r="C23" s="42">
        <v>61.349000000000004</v>
      </c>
      <c r="D23" s="38">
        <v>182.74799999999999</v>
      </c>
      <c r="E23" s="38">
        <v>60.915999999999997</v>
      </c>
      <c r="F23" s="38"/>
      <c r="G23" s="38"/>
    </row>
    <row r="24" spans="1:7" x14ac:dyDescent="0.3">
      <c r="A24" s="40" t="s">
        <v>15</v>
      </c>
      <c r="B24" s="38"/>
      <c r="C24" s="41">
        <v>8</v>
      </c>
      <c r="D24" s="38"/>
      <c r="E24" s="38"/>
      <c r="F24" s="38"/>
      <c r="G24" s="38"/>
    </row>
    <row r="25" spans="1:7" x14ac:dyDescent="0.3">
      <c r="A25" s="40" t="s">
        <v>16</v>
      </c>
      <c r="B25" s="38"/>
      <c r="C25" s="41">
        <v>11.099999999999994</v>
      </c>
      <c r="D25" s="38"/>
      <c r="E25" s="38"/>
      <c r="F25" s="38"/>
      <c r="G25" s="38"/>
    </row>
    <row r="26" spans="1:7" x14ac:dyDescent="0.3">
      <c r="A26" s="40" t="s">
        <v>17</v>
      </c>
      <c r="B26" s="38"/>
      <c r="C26" s="41">
        <v>16.199999999999996</v>
      </c>
      <c r="D26" s="38"/>
      <c r="E26" s="38"/>
      <c r="F26" s="38"/>
      <c r="G26" s="38"/>
    </row>
    <row r="27" spans="1:7" x14ac:dyDescent="0.3">
      <c r="A27" s="40" t="s">
        <v>18</v>
      </c>
      <c r="B27" s="38"/>
      <c r="C27" s="41">
        <v>31.799999999999997</v>
      </c>
      <c r="D27" s="38"/>
      <c r="E27" s="38"/>
      <c r="F27" s="38"/>
      <c r="G27" s="38"/>
    </row>
    <row r="28" spans="1:7" x14ac:dyDescent="0.3">
      <c r="A28" s="40" t="s">
        <v>19</v>
      </c>
      <c r="B28" s="38"/>
      <c r="C28" s="41">
        <v>40.299999999999997</v>
      </c>
      <c r="D28" s="38"/>
      <c r="E28" s="38"/>
      <c r="F28" s="38"/>
      <c r="G28" s="38"/>
    </row>
    <row r="29" spans="1:7" x14ac:dyDescent="0.3">
      <c r="A29" s="40" t="s">
        <v>20</v>
      </c>
      <c r="B29" s="38"/>
      <c r="C29" s="41">
        <v>6.0999999999999943</v>
      </c>
      <c r="D29" s="38"/>
      <c r="E29" s="38"/>
      <c r="F29" s="38"/>
      <c r="G29" s="38"/>
    </row>
    <row r="30" spans="1:7" x14ac:dyDescent="0.3">
      <c r="A30" s="40" t="s">
        <v>21</v>
      </c>
      <c r="B30" s="38"/>
      <c r="C30" s="41">
        <v>11.299999999999997</v>
      </c>
      <c r="D30" s="38"/>
      <c r="E30" s="38"/>
      <c r="F30" s="38"/>
      <c r="G30" s="38"/>
    </row>
    <row r="31" spans="1:7" x14ac:dyDescent="0.3">
      <c r="A31" s="40" t="s">
        <v>22</v>
      </c>
      <c r="B31" s="38"/>
      <c r="C31" s="41">
        <v>18</v>
      </c>
      <c r="D31" s="38"/>
      <c r="E31" s="43" t="s">
        <v>145</v>
      </c>
      <c r="F31" s="43" t="s">
        <v>146</v>
      </c>
      <c r="G31" s="43" t="s">
        <v>147</v>
      </c>
    </row>
    <row r="32" spans="1:7" x14ac:dyDescent="0.3">
      <c r="A32" s="40" t="s">
        <v>23</v>
      </c>
      <c r="B32" s="38"/>
      <c r="C32" s="41">
        <v>13.899999999999999</v>
      </c>
      <c r="D32" s="38"/>
      <c r="E32" s="43">
        <v>54.199999999999996</v>
      </c>
      <c r="F32" s="43">
        <v>54.099999999999987</v>
      </c>
      <c r="G32" s="43">
        <v>48.399999999999991</v>
      </c>
    </row>
    <row r="33" spans="1:7" x14ac:dyDescent="0.3">
      <c r="A33" s="38"/>
      <c r="B33" s="38"/>
      <c r="C33" s="38"/>
      <c r="D33" s="42">
        <v>156.69999999999999</v>
      </c>
      <c r="E33" s="38">
        <v>52.233333333333327</v>
      </c>
      <c r="F33" s="38"/>
      <c r="G33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46"/>
  <sheetViews>
    <sheetView topLeftCell="B1" zoomScaleNormal="100" workbookViewId="0">
      <pane xSplit="2676" topLeftCell="W1" activePane="topRight"/>
      <selection activeCell="B1" sqref="B1"/>
      <selection pane="topRight" activeCell="N7" activeCellId="1" sqref="H1:M8 N7"/>
    </sheetView>
  </sheetViews>
  <sheetFormatPr defaultRowHeight="14.4" x14ac:dyDescent="0.3"/>
  <cols>
    <col min="1" max="5" width="8.5546875" customWidth="1"/>
    <col min="6" max="6" width="10" customWidth="1"/>
    <col min="7" max="7" width="8.77734375" customWidth="1"/>
    <col min="8" max="8" width="10" customWidth="1"/>
    <col min="9" max="10" width="11.6640625" customWidth="1"/>
    <col min="11" max="11" width="14.6640625" customWidth="1"/>
    <col min="12" max="12" width="16.6640625" customWidth="1"/>
    <col min="13" max="13" width="21.44140625" style="1" customWidth="1"/>
    <col min="14" max="14" width="21.44140625" style="3" customWidth="1"/>
    <col min="15" max="15" width="11.6640625" customWidth="1"/>
    <col min="16" max="16" width="22.44140625" customWidth="1"/>
    <col min="17" max="17" width="17.44140625" customWidth="1"/>
    <col min="18" max="18" width="11.33203125" customWidth="1"/>
    <col min="19" max="19" width="17.44140625" customWidth="1"/>
    <col min="20" max="20" width="8.5546875" customWidth="1"/>
    <col min="21" max="21" width="16.33203125" customWidth="1"/>
    <col min="22" max="22" width="16.44140625" style="1" customWidth="1"/>
    <col min="23" max="23" width="21.44140625" style="3" customWidth="1"/>
    <col min="24" max="24" width="17.77734375" style="1" customWidth="1"/>
    <col min="25" max="25" width="21.44140625" style="3" customWidth="1"/>
    <col min="26" max="26" width="15.44140625" style="1" customWidth="1"/>
    <col min="27" max="27" width="21.44140625" style="3" customWidth="1"/>
    <col min="28" max="1025" width="8.5546875" customWidth="1"/>
  </cols>
  <sheetData>
    <row r="1" spans="3:33" x14ac:dyDescent="0.3">
      <c r="C1" t="s">
        <v>33</v>
      </c>
      <c r="F1" t="s">
        <v>34</v>
      </c>
      <c r="H1" t="s">
        <v>35</v>
      </c>
    </row>
    <row r="2" spans="3:33" x14ac:dyDescent="0.3">
      <c r="C2" t="s">
        <v>36</v>
      </c>
      <c r="D2">
        <v>210.65</v>
      </c>
      <c r="E2" t="s">
        <v>37</v>
      </c>
    </row>
    <row r="3" spans="3:33" x14ac:dyDescent="0.3">
      <c r="C3" t="s">
        <v>38</v>
      </c>
      <c r="D3">
        <v>54.4</v>
      </c>
      <c r="E3" t="s">
        <v>37</v>
      </c>
    </row>
    <row r="5" spans="3:33" x14ac:dyDescent="0.3">
      <c r="C5" t="s">
        <v>4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s="1" t="s">
        <v>48</v>
      </c>
      <c r="N5" s="3" t="s">
        <v>49</v>
      </c>
      <c r="O5" t="s">
        <v>50</v>
      </c>
      <c r="P5" t="s">
        <v>51</v>
      </c>
      <c r="Q5" t="s">
        <v>52</v>
      </c>
      <c r="R5" t="s">
        <v>53</v>
      </c>
      <c r="S5" t="s">
        <v>54</v>
      </c>
      <c r="T5" t="s">
        <v>55</v>
      </c>
      <c r="U5" t="s">
        <v>56</v>
      </c>
      <c r="V5" s="1" t="s">
        <v>57</v>
      </c>
      <c r="W5" s="3" t="s">
        <v>58</v>
      </c>
      <c r="X5" s="1" t="s">
        <v>59</v>
      </c>
      <c r="Y5" s="3" t="s">
        <v>60</v>
      </c>
      <c r="Z5" s="1" t="s">
        <v>59</v>
      </c>
      <c r="AA5" s="3" t="s">
        <v>61</v>
      </c>
    </row>
    <row r="6" spans="3:33" x14ac:dyDescent="0.3">
      <c r="L6" t="s">
        <v>62</v>
      </c>
      <c r="M6" s="1" t="s">
        <v>14</v>
      </c>
      <c r="N6" s="3" t="s">
        <v>14</v>
      </c>
      <c r="V6" s="1" t="s">
        <v>14</v>
      </c>
      <c r="W6" s="3" t="s">
        <v>14</v>
      </c>
      <c r="X6" s="1" t="s">
        <v>14</v>
      </c>
      <c r="Y6" s="3" t="s">
        <v>14</v>
      </c>
      <c r="Z6" s="1" t="s">
        <v>63</v>
      </c>
      <c r="AA6" s="3" t="s">
        <v>14</v>
      </c>
    </row>
    <row r="7" spans="3:33" x14ac:dyDescent="0.3">
      <c r="C7" s="2" t="s">
        <v>64</v>
      </c>
      <c r="D7">
        <v>19</v>
      </c>
      <c r="E7" s="4">
        <v>8507</v>
      </c>
      <c r="F7" s="4">
        <f t="shared" ref="F7:F15" si="0">E7-$D$2</f>
        <v>8296.35</v>
      </c>
      <c r="G7" s="4">
        <v>3478</v>
      </c>
      <c r="H7" s="4">
        <f t="shared" ref="H7:H15" si="1">G7-$D$3</f>
        <v>3423.6</v>
      </c>
      <c r="I7" s="4">
        <v>2661.9</v>
      </c>
      <c r="J7" s="4">
        <f t="shared" ref="J7:J15" si="2">I7-$D$3</f>
        <v>2607.5</v>
      </c>
      <c r="K7" s="4">
        <f t="shared" ref="K7:K15" si="3">((H7-J7)/H7)*100</f>
        <v>23.837481014137161</v>
      </c>
      <c r="L7" s="5">
        <f t="shared" ref="L7:L15" si="4">(0.762*3)/10000</f>
        <v>2.286E-4</v>
      </c>
      <c r="M7" s="6">
        <f t="shared" ref="M7:M15" si="5">(J7/1000)/L7</f>
        <v>11406.386701662292</v>
      </c>
      <c r="N7" s="7">
        <f t="shared" ref="N7:N45" si="6">M7*1.155</f>
        <v>13174.376640419947</v>
      </c>
      <c r="O7" s="4">
        <f t="shared" ref="O7:O15" si="7">F7-H7</f>
        <v>4872.75</v>
      </c>
      <c r="P7" s="4">
        <f t="shared" ref="P7:P15" si="8">O7*(1-U7/100)</f>
        <v>2886.9854250430781</v>
      </c>
      <c r="Q7" s="4">
        <v>402.6</v>
      </c>
      <c r="R7" s="4">
        <f t="shared" ref="R7:R15" si="9">Q7-$D$3</f>
        <v>348.20000000000005</v>
      </c>
      <c r="S7" s="4">
        <v>260.7</v>
      </c>
      <c r="T7" s="4">
        <f t="shared" ref="T7:T15" si="10">S7-$D$3</f>
        <v>206.29999999999998</v>
      </c>
      <c r="U7" s="4">
        <f t="shared" ref="U7:U15" si="11">((R7-T7)/R7)*100</f>
        <v>40.752441125789787</v>
      </c>
      <c r="V7" s="1">
        <f t="shared" ref="V7:V15" si="12">(P7/1000)/L7</f>
        <v>12628.982611736999</v>
      </c>
      <c r="W7" s="7">
        <f t="shared" ref="W7:W45" si="13">V7*1.155</f>
        <v>14586.474916556235</v>
      </c>
      <c r="X7" s="6">
        <f t="shared" ref="X7:X15" si="14">M7+V7</f>
        <v>24035.369313399293</v>
      </c>
      <c r="Y7" s="7">
        <f t="shared" ref="Y7:Y45" si="15">X7*1.155</f>
        <v>27760.851556976184</v>
      </c>
      <c r="Z7" s="1">
        <f t="shared" ref="Z7:Z15" si="16">X7/1000</f>
        <v>24.035369313399293</v>
      </c>
      <c r="AA7" s="7">
        <f t="shared" ref="AA7:AA45" si="17">Z7*1.155</f>
        <v>27.760851556976185</v>
      </c>
      <c r="AD7" t="s">
        <v>65</v>
      </c>
      <c r="AE7" t="s">
        <v>66</v>
      </c>
      <c r="AF7" t="s">
        <v>67</v>
      </c>
      <c r="AG7" t="s">
        <v>68</v>
      </c>
    </row>
    <row r="8" spans="3:33" x14ac:dyDescent="0.3">
      <c r="C8" s="2" t="s">
        <v>69</v>
      </c>
      <c r="D8">
        <v>18</v>
      </c>
      <c r="E8" s="4">
        <v>8463.9</v>
      </c>
      <c r="F8" s="4">
        <f t="shared" si="0"/>
        <v>8253.25</v>
      </c>
      <c r="G8" s="4">
        <v>3543.1</v>
      </c>
      <c r="H8" s="4">
        <f t="shared" si="1"/>
        <v>3488.7</v>
      </c>
      <c r="I8" s="4">
        <v>2547.3000000000002</v>
      </c>
      <c r="J8" s="4">
        <f t="shared" si="2"/>
        <v>2492.9</v>
      </c>
      <c r="K8" s="4">
        <f t="shared" si="3"/>
        <v>28.543583569811098</v>
      </c>
      <c r="L8" s="5">
        <f t="shared" si="4"/>
        <v>2.286E-4</v>
      </c>
      <c r="M8" s="6">
        <f t="shared" si="5"/>
        <v>10905.074365704288</v>
      </c>
      <c r="N8" s="7">
        <f t="shared" si="6"/>
        <v>12595.360892388453</v>
      </c>
      <c r="O8" s="4">
        <f t="shared" si="7"/>
        <v>4764.55</v>
      </c>
      <c r="P8" s="4">
        <f t="shared" si="8"/>
        <v>1837.4943961016363</v>
      </c>
      <c r="Q8" s="4">
        <v>629</v>
      </c>
      <c r="R8" s="4">
        <f t="shared" si="9"/>
        <v>574.6</v>
      </c>
      <c r="S8" s="4">
        <v>276</v>
      </c>
      <c r="T8" s="4">
        <f t="shared" si="10"/>
        <v>221.6</v>
      </c>
      <c r="U8" s="4">
        <f t="shared" si="11"/>
        <v>61.434041072050114</v>
      </c>
      <c r="V8" s="1">
        <f t="shared" si="12"/>
        <v>8038.0332287910605</v>
      </c>
      <c r="W8" s="7">
        <f t="shared" si="13"/>
        <v>9283.9283792536753</v>
      </c>
      <c r="X8" s="6">
        <f t="shared" si="14"/>
        <v>18943.107594495348</v>
      </c>
      <c r="Y8" s="7">
        <f t="shared" si="15"/>
        <v>21879.289271642127</v>
      </c>
      <c r="Z8" s="1">
        <f t="shared" si="16"/>
        <v>18.943107594495348</v>
      </c>
      <c r="AA8" s="7">
        <f t="shared" si="17"/>
        <v>21.879289271642129</v>
      </c>
      <c r="AC8" t="s">
        <v>70</v>
      </c>
      <c r="AD8" s="8" t="s">
        <v>71</v>
      </c>
      <c r="AE8" t="s">
        <v>72</v>
      </c>
      <c r="AF8" t="s">
        <v>73</v>
      </c>
      <c r="AG8" t="s">
        <v>74</v>
      </c>
    </row>
    <row r="9" spans="3:33" ht="16.2" x14ac:dyDescent="0.3">
      <c r="C9" s="2" t="s">
        <v>75</v>
      </c>
      <c r="D9">
        <v>18</v>
      </c>
      <c r="E9" s="4">
        <v>7860.1</v>
      </c>
      <c r="F9" s="4">
        <f t="shared" si="0"/>
        <v>7649.4500000000007</v>
      </c>
      <c r="G9" s="4">
        <v>3225.5</v>
      </c>
      <c r="H9" s="4">
        <f t="shared" si="1"/>
        <v>3171.1</v>
      </c>
      <c r="I9" s="4">
        <v>2383.6</v>
      </c>
      <c r="J9" s="4">
        <f t="shared" si="2"/>
        <v>2329.1999999999998</v>
      </c>
      <c r="K9" s="4">
        <f t="shared" si="3"/>
        <v>26.549146983696513</v>
      </c>
      <c r="L9" s="5">
        <f t="shared" si="4"/>
        <v>2.286E-4</v>
      </c>
      <c r="M9" s="6">
        <f t="shared" si="5"/>
        <v>10188.976377952755</v>
      </c>
      <c r="N9" s="7">
        <f t="shared" si="6"/>
        <v>11768.267716535433</v>
      </c>
      <c r="O9" s="4">
        <f t="shared" si="7"/>
        <v>4478.3500000000004</v>
      </c>
      <c r="P9" s="4">
        <f t="shared" si="8"/>
        <v>2198.0892201834863</v>
      </c>
      <c r="Q9" s="4">
        <v>425</v>
      </c>
      <c r="R9" s="4">
        <f t="shared" si="9"/>
        <v>370.6</v>
      </c>
      <c r="S9" s="4">
        <v>236.3</v>
      </c>
      <c r="T9" s="4">
        <f t="shared" si="10"/>
        <v>181.9</v>
      </c>
      <c r="U9" s="4">
        <f t="shared" si="11"/>
        <v>50.917431192660558</v>
      </c>
      <c r="V9" s="1">
        <f t="shared" si="12"/>
        <v>9615.43840850169</v>
      </c>
      <c r="W9" s="7">
        <f t="shared" si="13"/>
        <v>11105.831361819452</v>
      </c>
      <c r="X9" s="6">
        <f t="shared" si="14"/>
        <v>19804.414786454443</v>
      </c>
      <c r="Y9" s="7">
        <f t="shared" si="15"/>
        <v>22874.09907835488</v>
      </c>
      <c r="Z9" s="1">
        <f t="shared" si="16"/>
        <v>19.804414786454444</v>
      </c>
      <c r="AA9" s="7">
        <f t="shared" si="17"/>
        <v>22.874099078354885</v>
      </c>
      <c r="AC9" t="s">
        <v>76</v>
      </c>
    </row>
    <row r="10" spans="3:33" x14ac:dyDescent="0.3">
      <c r="C10" s="2" t="s">
        <v>77</v>
      </c>
      <c r="D10">
        <v>17</v>
      </c>
      <c r="E10" s="4">
        <v>7773.6</v>
      </c>
      <c r="F10" s="4">
        <f t="shared" si="0"/>
        <v>7562.9500000000007</v>
      </c>
      <c r="G10" s="4">
        <v>3328</v>
      </c>
      <c r="H10" s="4">
        <f t="shared" si="1"/>
        <v>3273.6</v>
      </c>
      <c r="I10" s="4">
        <v>2530.4</v>
      </c>
      <c r="J10" s="4">
        <f t="shared" si="2"/>
        <v>2476</v>
      </c>
      <c r="K10" s="4">
        <f t="shared" si="3"/>
        <v>24.364613880742912</v>
      </c>
      <c r="L10" s="5">
        <f t="shared" si="4"/>
        <v>2.286E-4</v>
      </c>
      <c r="M10" s="6">
        <f t="shared" si="5"/>
        <v>10831.146106736658</v>
      </c>
      <c r="N10" s="7">
        <f t="shared" si="6"/>
        <v>12509.973753280841</v>
      </c>
      <c r="O10" s="4">
        <f t="shared" si="7"/>
        <v>4289.3500000000004</v>
      </c>
      <c r="P10" s="4">
        <f t="shared" si="8"/>
        <v>2144.2466646694625</v>
      </c>
      <c r="Q10" s="4">
        <v>555.1</v>
      </c>
      <c r="R10" s="4">
        <f t="shared" si="9"/>
        <v>500.70000000000005</v>
      </c>
      <c r="S10" s="4">
        <v>304.7</v>
      </c>
      <c r="T10" s="4">
        <f t="shared" si="10"/>
        <v>250.29999999999998</v>
      </c>
      <c r="U10" s="4">
        <f t="shared" si="11"/>
        <v>50.009986019572608</v>
      </c>
      <c r="V10" s="1">
        <f t="shared" si="12"/>
        <v>9379.9066695951988</v>
      </c>
      <c r="W10" s="7">
        <f t="shared" si="13"/>
        <v>10833.792203382454</v>
      </c>
      <c r="X10" s="6">
        <f t="shared" si="14"/>
        <v>20211.052776331857</v>
      </c>
      <c r="Y10" s="7">
        <f t="shared" si="15"/>
        <v>23343.765956663294</v>
      </c>
      <c r="Z10" s="1">
        <f t="shared" si="16"/>
        <v>20.211052776331858</v>
      </c>
      <c r="AA10" s="7">
        <f t="shared" si="17"/>
        <v>23.343765956663297</v>
      </c>
    </row>
    <row r="11" spans="3:33" x14ac:dyDescent="0.3">
      <c r="C11" s="2" t="s">
        <v>78</v>
      </c>
      <c r="D11">
        <v>18</v>
      </c>
      <c r="E11" s="4">
        <v>7728.5</v>
      </c>
      <c r="F11" s="4">
        <f t="shared" si="0"/>
        <v>7517.85</v>
      </c>
      <c r="G11" s="4">
        <v>3283.5</v>
      </c>
      <c r="H11" s="4">
        <f t="shared" si="1"/>
        <v>3229.1</v>
      </c>
      <c r="I11" s="4">
        <v>2451.4</v>
      </c>
      <c r="J11" s="4">
        <f t="shared" si="2"/>
        <v>2397</v>
      </c>
      <c r="K11" s="4">
        <f t="shared" si="3"/>
        <v>25.768790065343282</v>
      </c>
      <c r="L11" s="5">
        <f t="shared" si="4"/>
        <v>2.286E-4</v>
      </c>
      <c r="M11" s="6">
        <f t="shared" si="5"/>
        <v>10485.564304461941</v>
      </c>
      <c r="N11" s="7">
        <f t="shared" si="6"/>
        <v>12110.826771653543</v>
      </c>
      <c r="O11" s="4">
        <f t="shared" si="7"/>
        <v>4288.75</v>
      </c>
      <c r="P11" s="4">
        <f t="shared" si="8"/>
        <v>2665.6036135693216</v>
      </c>
      <c r="Q11" s="4">
        <v>393.4</v>
      </c>
      <c r="R11" s="4">
        <f t="shared" si="9"/>
        <v>339</v>
      </c>
      <c r="S11" s="4">
        <v>265.10000000000002</v>
      </c>
      <c r="T11" s="4">
        <f t="shared" si="10"/>
        <v>210.70000000000002</v>
      </c>
      <c r="U11" s="4">
        <f t="shared" si="11"/>
        <v>37.846607669616517</v>
      </c>
      <c r="V11" s="1">
        <f t="shared" si="12"/>
        <v>11660.558239585833</v>
      </c>
      <c r="W11" s="7">
        <f t="shared" si="13"/>
        <v>13467.944766721637</v>
      </c>
      <c r="X11" s="6">
        <f t="shared" si="14"/>
        <v>22146.122544047772</v>
      </c>
      <c r="Y11" s="7">
        <f t="shared" si="15"/>
        <v>25578.771538375178</v>
      </c>
      <c r="Z11" s="1">
        <f t="shared" si="16"/>
        <v>22.14612254404777</v>
      </c>
      <c r="AA11" s="7">
        <f t="shared" si="17"/>
        <v>25.578771538375175</v>
      </c>
    </row>
    <row r="12" spans="3:33" x14ac:dyDescent="0.3">
      <c r="C12" s="2" t="s">
        <v>79</v>
      </c>
      <c r="D12">
        <v>18</v>
      </c>
      <c r="E12" s="4">
        <v>7959.1</v>
      </c>
      <c r="F12" s="4">
        <f t="shared" si="0"/>
        <v>7748.4500000000007</v>
      </c>
      <c r="G12" s="4">
        <v>3262.5</v>
      </c>
      <c r="H12" s="4">
        <f t="shared" si="1"/>
        <v>3208.1</v>
      </c>
      <c r="I12" s="4">
        <v>2361</v>
      </c>
      <c r="J12" s="4">
        <f t="shared" si="2"/>
        <v>2306.6</v>
      </c>
      <c r="K12" s="4">
        <f t="shared" si="3"/>
        <v>28.100744989245975</v>
      </c>
      <c r="L12" s="5">
        <f t="shared" si="4"/>
        <v>2.286E-4</v>
      </c>
      <c r="M12" s="6">
        <f t="shared" si="5"/>
        <v>10090.113735783027</v>
      </c>
      <c r="N12" s="7">
        <f t="shared" si="6"/>
        <v>11654.081364829395</v>
      </c>
      <c r="O12" s="4">
        <f t="shared" si="7"/>
        <v>4540.3500000000004</v>
      </c>
      <c r="P12" s="4">
        <f t="shared" si="8"/>
        <v>2183.5878781236302</v>
      </c>
      <c r="Q12" s="4">
        <v>510.6</v>
      </c>
      <c r="R12" s="4">
        <f t="shared" si="9"/>
        <v>456.20000000000005</v>
      </c>
      <c r="S12" s="4">
        <v>273.8</v>
      </c>
      <c r="T12" s="4">
        <f t="shared" si="10"/>
        <v>219.4</v>
      </c>
      <c r="U12" s="4">
        <f t="shared" si="11"/>
        <v>51.907058307759755</v>
      </c>
      <c r="V12" s="1">
        <f t="shared" si="12"/>
        <v>9552.0029664200792</v>
      </c>
      <c r="W12" s="7">
        <f t="shared" si="13"/>
        <v>11032.563426215193</v>
      </c>
      <c r="X12" s="6">
        <f t="shared" si="14"/>
        <v>19642.116702203108</v>
      </c>
      <c r="Y12" s="7">
        <f t="shared" si="15"/>
        <v>22686.64479104459</v>
      </c>
      <c r="Z12" s="1">
        <f t="shared" si="16"/>
        <v>19.642116702203108</v>
      </c>
      <c r="AA12" s="7">
        <f t="shared" si="17"/>
        <v>22.686644791044589</v>
      </c>
    </row>
    <row r="13" spans="3:33" x14ac:dyDescent="0.3">
      <c r="C13" s="2" t="s">
        <v>80</v>
      </c>
      <c r="D13">
        <v>17</v>
      </c>
      <c r="E13" s="4">
        <v>7997</v>
      </c>
      <c r="F13" s="4">
        <f t="shared" si="0"/>
        <v>7786.35</v>
      </c>
      <c r="G13" s="4">
        <v>3209.1</v>
      </c>
      <c r="H13" s="4">
        <f t="shared" si="1"/>
        <v>3154.7</v>
      </c>
      <c r="I13" s="4">
        <v>2479.4</v>
      </c>
      <c r="J13" s="4">
        <f t="shared" si="2"/>
        <v>2425</v>
      </c>
      <c r="K13" s="4">
        <f t="shared" si="3"/>
        <v>23.130567090373088</v>
      </c>
      <c r="L13" s="5">
        <f t="shared" si="4"/>
        <v>2.286E-4</v>
      </c>
      <c r="M13" s="6">
        <f t="shared" si="5"/>
        <v>10608.048993875766</v>
      </c>
      <c r="N13" s="7">
        <f t="shared" si="6"/>
        <v>12252.29658792651</v>
      </c>
      <c r="O13" s="4">
        <f t="shared" si="7"/>
        <v>4631.6500000000005</v>
      </c>
      <c r="P13" s="4">
        <f t="shared" si="8"/>
        <v>1943.7130834829445</v>
      </c>
      <c r="Q13" s="4">
        <v>500</v>
      </c>
      <c r="R13" s="4">
        <f t="shared" si="9"/>
        <v>445.6</v>
      </c>
      <c r="S13" s="4">
        <v>241.4</v>
      </c>
      <c r="T13" s="4">
        <f t="shared" si="10"/>
        <v>187</v>
      </c>
      <c r="U13" s="4">
        <f t="shared" si="11"/>
        <v>58.034111310592465</v>
      </c>
      <c r="V13" s="1">
        <f t="shared" si="12"/>
        <v>8502.6819049997575</v>
      </c>
      <c r="W13" s="7">
        <f t="shared" si="13"/>
        <v>9820.5976002747193</v>
      </c>
      <c r="X13" s="6">
        <f t="shared" si="14"/>
        <v>19110.730898875525</v>
      </c>
      <c r="Y13" s="7">
        <f t="shared" si="15"/>
        <v>22072.894188201233</v>
      </c>
      <c r="Z13" s="1">
        <f t="shared" si="16"/>
        <v>19.110730898875524</v>
      </c>
      <c r="AA13" s="7">
        <f t="shared" si="17"/>
        <v>22.072894188201229</v>
      </c>
    </row>
    <row r="14" spans="3:33" x14ac:dyDescent="0.3">
      <c r="C14" s="2" t="s">
        <v>81</v>
      </c>
      <c r="D14">
        <v>18</v>
      </c>
      <c r="E14" s="4">
        <v>7150.6</v>
      </c>
      <c r="F14" s="4">
        <f t="shared" si="0"/>
        <v>6939.9500000000007</v>
      </c>
      <c r="G14" s="4">
        <v>3797</v>
      </c>
      <c r="H14" s="4">
        <f t="shared" si="1"/>
        <v>3742.6</v>
      </c>
      <c r="I14" s="4">
        <v>2671.3</v>
      </c>
      <c r="J14" s="4">
        <f t="shared" si="2"/>
        <v>2616.9</v>
      </c>
      <c r="K14" s="4">
        <f t="shared" si="3"/>
        <v>30.078020627371345</v>
      </c>
      <c r="L14" s="5">
        <f t="shared" si="4"/>
        <v>2.286E-4</v>
      </c>
      <c r="M14" s="6">
        <f t="shared" si="5"/>
        <v>11447.506561679791</v>
      </c>
      <c r="N14" s="7">
        <f t="shared" si="6"/>
        <v>13221.870078740159</v>
      </c>
      <c r="O14" s="4">
        <f t="shared" si="7"/>
        <v>3197.3500000000008</v>
      </c>
      <c r="P14" s="4">
        <f t="shared" si="8"/>
        <v>1531.616484899329</v>
      </c>
      <c r="Q14" s="4">
        <v>412</v>
      </c>
      <c r="R14" s="4">
        <f t="shared" si="9"/>
        <v>357.6</v>
      </c>
      <c r="S14" s="4">
        <v>225.7</v>
      </c>
      <c r="T14" s="4">
        <f t="shared" si="10"/>
        <v>171.29999999999998</v>
      </c>
      <c r="U14" s="4">
        <f t="shared" si="11"/>
        <v>52.097315436241622</v>
      </c>
      <c r="V14" s="1">
        <f t="shared" si="12"/>
        <v>6699.984623356645</v>
      </c>
      <c r="W14" s="7">
        <f t="shared" si="13"/>
        <v>7738.4822399769255</v>
      </c>
      <c r="X14" s="6">
        <f t="shared" si="14"/>
        <v>18147.491185036437</v>
      </c>
      <c r="Y14" s="7">
        <f t="shared" si="15"/>
        <v>20960.352318717087</v>
      </c>
      <c r="Z14" s="1">
        <f t="shared" si="16"/>
        <v>18.147491185036436</v>
      </c>
      <c r="AA14" s="7">
        <f t="shared" si="17"/>
        <v>20.960352318717085</v>
      </c>
    </row>
    <row r="15" spans="3:33" x14ac:dyDescent="0.3">
      <c r="C15" s="2" t="s">
        <v>82</v>
      </c>
      <c r="D15">
        <v>15</v>
      </c>
      <c r="E15" s="4">
        <v>7495.1</v>
      </c>
      <c r="F15" s="4">
        <f t="shared" si="0"/>
        <v>7284.4500000000007</v>
      </c>
      <c r="G15" s="4">
        <v>2897</v>
      </c>
      <c r="H15" s="4">
        <f t="shared" si="1"/>
        <v>2842.6</v>
      </c>
      <c r="I15" s="4">
        <v>2149.8000000000002</v>
      </c>
      <c r="J15" s="4">
        <f t="shared" si="2"/>
        <v>2095.4</v>
      </c>
      <c r="K15" s="4">
        <f t="shared" si="3"/>
        <v>26.285794694997534</v>
      </c>
      <c r="L15" s="5">
        <f t="shared" si="4"/>
        <v>2.286E-4</v>
      </c>
      <c r="M15" s="6">
        <f t="shared" si="5"/>
        <v>9166.229221347332</v>
      </c>
      <c r="N15" s="7">
        <f t="shared" si="6"/>
        <v>10586.994750656169</v>
      </c>
      <c r="O15" s="4">
        <f t="shared" si="7"/>
        <v>4441.8500000000004</v>
      </c>
      <c r="P15" s="4">
        <f t="shared" si="8"/>
        <v>2525.7344052744888</v>
      </c>
      <c r="Q15" s="4">
        <v>426</v>
      </c>
      <c r="R15" s="4">
        <f t="shared" si="9"/>
        <v>371.6</v>
      </c>
      <c r="S15" s="4">
        <v>265.7</v>
      </c>
      <c r="T15" s="4">
        <f t="shared" si="10"/>
        <v>211.29999999999998</v>
      </c>
      <c r="U15" s="4">
        <f t="shared" si="11"/>
        <v>43.137782561894518</v>
      </c>
      <c r="V15" s="1">
        <f t="shared" si="12"/>
        <v>11048.706934709051</v>
      </c>
      <c r="W15" s="7">
        <f t="shared" si="13"/>
        <v>12761.256509588955</v>
      </c>
      <c r="X15" s="6">
        <f t="shared" si="14"/>
        <v>20214.936156056385</v>
      </c>
      <c r="Y15" s="7">
        <f t="shared" si="15"/>
        <v>23348.251260245124</v>
      </c>
      <c r="Z15" s="1">
        <f t="shared" si="16"/>
        <v>20.214936156056385</v>
      </c>
      <c r="AA15" s="7">
        <f t="shared" si="17"/>
        <v>23.348251260245124</v>
      </c>
    </row>
    <row r="16" spans="3:33" s="9" customFormat="1" x14ac:dyDescent="0.3">
      <c r="C16" s="10"/>
      <c r="E16" s="11">
        <f>AVERAGE(E7:E15)</f>
        <v>7881.6555555555551</v>
      </c>
      <c r="F16" s="11"/>
      <c r="G16" s="11"/>
      <c r="H16" s="11"/>
      <c r="I16" s="11"/>
      <c r="J16" s="11"/>
      <c r="K16" s="11"/>
      <c r="L16" s="12" t="s">
        <v>83</v>
      </c>
      <c r="M16" s="12">
        <f>AVERAGE(M7:M15)</f>
        <v>10569.89404102265</v>
      </c>
      <c r="N16" s="13">
        <f t="shared" si="6"/>
        <v>12208.227617381161</v>
      </c>
      <c r="O16" s="11"/>
      <c r="P16" s="11"/>
      <c r="Q16" s="11"/>
      <c r="R16" s="11"/>
      <c r="S16" s="11"/>
      <c r="T16" s="11"/>
      <c r="U16" s="11" t="s">
        <v>83</v>
      </c>
      <c r="V16" s="9">
        <f>AVERAGE(V7:V15)</f>
        <v>9680.6995097440376</v>
      </c>
      <c r="W16" s="13">
        <f t="shared" si="13"/>
        <v>11181.207933754364</v>
      </c>
      <c r="X16" s="9">
        <f>AVERAGE(X7:X15)</f>
        <v>20250.593550766687</v>
      </c>
      <c r="Y16" s="13">
        <f t="shared" si="15"/>
        <v>23389.435551135524</v>
      </c>
      <c r="Z16" s="9">
        <f>AVERAGE(Z7:Z15)</f>
        <v>20.250593550766684</v>
      </c>
      <c r="AA16" s="13">
        <f t="shared" si="17"/>
        <v>23.38943555113552</v>
      </c>
      <c r="AB16" s="9">
        <f>STDEV(Z7:Z15)</f>
        <v>1.8000541025600185</v>
      </c>
    </row>
    <row r="17" spans="3:28" x14ac:dyDescent="0.3">
      <c r="C17" s="2" t="s">
        <v>84</v>
      </c>
      <c r="D17">
        <v>17</v>
      </c>
      <c r="E17" s="4">
        <v>9150.2999999999993</v>
      </c>
      <c r="F17" s="4">
        <f t="shared" ref="F17:F25" si="18">E17-$D$2</f>
        <v>8939.65</v>
      </c>
      <c r="G17" s="4">
        <v>3617.8</v>
      </c>
      <c r="H17" s="4">
        <f t="shared" ref="H17:H25" si="19">G17-$D$3</f>
        <v>3563.4</v>
      </c>
      <c r="I17" s="4">
        <v>2594</v>
      </c>
      <c r="J17" s="4">
        <f t="shared" ref="J17:J25" si="20">I17-$D$3</f>
        <v>2539.6</v>
      </c>
      <c r="K17" s="4">
        <f t="shared" ref="K17:K25" si="21">((H17-J17)/H17)*100</f>
        <v>28.730987259359043</v>
      </c>
      <c r="L17" s="5">
        <f t="shared" ref="L17:L25" si="22">(0.762*3)/10000</f>
        <v>2.286E-4</v>
      </c>
      <c r="M17" s="6">
        <f t="shared" ref="M17:M25" si="23">(J17/1000)/L17</f>
        <v>11109.361329833771</v>
      </c>
      <c r="N17" s="7">
        <f t="shared" si="6"/>
        <v>12831.312335958006</v>
      </c>
      <c r="O17" s="4">
        <f t="shared" ref="O17:O25" si="24">F17-H17</f>
        <v>5376.25</v>
      </c>
      <c r="P17" s="4">
        <f t="shared" ref="P17:P25" si="25">O17*(1-U17/100)</f>
        <v>2256.4398510046694</v>
      </c>
      <c r="Q17" s="4">
        <v>626.23</v>
      </c>
      <c r="R17" s="4">
        <f t="shared" ref="R17:R25" si="26">Q17-$D$3</f>
        <v>571.83000000000004</v>
      </c>
      <c r="S17" s="4">
        <v>294.39999999999998</v>
      </c>
      <c r="T17" s="4">
        <f t="shared" ref="T17:T25" si="27">S17-$D$3</f>
        <v>239.99999999999997</v>
      </c>
      <c r="U17" s="4">
        <f t="shared" ref="U17:U25" si="28">((R17-T17)/R17)*100</f>
        <v>58.029484287288177</v>
      </c>
      <c r="V17" s="1">
        <f t="shared" ref="V17:V25" si="29">(P17/1000)/L17</f>
        <v>9870.6905118314498</v>
      </c>
      <c r="W17" s="7">
        <f t="shared" si="13"/>
        <v>11400.647541165325</v>
      </c>
      <c r="X17" s="6">
        <f t="shared" ref="X17:X25" si="30">M17+V17</f>
        <v>20980.051841665219</v>
      </c>
      <c r="Y17" s="7">
        <f t="shared" si="15"/>
        <v>24231.959877123329</v>
      </c>
      <c r="Z17" s="1">
        <f t="shared" ref="Z17:Z25" si="31">X17/1000</f>
        <v>20.980051841665219</v>
      </c>
      <c r="AA17" s="7">
        <f t="shared" si="17"/>
        <v>24.231959877123327</v>
      </c>
    </row>
    <row r="18" spans="3:28" x14ac:dyDescent="0.3">
      <c r="C18" s="2" t="s">
        <v>85</v>
      </c>
      <c r="D18">
        <v>18</v>
      </c>
      <c r="E18" s="4">
        <v>8780.6</v>
      </c>
      <c r="F18" s="4">
        <f t="shared" si="18"/>
        <v>8569.9500000000007</v>
      </c>
      <c r="G18" s="4">
        <v>3438</v>
      </c>
      <c r="H18" s="4">
        <f t="shared" si="19"/>
        <v>3383.6</v>
      </c>
      <c r="I18" s="4">
        <v>2497.8000000000002</v>
      </c>
      <c r="J18" s="4">
        <f t="shared" si="20"/>
        <v>2443.4</v>
      </c>
      <c r="K18" s="4">
        <f t="shared" si="21"/>
        <v>27.786972455372972</v>
      </c>
      <c r="L18" s="5">
        <f t="shared" si="22"/>
        <v>2.286E-4</v>
      </c>
      <c r="M18" s="6">
        <f t="shared" si="23"/>
        <v>10688.538932633421</v>
      </c>
      <c r="N18" s="7">
        <f t="shared" si="6"/>
        <v>12345.262467191602</v>
      </c>
      <c r="O18" s="4">
        <f t="shared" si="24"/>
        <v>5186.3500000000004</v>
      </c>
      <c r="P18" s="4">
        <f t="shared" si="25"/>
        <v>2319.1787427522627</v>
      </c>
      <c r="Q18" s="4">
        <v>533.86</v>
      </c>
      <c r="R18" s="4">
        <f t="shared" si="26"/>
        <v>479.46000000000004</v>
      </c>
      <c r="S18" s="4">
        <v>268.8</v>
      </c>
      <c r="T18" s="4">
        <f t="shared" si="27"/>
        <v>214.4</v>
      </c>
      <c r="U18" s="4">
        <f t="shared" si="28"/>
        <v>55.283026738414051</v>
      </c>
      <c r="V18" s="1">
        <f t="shared" si="29"/>
        <v>10145.138857184002</v>
      </c>
      <c r="W18" s="7">
        <f t="shared" si="13"/>
        <v>11717.635380047523</v>
      </c>
      <c r="X18" s="6">
        <f t="shared" si="30"/>
        <v>20833.677789817422</v>
      </c>
      <c r="Y18" s="7">
        <f t="shared" si="15"/>
        <v>24062.897847239125</v>
      </c>
      <c r="Z18" s="1">
        <f t="shared" si="31"/>
        <v>20.833677789817422</v>
      </c>
      <c r="AA18" s="7">
        <f t="shared" si="17"/>
        <v>24.062897847239125</v>
      </c>
    </row>
    <row r="19" spans="3:28" x14ac:dyDescent="0.3">
      <c r="C19" s="2" t="s">
        <v>86</v>
      </c>
      <c r="D19">
        <v>20</v>
      </c>
      <c r="E19" s="4">
        <v>9471.6</v>
      </c>
      <c r="F19" s="4">
        <f t="shared" si="18"/>
        <v>9260.9500000000007</v>
      </c>
      <c r="G19" s="4">
        <v>4072.3</v>
      </c>
      <c r="H19" s="4">
        <f t="shared" si="19"/>
        <v>4017.9</v>
      </c>
      <c r="I19" s="4">
        <v>2926.3</v>
      </c>
      <c r="J19" s="4">
        <f t="shared" si="20"/>
        <v>2871.9</v>
      </c>
      <c r="K19" s="4">
        <f t="shared" si="21"/>
        <v>28.522362428134102</v>
      </c>
      <c r="L19" s="5">
        <f t="shared" si="22"/>
        <v>2.286E-4</v>
      </c>
      <c r="M19" s="6">
        <f t="shared" si="23"/>
        <v>12562.992125984252</v>
      </c>
      <c r="N19" s="7">
        <f t="shared" si="6"/>
        <v>14510.255905511811</v>
      </c>
      <c r="O19" s="4">
        <f t="shared" si="24"/>
        <v>5243.0500000000011</v>
      </c>
      <c r="P19" s="4">
        <f t="shared" si="25"/>
        <v>2056.5125827086276</v>
      </c>
      <c r="Q19" s="4">
        <v>599.99</v>
      </c>
      <c r="R19" s="4">
        <f t="shared" si="26"/>
        <v>545.59</v>
      </c>
      <c r="S19" s="4">
        <v>268.39999999999998</v>
      </c>
      <c r="T19" s="4">
        <f t="shared" si="27"/>
        <v>213.99999999999997</v>
      </c>
      <c r="U19" s="4">
        <f t="shared" si="28"/>
        <v>60.776407192213931</v>
      </c>
      <c r="V19" s="1">
        <f t="shared" si="29"/>
        <v>8996.1180345959219</v>
      </c>
      <c r="W19" s="7">
        <f t="shared" si="13"/>
        <v>10390.516329958291</v>
      </c>
      <c r="X19" s="6">
        <f t="shared" si="30"/>
        <v>21559.110160580174</v>
      </c>
      <c r="Y19" s="7">
        <f t="shared" si="15"/>
        <v>24900.7722354701</v>
      </c>
      <c r="Z19" s="1">
        <f t="shared" si="31"/>
        <v>21.559110160580175</v>
      </c>
      <c r="AA19" s="7">
        <f t="shared" si="17"/>
        <v>24.900772235470104</v>
      </c>
    </row>
    <row r="20" spans="3:28" x14ac:dyDescent="0.3">
      <c r="C20" s="2" t="s">
        <v>87</v>
      </c>
      <c r="D20">
        <v>20</v>
      </c>
      <c r="E20" s="4">
        <v>9315.7999999999993</v>
      </c>
      <c r="F20" s="4">
        <f t="shared" si="18"/>
        <v>9105.15</v>
      </c>
      <c r="G20" s="4">
        <v>3992.1</v>
      </c>
      <c r="H20" s="4">
        <f t="shared" si="19"/>
        <v>3937.7</v>
      </c>
      <c r="I20" s="4">
        <v>2893.5</v>
      </c>
      <c r="J20" s="4">
        <f t="shared" si="20"/>
        <v>2839.1</v>
      </c>
      <c r="K20" s="4">
        <f t="shared" si="21"/>
        <v>27.89953526170099</v>
      </c>
      <c r="L20" s="5">
        <f t="shared" si="22"/>
        <v>2.286E-4</v>
      </c>
      <c r="M20" s="6">
        <f t="shared" si="23"/>
        <v>12419.510061242343</v>
      </c>
      <c r="N20" s="7">
        <f t="shared" si="6"/>
        <v>14344.534120734907</v>
      </c>
      <c r="O20" s="4">
        <f t="shared" si="24"/>
        <v>5167.45</v>
      </c>
      <c r="P20" s="4">
        <f t="shared" si="25"/>
        <v>2245.1749215378577</v>
      </c>
      <c r="Q20" s="4">
        <v>564.20000000000005</v>
      </c>
      <c r="R20" s="4">
        <f t="shared" si="26"/>
        <v>509.80000000000007</v>
      </c>
      <c r="S20" s="4">
        <v>275.89999999999998</v>
      </c>
      <c r="T20" s="4">
        <f t="shared" si="27"/>
        <v>221.49999999999997</v>
      </c>
      <c r="U20" s="4">
        <f t="shared" si="28"/>
        <v>56.551588858375837</v>
      </c>
      <c r="V20" s="1">
        <f t="shared" si="29"/>
        <v>9821.4126051524836</v>
      </c>
      <c r="W20" s="7">
        <f t="shared" si="13"/>
        <v>11343.731558951118</v>
      </c>
      <c r="X20" s="6">
        <f t="shared" si="30"/>
        <v>22240.922666394828</v>
      </c>
      <c r="Y20" s="7">
        <f t="shared" si="15"/>
        <v>25688.265679686028</v>
      </c>
      <c r="Z20" s="1">
        <f t="shared" si="31"/>
        <v>22.240922666394827</v>
      </c>
      <c r="AA20" s="7">
        <f t="shared" si="17"/>
        <v>25.688265679686026</v>
      </c>
    </row>
    <row r="21" spans="3:28" x14ac:dyDescent="0.3">
      <c r="C21" s="2" t="s">
        <v>88</v>
      </c>
      <c r="D21">
        <v>17</v>
      </c>
      <c r="E21" s="4">
        <v>7106.7</v>
      </c>
      <c r="F21" s="4">
        <f t="shared" si="18"/>
        <v>6896.05</v>
      </c>
      <c r="G21" s="4">
        <v>2820.9</v>
      </c>
      <c r="H21" s="4">
        <f t="shared" si="19"/>
        <v>2766.5</v>
      </c>
      <c r="I21" s="4">
        <v>2113.5</v>
      </c>
      <c r="J21" s="4">
        <f t="shared" si="20"/>
        <v>2059.1</v>
      </c>
      <c r="K21" s="4">
        <f t="shared" si="21"/>
        <v>25.570215073197183</v>
      </c>
      <c r="L21" s="5">
        <f t="shared" si="22"/>
        <v>2.286E-4</v>
      </c>
      <c r="M21" s="6">
        <f t="shared" si="23"/>
        <v>9007.4365704286956</v>
      </c>
      <c r="N21" s="7">
        <f t="shared" si="6"/>
        <v>10403.589238845143</v>
      </c>
      <c r="O21" s="4">
        <f t="shared" si="24"/>
        <v>4129.55</v>
      </c>
      <c r="P21" s="4">
        <f t="shared" si="25"/>
        <v>2106.0812288906204</v>
      </c>
      <c r="Q21" s="4">
        <v>439.3</v>
      </c>
      <c r="R21" s="4">
        <f t="shared" si="26"/>
        <v>384.90000000000003</v>
      </c>
      <c r="S21" s="4">
        <v>250.7</v>
      </c>
      <c r="T21" s="4">
        <f t="shared" si="27"/>
        <v>196.29999999999998</v>
      </c>
      <c r="U21" s="4">
        <f t="shared" si="28"/>
        <v>48.99974019225774</v>
      </c>
      <c r="V21" s="1">
        <f t="shared" si="29"/>
        <v>9212.953757176816</v>
      </c>
      <c r="W21" s="7">
        <f t="shared" si="13"/>
        <v>10640.961589539223</v>
      </c>
      <c r="X21" s="6">
        <f t="shared" si="30"/>
        <v>18220.390327605513</v>
      </c>
      <c r="Y21" s="7">
        <f t="shared" si="15"/>
        <v>21044.55082838437</v>
      </c>
      <c r="Z21" s="1">
        <f t="shared" si="31"/>
        <v>18.220390327605514</v>
      </c>
      <c r="AA21" s="7">
        <f t="shared" si="17"/>
        <v>21.04455082838437</v>
      </c>
    </row>
    <row r="22" spans="3:28" x14ac:dyDescent="0.3">
      <c r="C22" s="2" t="s">
        <v>89</v>
      </c>
      <c r="D22">
        <v>22</v>
      </c>
      <c r="E22" s="4">
        <v>9816</v>
      </c>
      <c r="F22" s="4">
        <f t="shared" si="18"/>
        <v>9605.35</v>
      </c>
      <c r="G22" s="4">
        <v>4099.1000000000004</v>
      </c>
      <c r="H22" s="4">
        <f t="shared" si="19"/>
        <v>4044.7000000000003</v>
      </c>
      <c r="I22" s="4">
        <v>2971.4</v>
      </c>
      <c r="J22" s="4">
        <f t="shared" si="20"/>
        <v>2917</v>
      </c>
      <c r="K22" s="4">
        <f t="shared" si="21"/>
        <v>27.880930600538985</v>
      </c>
      <c r="L22" s="5">
        <f t="shared" si="22"/>
        <v>2.286E-4</v>
      </c>
      <c r="M22" s="6">
        <f t="shared" si="23"/>
        <v>12760.279965004374</v>
      </c>
      <c r="N22" s="7">
        <f t="shared" si="6"/>
        <v>14738.123359580053</v>
      </c>
      <c r="O22" s="4">
        <f t="shared" si="24"/>
        <v>5560.65</v>
      </c>
      <c r="P22" s="4">
        <f t="shared" si="25"/>
        <v>2443.9913682522715</v>
      </c>
      <c r="Q22" s="4">
        <v>615.70000000000005</v>
      </c>
      <c r="R22" s="4">
        <f t="shared" si="26"/>
        <v>561.30000000000007</v>
      </c>
      <c r="S22" s="4">
        <v>301.10000000000002</v>
      </c>
      <c r="T22" s="4">
        <f t="shared" si="27"/>
        <v>246.70000000000002</v>
      </c>
      <c r="U22" s="4">
        <f t="shared" si="28"/>
        <v>56.048458934616065</v>
      </c>
      <c r="V22" s="1">
        <f t="shared" si="29"/>
        <v>10691.125845373015</v>
      </c>
      <c r="W22" s="7">
        <f t="shared" si="13"/>
        <v>12348.250351405833</v>
      </c>
      <c r="X22" s="6">
        <f t="shared" si="30"/>
        <v>23451.40581037739</v>
      </c>
      <c r="Y22" s="7">
        <f t="shared" si="15"/>
        <v>27086.373710985885</v>
      </c>
      <c r="Z22" s="1">
        <f t="shared" si="31"/>
        <v>23.451405810377391</v>
      </c>
      <c r="AA22" s="7">
        <f t="shared" si="17"/>
        <v>27.086373710985889</v>
      </c>
    </row>
    <row r="23" spans="3:28" x14ac:dyDescent="0.3">
      <c r="C23" s="2" t="s">
        <v>90</v>
      </c>
      <c r="D23">
        <v>17</v>
      </c>
      <c r="E23" s="4">
        <v>7950.6</v>
      </c>
      <c r="F23" s="4">
        <f t="shared" si="18"/>
        <v>7739.9500000000007</v>
      </c>
      <c r="G23" s="4">
        <v>3350</v>
      </c>
      <c r="H23" s="4">
        <f t="shared" si="19"/>
        <v>3295.6</v>
      </c>
      <c r="I23" s="4">
        <v>2460.3000000000002</v>
      </c>
      <c r="J23" s="4">
        <f t="shared" si="20"/>
        <v>2405.9</v>
      </c>
      <c r="K23" s="4">
        <f t="shared" si="21"/>
        <v>26.996601529311803</v>
      </c>
      <c r="L23" s="5">
        <f t="shared" si="22"/>
        <v>2.286E-4</v>
      </c>
      <c r="M23" s="6">
        <f t="shared" si="23"/>
        <v>10524.496937882765</v>
      </c>
      <c r="N23" s="7">
        <f t="shared" si="6"/>
        <v>12155.793963254593</v>
      </c>
      <c r="O23" s="4">
        <f t="shared" si="24"/>
        <v>4444.3500000000004</v>
      </c>
      <c r="P23" s="4">
        <f t="shared" si="25"/>
        <v>2472.1017726161372</v>
      </c>
      <c r="Q23" s="4">
        <v>381.6</v>
      </c>
      <c r="R23" s="4">
        <f t="shared" si="26"/>
        <v>327.20000000000005</v>
      </c>
      <c r="S23" s="4">
        <v>236.4</v>
      </c>
      <c r="T23" s="4">
        <f t="shared" si="27"/>
        <v>182</v>
      </c>
      <c r="U23" s="4">
        <f t="shared" si="28"/>
        <v>44.37652811735942</v>
      </c>
      <c r="V23" s="1">
        <f t="shared" si="29"/>
        <v>10814.093493508912</v>
      </c>
      <c r="W23" s="7">
        <f t="shared" si="13"/>
        <v>12490.277985002793</v>
      </c>
      <c r="X23" s="6">
        <f t="shared" si="30"/>
        <v>21338.590431391676</v>
      </c>
      <c r="Y23" s="7">
        <f t="shared" si="15"/>
        <v>24646.071948257388</v>
      </c>
      <c r="Z23" s="1">
        <f t="shared" si="31"/>
        <v>21.338590431391676</v>
      </c>
      <c r="AA23" s="7">
        <f t="shared" si="17"/>
        <v>24.646071948257386</v>
      </c>
    </row>
    <row r="24" spans="3:28" x14ac:dyDescent="0.3">
      <c r="C24" s="2" t="s">
        <v>91</v>
      </c>
      <c r="D24">
        <v>18</v>
      </c>
      <c r="E24" s="4">
        <v>8396.5</v>
      </c>
      <c r="F24" s="4">
        <f t="shared" si="18"/>
        <v>8185.85</v>
      </c>
      <c r="G24" s="4">
        <v>3446</v>
      </c>
      <c r="H24" s="4">
        <f t="shared" si="19"/>
        <v>3391.6</v>
      </c>
      <c r="I24" s="4">
        <v>2520.1999999999998</v>
      </c>
      <c r="J24" s="4">
        <f t="shared" si="20"/>
        <v>2465.7999999999997</v>
      </c>
      <c r="K24" s="4">
        <f t="shared" si="21"/>
        <v>27.296851043755165</v>
      </c>
      <c r="L24" s="5">
        <f t="shared" si="22"/>
        <v>2.286E-4</v>
      </c>
      <c r="M24" s="6">
        <f t="shared" si="23"/>
        <v>10786.526684164479</v>
      </c>
      <c r="N24" s="7">
        <f t="shared" si="6"/>
        <v>12458.438320209973</v>
      </c>
      <c r="O24" s="4">
        <f t="shared" si="24"/>
        <v>4794.25</v>
      </c>
      <c r="P24" s="4">
        <f t="shared" si="25"/>
        <v>2173.4367153036987</v>
      </c>
      <c r="Q24" s="4">
        <v>643.79999999999995</v>
      </c>
      <c r="R24" s="4">
        <f t="shared" si="26"/>
        <v>589.4</v>
      </c>
      <c r="S24" s="4">
        <v>321.60000000000002</v>
      </c>
      <c r="T24" s="4">
        <f t="shared" si="27"/>
        <v>267.20000000000005</v>
      </c>
      <c r="U24" s="4">
        <f t="shared" si="28"/>
        <v>54.665761791652521</v>
      </c>
      <c r="V24" s="1">
        <f t="shared" si="29"/>
        <v>9507.5971798062055</v>
      </c>
      <c r="W24" s="7">
        <f t="shared" si="13"/>
        <v>10981.274742676167</v>
      </c>
      <c r="X24" s="6">
        <f t="shared" si="30"/>
        <v>20294.123863970686</v>
      </c>
      <c r="Y24" s="7">
        <f t="shared" si="15"/>
        <v>23439.713062886141</v>
      </c>
      <c r="Z24" s="1">
        <f t="shared" si="31"/>
        <v>20.294123863970686</v>
      </c>
      <c r="AA24" s="7">
        <f t="shared" si="17"/>
        <v>23.439713062886142</v>
      </c>
    </row>
    <row r="25" spans="3:28" x14ac:dyDescent="0.3">
      <c r="C25" s="2" t="s">
        <v>92</v>
      </c>
      <c r="D25">
        <v>16</v>
      </c>
      <c r="E25" s="4">
        <v>8926.2999999999993</v>
      </c>
      <c r="F25" s="4">
        <f t="shared" si="18"/>
        <v>8715.65</v>
      </c>
      <c r="G25" s="4">
        <v>3679.9</v>
      </c>
      <c r="H25" s="4">
        <f t="shared" si="19"/>
        <v>3625.5</v>
      </c>
      <c r="I25" s="4">
        <v>2662.4</v>
      </c>
      <c r="J25" s="4">
        <f t="shared" si="20"/>
        <v>2608</v>
      </c>
      <c r="K25" s="4">
        <f t="shared" si="21"/>
        <v>28.065094469728315</v>
      </c>
      <c r="L25" s="5">
        <f t="shared" si="22"/>
        <v>2.286E-4</v>
      </c>
      <c r="M25" s="6">
        <f t="shared" si="23"/>
        <v>11408.573928258967</v>
      </c>
      <c r="N25" s="7">
        <f t="shared" si="6"/>
        <v>13176.902887139107</v>
      </c>
      <c r="O25" s="4">
        <f t="shared" si="24"/>
        <v>5090.1499999999996</v>
      </c>
      <c r="P25" s="4">
        <f t="shared" si="25"/>
        <v>2154.520278666917</v>
      </c>
      <c r="Q25" s="4">
        <v>585.5</v>
      </c>
      <c r="R25" s="4">
        <f t="shared" si="26"/>
        <v>531.1</v>
      </c>
      <c r="S25" s="4">
        <v>279.2</v>
      </c>
      <c r="T25" s="4">
        <f t="shared" si="27"/>
        <v>224.79999999999998</v>
      </c>
      <c r="U25" s="4">
        <f t="shared" si="28"/>
        <v>57.672754660139347</v>
      </c>
      <c r="V25" s="1">
        <f t="shared" si="29"/>
        <v>9424.8481131536173</v>
      </c>
      <c r="W25" s="7">
        <f t="shared" si="13"/>
        <v>10885.699570692428</v>
      </c>
      <c r="X25" s="6">
        <f t="shared" si="30"/>
        <v>20833.422041412585</v>
      </c>
      <c r="Y25" s="7">
        <f t="shared" si="15"/>
        <v>24062.602457831537</v>
      </c>
      <c r="Z25" s="1">
        <f t="shared" si="31"/>
        <v>20.833422041412586</v>
      </c>
      <c r="AA25" s="7">
        <f t="shared" si="17"/>
        <v>24.062602457831538</v>
      </c>
    </row>
    <row r="26" spans="3:28" s="9" customFormat="1" x14ac:dyDescent="0.3">
      <c r="C26" s="10"/>
      <c r="E26" s="11">
        <f>AVERAGE(E17:E25)</f>
        <v>8768.2666666666682</v>
      </c>
      <c r="F26" s="11"/>
      <c r="G26" s="11"/>
      <c r="H26" s="11"/>
      <c r="I26" s="11"/>
      <c r="J26" s="11"/>
      <c r="K26" s="11"/>
      <c r="L26" s="12" t="s">
        <v>93</v>
      </c>
      <c r="M26" s="12">
        <f>AVERAGE(M17:M25)</f>
        <v>11251.968503937007</v>
      </c>
      <c r="N26" s="13">
        <f t="shared" si="6"/>
        <v>12996.023622047243</v>
      </c>
      <c r="O26" s="11"/>
      <c r="P26" s="11"/>
      <c r="Q26" s="11"/>
      <c r="R26" s="11"/>
      <c r="S26" s="11"/>
      <c r="T26" s="11"/>
      <c r="U26" s="11" t="s">
        <v>94</v>
      </c>
      <c r="V26" s="12">
        <f>AVERAGE(V17:V25)</f>
        <v>9831.5531553091587</v>
      </c>
      <c r="W26" s="13">
        <f t="shared" si="13"/>
        <v>11355.443894382079</v>
      </c>
      <c r="X26" s="12">
        <f>AVERAGE(X17:X25)</f>
        <v>21083.521659246166</v>
      </c>
      <c r="Y26" s="13">
        <f t="shared" si="15"/>
        <v>24351.467516429322</v>
      </c>
      <c r="Z26" s="12">
        <f>AVERAGE(Z17:Z25)</f>
        <v>21.083521659246166</v>
      </c>
      <c r="AA26" s="13">
        <f t="shared" si="17"/>
        <v>24.351467516429324</v>
      </c>
      <c r="AB26" s="9">
        <f>STDEV(Z17:Z25)</f>
        <v>1.4227633599856895</v>
      </c>
    </row>
    <row r="27" spans="3:28" x14ac:dyDescent="0.3">
      <c r="C27" s="2" t="s">
        <v>15</v>
      </c>
      <c r="D27">
        <v>18</v>
      </c>
      <c r="E27" s="4">
        <v>7010.8</v>
      </c>
      <c r="F27" s="4">
        <f t="shared" ref="F27:F35" si="32">E27-$D$2</f>
        <v>6800.1500000000005</v>
      </c>
      <c r="G27" s="4">
        <v>3165.8</v>
      </c>
      <c r="H27" s="4">
        <f t="shared" ref="H27:H35" si="33">G27-$D$3</f>
        <v>3111.4</v>
      </c>
      <c r="I27" s="4">
        <v>2392.1999999999998</v>
      </c>
      <c r="J27" s="4">
        <f t="shared" ref="J27:J35" si="34">I27-$D$3</f>
        <v>2337.7999999999997</v>
      </c>
      <c r="K27" s="4">
        <f t="shared" ref="K27:K35" si="35">((H27-J27)/H27)*100</f>
        <v>24.863405540914069</v>
      </c>
      <c r="L27" s="5">
        <f t="shared" ref="L27:L35" si="36">(0.762*3)/10000</f>
        <v>2.286E-4</v>
      </c>
      <c r="M27" s="6">
        <f t="shared" ref="M27:M35" si="37">(J27/1000)/L27</f>
        <v>10226.596675415571</v>
      </c>
      <c r="N27" s="7">
        <f t="shared" si="6"/>
        <v>11811.719160104984</v>
      </c>
      <c r="O27" s="4">
        <f t="shared" ref="O27:O35" si="38">F27-H27</f>
        <v>3688.7500000000005</v>
      </c>
      <c r="P27" s="4">
        <f t="shared" ref="P27:P35" si="39">O27*(1-U27/100)</f>
        <v>1859.4410408432148</v>
      </c>
      <c r="Q27" s="4">
        <v>433.9</v>
      </c>
      <c r="R27" s="4">
        <f t="shared" ref="R27:R35" si="40">Q27-$D$3</f>
        <v>379.5</v>
      </c>
      <c r="S27" s="4">
        <v>245.7</v>
      </c>
      <c r="T27" s="4">
        <f t="shared" ref="T27:T35" si="41">S27-$D$3</f>
        <v>191.29999999999998</v>
      </c>
      <c r="U27" s="4">
        <f t="shared" ref="U27:U35" si="42">((R27-T27)/R27)*100</f>
        <v>49.591567852437421</v>
      </c>
      <c r="V27" s="1">
        <f t="shared" ref="V27:V35" si="43">(P27/1000)/L27</f>
        <v>8134.0377989641938</v>
      </c>
      <c r="W27" s="7">
        <f t="shared" si="13"/>
        <v>9394.8136578036447</v>
      </c>
      <c r="X27" s="6">
        <f t="shared" ref="X27:X35" si="44">M27+V27</f>
        <v>18360.634474379764</v>
      </c>
      <c r="Y27" s="7">
        <f t="shared" si="15"/>
        <v>21206.532817908628</v>
      </c>
      <c r="Z27" s="1">
        <f t="shared" ref="Z27:Z35" si="45">X27/1000</f>
        <v>18.360634474379765</v>
      </c>
      <c r="AA27" s="7">
        <f t="shared" si="17"/>
        <v>21.206532817908627</v>
      </c>
    </row>
    <row r="28" spans="3:28" x14ac:dyDescent="0.3">
      <c r="C28" s="2" t="s">
        <v>16</v>
      </c>
      <c r="D28">
        <v>17</v>
      </c>
      <c r="E28" s="4">
        <v>7198</v>
      </c>
      <c r="F28" s="4">
        <f t="shared" si="32"/>
        <v>6987.35</v>
      </c>
      <c r="G28" s="4">
        <v>3266</v>
      </c>
      <c r="H28" s="4">
        <f t="shared" si="33"/>
        <v>3211.6</v>
      </c>
      <c r="I28" s="4">
        <v>2464.1</v>
      </c>
      <c r="J28" s="4">
        <f t="shared" si="34"/>
        <v>2409.6999999999998</v>
      </c>
      <c r="K28" s="4">
        <f t="shared" si="35"/>
        <v>24.968862872088682</v>
      </c>
      <c r="L28" s="5">
        <f t="shared" si="36"/>
        <v>2.286E-4</v>
      </c>
      <c r="M28" s="6">
        <f t="shared" si="37"/>
        <v>10541.119860017498</v>
      </c>
      <c r="N28" s="7">
        <f t="shared" si="6"/>
        <v>12174.993438320211</v>
      </c>
      <c r="O28" s="4">
        <f t="shared" si="38"/>
        <v>3775.7500000000005</v>
      </c>
      <c r="P28" s="4">
        <f t="shared" si="39"/>
        <v>2311.4327580592644</v>
      </c>
      <c r="Q28" s="4">
        <v>361.5</v>
      </c>
      <c r="R28" s="4">
        <f t="shared" si="40"/>
        <v>307.10000000000002</v>
      </c>
      <c r="S28" s="4">
        <v>242.4</v>
      </c>
      <c r="T28" s="4">
        <f t="shared" si="41"/>
        <v>188</v>
      </c>
      <c r="U28" s="4">
        <f t="shared" si="42"/>
        <v>38.78215564962553</v>
      </c>
      <c r="V28" s="1">
        <f t="shared" si="43"/>
        <v>10111.25440970807</v>
      </c>
      <c r="W28" s="7">
        <f t="shared" si="13"/>
        <v>11678.498843212821</v>
      </c>
      <c r="X28" s="6">
        <f t="shared" si="44"/>
        <v>20652.374269725566</v>
      </c>
      <c r="Y28" s="7">
        <f t="shared" si="15"/>
        <v>23853.492281533028</v>
      </c>
      <c r="Z28" s="1">
        <f t="shared" si="45"/>
        <v>20.652374269725566</v>
      </c>
      <c r="AA28" s="7">
        <f t="shared" si="17"/>
        <v>23.853492281533029</v>
      </c>
    </row>
    <row r="29" spans="3:28" x14ac:dyDescent="0.3">
      <c r="C29" s="2" t="s">
        <v>17</v>
      </c>
      <c r="D29">
        <v>17</v>
      </c>
      <c r="E29" s="4">
        <v>7365</v>
      </c>
      <c r="F29" s="4">
        <f t="shared" si="32"/>
        <v>7154.35</v>
      </c>
      <c r="G29" s="4">
        <v>3205.3</v>
      </c>
      <c r="H29" s="4">
        <f t="shared" si="33"/>
        <v>3150.9</v>
      </c>
      <c r="I29" s="4">
        <v>2473.6</v>
      </c>
      <c r="J29" s="4">
        <f t="shared" si="34"/>
        <v>2419.1999999999998</v>
      </c>
      <c r="K29" s="4">
        <f t="shared" si="35"/>
        <v>23.221936589545852</v>
      </c>
      <c r="L29" s="5">
        <f t="shared" si="36"/>
        <v>2.286E-4</v>
      </c>
      <c r="M29" s="6">
        <f t="shared" si="37"/>
        <v>10582.677165354331</v>
      </c>
      <c r="N29" s="7">
        <f t="shared" si="6"/>
        <v>12222.992125984252</v>
      </c>
      <c r="O29" s="4">
        <f t="shared" si="38"/>
        <v>4003.4500000000003</v>
      </c>
      <c r="P29" s="4">
        <f t="shared" si="39"/>
        <v>2304.2682603331277</v>
      </c>
      <c r="Q29" s="4">
        <v>378.6</v>
      </c>
      <c r="R29" s="4">
        <f t="shared" si="40"/>
        <v>324.20000000000005</v>
      </c>
      <c r="S29" s="4">
        <v>241</v>
      </c>
      <c r="T29" s="4">
        <f t="shared" si="41"/>
        <v>186.6</v>
      </c>
      <c r="U29" s="4">
        <f t="shared" si="42"/>
        <v>42.44293645897595</v>
      </c>
      <c r="V29" s="1">
        <f t="shared" si="43"/>
        <v>10079.913649751215</v>
      </c>
      <c r="W29" s="7">
        <f t="shared" si="13"/>
        <v>11642.300265462654</v>
      </c>
      <c r="X29" s="6">
        <f t="shared" si="44"/>
        <v>20662.590815105548</v>
      </c>
      <c r="Y29" s="7">
        <f t="shared" si="15"/>
        <v>23865.29239144691</v>
      </c>
      <c r="Z29" s="1">
        <f t="shared" si="45"/>
        <v>20.662590815105549</v>
      </c>
      <c r="AA29" s="7">
        <f t="shared" si="17"/>
        <v>23.865292391446911</v>
      </c>
    </row>
    <row r="30" spans="3:28" x14ac:dyDescent="0.3">
      <c r="C30" s="2" t="s">
        <v>18</v>
      </c>
      <c r="D30">
        <v>18</v>
      </c>
      <c r="E30" s="4">
        <v>8263</v>
      </c>
      <c r="F30" s="4">
        <f t="shared" si="32"/>
        <v>8052.35</v>
      </c>
      <c r="G30" s="4">
        <v>3582.1</v>
      </c>
      <c r="H30" s="4">
        <f t="shared" si="33"/>
        <v>3527.7</v>
      </c>
      <c r="I30" s="4">
        <v>2664.4</v>
      </c>
      <c r="J30" s="4">
        <f t="shared" si="34"/>
        <v>2610</v>
      </c>
      <c r="K30" s="4">
        <f t="shared" si="35"/>
        <v>26.014116846670632</v>
      </c>
      <c r="L30" s="5">
        <f t="shared" si="36"/>
        <v>2.286E-4</v>
      </c>
      <c r="M30" s="6">
        <f t="shared" si="37"/>
        <v>11417.322834645669</v>
      </c>
      <c r="N30" s="7">
        <f t="shared" si="6"/>
        <v>13187.007874015748</v>
      </c>
      <c r="O30" s="4">
        <f t="shared" si="38"/>
        <v>4524.6500000000005</v>
      </c>
      <c r="P30" s="4">
        <f t="shared" si="39"/>
        <v>2478.9615199228792</v>
      </c>
      <c r="Q30" s="4">
        <v>365.6</v>
      </c>
      <c r="R30" s="4">
        <f t="shared" si="40"/>
        <v>311.20000000000005</v>
      </c>
      <c r="S30" s="4">
        <v>224.9</v>
      </c>
      <c r="T30" s="4">
        <f t="shared" si="41"/>
        <v>170.5</v>
      </c>
      <c r="U30" s="4">
        <f t="shared" si="42"/>
        <v>45.212082262210807</v>
      </c>
      <c r="V30" s="1">
        <f t="shared" si="43"/>
        <v>10844.101137020471</v>
      </c>
      <c r="W30" s="7">
        <f t="shared" si="13"/>
        <v>12524.936813258644</v>
      </c>
      <c r="X30" s="6">
        <f t="shared" si="44"/>
        <v>22261.42397166614</v>
      </c>
      <c r="Y30" s="7">
        <f t="shared" si="15"/>
        <v>25711.94468727439</v>
      </c>
      <c r="Z30" s="1">
        <f t="shared" si="45"/>
        <v>22.26142397166614</v>
      </c>
      <c r="AA30" s="7">
        <f t="shared" si="17"/>
        <v>25.711944687274393</v>
      </c>
    </row>
    <row r="31" spans="3:28" x14ac:dyDescent="0.3">
      <c r="C31" s="2" t="s">
        <v>19</v>
      </c>
      <c r="D31">
        <v>15</v>
      </c>
      <c r="E31" s="4">
        <v>7685</v>
      </c>
      <c r="F31" s="4">
        <f t="shared" si="32"/>
        <v>7474.35</v>
      </c>
      <c r="G31" s="4">
        <v>3336.7</v>
      </c>
      <c r="H31" s="4">
        <f t="shared" si="33"/>
        <v>3282.2999999999997</v>
      </c>
      <c r="I31" s="4">
        <v>2514.8000000000002</v>
      </c>
      <c r="J31" s="4">
        <f t="shared" si="34"/>
        <v>2460.4</v>
      </c>
      <c r="K31" s="4">
        <f t="shared" si="35"/>
        <v>25.040368034609866</v>
      </c>
      <c r="L31" s="5">
        <f t="shared" si="36"/>
        <v>2.286E-4</v>
      </c>
      <c r="M31" s="6">
        <f t="shared" si="37"/>
        <v>10762.904636920384</v>
      </c>
      <c r="N31" s="7">
        <f t="shared" si="6"/>
        <v>12431.154855643044</v>
      </c>
      <c r="O31" s="4">
        <f t="shared" si="38"/>
        <v>4192.0500000000011</v>
      </c>
      <c r="P31" s="4">
        <f t="shared" si="39"/>
        <v>2120.2672820284702</v>
      </c>
      <c r="Q31" s="4">
        <v>504</v>
      </c>
      <c r="R31" s="4">
        <f t="shared" si="40"/>
        <v>449.6</v>
      </c>
      <c r="S31" s="4">
        <v>281.8</v>
      </c>
      <c r="T31" s="4">
        <f t="shared" si="41"/>
        <v>227.4</v>
      </c>
      <c r="U31" s="4">
        <f t="shared" si="42"/>
        <v>49.421708185053383</v>
      </c>
      <c r="V31" s="1">
        <f t="shared" si="43"/>
        <v>9275.0099826267287</v>
      </c>
      <c r="W31" s="7">
        <f t="shared" si="13"/>
        <v>10712.636529933872</v>
      </c>
      <c r="X31" s="6">
        <f t="shared" si="44"/>
        <v>20037.914619547111</v>
      </c>
      <c r="Y31" s="7">
        <f t="shared" si="15"/>
        <v>23143.791385576915</v>
      </c>
      <c r="Z31" s="1">
        <f t="shared" si="45"/>
        <v>20.037914619547113</v>
      </c>
      <c r="AA31" s="7">
        <f t="shared" si="17"/>
        <v>23.143791385576915</v>
      </c>
    </row>
    <row r="32" spans="3:28" x14ac:dyDescent="0.3">
      <c r="C32" s="2" t="s">
        <v>20</v>
      </c>
      <c r="D32">
        <v>18</v>
      </c>
      <c r="E32" s="4">
        <v>7826</v>
      </c>
      <c r="F32" s="4">
        <f t="shared" si="32"/>
        <v>7615.35</v>
      </c>
      <c r="G32" s="4">
        <v>3589.6</v>
      </c>
      <c r="H32" s="4">
        <f t="shared" si="33"/>
        <v>3535.2</v>
      </c>
      <c r="I32" s="4">
        <v>2692.5</v>
      </c>
      <c r="J32" s="4">
        <f t="shared" si="34"/>
        <v>2638.1</v>
      </c>
      <c r="K32" s="4">
        <f t="shared" si="35"/>
        <v>25.376216338538132</v>
      </c>
      <c r="L32" s="5">
        <f t="shared" si="36"/>
        <v>2.286E-4</v>
      </c>
      <c r="M32" s="6">
        <f t="shared" si="37"/>
        <v>11540.244969378828</v>
      </c>
      <c r="N32" s="7">
        <f t="shared" si="6"/>
        <v>13328.982939632546</v>
      </c>
      <c r="O32" s="4">
        <f t="shared" si="38"/>
        <v>4080.1500000000005</v>
      </c>
      <c r="P32" s="4">
        <f t="shared" si="39"/>
        <v>2082.1431679129846</v>
      </c>
      <c r="Q32" s="4">
        <v>495.7</v>
      </c>
      <c r="R32" s="4">
        <f t="shared" si="40"/>
        <v>441.3</v>
      </c>
      <c r="S32" s="4">
        <v>279.60000000000002</v>
      </c>
      <c r="T32" s="4">
        <f t="shared" si="41"/>
        <v>225.20000000000002</v>
      </c>
      <c r="U32" s="4">
        <f t="shared" si="42"/>
        <v>48.968955359166102</v>
      </c>
      <c r="V32" s="1">
        <f t="shared" si="43"/>
        <v>9108.2378298905714</v>
      </c>
      <c r="W32" s="7">
        <f t="shared" si="13"/>
        <v>10520.01469352361</v>
      </c>
      <c r="X32" s="6">
        <f t="shared" si="44"/>
        <v>20648.482799269397</v>
      </c>
      <c r="Y32" s="7">
        <f t="shared" si="15"/>
        <v>23848.997633156156</v>
      </c>
      <c r="Z32" s="1">
        <f t="shared" si="45"/>
        <v>20.648482799269399</v>
      </c>
      <c r="AA32" s="7">
        <f t="shared" si="17"/>
        <v>23.848997633156156</v>
      </c>
    </row>
    <row r="33" spans="3:28" x14ac:dyDescent="0.3">
      <c r="C33" s="2" t="s">
        <v>21</v>
      </c>
      <c r="D33">
        <v>21</v>
      </c>
      <c r="E33" s="4">
        <v>7823</v>
      </c>
      <c r="F33" s="4">
        <f t="shared" si="32"/>
        <v>7612.35</v>
      </c>
      <c r="G33" s="4">
        <v>3627.5</v>
      </c>
      <c r="H33" s="4">
        <f t="shared" si="33"/>
        <v>3573.1</v>
      </c>
      <c r="I33" s="4">
        <v>2741.5</v>
      </c>
      <c r="J33" s="4">
        <f t="shared" si="34"/>
        <v>2687.1</v>
      </c>
      <c r="K33" s="4">
        <f t="shared" si="35"/>
        <v>24.796395287005684</v>
      </c>
      <c r="L33" s="5">
        <f t="shared" si="36"/>
        <v>2.286E-4</v>
      </c>
      <c r="M33" s="6">
        <f t="shared" si="37"/>
        <v>11754.593175853019</v>
      </c>
      <c r="N33" s="7">
        <f t="shared" si="6"/>
        <v>13576.555118110236</v>
      </c>
      <c r="O33" s="4">
        <f t="shared" si="38"/>
        <v>4039.2500000000005</v>
      </c>
      <c r="P33" s="4">
        <f t="shared" si="39"/>
        <v>2243.5508324477505</v>
      </c>
      <c r="Q33" s="4">
        <v>336.7</v>
      </c>
      <c r="R33" s="4">
        <f t="shared" si="40"/>
        <v>282.3</v>
      </c>
      <c r="S33" s="4">
        <v>211.2</v>
      </c>
      <c r="T33" s="4">
        <f t="shared" si="41"/>
        <v>156.79999999999998</v>
      </c>
      <c r="U33" s="4">
        <f t="shared" si="42"/>
        <v>44.456252213956795</v>
      </c>
      <c r="V33" s="1">
        <f t="shared" si="43"/>
        <v>9814.3081034459792</v>
      </c>
      <c r="W33" s="7">
        <f t="shared" si="13"/>
        <v>11335.525859480107</v>
      </c>
      <c r="X33" s="6">
        <f t="shared" si="44"/>
        <v>21568.901279298996</v>
      </c>
      <c r="Y33" s="7">
        <f t="shared" si="15"/>
        <v>24912.08097759034</v>
      </c>
      <c r="Z33" s="1">
        <f t="shared" si="45"/>
        <v>21.568901279298995</v>
      </c>
      <c r="AA33" s="7">
        <f t="shared" si="17"/>
        <v>24.912080977590339</v>
      </c>
    </row>
    <row r="34" spans="3:28" x14ac:dyDescent="0.3">
      <c r="C34" s="2" t="s">
        <v>22</v>
      </c>
      <c r="D34">
        <v>19</v>
      </c>
      <c r="E34" s="4">
        <v>8400</v>
      </c>
      <c r="F34" s="4">
        <f t="shared" si="32"/>
        <v>8189.35</v>
      </c>
      <c r="G34" s="4">
        <v>3789</v>
      </c>
      <c r="H34" s="4">
        <f t="shared" si="33"/>
        <v>3734.6</v>
      </c>
      <c r="I34" s="4">
        <v>2811.5</v>
      </c>
      <c r="J34" s="4">
        <f t="shared" si="34"/>
        <v>2757.1</v>
      </c>
      <c r="K34" s="4">
        <f t="shared" si="35"/>
        <v>26.174155197343758</v>
      </c>
      <c r="L34" s="5">
        <f t="shared" si="36"/>
        <v>2.286E-4</v>
      </c>
      <c r="M34" s="6">
        <f t="shared" si="37"/>
        <v>12060.804899387576</v>
      </c>
      <c r="N34" s="7">
        <f t="shared" si="6"/>
        <v>13930.22965879265</v>
      </c>
      <c r="O34" s="4">
        <f t="shared" si="38"/>
        <v>4454.75</v>
      </c>
      <c r="P34" s="4">
        <f t="shared" si="39"/>
        <v>2126.2166277589131</v>
      </c>
      <c r="Q34" s="4">
        <v>525.6</v>
      </c>
      <c r="R34" s="4">
        <f t="shared" si="40"/>
        <v>471.20000000000005</v>
      </c>
      <c r="S34" s="4">
        <v>279.3</v>
      </c>
      <c r="T34" s="4">
        <f t="shared" si="41"/>
        <v>224.9</v>
      </c>
      <c r="U34" s="4">
        <f t="shared" si="42"/>
        <v>52.270797962648565</v>
      </c>
      <c r="V34" s="1">
        <f t="shared" si="43"/>
        <v>9301.0351170556132</v>
      </c>
      <c r="W34" s="7">
        <f t="shared" si="13"/>
        <v>10742.695560199234</v>
      </c>
      <c r="X34" s="6">
        <f t="shared" si="44"/>
        <v>21361.840016443188</v>
      </c>
      <c r="Y34" s="7">
        <f t="shared" si="15"/>
        <v>24672.925218991881</v>
      </c>
      <c r="Z34" s="1">
        <f t="shared" si="45"/>
        <v>21.361840016443189</v>
      </c>
      <c r="AA34" s="7">
        <f t="shared" si="17"/>
        <v>24.672925218991885</v>
      </c>
    </row>
    <row r="35" spans="3:28" x14ac:dyDescent="0.3">
      <c r="C35" s="2" t="s">
        <v>23</v>
      </c>
      <c r="D35">
        <v>19</v>
      </c>
      <c r="E35" s="4">
        <v>6800.1</v>
      </c>
      <c r="F35" s="4">
        <f t="shared" si="32"/>
        <v>6589.4500000000007</v>
      </c>
      <c r="G35" s="4">
        <v>3172.5</v>
      </c>
      <c r="H35" s="4">
        <f t="shared" si="33"/>
        <v>3118.1</v>
      </c>
      <c r="I35" s="4">
        <v>2468.9</v>
      </c>
      <c r="J35" s="4">
        <f t="shared" si="34"/>
        <v>2414.5</v>
      </c>
      <c r="K35" s="4">
        <f t="shared" si="35"/>
        <v>22.565023572047078</v>
      </c>
      <c r="L35" s="5">
        <f t="shared" si="36"/>
        <v>2.286E-4</v>
      </c>
      <c r="M35" s="6">
        <f t="shared" si="37"/>
        <v>10562.11723534558</v>
      </c>
      <c r="N35" s="7">
        <f t="shared" si="6"/>
        <v>12199.245406824146</v>
      </c>
      <c r="O35" s="4">
        <f t="shared" si="38"/>
        <v>3471.3500000000008</v>
      </c>
      <c r="P35" s="4">
        <f t="shared" si="39"/>
        <v>2483.2438933200406</v>
      </c>
      <c r="Q35" s="4">
        <v>255</v>
      </c>
      <c r="R35" s="4">
        <f t="shared" si="40"/>
        <v>200.6</v>
      </c>
      <c r="S35" s="4">
        <v>197.9</v>
      </c>
      <c r="T35" s="4">
        <f t="shared" si="41"/>
        <v>143.5</v>
      </c>
      <c r="U35" s="4">
        <f t="shared" si="42"/>
        <v>28.464606181455633</v>
      </c>
      <c r="V35" s="1">
        <f t="shared" si="43"/>
        <v>10862.834179002803</v>
      </c>
      <c r="W35" s="7">
        <f t="shared" si="13"/>
        <v>12546.573476748237</v>
      </c>
      <c r="X35" s="6">
        <f t="shared" si="44"/>
        <v>21424.951414348383</v>
      </c>
      <c r="Y35" s="7">
        <f t="shared" si="15"/>
        <v>24745.818883572381</v>
      </c>
      <c r="Z35" s="1">
        <f t="shared" si="45"/>
        <v>21.424951414348381</v>
      </c>
      <c r="AA35" s="7">
        <f t="shared" si="17"/>
        <v>24.74581888357238</v>
      </c>
    </row>
    <row r="36" spans="3:28" s="9" customFormat="1" x14ac:dyDescent="0.3">
      <c r="C36" s="10"/>
      <c r="E36" s="11"/>
      <c r="F36" s="11"/>
      <c r="G36" s="11"/>
      <c r="H36" s="11"/>
      <c r="I36" s="11"/>
      <c r="J36" s="11"/>
      <c r="K36" s="11"/>
      <c r="L36" s="12" t="s">
        <v>95</v>
      </c>
      <c r="M36" s="12">
        <f>AVERAGE(M27:M35)</f>
        <v>11049.820161368716</v>
      </c>
      <c r="N36" s="13">
        <f t="shared" si="6"/>
        <v>12762.542286380867</v>
      </c>
      <c r="O36" s="11"/>
      <c r="P36" s="11"/>
      <c r="Q36" s="11"/>
      <c r="R36" s="11"/>
      <c r="S36" s="11"/>
      <c r="T36" s="11"/>
      <c r="U36" s="11" t="s">
        <v>95</v>
      </c>
      <c r="V36" s="12">
        <f>AVERAGE(V27:V35)</f>
        <v>9725.6369119406263</v>
      </c>
      <c r="W36" s="13">
        <f t="shared" si="13"/>
        <v>11233.110633291424</v>
      </c>
      <c r="X36" s="12">
        <f>AVERAGE(X27:X35)</f>
        <v>20775.457073309346</v>
      </c>
      <c r="Y36" s="13">
        <f t="shared" si="15"/>
        <v>23995.652919672295</v>
      </c>
      <c r="Z36" s="12">
        <f>AVERAGE(Z27:Z35)</f>
        <v>20.77545707330934</v>
      </c>
      <c r="AA36" s="13">
        <f t="shared" si="17"/>
        <v>23.995652919672288</v>
      </c>
      <c r="AB36" s="9">
        <f>STDEV(Z27:Z35)</f>
        <v>1.1193015052098487</v>
      </c>
    </row>
    <row r="37" spans="3:28" x14ac:dyDescent="0.3">
      <c r="C37" s="2" t="s">
        <v>24</v>
      </c>
      <c r="D37">
        <v>16</v>
      </c>
      <c r="E37" s="4">
        <v>7532.9</v>
      </c>
      <c r="F37" s="4">
        <f t="shared" ref="F37:F45" si="46">E37-$D$2</f>
        <v>7322.25</v>
      </c>
      <c r="G37" s="4">
        <v>3296</v>
      </c>
      <c r="H37" s="4">
        <f t="shared" ref="H37:H45" si="47">G37-$D$3</f>
        <v>3241.6</v>
      </c>
      <c r="I37" s="4">
        <v>2440.8000000000002</v>
      </c>
      <c r="J37" s="4">
        <f t="shared" ref="J37:J45" si="48">I37-$D$3</f>
        <v>2386.4</v>
      </c>
      <c r="K37" s="4">
        <f t="shared" ref="K37:K45" si="49">((H37-J37)/H37)*100</f>
        <v>26.382033563672259</v>
      </c>
      <c r="L37" s="5">
        <f t="shared" ref="L37:L45" si="50">(0.762*3)/10000</f>
        <v>2.286E-4</v>
      </c>
      <c r="M37" s="6">
        <f t="shared" ref="M37:M45" si="51">(J37/1000)/L37</f>
        <v>10439.195100612424</v>
      </c>
      <c r="N37" s="7">
        <f t="shared" si="6"/>
        <v>12057.27034120735</v>
      </c>
      <c r="O37" s="4">
        <f t="shared" ref="O37:O45" si="52">F37-H37</f>
        <v>4080.65</v>
      </c>
      <c r="P37" s="4">
        <f t="shared" ref="P37:P45" si="53">O37*(1-U37/100)</f>
        <v>2434.5189039195284</v>
      </c>
      <c r="Q37" s="4">
        <v>342.7</v>
      </c>
      <c r="R37" s="4">
        <f t="shared" ref="R37:R45" si="54">Q37-$D$3</f>
        <v>288.3</v>
      </c>
      <c r="S37" s="4">
        <v>226.4</v>
      </c>
      <c r="T37" s="4">
        <f t="shared" ref="T37:T45" si="55">S37-$D$3</f>
        <v>172</v>
      </c>
      <c r="U37" s="4">
        <f t="shared" ref="U37:U45" si="56">((R37-T37)/R37)*100</f>
        <v>40.339923690600074</v>
      </c>
      <c r="V37" s="1">
        <f t="shared" ref="V37:V45" si="57">(P37/1000)/L37</f>
        <v>10649.688993523745</v>
      </c>
      <c r="W37" s="7">
        <f t="shared" si="13"/>
        <v>12300.390787519926</v>
      </c>
      <c r="X37" s="6">
        <f t="shared" ref="X37:X45" si="58">M37+V37</f>
        <v>21088.88409413617</v>
      </c>
      <c r="Y37" s="7">
        <f t="shared" si="15"/>
        <v>24357.661128727279</v>
      </c>
      <c r="Z37" s="1">
        <f t="shared" ref="Z37:Z45" si="59">X37/1000</f>
        <v>21.088884094136169</v>
      </c>
      <c r="AA37" s="7">
        <f t="shared" si="17"/>
        <v>24.357661128727276</v>
      </c>
    </row>
    <row r="38" spans="3:28" x14ac:dyDescent="0.3">
      <c r="C38" s="2" t="s">
        <v>25</v>
      </c>
      <c r="D38">
        <v>18</v>
      </c>
      <c r="E38" s="4">
        <v>8391.6</v>
      </c>
      <c r="F38" s="4">
        <f t="shared" si="46"/>
        <v>8180.9500000000007</v>
      </c>
      <c r="G38" s="4">
        <v>3811.1</v>
      </c>
      <c r="H38" s="4">
        <f t="shared" si="47"/>
        <v>3756.7</v>
      </c>
      <c r="I38" s="4">
        <v>2885.8</v>
      </c>
      <c r="J38" s="4">
        <f t="shared" si="48"/>
        <v>2831.4</v>
      </c>
      <c r="K38" s="4">
        <f t="shared" si="49"/>
        <v>24.63065988766736</v>
      </c>
      <c r="L38" s="5">
        <f t="shared" si="50"/>
        <v>2.286E-4</v>
      </c>
      <c r="M38" s="6">
        <f t="shared" si="51"/>
        <v>12385.826771653543</v>
      </c>
      <c r="N38" s="7">
        <f t="shared" si="6"/>
        <v>14305.629921259842</v>
      </c>
      <c r="O38" s="4">
        <f t="shared" si="52"/>
        <v>4424.2500000000009</v>
      </c>
      <c r="P38" s="4">
        <f t="shared" si="53"/>
        <v>2129.3614782431887</v>
      </c>
      <c r="Q38" s="4">
        <v>546.20000000000005</v>
      </c>
      <c r="R38" s="4">
        <f t="shared" si="54"/>
        <v>491.80000000000007</v>
      </c>
      <c r="S38" s="4">
        <v>291.10000000000002</v>
      </c>
      <c r="T38" s="4">
        <f t="shared" si="55"/>
        <v>236.70000000000002</v>
      </c>
      <c r="U38" s="4">
        <f t="shared" si="56"/>
        <v>51.870679137860918</v>
      </c>
      <c r="V38" s="1">
        <f t="shared" si="57"/>
        <v>9314.7921182991631</v>
      </c>
      <c r="W38" s="7">
        <f t="shared" si="13"/>
        <v>10758.584896635533</v>
      </c>
      <c r="X38" s="6">
        <f t="shared" si="58"/>
        <v>21700.618889952704</v>
      </c>
      <c r="Y38" s="7">
        <f t="shared" si="15"/>
        <v>25064.214817895372</v>
      </c>
      <c r="Z38" s="1">
        <f t="shared" si="59"/>
        <v>21.700618889952704</v>
      </c>
      <c r="AA38" s="7">
        <f t="shared" si="17"/>
        <v>25.064214817895373</v>
      </c>
    </row>
    <row r="39" spans="3:28" x14ac:dyDescent="0.3">
      <c r="C39" s="2" t="s">
        <v>26</v>
      </c>
      <c r="D39">
        <v>17</v>
      </c>
      <c r="E39" s="4">
        <v>8448.6</v>
      </c>
      <c r="F39" s="4">
        <f t="shared" si="46"/>
        <v>8237.9500000000007</v>
      </c>
      <c r="G39" s="4">
        <v>3773.8</v>
      </c>
      <c r="H39" s="4">
        <f t="shared" si="47"/>
        <v>3719.4</v>
      </c>
      <c r="I39" s="4">
        <v>2752.7</v>
      </c>
      <c r="J39" s="4">
        <f t="shared" si="48"/>
        <v>2698.2999999999997</v>
      </c>
      <c r="K39" s="4">
        <f t="shared" si="49"/>
        <v>27.453352691294302</v>
      </c>
      <c r="L39" s="5">
        <f t="shared" si="50"/>
        <v>2.286E-4</v>
      </c>
      <c r="M39" s="6">
        <f t="shared" si="51"/>
        <v>11803.587051618546</v>
      </c>
      <c r="N39" s="7">
        <f t="shared" si="6"/>
        <v>13633.143044619421</v>
      </c>
      <c r="O39" s="4">
        <f t="shared" si="52"/>
        <v>4518.5500000000011</v>
      </c>
      <c r="P39" s="4">
        <f t="shared" si="53"/>
        <v>2440.4210432190762</v>
      </c>
      <c r="Q39" s="4">
        <v>389.9</v>
      </c>
      <c r="R39" s="4">
        <f t="shared" si="54"/>
        <v>335.5</v>
      </c>
      <c r="S39" s="4">
        <v>235.6</v>
      </c>
      <c r="T39" s="4">
        <f t="shared" si="55"/>
        <v>181.2</v>
      </c>
      <c r="U39" s="4">
        <f t="shared" si="56"/>
        <v>45.991058122205672</v>
      </c>
      <c r="V39" s="1">
        <f t="shared" si="57"/>
        <v>10675.507625630255</v>
      </c>
      <c r="W39" s="7">
        <f t="shared" si="13"/>
        <v>12330.211307602944</v>
      </c>
      <c r="X39" s="6">
        <f t="shared" si="58"/>
        <v>22479.094677248802</v>
      </c>
      <c r="Y39" s="7">
        <f t="shared" si="15"/>
        <v>25963.354352222366</v>
      </c>
      <c r="Z39" s="1">
        <f t="shared" si="59"/>
        <v>22.479094677248803</v>
      </c>
      <c r="AA39" s="7">
        <f t="shared" si="17"/>
        <v>25.963354352222368</v>
      </c>
    </row>
    <row r="40" spans="3:28" x14ac:dyDescent="0.3">
      <c r="C40" s="2" t="s">
        <v>27</v>
      </c>
      <c r="D40">
        <v>16</v>
      </c>
      <c r="E40" s="4">
        <v>7679.8</v>
      </c>
      <c r="F40" s="4">
        <f t="shared" si="46"/>
        <v>7469.1500000000005</v>
      </c>
      <c r="G40" s="4">
        <v>3709.8</v>
      </c>
      <c r="H40" s="4">
        <f t="shared" si="47"/>
        <v>3655.4</v>
      </c>
      <c r="I40" s="4">
        <v>2309.9</v>
      </c>
      <c r="J40" s="4">
        <f t="shared" si="48"/>
        <v>2255.5</v>
      </c>
      <c r="K40" s="4">
        <f t="shared" si="49"/>
        <v>38.296766427750725</v>
      </c>
      <c r="L40" s="5">
        <f t="shared" si="50"/>
        <v>2.286E-4</v>
      </c>
      <c r="M40" s="6">
        <f t="shared" si="51"/>
        <v>9866.5791776028</v>
      </c>
      <c r="N40" s="7">
        <f t="shared" si="6"/>
        <v>11395.898950131234</v>
      </c>
      <c r="O40" s="4">
        <f t="shared" si="52"/>
        <v>3813.7500000000005</v>
      </c>
      <c r="P40" s="4">
        <f t="shared" si="53"/>
        <v>1888.7443158329888</v>
      </c>
      <c r="Q40" s="4">
        <v>538.20000000000005</v>
      </c>
      <c r="R40" s="4">
        <f t="shared" si="54"/>
        <v>483.80000000000007</v>
      </c>
      <c r="S40" s="4">
        <v>294</v>
      </c>
      <c r="T40" s="4">
        <f t="shared" si="55"/>
        <v>239.6</v>
      </c>
      <c r="U40" s="4">
        <f t="shared" si="56"/>
        <v>50.475403059115344</v>
      </c>
      <c r="V40" s="1">
        <f t="shared" si="57"/>
        <v>8262.2236038188494</v>
      </c>
      <c r="W40" s="7">
        <f t="shared" si="13"/>
        <v>9542.8682624107714</v>
      </c>
      <c r="X40" s="6">
        <f t="shared" si="58"/>
        <v>18128.802781421648</v>
      </c>
      <c r="Y40" s="7">
        <f t="shared" si="15"/>
        <v>20938.767212542003</v>
      </c>
      <c r="Z40" s="1">
        <f t="shared" si="59"/>
        <v>18.128802781421648</v>
      </c>
      <c r="AA40" s="7">
        <f t="shared" si="17"/>
        <v>20.938767212542004</v>
      </c>
    </row>
    <row r="41" spans="3:28" x14ac:dyDescent="0.3">
      <c r="C41" s="2" t="s">
        <v>28</v>
      </c>
      <c r="D41">
        <v>18</v>
      </c>
      <c r="E41" s="4">
        <v>8053.9</v>
      </c>
      <c r="F41" s="4">
        <f t="shared" si="46"/>
        <v>7843.25</v>
      </c>
      <c r="G41" s="4">
        <v>3548.6</v>
      </c>
      <c r="H41" s="4">
        <f t="shared" si="47"/>
        <v>3494.2</v>
      </c>
      <c r="I41" s="4">
        <v>2619.1999999999998</v>
      </c>
      <c r="J41" s="4">
        <f t="shared" si="48"/>
        <v>2564.7999999999997</v>
      </c>
      <c r="K41" s="4">
        <f t="shared" si="49"/>
        <v>26.598363001545422</v>
      </c>
      <c r="L41" s="5">
        <f t="shared" si="50"/>
        <v>2.286E-4</v>
      </c>
      <c r="M41" s="6">
        <f t="shared" si="51"/>
        <v>11219.597550306209</v>
      </c>
      <c r="N41" s="7">
        <f t="shared" si="6"/>
        <v>12958.635170603671</v>
      </c>
      <c r="O41" s="4">
        <f t="shared" si="52"/>
        <v>4349.05</v>
      </c>
      <c r="P41" s="4">
        <f t="shared" si="53"/>
        <v>1726.2942200557104</v>
      </c>
      <c r="Q41" s="4">
        <v>700.6</v>
      </c>
      <c r="R41" s="4">
        <f t="shared" si="54"/>
        <v>646.20000000000005</v>
      </c>
      <c r="S41" s="4">
        <v>310.89999999999998</v>
      </c>
      <c r="T41" s="4">
        <f t="shared" si="55"/>
        <v>256.5</v>
      </c>
      <c r="U41" s="4">
        <f t="shared" si="56"/>
        <v>60.306406685236766</v>
      </c>
      <c r="V41" s="1">
        <f t="shared" si="57"/>
        <v>7551.5932635857844</v>
      </c>
      <c r="W41" s="7">
        <f t="shared" si="13"/>
        <v>8722.0902194415812</v>
      </c>
      <c r="X41" s="6">
        <f t="shared" si="58"/>
        <v>18771.190813891993</v>
      </c>
      <c r="Y41" s="7">
        <f t="shared" si="15"/>
        <v>21680.725390045252</v>
      </c>
      <c r="Z41" s="1">
        <f t="shared" si="59"/>
        <v>18.771190813891995</v>
      </c>
      <c r="AA41" s="7">
        <f t="shared" si="17"/>
        <v>21.680725390045254</v>
      </c>
    </row>
    <row r="42" spans="3:28" x14ac:dyDescent="0.3">
      <c r="C42" s="2" t="s">
        <v>29</v>
      </c>
      <c r="D42">
        <v>16</v>
      </c>
      <c r="E42" s="4">
        <v>7890.4</v>
      </c>
      <c r="F42" s="4">
        <f t="shared" si="46"/>
        <v>7679.75</v>
      </c>
      <c r="G42" s="4">
        <v>3427.9</v>
      </c>
      <c r="H42" s="4">
        <f t="shared" si="47"/>
        <v>3373.5</v>
      </c>
      <c r="I42" s="4">
        <v>2514.6</v>
      </c>
      <c r="J42" s="4">
        <f t="shared" si="48"/>
        <v>2460.1999999999998</v>
      </c>
      <c r="K42" s="4">
        <f t="shared" si="49"/>
        <v>27.072773084333786</v>
      </c>
      <c r="L42" s="5">
        <f t="shared" si="50"/>
        <v>2.286E-4</v>
      </c>
      <c r="M42" s="6">
        <f t="shared" si="51"/>
        <v>10762.029746281714</v>
      </c>
      <c r="N42" s="7">
        <f t="shared" si="6"/>
        <v>12430.144356955381</v>
      </c>
      <c r="O42" s="4">
        <f t="shared" si="52"/>
        <v>4306.25</v>
      </c>
      <c r="P42" s="4">
        <f t="shared" si="53"/>
        <v>2118.9935601056795</v>
      </c>
      <c r="Q42" s="4">
        <v>508.6</v>
      </c>
      <c r="R42" s="4">
        <f t="shared" si="54"/>
        <v>454.20000000000005</v>
      </c>
      <c r="S42" s="4">
        <v>277.89999999999998</v>
      </c>
      <c r="T42" s="4">
        <f t="shared" si="55"/>
        <v>223.49999999999997</v>
      </c>
      <c r="U42" s="4">
        <f t="shared" si="56"/>
        <v>50.79260237780715</v>
      </c>
      <c r="V42" s="1">
        <f t="shared" si="57"/>
        <v>9269.4381456941373</v>
      </c>
      <c r="W42" s="7">
        <f t="shared" si="13"/>
        <v>10706.201058276729</v>
      </c>
      <c r="X42" s="6">
        <f t="shared" si="58"/>
        <v>20031.467891975852</v>
      </c>
      <c r="Y42" s="7">
        <f t="shared" si="15"/>
        <v>23136.34541523211</v>
      </c>
      <c r="Z42" s="1">
        <f t="shared" si="59"/>
        <v>20.031467891975851</v>
      </c>
      <c r="AA42" s="7">
        <f t="shared" si="17"/>
        <v>23.136345415232107</v>
      </c>
    </row>
    <row r="43" spans="3:28" x14ac:dyDescent="0.3">
      <c r="C43" s="2" t="s">
        <v>30</v>
      </c>
      <c r="D43">
        <v>19</v>
      </c>
      <c r="E43" s="4">
        <v>10230.6</v>
      </c>
      <c r="F43" s="4">
        <f t="shared" si="46"/>
        <v>10019.950000000001</v>
      </c>
      <c r="G43" s="4">
        <v>4498.6000000000004</v>
      </c>
      <c r="H43" s="4">
        <f t="shared" si="47"/>
        <v>4444.2000000000007</v>
      </c>
      <c r="I43" s="4">
        <v>3193</v>
      </c>
      <c r="J43" s="4">
        <f t="shared" si="48"/>
        <v>3138.6</v>
      </c>
      <c r="K43" s="4">
        <f t="shared" si="49"/>
        <v>29.377615768867297</v>
      </c>
      <c r="L43" s="5">
        <f t="shared" si="50"/>
        <v>2.286E-4</v>
      </c>
      <c r="M43" s="6">
        <f t="shared" si="51"/>
        <v>13729.658792650918</v>
      </c>
      <c r="N43" s="7">
        <f t="shared" si="6"/>
        <v>15857.755905511811</v>
      </c>
      <c r="O43" s="4">
        <f t="shared" si="52"/>
        <v>5575.75</v>
      </c>
      <c r="P43" s="4">
        <f t="shared" si="53"/>
        <v>2192.2235463150778</v>
      </c>
      <c r="Q43" s="4">
        <v>646</v>
      </c>
      <c r="R43" s="4">
        <f t="shared" si="54"/>
        <v>591.6</v>
      </c>
      <c r="S43" s="4">
        <v>287</v>
      </c>
      <c r="T43" s="4">
        <f t="shared" si="55"/>
        <v>232.6</v>
      </c>
      <c r="U43" s="4">
        <f t="shared" si="56"/>
        <v>60.682893847194052</v>
      </c>
      <c r="V43" s="1">
        <f t="shared" si="57"/>
        <v>9589.7792927168757</v>
      </c>
      <c r="W43" s="7">
        <f t="shared" si="13"/>
        <v>11076.195083087992</v>
      </c>
      <c r="X43" s="6">
        <f t="shared" si="58"/>
        <v>23319.438085367794</v>
      </c>
      <c r="Y43" s="7">
        <f t="shared" si="15"/>
        <v>26933.950988599801</v>
      </c>
      <c r="Z43" s="1">
        <f t="shared" si="59"/>
        <v>23.319438085367793</v>
      </c>
      <c r="AA43" s="7">
        <f t="shared" si="17"/>
        <v>26.933950988599801</v>
      </c>
    </row>
    <row r="44" spans="3:28" x14ac:dyDescent="0.3">
      <c r="C44" s="2" t="s">
        <v>31</v>
      </c>
      <c r="D44">
        <v>18</v>
      </c>
      <c r="E44" s="4">
        <v>8330</v>
      </c>
      <c r="F44" s="4">
        <f t="shared" si="46"/>
        <v>8119.35</v>
      </c>
      <c r="G44" s="4">
        <v>3609</v>
      </c>
      <c r="H44" s="4">
        <f t="shared" si="47"/>
        <v>3554.6</v>
      </c>
      <c r="I44" s="4">
        <v>2687.9</v>
      </c>
      <c r="J44" s="4">
        <f t="shared" si="48"/>
        <v>2633.5</v>
      </c>
      <c r="K44" s="4">
        <f t="shared" si="49"/>
        <v>25.91290159230293</v>
      </c>
      <c r="L44" s="5">
        <f t="shared" si="50"/>
        <v>2.286E-4</v>
      </c>
      <c r="M44" s="6">
        <f t="shared" si="51"/>
        <v>11520.122484689415</v>
      </c>
      <c r="N44" s="7">
        <f t="shared" si="6"/>
        <v>13305.741469816274</v>
      </c>
      <c r="O44" s="4">
        <f t="shared" si="52"/>
        <v>4564.75</v>
      </c>
      <c r="P44" s="4">
        <f t="shared" si="53"/>
        <v>2248.1583842309828</v>
      </c>
      <c r="Q44" s="4">
        <v>414.6</v>
      </c>
      <c r="R44" s="4">
        <f t="shared" si="54"/>
        <v>360.20000000000005</v>
      </c>
      <c r="S44" s="4">
        <v>231.8</v>
      </c>
      <c r="T44" s="4">
        <f t="shared" si="55"/>
        <v>177.4</v>
      </c>
      <c r="U44" s="4">
        <f t="shared" si="56"/>
        <v>50.749583564686283</v>
      </c>
      <c r="V44" s="1">
        <f t="shared" si="57"/>
        <v>9834.4636230576671</v>
      </c>
      <c r="W44" s="7">
        <f t="shared" si="13"/>
        <v>11358.805484631606</v>
      </c>
      <c r="X44" s="6">
        <f t="shared" si="58"/>
        <v>21354.586107747084</v>
      </c>
      <c r="Y44" s="7">
        <f t="shared" si="15"/>
        <v>24664.546954447884</v>
      </c>
      <c r="Z44" s="1">
        <f t="shared" si="59"/>
        <v>21.354586107747085</v>
      </c>
      <c r="AA44" s="7">
        <f t="shared" si="17"/>
        <v>24.664546954447886</v>
      </c>
    </row>
    <row r="45" spans="3:28" x14ac:dyDescent="0.3">
      <c r="C45" s="2" t="s">
        <v>32</v>
      </c>
      <c r="D45">
        <v>20</v>
      </c>
      <c r="E45" s="4">
        <v>8089.4</v>
      </c>
      <c r="F45" s="4">
        <f t="shared" si="46"/>
        <v>7878.75</v>
      </c>
      <c r="G45" s="4">
        <v>3705.6</v>
      </c>
      <c r="H45" s="4">
        <f t="shared" si="47"/>
        <v>3651.2</v>
      </c>
      <c r="I45" s="4">
        <v>2872.5</v>
      </c>
      <c r="J45" s="4">
        <f t="shared" si="48"/>
        <v>2818.1</v>
      </c>
      <c r="K45" s="4">
        <f t="shared" si="49"/>
        <v>22.817156003505694</v>
      </c>
      <c r="L45" s="5">
        <f t="shared" si="50"/>
        <v>2.286E-4</v>
      </c>
      <c r="M45" s="6">
        <f t="shared" si="51"/>
        <v>12327.646544181976</v>
      </c>
      <c r="N45" s="7">
        <f t="shared" si="6"/>
        <v>14238.431758530183</v>
      </c>
      <c r="O45" s="4">
        <f t="shared" si="52"/>
        <v>4227.55</v>
      </c>
      <c r="P45" s="4">
        <f t="shared" si="53"/>
        <v>3275.3990990990987</v>
      </c>
      <c r="Q45" s="4">
        <v>298.60000000000002</v>
      </c>
      <c r="R45" s="4">
        <f t="shared" si="54"/>
        <v>244.20000000000002</v>
      </c>
      <c r="S45" s="4">
        <v>243.6</v>
      </c>
      <c r="T45" s="4">
        <f t="shared" si="55"/>
        <v>189.2</v>
      </c>
      <c r="U45" s="4">
        <f t="shared" si="56"/>
        <v>22.522522522522532</v>
      </c>
      <c r="V45" s="1">
        <f t="shared" si="57"/>
        <v>14328.080048552489</v>
      </c>
      <c r="W45" s="7">
        <f t="shared" si="13"/>
        <v>16548.932456078124</v>
      </c>
      <c r="X45" s="6">
        <f t="shared" si="58"/>
        <v>26655.726592734463</v>
      </c>
      <c r="Y45" s="7">
        <f t="shared" si="15"/>
        <v>30787.364214608308</v>
      </c>
      <c r="Z45" s="1">
        <f t="shared" si="59"/>
        <v>26.655726592734464</v>
      </c>
      <c r="AA45" s="7">
        <f t="shared" si="17"/>
        <v>30.787364214608306</v>
      </c>
    </row>
    <row r="46" spans="3:28" s="9" customFormat="1" x14ac:dyDescent="0.3">
      <c r="L46" s="9" t="s">
        <v>96</v>
      </c>
      <c r="M46" s="12">
        <f>AVERAGE(M37:M45)</f>
        <v>11561.582579955284</v>
      </c>
      <c r="N46" s="13">
        <f>AVERAGE(N37:N45)</f>
        <v>13353.627879848351</v>
      </c>
      <c r="U46" s="9" t="s">
        <v>96</v>
      </c>
      <c r="V46" s="12">
        <f t="shared" ref="V46:AA46" si="60">AVERAGE(V37:V45)</f>
        <v>9941.7296349865537</v>
      </c>
      <c r="W46" s="13">
        <f t="shared" si="60"/>
        <v>11482.697728409468</v>
      </c>
      <c r="X46" s="12">
        <f t="shared" si="60"/>
        <v>21503.312214941834</v>
      </c>
      <c r="Y46" s="13">
        <f t="shared" si="60"/>
        <v>24836.325608257815</v>
      </c>
      <c r="Z46" s="12">
        <f t="shared" si="60"/>
        <v>21.503312214941833</v>
      </c>
      <c r="AA46" s="13">
        <f t="shared" si="60"/>
        <v>24.836325608257823</v>
      </c>
      <c r="AB46" s="9">
        <f>STDEV(Z37:Z45)</f>
        <v>2.5507049402022974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H1" zoomScaleNormal="100" workbookViewId="0">
      <selection activeCell="H1" sqref="H1:M8"/>
    </sheetView>
  </sheetViews>
  <sheetFormatPr defaultRowHeight="14.4" x14ac:dyDescent="0.3"/>
  <cols>
    <col min="1" max="1" width="19.44140625" customWidth="1"/>
    <col min="2" max="8" width="9.21875" customWidth="1"/>
    <col min="9" max="11" width="20.33203125" customWidth="1"/>
    <col min="12" max="13" width="29.6640625" customWidth="1"/>
    <col min="14" max="1025" width="9.21875" customWidth="1"/>
  </cols>
  <sheetData>
    <row r="1" spans="1:13" ht="32.25" customHeight="1" x14ac:dyDescent="0.3">
      <c r="H1" s="34" t="s">
        <v>108</v>
      </c>
      <c r="I1" s="34"/>
      <c r="J1" s="34"/>
      <c r="K1" s="34"/>
      <c r="L1" s="35" t="s">
        <v>109</v>
      </c>
      <c r="M1" s="35"/>
    </row>
    <row r="2" spans="1:13" ht="48" customHeight="1" x14ac:dyDescent="0.3">
      <c r="B2" t="s">
        <v>65</v>
      </c>
      <c r="C2" t="s">
        <v>66</v>
      </c>
      <c r="D2" t="s">
        <v>67</v>
      </c>
      <c r="E2" t="s">
        <v>68</v>
      </c>
      <c r="H2" s="14"/>
      <c r="I2" s="15" t="s">
        <v>110</v>
      </c>
      <c r="J2" s="15" t="s">
        <v>111</v>
      </c>
      <c r="K2" s="16" t="s">
        <v>112</v>
      </c>
      <c r="L2" s="17" t="s">
        <v>113</v>
      </c>
      <c r="M2" s="16" t="s">
        <v>114</v>
      </c>
    </row>
    <row r="3" spans="1:13" ht="31.5" customHeight="1" x14ac:dyDescent="0.3">
      <c r="A3" t="s">
        <v>115</v>
      </c>
      <c r="B3" s="8" t="s">
        <v>71</v>
      </c>
      <c r="C3" t="s">
        <v>72</v>
      </c>
      <c r="D3" t="s">
        <v>73</v>
      </c>
      <c r="E3" t="s">
        <v>74</v>
      </c>
      <c r="H3" s="18"/>
      <c r="I3" s="19">
        <v>2018</v>
      </c>
      <c r="J3" s="19">
        <v>2018</v>
      </c>
      <c r="K3" s="20">
        <v>2019</v>
      </c>
      <c r="L3" s="21" t="s">
        <v>116</v>
      </c>
      <c r="M3" s="22" t="s">
        <v>117</v>
      </c>
    </row>
    <row r="4" spans="1:13" ht="31.5" customHeight="1" x14ac:dyDescent="0.3">
      <c r="A4" t="s">
        <v>118</v>
      </c>
      <c r="D4" t="s">
        <v>119</v>
      </c>
      <c r="E4" t="s">
        <v>120</v>
      </c>
      <c r="H4" s="23"/>
      <c r="I4" s="36" t="s">
        <v>121</v>
      </c>
      <c r="J4" s="36"/>
      <c r="K4" s="36"/>
      <c r="L4" s="37" t="s">
        <v>122</v>
      </c>
      <c r="M4" s="37"/>
    </row>
    <row r="5" spans="1:13" ht="37.5" customHeight="1" x14ac:dyDescent="0.3">
      <c r="A5" t="s">
        <v>123</v>
      </c>
      <c r="D5" t="s">
        <v>124</v>
      </c>
      <c r="H5" s="24" t="s">
        <v>125</v>
      </c>
      <c r="I5" s="25" t="s">
        <v>71</v>
      </c>
      <c r="J5" s="25"/>
      <c r="K5" s="26"/>
      <c r="L5" s="24" t="s">
        <v>126</v>
      </c>
      <c r="M5" s="26" t="s">
        <v>127</v>
      </c>
    </row>
    <row r="6" spans="1:13" ht="37.5" customHeight="1" x14ac:dyDescent="0.3">
      <c r="H6" s="27" t="s">
        <v>128</v>
      </c>
      <c r="I6" s="28" t="s">
        <v>129</v>
      </c>
      <c r="J6" s="28"/>
      <c r="K6" s="29"/>
      <c r="L6" s="27" t="s">
        <v>130</v>
      </c>
      <c r="M6" s="29" t="s">
        <v>131</v>
      </c>
    </row>
    <row r="7" spans="1:13" ht="37.5" customHeight="1" x14ac:dyDescent="0.3">
      <c r="H7" s="24" t="s">
        <v>132</v>
      </c>
      <c r="I7" s="25" t="s">
        <v>73</v>
      </c>
      <c r="J7" s="25" t="s">
        <v>119</v>
      </c>
      <c r="K7" s="26" t="s">
        <v>124</v>
      </c>
      <c r="L7" s="24" t="s">
        <v>133</v>
      </c>
      <c r="M7" s="26" t="s">
        <v>134</v>
      </c>
    </row>
    <row r="8" spans="1:13" ht="37.5" customHeight="1" x14ac:dyDescent="0.3">
      <c r="H8" s="30" t="s">
        <v>135</v>
      </c>
      <c r="I8" s="31" t="s">
        <v>74</v>
      </c>
      <c r="J8" s="31" t="s">
        <v>136</v>
      </c>
      <c r="K8" s="32"/>
      <c r="L8" s="30" t="s">
        <v>137</v>
      </c>
      <c r="M8" s="32" t="s">
        <v>138</v>
      </c>
    </row>
    <row r="12" spans="1:13" x14ac:dyDescent="0.3">
      <c r="B12">
        <v>174.45</v>
      </c>
      <c r="C12">
        <v>75.994067696103698</v>
      </c>
      <c r="E12">
        <v>174.111111111111</v>
      </c>
      <c r="F12">
        <v>113.950037784597</v>
      </c>
    </row>
    <row r="13" spans="1:13" x14ac:dyDescent="0.3">
      <c r="B13">
        <f>B12/1000</f>
        <v>0.17444999999999999</v>
      </c>
      <c r="C13">
        <f>C12/1000</f>
        <v>7.5994067696103701E-2</v>
      </c>
      <c r="F13">
        <f>F12/1000</f>
        <v>0.113950037784597</v>
      </c>
    </row>
    <row r="15" spans="1:13" x14ac:dyDescent="0.3">
      <c r="I15">
        <v>467.9</v>
      </c>
    </row>
    <row r="16" spans="1:13" x14ac:dyDescent="0.3">
      <c r="I16">
        <v>440.2</v>
      </c>
    </row>
    <row r="17" spans="2:9" x14ac:dyDescent="0.3">
      <c r="I17">
        <v>475.1</v>
      </c>
    </row>
    <row r="18" spans="2:9" x14ac:dyDescent="0.3">
      <c r="I18">
        <v>456</v>
      </c>
    </row>
    <row r="19" spans="2:9" x14ac:dyDescent="0.3">
      <c r="I19">
        <f>AVERAGE(I15:I18)</f>
        <v>459.79999999999995</v>
      </c>
    </row>
    <row r="22" spans="2:9" x14ac:dyDescent="0.3">
      <c r="B22">
        <v>203.053333333333</v>
      </c>
      <c r="C22">
        <v>65.724927348761696</v>
      </c>
    </row>
    <row r="23" spans="2:9" x14ac:dyDescent="0.3">
      <c r="B23">
        <f>B22/1000</f>
        <v>0.203053333333333</v>
      </c>
      <c r="C23">
        <f>C22/1000</f>
        <v>6.5724927348761703E-2</v>
      </c>
    </row>
  </sheetData>
  <mergeCells count="4">
    <mergeCell ref="H1:K1"/>
    <mergeCell ref="L1:M1"/>
    <mergeCell ref="I4:K4"/>
    <mergeCell ref="L4:M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CC_P3_P4_2018</vt:lpstr>
      <vt:lpstr>CC_P3_2019</vt:lpstr>
      <vt:lpstr>Sheet1</vt:lpstr>
      <vt:lpstr>Corn18</vt:lpstr>
      <vt:lpstr>Sheet4</vt:lpstr>
      <vt:lpstr>CC_P3_P4_2018!solver_opt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4</cp:revision>
  <dcterms:created xsi:type="dcterms:W3CDTF">2015-06-05T18:17:20Z</dcterms:created>
  <dcterms:modified xsi:type="dcterms:W3CDTF">2021-01-20T20:42:11Z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