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928f24864f04d13d/Escritorio/Programa para Ketchinfy/"/>
    </mc:Choice>
  </mc:AlternateContent>
  <xr:revisionPtr revIDLastSave="17" documentId="11_677648259179DE97A138EB78992A6B657F6FA507" xr6:coauthVersionLast="47" xr6:coauthVersionMax="47" xr10:uidLastSave="{F8F0A3CC-B38B-4287-A0B6-A7B05166A3FD}"/>
  <bookViews>
    <workbookView xWindow="-108" yWindow="-108" windowWidth="23256" windowHeight="12456" activeTab="5" xr2:uid="{00000000-000D-0000-FFFF-FFFF00000000}"/>
  </bookViews>
  <sheets>
    <sheet name="Insumos" sheetId="1" r:id="rId1"/>
    <sheet name="Pedidos" sheetId="2" r:id="rId2"/>
    <sheet name="Recetas" sheetId="3" r:id="rId3"/>
    <sheet name="Producción" sheetId="4" r:id="rId4"/>
    <sheet name="Ingredientes" sheetId="5" r:id="rId5"/>
    <sheet name="Gastos" sheetId="6" r:id="rId6"/>
    <sheet name="Costo PY" sheetId="7" r:id="rId7"/>
    <sheet name="Recetas Costeadas" sheetId="8" r:id="rId8"/>
    <sheet name="Mano de Obra" sheetId="9" r:id="rId9"/>
    <sheet name="Gastos Indirectos" sheetId="10" r:id="rId10"/>
    <sheet name="Movimientos" sheetId="11" r:id="rId11"/>
  </sheets>
  <definedNames>
    <definedName name="_xlnm._FilterDatabase" localSheetId="6" hidden="1">'Costo PY'!$A$1:$G$1</definedName>
    <definedName name="_xlnm._FilterDatabase" localSheetId="5" hidden="1">Gastos!$A$1:$G$45</definedName>
    <definedName name="_xlnm._FilterDatabase" localSheetId="9" hidden="1">'Gastos Indirectos'!$A$1:$D$1</definedName>
    <definedName name="_xlnm._FilterDatabase" localSheetId="4" hidden="1">Ingredientes!$A$1:$D$38</definedName>
    <definedName name="_xlnm._FilterDatabase" localSheetId="0" hidden="1">Insumos!$A$1:$F$25</definedName>
    <definedName name="_xlnm._FilterDatabase" localSheetId="8" hidden="1">'Mano de Obra'!$A$1:$E$1</definedName>
    <definedName name="_xlnm._FilterDatabase" localSheetId="10" hidden="1">Movimientos!$A$1:$D$1</definedName>
    <definedName name="_xlnm._FilterDatabase" localSheetId="2" hidden="1">Recetas!$A$1:$G$161</definedName>
    <definedName name="_xlnm._FilterDatabase" localSheetId="7" hidden="1">'Recetas Costeadas'!$A$1:$G$1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00" i="11" l="1"/>
  <c r="B99" i="11"/>
  <c r="B97" i="11"/>
  <c r="B96" i="11"/>
  <c r="B95" i="11"/>
  <c r="B94" i="11"/>
  <c r="B93" i="11"/>
  <c r="B92" i="11"/>
  <c r="B91" i="11"/>
  <c r="B89" i="11"/>
  <c r="B88" i="11"/>
  <c r="B87" i="11"/>
  <c r="B86" i="11"/>
  <c r="B85" i="11"/>
  <c r="B84" i="11"/>
  <c r="B83" i="11"/>
  <c r="B81" i="11"/>
  <c r="B80" i="11"/>
  <c r="B79" i="11"/>
  <c r="B78" i="11"/>
  <c r="B77" i="11"/>
  <c r="B76" i="11"/>
  <c r="B75" i="11"/>
  <c r="B73" i="11"/>
  <c r="B72" i="11"/>
  <c r="B71" i="11"/>
  <c r="B70" i="11"/>
  <c r="B69" i="11"/>
  <c r="B68" i="11"/>
  <c r="B67" i="11"/>
  <c r="B65" i="11"/>
  <c r="B64" i="11"/>
  <c r="B63" i="11"/>
  <c r="B62" i="11"/>
  <c r="B61" i="11"/>
  <c r="B60" i="11"/>
  <c r="B59" i="11"/>
  <c r="B57" i="11"/>
  <c r="B56" i="11"/>
  <c r="B55" i="11"/>
  <c r="B54" i="11"/>
  <c r="B53" i="11"/>
  <c r="B52" i="11"/>
  <c r="B51" i="11"/>
  <c r="B49" i="11"/>
  <c r="B48" i="11"/>
  <c r="B47" i="11"/>
  <c r="B46" i="11"/>
  <c r="B45" i="11"/>
  <c r="B44" i="11"/>
  <c r="B43" i="11"/>
  <c r="B41" i="11"/>
  <c r="B40" i="11"/>
  <c r="B39" i="11"/>
  <c r="B38" i="11"/>
  <c r="B37" i="11"/>
  <c r="B36" i="11"/>
  <c r="B35" i="11"/>
  <c r="B33" i="11"/>
  <c r="B32" i="11"/>
  <c r="B31" i="11"/>
  <c r="B30" i="11"/>
  <c r="B29" i="11"/>
  <c r="B28" i="11"/>
  <c r="B27" i="11"/>
  <c r="B25" i="11"/>
  <c r="B24" i="11"/>
  <c r="B23" i="11"/>
  <c r="B22" i="11"/>
  <c r="B21" i="11"/>
  <c r="C21" i="11" s="1"/>
  <c r="B20" i="11"/>
  <c r="C20" i="11" s="1"/>
  <c r="B19" i="11"/>
  <c r="B17" i="11"/>
  <c r="B16" i="11"/>
  <c r="B15" i="11"/>
  <c r="B14" i="11"/>
  <c r="B13" i="11"/>
  <c r="C13" i="11" s="1"/>
  <c r="B12" i="11"/>
  <c r="C12" i="11" s="1"/>
  <c r="B11" i="11"/>
  <c r="B9" i="11"/>
  <c r="C9" i="11" s="1"/>
  <c r="B8" i="11"/>
  <c r="C8" i="11" s="1"/>
  <c r="D8" i="11" s="1" a="1"/>
  <c r="D8" i="11" s="1"/>
  <c r="B7" i="11"/>
  <c r="B6" i="11"/>
  <c r="B5" i="11"/>
  <c r="C5" i="11" s="1"/>
  <c r="D5" i="11" s="1" a="1"/>
  <c r="D5" i="11" s="1"/>
  <c r="B4" i="11"/>
  <c r="A4" i="11" s="1"/>
  <c r="E4" i="11" s="1" a="1"/>
  <c r="E4" i="11" s="1"/>
  <c r="B3" i="11"/>
  <c r="A3" i="11" s="1"/>
  <c r="B2" i="11" a="1"/>
  <c r="B98" i="11" s="1"/>
  <c r="B2" i="11"/>
  <c r="E11" i="10"/>
  <c r="E10" i="10"/>
  <c r="D10" i="10"/>
  <c r="E9" i="10"/>
  <c r="D9" i="10" s="1"/>
  <c r="E8" i="10"/>
  <c r="D8" i="10" s="1"/>
  <c r="E7" i="10"/>
  <c r="D7" i="10"/>
  <c r="E6" i="10"/>
  <c r="D6" i="10"/>
  <c r="E5" i="10"/>
  <c r="D5" i="10" s="1"/>
  <c r="E4" i="10"/>
  <c r="D4" i="10" s="1"/>
  <c r="E3" i="10"/>
  <c r="D3" i="10" s="1"/>
  <c r="D11" i="10" s="1"/>
  <c r="E2" i="10"/>
  <c r="D2" i="10"/>
  <c r="E8" i="9"/>
  <c r="E7" i="9"/>
  <c r="E6" i="9"/>
  <c r="E5" i="9"/>
  <c r="E4" i="9"/>
  <c r="E3" i="9"/>
  <c r="E2" i="9"/>
  <c r="D30" i="8"/>
  <c r="B30" i="8"/>
  <c r="E30" i="8" s="1"/>
  <c r="F30" i="8" s="1"/>
  <c r="G30" i="8" s="1"/>
  <c r="F29" i="8"/>
  <c r="G29" i="8" s="1"/>
  <c r="D29" i="8"/>
  <c r="B29" i="8"/>
  <c r="E29" i="8" s="1"/>
  <c r="D28" i="8"/>
  <c r="B28" i="8"/>
  <c r="E28" i="8" s="1"/>
  <c r="F28" i="8" s="1"/>
  <c r="G28" i="8" s="1"/>
  <c r="E27" i="8"/>
  <c r="F27" i="8" s="1"/>
  <c r="G27" i="8" s="1"/>
  <c r="D27" i="8"/>
  <c r="B27" i="8"/>
  <c r="E26" i="8"/>
  <c r="F26" i="8" s="1"/>
  <c r="G26" i="8" s="1"/>
  <c r="D26" i="8"/>
  <c r="B26" i="8"/>
  <c r="D25" i="8"/>
  <c r="B25" i="8"/>
  <c r="E25" i="8" s="1"/>
  <c r="F25" i="8" s="1"/>
  <c r="G25" i="8" s="1"/>
  <c r="D24" i="8"/>
  <c r="E24" i="8" s="1"/>
  <c r="F24" i="8" s="1"/>
  <c r="G24" i="8" s="1"/>
  <c r="B24" i="8"/>
  <c r="E23" i="8"/>
  <c r="F23" i="8" s="1"/>
  <c r="G23" i="8" s="1"/>
  <c r="D23" i="8"/>
  <c r="B23" i="8"/>
  <c r="D22" i="8"/>
  <c r="B22" i="8"/>
  <c r="E22" i="8" s="1"/>
  <c r="F22" i="8" s="1"/>
  <c r="G22" i="8" s="1"/>
  <c r="D21" i="8"/>
  <c r="D20" i="8"/>
  <c r="D19" i="8"/>
  <c r="D18" i="8"/>
  <c r="D17" i="8"/>
  <c r="D16" i="8"/>
  <c r="D15" i="8"/>
  <c r="D14" i="8"/>
  <c r="D13" i="8"/>
  <c r="C8" i="8"/>
  <c r="A21" i="8"/>
  <c r="A19" i="8"/>
  <c r="A17" i="8"/>
  <c r="B17" i="8" s="1"/>
  <c r="E17" i="8" s="1"/>
  <c r="F17" i="8" s="1"/>
  <c r="G17" i="8" s="1"/>
  <c r="A16" i="8"/>
  <c r="A13" i="8"/>
  <c r="A11" i="8"/>
  <c r="C11" i="8" s="1"/>
  <c r="A9" i="8"/>
  <c r="C9" i="8" s="1"/>
  <c r="A8" i="8"/>
  <c r="A5" i="8"/>
  <c r="C5" i="8" s="1"/>
  <c r="A3" i="8"/>
  <c r="C3" i="8" s="1"/>
  <c r="A2" i="8" a="1"/>
  <c r="A20" i="8" s="1"/>
  <c r="A2" i="8"/>
  <c r="H18" i="7"/>
  <c r="H17" i="7"/>
  <c r="H16" i="7"/>
  <c r="H15" i="7"/>
  <c r="H14" i="7"/>
  <c r="G14" i="7"/>
  <c r="E14" i="7"/>
  <c r="H13" i="7"/>
  <c r="G13" i="7"/>
  <c r="E13" i="7"/>
  <c r="H12" i="7"/>
  <c r="G12" i="7"/>
  <c r="E12" i="7"/>
  <c r="H11" i="7"/>
  <c r="E11" i="7"/>
  <c r="G11" i="7" s="1"/>
  <c r="H10" i="7"/>
  <c r="E10" i="7"/>
  <c r="G10" i="7" s="1"/>
  <c r="H9" i="7"/>
  <c r="E9" i="7"/>
  <c r="G9" i="7" s="1"/>
  <c r="H8" i="7"/>
  <c r="E8" i="7"/>
  <c r="G8" i="7" s="1"/>
  <c r="H7" i="7"/>
  <c r="E7" i="7"/>
  <c r="G7" i="7" s="1"/>
  <c r="H6" i="7"/>
  <c r="G6" i="7"/>
  <c r="E6" i="7"/>
  <c r="H5" i="7"/>
  <c r="G5" i="7"/>
  <c r="E5" i="7"/>
  <c r="H4" i="7"/>
  <c r="G4" i="7"/>
  <c r="E4" i="7"/>
  <c r="H3" i="7"/>
  <c r="E3" i="7"/>
  <c r="G3" i="7" s="1"/>
  <c r="H2" i="7"/>
  <c r="E2" i="7"/>
  <c r="G2" i="7" s="1"/>
  <c r="F45" i="6"/>
  <c r="F44" i="6"/>
  <c r="F43" i="6"/>
  <c r="F42" i="6"/>
  <c r="F41" i="6"/>
  <c r="F40" i="6"/>
  <c r="F39" i="6"/>
  <c r="F38" i="6"/>
  <c r="F37" i="6"/>
  <c r="F36" i="6"/>
  <c r="F35" i="6"/>
  <c r="F34" i="6"/>
  <c r="F33" i="6"/>
  <c r="F32" i="6"/>
  <c r="F31" i="6"/>
  <c r="F30" i="6"/>
  <c r="F29" i="6"/>
  <c r="F28" i="6"/>
  <c r="F27" i="6"/>
  <c r="F26" i="6"/>
  <c r="F25" i="6"/>
  <c r="F24" i="6"/>
  <c r="F23" i="6"/>
  <c r="F22" i="6"/>
  <c r="F21" i="6"/>
  <c r="F20" i="6"/>
  <c r="F19" i="6"/>
  <c r="F18" i="6"/>
  <c r="F17" i="6"/>
  <c r="F16" i="6"/>
  <c r="F15" i="6"/>
  <c r="F14" i="6"/>
  <c r="F13" i="6"/>
  <c r="F12" i="6"/>
  <c r="F11" i="6"/>
  <c r="F10" i="6"/>
  <c r="F9" i="6"/>
  <c r="F8" i="6"/>
  <c r="F7" i="6"/>
  <c r="F6" i="6"/>
  <c r="F5" i="6"/>
  <c r="F4" i="6"/>
  <c r="F3" i="6"/>
  <c r="F2" i="6"/>
  <c r="F161" i="3"/>
  <c r="E161" i="3"/>
  <c r="F160" i="3"/>
  <c r="E160" i="3"/>
  <c r="F159" i="3"/>
  <c r="E159" i="3"/>
  <c r="E158" i="3"/>
  <c r="F158" i="3" s="1"/>
  <c r="F157" i="3"/>
  <c r="E157" i="3"/>
  <c r="F156" i="3"/>
  <c r="E156" i="3"/>
  <c r="F155" i="3"/>
  <c r="E155" i="3"/>
  <c r="E154" i="3"/>
  <c r="F154" i="3" s="1"/>
  <c r="F153" i="3"/>
  <c r="E153" i="3"/>
  <c r="F152" i="3"/>
  <c r="E152" i="3"/>
  <c r="E151" i="3"/>
  <c r="F151" i="3" s="1"/>
  <c r="E150" i="3"/>
  <c r="F150" i="3" s="1"/>
  <c r="F149" i="3"/>
  <c r="E149" i="3"/>
  <c r="F148" i="3"/>
  <c r="E148" i="3"/>
  <c r="E147" i="3"/>
  <c r="F147" i="3" s="1"/>
  <c r="E146" i="3"/>
  <c r="F146" i="3" s="1"/>
  <c r="F145" i="3"/>
  <c r="E145" i="3"/>
  <c r="G144" i="3"/>
  <c r="E144" i="3"/>
  <c r="F144" i="3" s="1"/>
  <c r="F143" i="3"/>
  <c r="E143" i="3"/>
  <c r="F142" i="3"/>
  <c r="E142" i="3"/>
  <c r="F141" i="3"/>
  <c r="E141" i="3"/>
  <c r="E140" i="3"/>
  <c r="F140" i="3" s="1"/>
  <c r="E139" i="3"/>
  <c r="F139" i="3" s="1"/>
  <c r="F138" i="3"/>
  <c r="E138" i="3"/>
  <c r="F137" i="3"/>
  <c r="E137" i="3"/>
  <c r="E136" i="3"/>
  <c r="F136" i="3" s="1"/>
  <c r="E135" i="3"/>
  <c r="F135" i="3" s="1"/>
  <c r="F134" i="3"/>
  <c r="E134" i="3"/>
  <c r="F133" i="3"/>
  <c r="E133" i="3"/>
  <c r="F132" i="3"/>
  <c r="E132" i="3"/>
  <c r="E131" i="3"/>
  <c r="F131" i="3" s="1"/>
  <c r="E130" i="3"/>
  <c r="F130" i="3" s="1"/>
  <c r="E129" i="3"/>
  <c r="F129" i="3" s="1"/>
  <c r="F128" i="3"/>
  <c r="E128" i="3"/>
  <c r="E127" i="3"/>
  <c r="F127" i="3" s="1"/>
  <c r="E126" i="3"/>
  <c r="F126" i="3" s="1"/>
  <c r="E125" i="3"/>
  <c r="F125" i="3" s="1"/>
  <c r="F124" i="3"/>
  <c r="E124" i="3"/>
  <c r="F123" i="3"/>
  <c r="E123" i="3"/>
  <c r="F122" i="3"/>
  <c r="E122" i="3"/>
  <c r="E121" i="3"/>
  <c r="F121" i="3" s="1"/>
  <c r="E120" i="3"/>
  <c r="F120" i="3" s="1"/>
  <c r="F119" i="3"/>
  <c r="E119" i="3"/>
  <c r="F118" i="3"/>
  <c r="E118" i="3"/>
  <c r="E117" i="3"/>
  <c r="F117" i="3" s="1"/>
  <c r="E116" i="3"/>
  <c r="F116" i="3" s="1"/>
  <c r="E115" i="3"/>
  <c r="F115" i="3" s="1"/>
  <c r="E114" i="3"/>
  <c r="F114" i="3" s="1"/>
  <c r="F113" i="3"/>
  <c r="E113" i="3"/>
  <c r="E112" i="3"/>
  <c r="F112" i="3" s="1"/>
  <c r="E111" i="3"/>
  <c r="F111" i="3" s="1"/>
  <c r="E110" i="3"/>
  <c r="F110" i="3" s="1"/>
  <c r="F109" i="3"/>
  <c r="E109" i="3"/>
  <c r="F108" i="3"/>
  <c r="G108" i="3" s="1"/>
  <c r="E108" i="3"/>
  <c r="F107" i="3"/>
  <c r="E107" i="3"/>
  <c r="E106" i="3"/>
  <c r="F106" i="3" s="1"/>
  <c r="E105" i="3"/>
  <c r="F105" i="3" s="1"/>
  <c r="F104" i="3"/>
  <c r="E104" i="3"/>
  <c r="F103" i="3"/>
  <c r="E103" i="3"/>
  <c r="E102" i="3"/>
  <c r="F102" i="3" s="1"/>
  <c r="F101" i="3"/>
  <c r="E101" i="3"/>
  <c r="E100" i="3"/>
  <c r="F100" i="3" s="1"/>
  <c r="E99" i="3"/>
  <c r="F99" i="3" s="1"/>
  <c r="F98" i="3"/>
  <c r="E98" i="3"/>
  <c r="E97" i="3"/>
  <c r="F97" i="3" s="1"/>
  <c r="E96" i="3"/>
  <c r="F96" i="3" s="1"/>
  <c r="E95" i="3"/>
  <c r="F95" i="3" s="1"/>
  <c r="E94" i="3"/>
  <c r="F94" i="3" s="1"/>
  <c r="G94" i="3" s="1"/>
  <c r="F93" i="3"/>
  <c r="E93" i="3"/>
  <c r="F92" i="3"/>
  <c r="E92" i="3"/>
  <c r="F91" i="3"/>
  <c r="E91" i="3"/>
  <c r="E90" i="3"/>
  <c r="F90" i="3" s="1"/>
  <c r="F89" i="3"/>
  <c r="E89" i="3"/>
  <c r="E88" i="3"/>
  <c r="F88" i="3" s="1"/>
  <c r="G88" i="3" s="1"/>
  <c r="F87" i="3"/>
  <c r="E87" i="3"/>
  <c r="F86" i="3"/>
  <c r="E86" i="3"/>
  <c r="E85" i="3"/>
  <c r="F85" i="3" s="1"/>
  <c r="E84" i="3"/>
  <c r="F84" i="3" s="1"/>
  <c r="E83" i="3"/>
  <c r="F83" i="3" s="1"/>
  <c r="G83" i="3" s="1"/>
  <c r="F82" i="3"/>
  <c r="E82" i="3"/>
  <c r="F81" i="3"/>
  <c r="E81" i="3"/>
  <c r="E80" i="3"/>
  <c r="F80" i="3" s="1"/>
  <c r="G77" i="3" s="1"/>
  <c r="E79" i="3"/>
  <c r="F79" i="3" s="1"/>
  <c r="F78" i="3"/>
  <c r="E78" i="3"/>
  <c r="E77" i="3"/>
  <c r="F77" i="3" s="1"/>
  <c r="F76" i="3"/>
  <c r="E76" i="3"/>
  <c r="E75" i="3"/>
  <c r="F75" i="3" s="1"/>
  <c r="E74" i="3"/>
  <c r="F74" i="3" s="1"/>
  <c r="E73" i="3"/>
  <c r="F73" i="3" s="1"/>
  <c r="F72" i="3"/>
  <c r="E72" i="3"/>
  <c r="F71" i="3"/>
  <c r="E71" i="3"/>
  <c r="F70" i="3"/>
  <c r="E70" i="3"/>
  <c r="E69" i="3"/>
  <c r="F69" i="3" s="1"/>
  <c r="E68" i="3"/>
  <c r="F68" i="3" s="1"/>
  <c r="F67" i="3"/>
  <c r="E67" i="3"/>
  <c r="F66" i="3"/>
  <c r="E66" i="3"/>
  <c r="F65" i="3"/>
  <c r="E65" i="3"/>
  <c r="F64" i="3"/>
  <c r="E64" i="3"/>
  <c r="E63" i="3"/>
  <c r="F63" i="3" s="1"/>
  <c r="E62" i="3"/>
  <c r="F62" i="3" s="1"/>
  <c r="F61" i="3"/>
  <c r="E61" i="3"/>
  <c r="E60" i="3"/>
  <c r="F60" i="3" s="1"/>
  <c r="F59" i="3"/>
  <c r="E59" i="3"/>
  <c r="E58" i="3"/>
  <c r="F58" i="3" s="1"/>
  <c r="E57" i="3"/>
  <c r="F57" i="3" s="1"/>
  <c r="F56" i="3"/>
  <c r="E56" i="3"/>
  <c r="F55" i="3"/>
  <c r="E55" i="3"/>
  <c r="E54" i="3"/>
  <c r="F54" i="3" s="1"/>
  <c r="E53" i="3"/>
  <c r="F53" i="3" s="1"/>
  <c r="F52" i="3"/>
  <c r="E52" i="3"/>
  <c r="F51" i="3"/>
  <c r="E51" i="3"/>
  <c r="G50" i="3"/>
  <c r="F50" i="3"/>
  <c r="E50" i="3"/>
  <c r="F49" i="3"/>
  <c r="G49" i="3" s="1"/>
  <c r="E49" i="3"/>
  <c r="F48" i="3"/>
  <c r="E48" i="3"/>
  <c r="F47" i="3"/>
  <c r="E47" i="3"/>
  <c r="E46" i="3"/>
  <c r="F46" i="3" s="1"/>
  <c r="F45" i="3"/>
  <c r="E45" i="3"/>
  <c r="F44" i="3"/>
  <c r="E44" i="3"/>
  <c r="F43" i="3"/>
  <c r="E43" i="3"/>
  <c r="E42" i="3"/>
  <c r="F42" i="3" s="1"/>
  <c r="E41" i="3"/>
  <c r="F41" i="3" s="1"/>
  <c r="G41" i="3" s="1"/>
  <c r="E40" i="3"/>
  <c r="F40" i="3" s="1"/>
  <c r="F39" i="3"/>
  <c r="E39" i="3"/>
  <c r="G38" i="3"/>
  <c r="F38" i="3"/>
  <c r="E38" i="3"/>
  <c r="F37" i="3"/>
  <c r="E37" i="3"/>
  <c r="E36" i="3"/>
  <c r="F36" i="3" s="1"/>
  <c r="E35" i="3"/>
  <c r="F35" i="3" s="1"/>
  <c r="F34" i="3"/>
  <c r="E34" i="3"/>
  <c r="F33" i="3"/>
  <c r="E33" i="3"/>
  <c r="E32" i="3"/>
  <c r="F32" i="3" s="1"/>
  <c r="E31" i="3"/>
  <c r="F31" i="3" s="1"/>
  <c r="F30" i="3"/>
  <c r="G29" i="3" s="1"/>
  <c r="E30" i="3"/>
  <c r="E29" i="3"/>
  <c r="F29" i="3" s="1"/>
  <c r="F28" i="3"/>
  <c r="E28" i="3"/>
  <c r="E27" i="3"/>
  <c r="F27" i="3" s="1"/>
  <c r="E26" i="3"/>
  <c r="F26" i="3" s="1"/>
  <c r="E25" i="3"/>
  <c r="F25" i="3" s="1"/>
  <c r="F24" i="3"/>
  <c r="E24" i="3"/>
  <c r="E23" i="3"/>
  <c r="F23" i="3" s="1"/>
  <c r="E22" i="3"/>
  <c r="F22" i="3" s="1"/>
  <c r="E21" i="3"/>
  <c r="F21" i="3" s="1"/>
  <c r="E20" i="3"/>
  <c r="F20" i="3" s="1"/>
  <c r="G20" i="3" s="1"/>
  <c r="F19" i="3"/>
  <c r="E19" i="3"/>
  <c r="F18" i="3"/>
  <c r="E18" i="3"/>
  <c r="E17" i="3"/>
  <c r="F17" i="3" s="1"/>
  <c r="E16" i="3"/>
  <c r="F16" i="3" s="1"/>
  <c r="F15" i="3"/>
  <c r="E15" i="3"/>
  <c r="F14" i="3"/>
  <c r="E14" i="3"/>
  <c r="E13" i="3"/>
  <c r="F13" i="3" s="1"/>
  <c r="E12" i="3"/>
  <c r="F12" i="3" s="1"/>
  <c r="E11" i="3"/>
  <c r="F11" i="3" s="1"/>
  <c r="E10" i="3"/>
  <c r="F10" i="3" s="1"/>
  <c r="F9" i="3"/>
  <c r="E9" i="3"/>
  <c r="E8" i="3"/>
  <c r="F8" i="3" s="1"/>
  <c r="E7" i="3"/>
  <c r="F7" i="3" s="1"/>
  <c r="E6" i="3"/>
  <c r="F6" i="3" s="1"/>
  <c r="F5" i="3"/>
  <c r="E5" i="3"/>
  <c r="E4" i="3"/>
  <c r="F4" i="3" s="1"/>
  <c r="E3" i="3"/>
  <c r="F3" i="3" s="1"/>
  <c r="E2" i="3"/>
  <c r="F2" i="3" s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  <c r="C4" i="11" l="1"/>
  <c r="A5" i="11"/>
  <c r="E5" i="11" s="1" a="1"/>
  <c r="E5" i="11" s="1"/>
  <c r="F5" i="11" s="1"/>
  <c r="A8" i="11"/>
  <c r="E8" i="11" s="1" a="1"/>
  <c r="E8" i="11" s="1"/>
  <c r="F8" i="11" s="1"/>
  <c r="G11" i="3"/>
  <c r="B13" i="8"/>
  <c r="E13" i="8" s="1"/>
  <c r="F13" i="8" s="1"/>
  <c r="G13" i="8" s="1"/>
  <c r="G65" i="3"/>
  <c r="G115" i="3"/>
  <c r="G132" i="3"/>
  <c r="G142" i="3"/>
  <c r="B21" i="8" s="1"/>
  <c r="E21" i="8" s="1"/>
  <c r="F21" i="8" s="1"/>
  <c r="G21" i="8" s="1"/>
  <c r="B20" i="8"/>
  <c r="E20" i="8" s="1"/>
  <c r="F20" i="8" s="1"/>
  <c r="G20" i="8" s="1"/>
  <c r="G2" i="3"/>
  <c r="G71" i="3"/>
  <c r="B11" i="8" s="1"/>
  <c r="E11" i="8" s="1"/>
  <c r="F11" i="8" s="1"/>
  <c r="G11" i="8" s="1"/>
  <c r="B5" i="8"/>
  <c r="E5" i="8" s="1"/>
  <c r="F5" i="8" s="1"/>
  <c r="G5" i="8" s="1"/>
  <c r="A19" i="11"/>
  <c r="E19" i="11" a="1"/>
  <c r="E19" i="11" s="1"/>
  <c r="D19" i="11" a="1"/>
  <c r="D19" i="11" s="1"/>
  <c r="C19" i="11"/>
  <c r="A11" i="11"/>
  <c r="E11" i="11" a="1"/>
  <c r="E11" i="11" s="1"/>
  <c r="C11" i="11"/>
  <c r="D11" i="11" s="1" a="1"/>
  <c r="D11" i="11" s="1"/>
  <c r="C22" i="11"/>
  <c r="D22" i="11" s="1" a="1"/>
  <c r="D22" i="11" s="1"/>
  <c r="A22" i="11"/>
  <c r="E22" i="11" s="1" a="1"/>
  <c r="E22" i="11" s="1"/>
  <c r="C2" i="8"/>
  <c r="B2" i="8"/>
  <c r="E2" i="8" s="1"/>
  <c r="F2" i="8" s="1"/>
  <c r="G2" i="8" s="1"/>
  <c r="C6" i="11"/>
  <c r="D6" i="11" s="1" a="1"/>
  <c r="D6" i="11" s="1"/>
  <c r="A6" i="11"/>
  <c r="E6" i="11" a="1"/>
  <c r="E6" i="11" s="1"/>
  <c r="D15" i="11" a="1"/>
  <c r="D15" i="11" s="1"/>
  <c r="C15" i="11"/>
  <c r="A15" i="11"/>
  <c r="E15" i="11" a="1"/>
  <c r="E15" i="11" s="1"/>
  <c r="B19" i="8"/>
  <c r="E19" i="8" s="1"/>
  <c r="F19" i="8" s="1"/>
  <c r="G19" i="8" s="1"/>
  <c r="D7" i="11" a="1"/>
  <c r="D7" i="11" s="1"/>
  <c r="C7" i="11"/>
  <c r="A7" i="11"/>
  <c r="E7" i="11" s="1" a="1"/>
  <c r="E7" i="11" s="1"/>
  <c r="G122" i="3"/>
  <c r="B8" i="8"/>
  <c r="E8" i="8" s="1"/>
  <c r="F8" i="8" s="1"/>
  <c r="G8" i="8" s="1"/>
  <c r="G59" i="3"/>
  <c r="B9" i="8" s="1"/>
  <c r="E9" i="8" s="1"/>
  <c r="F9" i="8" s="1"/>
  <c r="G9" i="8" s="1"/>
  <c r="B3" i="8"/>
  <c r="E3" i="8" s="1"/>
  <c r="F3" i="8" s="1"/>
  <c r="G3" i="8" s="1"/>
  <c r="E3" i="11" a="1"/>
  <c r="E3" i="11" s="1"/>
  <c r="C3" i="11"/>
  <c r="D3" i="11" a="1"/>
  <c r="D3" i="11" s="1"/>
  <c r="D14" i="11" a="1"/>
  <c r="D14" i="11" s="1"/>
  <c r="C14" i="11"/>
  <c r="A14" i="11"/>
  <c r="E14" i="11" a="1"/>
  <c r="E14" i="11" s="1"/>
  <c r="C23" i="11"/>
  <c r="D23" i="11" s="1" a="1"/>
  <c r="D23" i="11" s="1"/>
  <c r="A23" i="11"/>
  <c r="E23" i="11" s="1" a="1"/>
  <c r="E23" i="11" s="1"/>
  <c r="G101" i="3"/>
  <c r="B16" i="8" s="1"/>
  <c r="E16" i="8" s="1"/>
  <c r="F16" i="8" s="1"/>
  <c r="G16" i="8" s="1"/>
  <c r="D13" i="11" a="1"/>
  <c r="D13" i="11" s="1"/>
  <c r="D21" i="11" a="1"/>
  <c r="D21" i="11" s="1"/>
  <c r="A6" i="8"/>
  <c r="A14" i="8"/>
  <c r="B14" i="8" s="1"/>
  <c r="E14" i="8" s="1"/>
  <c r="F14" i="8" s="1"/>
  <c r="G14" i="8" s="1"/>
  <c r="A7" i="8"/>
  <c r="A15" i="8"/>
  <c r="B15" i="8" s="1"/>
  <c r="E15" i="8" s="1"/>
  <c r="F15" i="8" s="1"/>
  <c r="G15" i="8" s="1"/>
  <c r="C2" i="11"/>
  <c r="D2" i="11" s="1" a="1"/>
  <c r="D2" i="11" s="1"/>
  <c r="D4" i="11" a="1"/>
  <c r="D4" i="11" s="1"/>
  <c r="F4" i="11" s="1"/>
  <c r="A9" i="11"/>
  <c r="E9" i="11" s="1" a="1"/>
  <c r="E9" i="11" s="1"/>
  <c r="D12" i="11" a="1"/>
  <c r="D12" i="11" s="1"/>
  <c r="A17" i="11"/>
  <c r="E17" i="11" s="1" a="1"/>
  <c r="E17" i="11" s="1"/>
  <c r="D20" i="11" a="1"/>
  <c r="D20" i="11" s="1"/>
  <c r="A25" i="11"/>
  <c r="E25" i="11" s="1" a="1"/>
  <c r="E25" i="11" s="1"/>
  <c r="A16" i="11"/>
  <c r="E16" i="11" s="1" a="1"/>
  <c r="E16" i="11" s="1"/>
  <c r="C17" i="11"/>
  <c r="E21" i="11" a="1"/>
  <c r="E21" i="11" s="1"/>
  <c r="A24" i="11"/>
  <c r="E24" i="11" s="1" a="1"/>
  <c r="E24" i="11" s="1"/>
  <c r="C25" i="11"/>
  <c r="C16" i="11"/>
  <c r="E20" i="11" a="1"/>
  <c r="E20" i="11" s="1"/>
  <c r="C24" i="11"/>
  <c r="D24" i="11" s="1" a="1"/>
  <c r="D24" i="11" s="1"/>
  <c r="A10" i="8"/>
  <c r="A18" i="8"/>
  <c r="B18" i="8" s="1"/>
  <c r="E18" i="8" s="1"/>
  <c r="F18" i="8" s="1"/>
  <c r="G18" i="8" s="1"/>
  <c r="A2" i="11"/>
  <c r="E2" i="11" s="1" a="1"/>
  <c r="E2" i="11" s="1"/>
  <c r="D9" i="11" a="1"/>
  <c r="D9" i="11" s="1"/>
  <c r="D17" i="11" a="1"/>
  <c r="D17" i="11" s="1"/>
  <c r="D25" i="11" a="1"/>
  <c r="D25" i="11" s="1"/>
  <c r="D16" i="11" a="1"/>
  <c r="D16" i="11" s="1"/>
  <c r="A21" i="11"/>
  <c r="A13" i="11"/>
  <c r="E13" i="11" s="1" a="1"/>
  <c r="E13" i="11" s="1"/>
  <c r="A4" i="8"/>
  <c r="A12" i="8"/>
  <c r="B10" i="11"/>
  <c r="B18" i="11"/>
  <c r="B26" i="11"/>
  <c r="B34" i="11"/>
  <c r="B42" i="11"/>
  <c r="B50" i="11"/>
  <c r="B58" i="11"/>
  <c r="B66" i="11"/>
  <c r="B74" i="11"/>
  <c r="B82" i="11"/>
  <c r="B90" i="11"/>
  <c r="A12" i="11"/>
  <c r="E12" i="11" s="1" a="1"/>
  <c r="E12" i="11" s="1"/>
  <c r="A20" i="11"/>
  <c r="F6" i="11" l="1"/>
  <c r="F12" i="11"/>
  <c r="F21" i="11"/>
  <c r="F13" i="11"/>
  <c r="F22" i="11"/>
  <c r="F15" i="11"/>
  <c r="F11" i="11"/>
  <c r="F3" i="11"/>
  <c r="F20" i="11"/>
  <c r="E10" i="11" a="1"/>
  <c r="E10" i="11" s="1"/>
  <c r="D10" i="11" a="1"/>
  <c r="D10" i="11" s="1"/>
  <c r="C10" i="11"/>
  <c r="A10" i="11"/>
  <c r="F17" i="11"/>
  <c r="B6" i="8"/>
  <c r="E6" i="8" s="1"/>
  <c r="F6" i="8" s="1"/>
  <c r="G6" i="8" s="1"/>
  <c r="C6" i="8"/>
  <c r="F16" i="11"/>
  <c r="F23" i="11"/>
  <c r="F7" i="11"/>
  <c r="E18" i="11" a="1"/>
  <c r="E18" i="11" s="1"/>
  <c r="D18" i="11" a="1"/>
  <c r="D18" i="11" s="1"/>
  <c r="C18" i="11"/>
  <c r="A18" i="11"/>
  <c r="B12" i="8"/>
  <c r="E12" i="8" s="1"/>
  <c r="F12" i="8" s="1"/>
  <c r="G12" i="8" s="1"/>
  <c r="C12" i="8"/>
  <c r="F9" i="11"/>
  <c r="F24" i="11"/>
  <c r="C10" i="8"/>
  <c r="B10" i="8"/>
  <c r="E10" i="8" s="1"/>
  <c r="F10" i="8" s="1"/>
  <c r="G10" i="8" s="1"/>
  <c r="F2" i="11"/>
  <c r="C4" i="8"/>
  <c r="B4" i="8"/>
  <c r="E4" i="8" s="1"/>
  <c r="F4" i="8" s="1"/>
  <c r="G4" i="8" s="1"/>
  <c r="F14" i="11"/>
  <c r="F19" i="11"/>
  <c r="B7" i="8"/>
  <c r="E7" i="8" s="1"/>
  <c r="F7" i="8" s="1"/>
  <c r="G7" i="8" s="1"/>
  <c r="C7" i="8"/>
  <c r="F25" i="11"/>
  <c r="F18" i="11" l="1"/>
  <c r="F10" i="11"/>
</calcChain>
</file>

<file path=xl/sharedStrings.xml><?xml version="1.0" encoding="utf-8"?>
<sst xmlns="http://schemas.openxmlformats.org/spreadsheetml/2006/main" count="778" uniqueCount="163">
  <si>
    <t>INSUMO</t>
  </si>
  <si>
    <t>PROVEEDOR</t>
  </si>
  <si>
    <t>UNIDAD DE MEDIDA</t>
  </si>
  <si>
    <t>CANTIDAD COMPRADA</t>
  </si>
  <si>
    <t>COSTO TOTAL</t>
  </si>
  <si>
    <t>COSTO POR UNIDAD</t>
  </si>
  <si>
    <t>Bolsa camiseta 10x20</t>
  </si>
  <si>
    <t>Papelera Escalada</t>
  </si>
  <si>
    <t>Unidad</t>
  </si>
  <si>
    <t>Separadores</t>
  </si>
  <si>
    <t>Kilogramos</t>
  </si>
  <si>
    <t>Papel films</t>
  </si>
  <si>
    <t>Metros</t>
  </si>
  <si>
    <t>Bolsas de arranque</t>
  </si>
  <si>
    <t>Rollo</t>
  </si>
  <si>
    <t>Bolsa camisetas 50x60</t>
  </si>
  <si>
    <t>Bolsa celofan</t>
  </si>
  <si>
    <t>Cinta</t>
  </si>
  <si>
    <t>Papel manteca</t>
  </si>
  <si>
    <t>Supermercado</t>
  </si>
  <si>
    <t>Cliente</t>
  </si>
  <si>
    <t>Producto</t>
  </si>
  <si>
    <t>Cantidad</t>
  </si>
  <si>
    <t>Precio</t>
  </si>
  <si>
    <t>Fecha</t>
  </si>
  <si>
    <t>Aclaración</t>
  </si>
  <si>
    <t>Budín de banana con chip</t>
  </si>
  <si>
    <t>Prepizzas individuales con tomate</t>
  </si>
  <si>
    <t>Hamburguesas de lentejas</t>
  </si>
  <si>
    <t>Hamburguesas de garbanzo</t>
  </si>
  <si>
    <t>Prepizzas grandes con tomate</t>
  </si>
  <si>
    <t>Hamburguesas de calabaza anco</t>
  </si>
  <si>
    <t>Albóndigas veggie</t>
  </si>
  <si>
    <t>Prepizzas grandes con cebolla</t>
  </si>
  <si>
    <t>Hamburguesas de pollo</t>
  </si>
  <si>
    <t>Bastones de calabaza rellenos</t>
  </si>
  <si>
    <t>Cookies rellenas con oreo</t>
  </si>
  <si>
    <t>RECETA</t>
  </si>
  <si>
    <t>INGREDIENTE</t>
  </si>
  <si>
    <t>CANTIDAD USADA</t>
  </si>
  <si>
    <t>UNIDAD</t>
  </si>
  <si>
    <t>COSTO UNITARIO</t>
  </si>
  <si>
    <t>SUBTOTAL</t>
  </si>
  <si>
    <t>Garbanzo</t>
  </si>
  <si>
    <t>Gramos</t>
  </si>
  <si>
    <t>Zanahoria</t>
  </si>
  <si>
    <t>Morrón</t>
  </si>
  <si>
    <t>Cebolla</t>
  </si>
  <si>
    <t>Ajo</t>
  </si>
  <si>
    <t>Aceite de oliva</t>
  </si>
  <si>
    <t>Mililitros</t>
  </si>
  <si>
    <t>Pan rallado</t>
  </si>
  <si>
    <t>Semillas girasol</t>
  </si>
  <si>
    <t>Semillas chía</t>
  </si>
  <si>
    <t>Lentejas</t>
  </si>
  <si>
    <t>Anco</t>
  </si>
  <si>
    <t>Queso</t>
  </si>
  <si>
    <t>Calabaza</t>
  </si>
  <si>
    <t>Pollo</t>
  </si>
  <si>
    <t>Sal fina</t>
  </si>
  <si>
    <t>Hamburguesas de Berenjena</t>
  </si>
  <si>
    <t>Berenjena</t>
  </si>
  <si>
    <t>Harina p/ pizza</t>
  </si>
  <si>
    <t>Kilogramo</t>
  </si>
  <si>
    <t>Leche</t>
  </si>
  <si>
    <t>Aceite</t>
  </si>
  <si>
    <t>Azúcar común</t>
  </si>
  <si>
    <t>Tomate</t>
  </si>
  <si>
    <t>Prepizzas individuales con cebolla</t>
  </si>
  <si>
    <t>Sal gruesa</t>
  </si>
  <si>
    <t>Banana</t>
  </si>
  <si>
    <t>Huevo</t>
  </si>
  <si>
    <t>Harina leudante</t>
  </si>
  <si>
    <t>Chocolate en taza</t>
  </si>
  <si>
    <t>Esencia de vainilla</t>
  </si>
  <si>
    <t>Budín de vainilla</t>
  </si>
  <si>
    <t>Budín de vainilla con chip</t>
  </si>
  <si>
    <t>Budín de naranja</t>
  </si>
  <si>
    <t>Naranja</t>
  </si>
  <si>
    <t>Budín marmolado</t>
  </si>
  <si>
    <t>Budín de chocolate</t>
  </si>
  <si>
    <t>Cookies con chip</t>
  </si>
  <si>
    <t>Manteca</t>
  </si>
  <si>
    <t>Harina 0000</t>
  </si>
  <si>
    <t>Almidón de maíz</t>
  </si>
  <si>
    <t>Polvo para hornear</t>
  </si>
  <si>
    <t>Bicarbonato de sodio</t>
  </si>
  <si>
    <t>Cookies con nutella</t>
  </si>
  <si>
    <t>Nutella</t>
  </si>
  <si>
    <t>Galletitas oreo</t>
  </si>
  <si>
    <t>Se vendio?</t>
  </si>
  <si>
    <t>6 hamburguesas de garbanzo</t>
  </si>
  <si>
    <t>6 hamburguesas de calabaza</t>
  </si>
  <si>
    <t>Si</t>
  </si>
  <si>
    <t>NOMBRE INGREDIENTE</t>
  </si>
  <si>
    <t>STOCK INICIAL</t>
  </si>
  <si>
    <t>STOCK ACTUAL</t>
  </si>
  <si>
    <t>kilogramos</t>
  </si>
  <si>
    <t>Litros</t>
  </si>
  <si>
    <t>Azúcar mascabo</t>
  </si>
  <si>
    <t>Pimentón</t>
  </si>
  <si>
    <t>Pimienta</t>
  </si>
  <si>
    <t>Nuez</t>
  </si>
  <si>
    <t>Precio unitario</t>
  </si>
  <si>
    <t>Total gastado</t>
  </si>
  <si>
    <t>Proveedor</t>
  </si>
  <si>
    <t>Dia</t>
  </si>
  <si>
    <t>Azúcar impalpable</t>
  </si>
  <si>
    <t>Verduleria</t>
  </si>
  <si>
    <t>Día</t>
  </si>
  <si>
    <t>Precio venta</t>
  </si>
  <si>
    <t>Comisión PY %</t>
  </si>
  <si>
    <t>Monotributo %</t>
  </si>
  <si>
    <t>Comisión PY $</t>
  </si>
  <si>
    <t>Monotributo $</t>
  </si>
  <si>
    <t>Gasto total</t>
  </si>
  <si>
    <t>Precio de venta ajustado</t>
  </si>
  <si>
    <t>Cookies con chip x4</t>
  </si>
  <si>
    <t>Cookies rellenas con oreo x4</t>
  </si>
  <si>
    <t>Cookies rellenas con nutella</t>
  </si>
  <si>
    <t>Porción de budín vainilla</t>
  </si>
  <si>
    <t>Porción de budín marmolado</t>
  </si>
  <si>
    <t>Porción de budín chocolate</t>
  </si>
  <si>
    <t>Porción de budín banana con chip</t>
  </si>
  <si>
    <t>Porción de budín con chip</t>
  </si>
  <si>
    <t xml:space="preserve">Porción de budín de naranja </t>
  </si>
  <si>
    <t>Prepizza grande con cebolla</t>
  </si>
  <si>
    <t>Prepizza grande con tomate</t>
  </si>
  <si>
    <t>Prepizza individual con tomate</t>
  </si>
  <si>
    <t>Prepizza individual con cebolla</t>
  </si>
  <si>
    <t>COSTO INGREDIENTES</t>
  </si>
  <si>
    <t>COSTO MANO DE OBRA</t>
  </si>
  <si>
    <t>GASTOS INDIRECTOS</t>
  </si>
  <si>
    <t xml:space="preserve">COSTO TOTAL </t>
  </si>
  <si>
    <t>PRECIO VENTA</t>
  </si>
  <si>
    <t>GANANCIA</t>
  </si>
  <si>
    <t>RECETAS</t>
  </si>
  <si>
    <t>TAREA</t>
  </si>
  <si>
    <t>TIEMPO ESTIMADO (MIN)</t>
  </si>
  <si>
    <t>COSTO POR HORA</t>
  </si>
  <si>
    <t>COSTO POR TAREA</t>
  </si>
  <si>
    <t>Hornear budin</t>
  </si>
  <si>
    <t>Cordar verdura</t>
  </si>
  <si>
    <t>Pelar verdura</t>
  </si>
  <si>
    <t>GASTO</t>
  </si>
  <si>
    <t>FRECUENCIA</t>
  </si>
  <si>
    <t>MONTO</t>
  </si>
  <si>
    <t>PRORRATEO POR UNIDAD PRODUCIDA (estimado)</t>
  </si>
  <si>
    <t>Cantidad de recetas hechas</t>
  </si>
  <si>
    <t>Papel film</t>
  </si>
  <si>
    <t>Trimestral</t>
  </si>
  <si>
    <t>Bolsas</t>
  </si>
  <si>
    <t>Detergente</t>
  </si>
  <si>
    <t>Esponja</t>
  </si>
  <si>
    <t>Lavandina</t>
  </si>
  <si>
    <t>Limpiador pisos</t>
  </si>
  <si>
    <t>Impresipon de folletos</t>
  </si>
  <si>
    <t>Total:</t>
  </si>
  <si>
    <t>FECHA</t>
  </si>
  <si>
    <t>PRODUCTO</t>
  </si>
  <si>
    <t>CANT. POR UNIDAD</t>
  </si>
  <si>
    <t>CANT. PEDIDA</t>
  </si>
  <si>
    <t>CANT. USADA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</si>
</sst>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&quot;$&quot;\ * #,##0.00_-;\-&quot;$&quot;\ * #,##0.00_-;_-&quot;$&quot;\ * &quot;-&quot;??_-;_-@_-"/>
    <numFmt numFmtId="164" formatCode="&quot;$&quot;\ #,##0"/>
    <numFmt numFmtId="165" formatCode="_-&quot;$&quot;\ * #,##0_-;\-&quot;$&quot;\ * #,##0_-;_-&quot;$&quot;\ * &quot;-&quot;??_-;_-@_-"/>
    <numFmt numFmtId="166" formatCode="0.000"/>
    <numFmt numFmtId="167" formatCode="yyyy\-mm\-dd\ hh:mm:ss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name val="Aptos Narrow"/>
    </font>
    <font>
      <b/>
      <sz val="11"/>
      <color theme="0"/>
      <name val="Aptos Narrow"/>
      <family val="2"/>
    </font>
  </fonts>
  <fills count="7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1" fillId="0" borderId="0"/>
  </cellStyleXfs>
  <cellXfs count="63">
    <xf numFmtId="0" fontId="0" fillId="0" borderId="0" xfId="0"/>
    <xf numFmtId="16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2" borderId="1" xfId="0" applyFill="1" applyBorder="1"/>
    <xf numFmtId="0" fontId="0" fillId="4" borderId="1" xfId="0" applyFill="1" applyBorder="1"/>
    <xf numFmtId="0" fontId="2" fillId="3" borderId="1" xfId="0" applyFont="1" applyFill="1" applyBorder="1"/>
    <xf numFmtId="0" fontId="0" fillId="2" borderId="1" xfId="0" applyFill="1" applyBorder="1" applyAlignment="1">
      <alignment horizontal="center" vertical="center"/>
    </xf>
    <xf numFmtId="165" fontId="0" fillId="2" borderId="1" xfId="1" applyNumberFormat="1" applyFont="1" applyFill="1" applyBorder="1" applyAlignment="1">
      <alignment horizontal="center" vertical="center"/>
    </xf>
    <xf numFmtId="165" fontId="2" fillId="3" borderId="1" xfId="1" applyNumberFormat="1" applyFont="1" applyFill="1" applyBorder="1" applyAlignment="1">
      <alignment horizontal="center" vertical="center"/>
    </xf>
    <xf numFmtId="165" fontId="0" fillId="0" borderId="0" xfId="1" applyNumberFormat="1" applyFont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1" applyNumberFormat="1" applyFont="1" applyFill="1" applyBorder="1" applyAlignment="1">
      <alignment horizontal="center" vertical="center"/>
    </xf>
    <xf numFmtId="166" fontId="0" fillId="2" borderId="1" xfId="0" applyNumberFormat="1" applyFill="1" applyBorder="1" applyAlignment="1">
      <alignment horizontal="center" vertical="center"/>
    </xf>
    <xf numFmtId="0" fontId="0" fillId="0" borderId="1" xfId="0" applyBorder="1"/>
    <xf numFmtId="44" fontId="0" fillId="0" borderId="0" xfId="1" applyFont="1"/>
    <xf numFmtId="44" fontId="0" fillId="0" borderId="1" xfId="1" applyFont="1" applyBorder="1"/>
    <xf numFmtId="1" fontId="0" fillId="0" borderId="0" xfId="0" applyNumberFormat="1" applyAlignment="1">
      <alignment horizontal="center" vertical="center" wrapText="1"/>
    </xf>
    <xf numFmtId="1" fontId="0" fillId="0" borderId="0" xfId="0" applyNumberFormat="1" applyAlignment="1">
      <alignment horizontal="center" vertical="center"/>
    </xf>
    <xf numFmtId="44" fontId="0" fillId="0" borderId="0" xfId="1" applyFont="1" applyAlignment="1">
      <alignment horizontal="center" vertical="center"/>
    </xf>
    <xf numFmtId="0" fontId="2" fillId="3" borderId="0" xfId="0" applyFont="1" applyFill="1"/>
    <xf numFmtId="44" fontId="0" fillId="0" borderId="3" xfId="0" applyNumberFormat="1" applyBorder="1"/>
    <xf numFmtId="0" fontId="4" fillId="2" borderId="1" xfId="0" applyFont="1" applyFill="1" applyBorder="1"/>
    <xf numFmtId="0" fontId="2" fillId="3" borderId="2" xfId="0" applyFont="1" applyFill="1" applyBorder="1"/>
    <xf numFmtId="166" fontId="0" fillId="2" borderId="1" xfId="0" applyNumberFormat="1" applyFill="1" applyBorder="1"/>
    <xf numFmtId="14" fontId="4" fillId="2" borderId="1" xfId="0" applyNumberFormat="1" applyFont="1" applyFill="1" applyBorder="1"/>
    <xf numFmtId="44" fontId="4" fillId="2" borderId="1" xfId="1" applyFont="1" applyFill="1" applyBorder="1"/>
    <xf numFmtId="0" fontId="4" fillId="2" borderId="1" xfId="0" applyFont="1" applyFill="1" applyBorder="1" applyAlignment="1">
      <alignment horizontal="center" vertical="center"/>
    </xf>
    <xf numFmtId="44" fontId="4" fillId="2" borderId="1" xfId="1" applyFont="1" applyFill="1" applyBorder="1" applyAlignment="1">
      <alignment horizontal="center" vertical="center"/>
    </xf>
    <xf numFmtId="9" fontId="4" fillId="2" borderId="1" xfId="0" applyNumberFormat="1" applyFont="1" applyFill="1" applyBorder="1" applyAlignment="1">
      <alignment horizontal="center" vertical="center"/>
    </xf>
    <xf numFmtId="44" fontId="4" fillId="2" borderId="1" xfId="0" applyNumberFormat="1" applyFont="1" applyFill="1" applyBorder="1" applyAlignment="1">
      <alignment horizontal="center" vertical="center"/>
    </xf>
    <xf numFmtId="44" fontId="4" fillId="2" borderId="0" xfId="1" applyFont="1" applyFill="1"/>
    <xf numFmtId="0" fontId="0" fillId="6" borderId="1" xfId="0" applyFill="1" applyBorder="1" applyAlignment="1">
      <alignment horizontal="center" vertical="center"/>
    </xf>
    <xf numFmtId="166" fontId="0" fillId="6" borderId="1" xfId="0" applyNumberFormat="1" applyFill="1" applyBorder="1" applyAlignment="1">
      <alignment horizontal="center" vertical="center"/>
    </xf>
    <xf numFmtId="166" fontId="0" fillId="6" borderId="5" xfId="0" applyNumberFormat="1" applyFill="1" applyBorder="1" applyAlignment="1">
      <alignment horizontal="center" vertical="center"/>
    </xf>
    <xf numFmtId="166" fontId="0" fillId="0" borderId="4" xfId="0" applyNumberFormat="1" applyBorder="1" applyAlignment="1">
      <alignment horizontal="center" vertical="center"/>
    </xf>
    <xf numFmtId="165" fontId="0" fillId="6" borderId="1" xfId="1" applyNumberFormat="1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16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16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vertical="center"/>
    </xf>
    <xf numFmtId="165" fontId="0" fillId="5" borderId="1" xfId="1" applyNumberFormat="1" applyFont="1" applyFill="1" applyBorder="1" applyAlignment="1">
      <alignment horizontal="center" vertical="center"/>
    </xf>
    <xf numFmtId="16" fontId="0" fillId="6" borderId="1" xfId="0" applyNumberFormat="1" applyFill="1" applyBorder="1" applyAlignment="1">
      <alignment horizontal="center" vertical="center"/>
    </xf>
    <xf numFmtId="0" fontId="0" fillId="6" borderId="1" xfId="0" applyFill="1" applyBorder="1" applyAlignment="1">
      <alignment vertical="center"/>
    </xf>
    <xf numFmtId="0" fontId="0" fillId="0" borderId="0" xfId="0" applyAlignment="1">
      <alignment vertical="center"/>
    </xf>
    <xf numFmtId="166" fontId="0" fillId="0" borderId="0" xfId="0" applyNumberFormat="1"/>
    <xf numFmtId="14" fontId="0" fillId="0" borderId="0" xfId="0" applyNumberFormat="1"/>
    <xf numFmtId="14" fontId="0" fillId="0" borderId="0" xfId="0" applyNumberFormat="1" applyAlignment="1">
      <alignment horizontal="center"/>
    </xf>
    <xf numFmtId="0" fontId="5" fillId="3" borderId="8" xfId="0" applyFont="1" applyFill="1" applyBorder="1" applyAlignment="1">
      <alignment horizontal="center" vertical="top"/>
    </xf>
    <xf numFmtId="0" fontId="3" fillId="3" borderId="1" xfId="0" applyFont="1" applyFill="1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167" fontId="0" fillId="0" borderId="0" xfId="0" applyNumberFormat="1" applyFill="1" applyBorder="1" applyAlignment="1">
      <alignment horizontal="center"/>
    </xf>
    <xf numFmtId="164" fontId="0" fillId="0" borderId="0" xfId="1" applyNumberFormat="1" applyFont="1" applyFill="1" applyBorder="1" applyAlignment="1">
      <alignment horizontal="center"/>
    </xf>
    <xf numFmtId="0" fontId="6" fillId="3" borderId="5" xfId="0" applyFont="1" applyFill="1" applyBorder="1" applyAlignment="1">
      <alignment horizontal="center" vertical="top"/>
    </xf>
    <xf numFmtId="164" fontId="6" fillId="3" borderId="5" xfId="0" applyNumberFormat="1" applyFont="1" applyFill="1" applyBorder="1" applyAlignment="1">
      <alignment horizontal="center" vertical="top"/>
    </xf>
    <xf numFmtId="14" fontId="6" fillId="3" borderId="5" xfId="0" applyNumberFormat="1" applyFont="1" applyFill="1" applyBorder="1" applyAlignment="1">
      <alignment horizontal="center" vertical="top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zoomScaleNormal="100" workbookViewId="0">
      <selection activeCell="E10" sqref="E10"/>
    </sheetView>
  </sheetViews>
  <sheetFormatPr baseColWidth="10" defaultRowHeight="14.4" x14ac:dyDescent="0.3"/>
  <cols>
    <col min="1" max="1" width="24.33203125" bestFit="1" customWidth="1"/>
    <col min="2" max="2" width="16.88671875" bestFit="1" customWidth="1"/>
    <col min="3" max="3" width="21.44140625" bestFit="1" customWidth="1"/>
    <col min="4" max="4" width="24.109375" bestFit="1" customWidth="1"/>
    <col min="5" max="5" width="18" bestFit="1" customWidth="1"/>
    <col min="6" max="6" width="23.44140625" bestFit="1" customWidth="1"/>
  </cols>
  <sheetData>
    <row r="1" spans="1:6" x14ac:dyDescent="0.3">
      <c r="A1" s="11" t="s">
        <v>0</v>
      </c>
      <c r="B1" s="11" t="s">
        <v>1</v>
      </c>
      <c r="C1" s="11" t="s">
        <v>2</v>
      </c>
      <c r="D1" s="11" t="s">
        <v>3</v>
      </c>
      <c r="E1" s="9" t="s">
        <v>4</v>
      </c>
      <c r="F1" s="9" t="s">
        <v>5</v>
      </c>
    </row>
    <row r="2" spans="1:6" x14ac:dyDescent="0.3">
      <c r="A2" s="7" t="s">
        <v>6</v>
      </c>
      <c r="B2" s="7" t="s">
        <v>7</v>
      </c>
      <c r="C2" s="7" t="s">
        <v>8</v>
      </c>
      <c r="D2" s="7">
        <v>50</v>
      </c>
      <c r="E2" s="8">
        <v>3000</v>
      </c>
      <c r="F2" s="13">
        <f t="shared" ref="F2:F25" si="0">E2/D2</f>
        <v>60</v>
      </c>
    </row>
    <row r="3" spans="1:6" x14ac:dyDescent="0.3">
      <c r="A3" s="7" t="s">
        <v>9</v>
      </c>
      <c r="B3" s="7" t="s">
        <v>7</v>
      </c>
      <c r="C3" s="7" t="s">
        <v>10</v>
      </c>
      <c r="D3" s="7">
        <v>1</v>
      </c>
      <c r="E3" s="8">
        <v>3500</v>
      </c>
      <c r="F3" s="13">
        <f t="shared" si="0"/>
        <v>3500</v>
      </c>
    </row>
    <row r="4" spans="1:6" x14ac:dyDescent="0.3">
      <c r="A4" s="7" t="s">
        <v>11</v>
      </c>
      <c r="B4" s="7" t="s">
        <v>7</v>
      </c>
      <c r="C4" s="7" t="s">
        <v>12</v>
      </c>
      <c r="D4" s="7">
        <v>50</v>
      </c>
      <c r="E4" s="8">
        <v>7900</v>
      </c>
      <c r="F4" s="13">
        <f t="shared" si="0"/>
        <v>158</v>
      </c>
    </row>
    <row r="5" spans="1:6" x14ac:dyDescent="0.3">
      <c r="A5" s="7" t="s">
        <v>13</v>
      </c>
      <c r="B5" s="7" t="s">
        <v>7</v>
      </c>
      <c r="C5" s="7" t="s">
        <v>14</v>
      </c>
      <c r="D5" s="7">
        <v>1</v>
      </c>
      <c r="E5" s="8">
        <v>2500</v>
      </c>
      <c r="F5" s="13">
        <f t="shared" si="0"/>
        <v>2500</v>
      </c>
    </row>
    <row r="6" spans="1:6" x14ac:dyDescent="0.3">
      <c r="A6" s="7" t="s">
        <v>15</v>
      </c>
      <c r="B6" s="7" t="s">
        <v>7</v>
      </c>
      <c r="C6" s="7" t="s">
        <v>8</v>
      </c>
      <c r="D6" s="7">
        <v>50</v>
      </c>
      <c r="E6" s="8">
        <v>1783.33</v>
      </c>
      <c r="F6" s="13">
        <f t="shared" si="0"/>
        <v>35.666599999999995</v>
      </c>
    </row>
    <row r="7" spans="1:6" x14ac:dyDescent="0.3">
      <c r="A7" s="7" t="s">
        <v>16</v>
      </c>
      <c r="B7" s="7" t="s">
        <v>7</v>
      </c>
      <c r="C7" s="7" t="s">
        <v>8</v>
      </c>
      <c r="D7" s="7">
        <v>100</v>
      </c>
      <c r="E7" s="8">
        <v>1783.33</v>
      </c>
      <c r="F7" s="13">
        <f t="shared" si="0"/>
        <v>17.833299999999998</v>
      </c>
    </row>
    <row r="8" spans="1:6" x14ac:dyDescent="0.3">
      <c r="A8" s="7" t="s">
        <v>17</v>
      </c>
      <c r="B8" s="7" t="s">
        <v>7</v>
      </c>
      <c r="C8" s="7" t="s">
        <v>8</v>
      </c>
      <c r="D8" s="7">
        <v>1</v>
      </c>
      <c r="E8" s="8">
        <v>1783.33</v>
      </c>
      <c r="F8" s="13">
        <f t="shared" si="0"/>
        <v>1783.33</v>
      </c>
    </row>
    <row r="9" spans="1:6" x14ac:dyDescent="0.3">
      <c r="A9" s="7" t="s">
        <v>18</v>
      </c>
      <c r="B9" s="7" t="s">
        <v>19</v>
      </c>
      <c r="C9" s="7" t="s">
        <v>8</v>
      </c>
      <c r="D9" s="7">
        <v>1</v>
      </c>
      <c r="E9" s="8">
        <v>1305</v>
      </c>
      <c r="F9" s="13">
        <f t="shared" si="0"/>
        <v>1305</v>
      </c>
    </row>
    <row r="10" spans="1:6" x14ac:dyDescent="0.3">
      <c r="A10" s="7"/>
      <c r="B10" s="7"/>
      <c r="C10" s="7"/>
      <c r="D10" s="7"/>
      <c r="E10" s="8"/>
      <c r="F10" s="13" t="e">
        <f t="shared" si="0"/>
        <v>#DIV/0!</v>
      </c>
    </row>
    <row r="11" spans="1:6" x14ac:dyDescent="0.3">
      <c r="A11" s="7"/>
      <c r="B11" s="7"/>
      <c r="C11" s="7"/>
      <c r="D11" s="7"/>
      <c r="E11" s="8"/>
      <c r="F11" s="13" t="e">
        <f t="shared" si="0"/>
        <v>#DIV/0!</v>
      </c>
    </row>
    <row r="12" spans="1:6" x14ac:dyDescent="0.3">
      <c r="A12" s="7"/>
      <c r="B12" s="7"/>
      <c r="C12" s="7"/>
      <c r="D12" s="7"/>
      <c r="E12" s="8"/>
      <c r="F12" s="13" t="e">
        <f t="shared" si="0"/>
        <v>#DIV/0!</v>
      </c>
    </row>
    <row r="13" spans="1:6" x14ac:dyDescent="0.3">
      <c r="A13" s="7"/>
      <c r="B13" s="7"/>
      <c r="C13" s="7"/>
      <c r="D13" s="7"/>
      <c r="E13" s="8"/>
      <c r="F13" s="13" t="e">
        <f t="shared" si="0"/>
        <v>#DIV/0!</v>
      </c>
    </row>
    <row r="14" spans="1:6" x14ac:dyDescent="0.3">
      <c r="A14" s="7"/>
      <c r="B14" s="7"/>
      <c r="C14" s="7"/>
      <c r="D14" s="7"/>
      <c r="E14" s="8"/>
      <c r="F14" s="13" t="e">
        <f t="shared" si="0"/>
        <v>#DIV/0!</v>
      </c>
    </row>
    <row r="15" spans="1:6" x14ac:dyDescent="0.3">
      <c r="A15" s="7"/>
      <c r="B15" s="7"/>
      <c r="C15" s="7"/>
      <c r="D15" s="7"/>
      <c r="E15" s="8"/>
      <c r="F15" s="13" t="e">
        <f t="shared" si="0"/>
        <v>#DIV/0!</v>
      </c>
    </row>
    <row r="16" spans="1:6" x14ac:dyDescent="0.3">
      <c r="A16" s="7"/>
      <c r="B16" s="7"/>
      <c r="C16" s="7"/>
      <c r="D16" s="7"/>
      <c r="E16" s="8"/>
      <c r="F16" s="13" t="e">
        <f t="shared" si="0"/>
        <v>#DIV/0!</v>
      </c>
    </row>
    <row r="17" spans="1:6" x14ac:dyDescent="0.3">
      <c r="A17" s="7"/>
      <c r="B17" s="7"/>
      <c r="C17" s="7"/>
      <c r="D17" s="7"/>
      <c r="E17" s="8"/>
      <c r="F17" s="13" t="e">
        <f t="shared" si="0"/>
        <v>#DIV/0!</v>
      </c>
    </row>
    <row r="18" spans="1:6" x14ac:dyDescent="0.3">
      <c r="A18" s="7"/>
      <c r="B18" s="7"/>
      <c r="C18" s="7"/>
      <c r="D18" s="7"/>
      <c r="E18" s="8"/>
      <c r="F18" s="13" t="e">
        <f t="shared" si="0"/>
        <v>#DIV/0!</v>
      </c>
    </row>
    <row r="19" spans="1:6" x14ac:dyDescent="0.3">
      <c r="A19" s="7"/>
      <c r="B19" s="7"/>
      <c r="C19" s="7"/>
      <c r="D19" s="7"/>
      <c r="E19" s="8"/>
      <c r="F19" s="13" t="e">
        <f t="shared" si="0"/>
        <v>#DIV/0!</v>
      </c>
    </row>
    <row r="20" spans="1:6" x14ac:dyDescent="0.3">
      <c r="A20" s="7"/>
      <c r="B20" s="7"/>
      <c r="C20" s="7"/>
      <c r="D20" s="7"/>
      <c r="E20" s="8"/>
      <c r="F20" s="13" t="e">
        <f t="shared" si="0"/>
        <v>#DIV/0!</v>
      </c>
    </row>
    <row r="21" spans="1:6" x14ac:dyDescent="0.3">
      <c r="A21" s="7"/>
      <c r="B21" s="7"/>
      <c r="C21" s="7"/>
      <c r="D21" s="7"/>
      <c r="E21" s="8"/>
      <c r="F21" s="13" t="e">
        <f t="shared" si="0"/>
        <v>#DIV/0!</v>
      </c>
    </row>
    <row r="22" spans="1:6" x14ac:dyDescent="0.3">
      <c r="A22" s="7"/>
      <c r="B22" s="7"/>
      <c r="C22" s="7"/>
      <c r="D22" s="7"/>
      <c r="E22" s="8"/>
      <c r="F22" s="13" t="e">
        <f t="shared" si="0"/>
        <v>#DIV/0!</v>
      </c>
    </row>
    <row r="23" spans="1:6" x14ac:dyDescent="0.3">
      <c r="A23" s="7"/>
      <c r="B23" s="7"/>
      <c r="C23" s="7"/>
      <c r="D23" s="7"/>
      <c r="E23" s="8"/>
      <c r="F23" s="13" t="e">
        <f t="shared" si="0"/>
        <v>#DIV/0!</v>
      </c>
    </row>
    <row r="24" spans="1:6" x14ac:dyDescent="0.3">
      <c r="A24" s="7"/>
      <c r="B24" s="7"/>
      <c r="C24" s="7"/>
      <c r="D24" s="7"/>
      <c r="E24" s="8"/>
      <c r="F24" s="13" t="e">
        <f t="shared" si="0"/>
        <v>#DIV/0!</v>
      </c>
    </row>
    <row r="25" spans="1:6" x14ac:dyDescent="0.3">
      <c r="A25" s="7"/>
      <c r="B25" s="7"/>
      <c r="C25" s="7"/>
      <c r="D25" s="7"/>
      <c r="E25" s="8"/>
      <c r="F25" s="13" t="e">
        <f t="shared" si="0"/>
        <v>#DIV/0!</v>
      </c>
    </row>
  </sheetData>
  <autoFilter ref="A1:F25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6"/>
  <sheetViews>
    <sheetView zoomScale="89" workbookViewId="0">
      <selection activeCell="B4" sqref="B4"/>
    </sheetView>
  </sheetViews>
  <sheetFormatPr baseColWidth="10" defaultRowHeight="14.4" x14ac:dyDescent="0.3"/>
  <cols>
    <col min="1" max="1" width="16.33203125" style="2" customWidth="1"/>
    <col min="2" max="2" width="29.33203125" style="2" bestFit="1" customWidth="1"/>
    <col min="3" max="3" width="23" style="2" customWidth="1"/>
    <col min="4" max="4" width="11.5546875" style="3" customWidth="1"/>
    <col min="5" max="5" width="11.5546875" style="50" customWidth="1"/>
    <col min="6" max="6" width="110.109375" bestFit="1" customWidth="1"/>
    <col min="7" max="7" width="18.44140625" bestFit="1" customWidth="1"/>
  </cols>
  <sheetData>
    <row r="1" spans="1:6" x14ac:dyDescent="0.3">
      <c r="A1" s="60" t="s">
        <v>20</v>
      </c>
      <c r="B1" s="60" t="s">
        <v>21</v>
      </c>
      <c r="C1" s="60" t="s">
        <v>22</v>
      </c>
      <c r="D1" s="61" t="s">
        <v>23</v>
      </c>
      <c r="E1" s="62" t="s">
        <v>24</v>
      </c>
      <c r="F1" s="60" t="s">
        <v>25</v>
      </c>
    </row>
    <row r="2" spans="1:6" x14ac:dyDescent="0.3">
      <c r="A2" s="55"/>
      <c r="B2" s="56"/>
      <c r="C2" s="56"/>
      <c r="D2" s="57"/>
      <c r="E2" s="58"/>
      <c r="F2" s="55"/>
    </row>
    <row r="3" spans="1:6" x14ac:dyDescent="0.3">
      <c r="A3" s="55"/>
      <c r="B3" s="56"/>
      <c r="C3" s="56"/>
      <c r="D3" s="59"/>
      <c r="E3" s="58"/>
      <c r="F3" s="55"/>
    </row>
    <row r="4" spans="1:6" x14ac:dyDescent="0.3">
      <c r="A4" s="55"/>
      <c r="B4" s="56"/>
      <c r="C4" s="56"/>
      <c r="D4" s="57"/>
      <c r="E4" s="58"/>
      <c r="F4" s="55"/>
    </row>
    <row r="5" spans="1:6" x14ac:dyDescent="0.3">
      <c r="A5" s="55"/>
      <c r="B5" s="56"/>
      <c r="C5" s="56"/>
      <c r="D5" s="57"/>
      <c r="E5" s="58"/>
      <c r="F5" s="55"/>
    </row>
    <row r="6" spans="1:6" x14ac:dyDescent="0.3">
      <c r="A6" s="55"/>
      <c r="B6" s="56"/>
      <c r="C6" s="56"/>
      <c r="D6" s="57"/>
      <c r="E6" s="58"/>
      <c r="F6" s="55"/>
    </row>
    <row r="7" spans="1:6" x14ac:dyDescent="0.3">
      <c r="A7" s="55"/>
      <c r="B7" s="56"/>
      <c r="C7" s="56"/>
      <c r="D7" s="57"/>
      <c r="E7" s="58"/>
      <c r="F7" s="55"/>
    </row>
    <row r="8" spans="1:6" x14ac:dyDescent="0.3">
      <c r="A8" s="55"/>
      <c r="B8" s="56"/>
      <c r="C8" s="56"/>
      <c r="D8" s="57"/>
      <c r="E8" s="58"/>
      <c r="F8" s="55"/>
    </row>
    <row r="9" spans="1:6" x14ac:dyDescent="0.3">
      <c r="A9" s="55"/>
      <c r="B9" s="56"/>
      <c r="C9" s="56"/>
      <c r="D9" s="57"/>
      <c r="E9" s="58"/>
      <c r="F9" s="55"/>
    </row>
    <row r="10" spans="1:6" x14ac:dyDescent="0.3">
      <c r="A10" s="55"/>
      <c r="B10" s="56"/>
      <c r="C10" s="56"/>
      <c r="D10" s="57"/>
      <c r="E10" s="58"/>
      <c r="F10" s="55"/>
    </row>
    <row r="11" spans="1:6" x14ac:dyDescent="0.3">
      <c r="A11" s="55"/>
      <c r="B11" s="56"/>
      <c r="C11" s="56"/>
      <c r="D11" s="57"/>
      <c r="E11" s="58"/>
      <c r="F11" s="55"/>
    </row>
    <row r="12" spans="1:6" x14ac:dyDescent="0.3">
      <c r="A12" s="55"/>
      <c r="B12" s="56"/>
      <c r="C12" s="56"/>
      <c r="D12" s="57"/>
      <c r="E12" s="58"/>
      <c r="F12" s="55"/>
    </row>
    <row r="13" spans="1:6" x14ac:dyDescent="0.3">
      <c r="A13" s="55"/>
      <c r="B13" s="56"/>
      <c r="C13" s="56"/>
      <c r="D13" s="57"/>
      <c r="E13" s="58"/>
      <c r="F13" s="55"/>
    </row>
    <row r="14" spans="1:6" x14ac:dyDescent="0.3">
      <c r="A14" s="55"/>
      <c r="B14" s="56"/>
      <c r="C14" s="56"/>
      <c r="D14" s="57"/>
      <c r="E14" s="58"/>
      <c r="F14" s="55"/>
    </row>
    <row r="15" spans="1:6" x14ac:dyDescent="0.3">
      <c r="A15" s="55"/>
      <c r="B15" s="56"/>
      <c r="C15" s="56"/>
      <c r="D15" s="57"/>
      <c r="E15" s="58"/>
      <c r="F15" s="55"/>
    </row>
    <row r="16" spans="1:6" x14ac:dyDescent="0.3">
      <c r="A16" s="55"/>
      <c r="B16" s="56"/>
      <c r="C16" s="56"/>
      <c r="D16" s="57"/>
      <c r="E16" s="58"/>
      <c r="F16" s="55"/>
    </row>
    <row r="17" spans="1:6" x14ac:dyDescent="0.3">
      <c r="A17" s="55"/>
      <c r="B17" s="56"/>
      <c r="C17" s="56"/>
      <c r="D17" s="57"/>
      <c r="E17" s="58"/>
      <c r="F17" s="55"/>
    </row>
    <row r="18" spans="1:6" x14ac:dyDescent="0.3">
      <c r="A18" s="55"/>
      <c r="B18" s="56"/>
      <c r="C18" s="56"/>
      <c r="D18" s="57"/>
      <c r="E18" s="58"/>
      <c r="F18" s="55"/>
    </row>
    <row r="19" spans="1:6" x14ac:dyDescent="0.3">
      <c r="A19" s="55"/>
      <c r="B19" s="56"/>
      <c r="C19" s="56"/>
      <c r="D19" s="57"/>
      <c r="E19" s="58"/>
      <c r="F19" s="55"/>
    </row>
    <row r="20" spans="1:6" x14ac:dyDescent="0.3">
      <c r="A20" s="55"/>
      <c r="B20" s="56"/>
      <c r="C20" s="56"/>
      <c r="D20" s="57"/>
      <c r="E20" s="58"/>
      <c r="F20" s="55"/>
    </row>
    <row r="21" spans="1:6" x14ac:dyDescent="0.3">
      <c r="A21" s="55"/>
      <c r="B21" s="56"/>
      <c r="C21" s="56"/>
      <c r="D21" s="57"/>
      <c r="E21" s="58"/>
      <c r="F21" s="55"/>
    </row>
    <row r="22" spans="1:6" x14ac:dyDescent="0.3">
      <c r="A22" s="55"/>
      <c r="B22" s="56"/>
      <c r="C22" s="56"/>
      <c r="D22" s="57"/>
      <c r="E22" s="58"/>
      <c r="F22" s="55"/>
    </row>
    <row r="23" spans="1:6" x14ac:dyDescent="0.3">
      <c r="A23" s="55"/>
      <c r="B23" s="56"/>
      <c r="C23" s="56"/>
      <c r="D23" s="57"/>
      <c r="E23" s="58"/>
      <c r="F23" s="55"/>
    </row>
    <row r="24" spans="1:6" x14ac:dyDescent="0.3">
      <c r="A24" s="55"/>
      <c r="B24" s="56"/>
      <c r="C24" s="56"/>
      <c r="D24" s="57"/>
      <c r="E24" s="58"/>
      <c r="F24" s="55"/>
    </row>
    <row r="25" spans="1:6" x14ac:dyDescent="0.3">
      <c r="A25" s="55"/>
      <c r="B25" s="56"/>
      <c r="C25" s="56"/>
      <c r="D25" s="57"/>
      <c r="E25" s="58"/>
      <c r="F25" s="55"/>
    </row>
    <row r="26" spans="1:6" x14ac:dyDescent="0.3">
      <c r="A26"/>
      <c r="B26"/>
      <c r="C26"/>
      <c r="D26"/>
      <c r="E26" s="4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G161"/>
  <sheetViews>
    <sheetView zoomScaleNormal="100" workbookViewId="0">
      <selection activeCell="B63" sqref="B63"/>
    </sheetView>
  </sheetViews>
  <sheetFormatPr baseColWidth="10" defaultRowHeight="14.4" x14ac:dyDescent="0.3"/>
  <cols>
    <col min="1" max="1" width="33" bestFit="1" customWidth="1"/>
    <col min="2" max="2" width="21.88671875" bestFit="1" customWidth="1"/>
    <col min="3" max="3" width="21.44140625" bestFit="1" customWidth="1"/>
    <col min="4" max="4" width="21.44140625" customWidth="1"/>
    <col min="5" max="5" width="24.109375" bestFit="1" customWidth="1"/>
    <col min="6" max="6" width="18" bestFit="1" customWidth="1"/>
    <col min="7" max="7" width="23.44140625" bestFit="1" customWidth="1"/>
  </cols>
  <sheetData>
    <row r="1" spans="1:7" x14ac:dyDescent="0.3">
      <c r="A1" s="11" t="s">
        <v>37</v>
      </c>
      <c r="B1" s="11" t="s">
        <v>38</v>
      </c>
      <c r="C1" s="11" t="s">
        <v>39</v>
      </c>
      <c r="D1" s="11" t="s">
        <v>40</v>
      </c>
      <c r="E1" s="11" t="s">
        <v>41</v>
      </c>
      <c r="F1" s="9" t="s">
        <v>42</v>
      </c>
      <c r="G1" s="9" t="s">
        <v>4</v>
      </c>
    </row>
    <row r="2" spans="1:7" hidden="1" x14ac:dyDescent="0.3">
      <c r="A2" s="7" t="s">
        <v>29</v>
      </c>
      <c r="B2" s="7" t="s">
        <v>43</v>
      </c>
      <c r="C2" s="14">
        <v>0.35</v>
      </c>
      <c r="D2" s="14" t="s">
        <v>44</v>
      </c>
      <c r="E2" s="8">
        <f>IFERROR(VLOOKUP(B2,Ingredientes!A:B,4,FALSE),0)</f>
        <v>0</v>
      </c>
      <c r="F2" s="8">
        <f t="shared" ref="F2:F33" si="0">C2*E2</f>
        <v>0</v>
      </c>
      <c r="G2" s="8">
        <f>IF(COUNTIF($A$2:A2, A2)=1, SUMIF(A:A, A2, F:F), "")</f>
        <v>0</v>
      </c>
    </row>
    <row r="3" spans="1:7" hidden="1" x14ac:dyDescent="0.3">
      <c r="A3" s="7" t="s">
        <v>29</v>
      </c>
      <c r="B3" s="7" t="s">
        <v>45</v>
      </c>
      <c r="C3" s="14">
        <v>0.35</v>
      </c>
      <c r="D3" s="14" t="s">
        <v>44</v>
      </c>
      <c r="E3" s="8">
        <f>IFERROR(VLOOKUP(B3,Ingredientes!A:B,4,FALSE),0)</f>
        <v>0</v>
      </c>
      <c r="F3" s="8">
        <f t="shared" si="0"/>
        <v>0</v>
      </c>
      <c r="G3" s="8"/>
    </row>
    <row r="4" spans="1:7" hidden="1" x14ac:dyDescent="0.3">
      <c r="A4" s="7" t="s">
        <v>29</v>
      </c>
      <c r="B4" s="7" t="s">
        <v>46</v>
      </c>
      <c r="C4" s="14">
        <v>0.1</v>
      </c>
      <c r="D4" s="14" t="s">
        <v>44</v>
      </c>
      <c r="E4" s="8">
        <f>IFERROR(VLOOKUP(B4,Ingredientes!A:B,4,FALSE),0)</f>
        <v>0</v>
      </c>
      <c r="F4" s="8">
        <f t="shared" si="0"/>
        <v>0</v>
      </c>
      <c r="G4" s="8"/>
    </row>
    <row r="5" spans="1:7" hidden="1" x14ac:dyDescent="0.3">
      <c r="A5" s="7" t="s">
        <v>29</v>
      </c>
      <c r="B5" s="7" t="s">
        <v>47</v>
      </c>
      <c r="C5" s="14">
        <v>0.1</v>
      </c>
      <c r="D5" s="14" t="s">
        <v>44</v>
      </c>
      <c r="E5" s="8">
        <f>IFERROR(VLOOKUP(B5,Ingredientes!A:B,4,FALSE),0)</f>
        <v>0</v>
      </c>
      <c r="F5" s="8">
        <f t="shared" si="0"/>
        <v>0</v>
      </c>
      <c r="G5" s="8"/>
    </row>
    <row r="6" spans="1:7" hidden="1" x14ac:dyDescent="0.3">
      <c r="A6" s="7" t="s">
        <v>29</v>
      </c>
      <c r="B6" s="7" t="s">
        <v>48</v>
      </c>
      <c r="C6" s="14">
        <v>0.5</v>
      </c>
      <c r="D6" s="14" t="s">
        <v>44</v>
      </c>
      <c r="E6" s="8">
        <f>IFERROR(VLOOKUP(B6,Ingredientes!A:B,4,FALSE),0)</f>
        <v>0</v>
      </c>
      <c r="F6" s="8">
        <f t="shared" si="0"/>
        <v>0</v>
      </c>
      <c r="G6" s="8"/>
    </row>
    <row r="7" spans="1:7" hidden="1" x14ac:dyDescent="0.3">
      <c r="A7" s="7" t="s">
        <v>29</v>
      </c>
      <c r="B7" s="7" t="s">
        <v>49</v>
      </c>
      <c r="C7" s="14">
        <v>2.5000000000000001E-2</v>
      </c>
      <c r="D7" s="7" t="s">
        <v>50</v>
      </c>
      <c r="E7" s="8">
        <f>IFERROR(VLOOKUP(B7,Ingredientes!A:B,4,FALSE),0)</f>
        <v>0</v>
      </c>
      <c r="F7" s="8">
        <f t="shared" si="0"/>
        <v>0</v>
      </c>
      <c r="G7" s="8"/>
    </row>
    <row r="8" spans="1:7" hidden="1" x14ac:dyDescent="0.3">
      <c r="A8" s="7" t="s">
        <v>29</v>
      </c>
      <c r="B8" s="7" t="s">
        <v>51</v>
      </c>
      <c r="C8" s="14">
        <v>0.05</v>
      </c>
      <c r="D8" s="7" t="s">
        <v>44</v>
      </c>
      <c r="E8" s="8">
        <f>IFERROR(VLOOKUP(B8,Ingredientes!A:B,4,FALSE),0)</f>
        <v>0</v>
      </c>
      <c r="F8" s="8">
        <f t="shared" si="0"/>
        <v>0</v>
      </c>
      <c r="G8" s="8"/>
    </row>
    <row r="9" spans="1:7" hidden="1" x14ac:dyDescent="0.3">
      <c r="A9" s="7" t="s">
        <v>29</v>
      </c>
      <c r="B9" s="7" t="s">
        <v>52</v>
      </c>
      <c r="C9" s="14">
        <v>0.01</v>
      </c>
      <c r="D9" s="7" t="s">
        <v>44</v>
      </c>
      <c r="E9" s="8">
        <f>IFERROR(VLOOKUP(B9,Ingredientes!A:B,4,FALSE),0)</f>
        <v>0</v>
      </c>
      <c r="F9" s="8">
        <f t="shared" si="0"/>
        <v>0</v>
      </c>
      <c r="G9" s="8"/>
    </row>
    <row r="10" spans="1:7" hidden="1" x14ac:dyDescent="0.3">
      <c r="A10" s="7" t="s">
        <v>29</v>
      </c>
      <c r="B10" s="7" t="s">
        <v>53</v>
      </c>
      <c r="C10" s="14">
        <v>5.0000000000000001E-3</v>
      </c>
      <c r="D10" s="7" t="s">
        <v>44</v>
      </c>
      <c r="E10" s="8">
        <f>IFERROR(VLOOKUP(B10,Ingredientes!A:B,4,FALSE),0)</f>
        <v>0</v>
      </c>
      <c r="F10" s="8">
        <f t="shared" si="0"/>
        <v>0</v>
      </c>
      <c r="G10" s="8"/>
    </row>
    <row r="11" spans="1:7" hidden="1" x14ac:dyDescent="0.3">
      <c r="A11" s="7" t="s">
        <v>28</v>
      </c>
      <c r="B11" s="7" t="s">
        <v>54</v>
      </c>
      <c r="C11" s="14">
        <v>0.05</v>
      </c>
      <c r="D11" s="14" t="s">
        <v>44</v>
      </c>
      <c r="E11" s="8">
        <f>IFERROR(VLOOKUP(B11,Ingredientes!A:B,4,FALSE),0)</f>
        <v>0</v>
      </c>
      <c r="F11" s="8">
        <f t="shared" si="0"/>
        <v>0</v>
      </c>
      <c r="G11" s="8">
        <f>IF(COUNTIF($A$2:A11, A11)=1, SUMIF(A:A, A11, F:F), "")</f>
        <v>0</v>
      </c>
    </row>
    <row r="12" spans="1:7" hidden="1" x14ac:dyDescent="0.3">
      <c r="A12" s="7" t="s">
        <v>28</v>
      </c>
      <c r="B12" s="7" t="s">
        <v>55</v>
      </c>
      <c r="C12" s="14">
        <v>0.05</v>
      </c>
      <c r="D12" s="14" t="s">
        <v>44</v>
      </c>
      <c r="E12" s="8">
        <f>IFERROR(VLOOKUP(B12,Ingredientes!A:B,4,FALSE),0)</f>
        <v>0</v>
      </c>
      <c r="F12" s="8">
        <f t="shared" si="0"/>
        <v>0</v>
      </c>
      <c r="G12" s="8"/>
    </row>
    <row r="13" spans="1:7" hidden="1" x14ac:dyDescent="0.3">
      <c r="A13" s="7" t="s">
        <v>28</v>
      </c>
      <c r="B13" s="7" t="s">
        <v>46</v>
      </c>
      <c r="C13" s="14">
        <v>1.4E-2</v>
      </c>
      <c r="D13" s="14" t="s">
        <v>44</v>
      </c>
      <c r="E13" s="8">
        <f>IFERROR(VLOOKUP(B13,Ingredientes!A:B,4,FALSE),0)</f>
        <v>0</v>
      </c>
      <c r="F13" s="8">
        <f t="shared" si="0"/>
        <v>0</v>
      </c>
      <c r="G13" s="8"/>
    </row>
    <row r="14" spans="1:7" hidden="1" x14ac:dyDescent="0.3">
      <c r="A14" s="7" t="s">
        <v>28</v>
      </c>
      <c r="B14" s="7" t="s">
        <v>47</v>
      </c>
      <c r="C14" s="14">
        <v>1.0999999999999999E-2</v>
      </c>
      <c r="D14" s="14" t="s">
        <v>44</v>
      </c>
      <c r="E14" s="8">
        <f>IFERROR(VLOOKUP(B14,Ingredientes!A:B,4,FALSE),0)</f>
        <v>0</v>
      </c>
      <c r="F14" s="8">
        <f t="shared" si="0"/>
        <v>0</v>
      </c>
      <c r="G14" s="8"/>
    </row>
    <row r="15" spans="1:7" hidden="1" x14ac:dyDescent="0.3">
      <c r="A15" s="7" t="s">
        <v>28</v>
      </c>
      <c r="B15" s="7" t="s">
        <v>48</v>
      </c>
      <c r="C15" s="14">
        <v>1E-3</v>
      </c>
      <c r="D15" s="14" t="s">
        <v>44</v>
      </c>
      <c r="E15" s="8">
        <f>IFERROR(VLOOKUP(B15,Ingredientes!A:B,4,FALSE),0)</f>
        <v>0</v>
      </c>
      <c r="F15" s="8">
        <f t="shared" si="0"/>
        <v>0</v>
      </c>
      <c r="G15" s="8"/>
    </row>
    <row r="16" spans="1:7" hidden="1" x14ac:dyDescent="0.3">
      <c r="A16" s="7" t="s">
        <v>28</v>
      </c>
      <c r="B16" s="7" t="s">
        <v>49</v>
      </c>
      <c r="C16" s="14">
        <v>3.0000000000000001E-3</v>
      </c>
      <c r="D16" s="7" t="s">
        <v>50</v>
      </c>
      <c r="E16" s="8">
        <f>IFERROR(VLOOKUP(B16,Ingredientes!A:B,4,FALSE),0)</f>
        <v>0</v>
      </c>
      <c r="F16" s="8">
        <f t="shared" si="0"/>
        <v>0</v>
      </c>
      <c r="G16" s="8"/>
    </row>
    <row r="17" spans="1:7" hidden="1" x14ac:dyDescent="0.3">
      <c r="A17" s="7" t="s">
        <v>28</v>
      </c>
      <c r="B17" s="7" t="s">
        <v>51</v>
      </c>
      <c r="C17" s="14">
        <v>2.8000000000000001E-2</v>
      </c>
      <c r="D17" s="7" t="s">
        <v>44</v>
      </c>
      <c r="E17" s="8">
        <f>IFERROR(VLOOKUP(B17,Ingredientes!A:B,4,FALSE),0)</f>
        <v>0</v>
      </c>
      <c r="F17" s="8">
        <f t="shared" si="0"/>
        <v>0</v>
      </c>
      <c r="G17" s="8"/>
    </row>
    <row r="18" spans="1:7" hidden="1" x14ac:dyDescent="0.3">
      <c r="A18" s="7" t="s">
        <v>28</v>
      </c>
      <c r="B18" s="7" t="s">
        <v>52</v>
      </c>
      <c r="C18" s="14">
        <v>2E-3</v>
      </c>
      <c r="D18" s="7" t="s">
        <v>44</v>
      </c>
      <c r="E18" s="8">
        <f>IFERROR(VLOOKUP(B18,Ingredientes!A:B,4,FALSE),0)</f>
        <v>0</v>
      </c>
      <c r="F18" s="8">
        <f t="shared" si="0"/>
        <v>0</v>
      </c>
      <c r="G18" s="8"/>
    </row>
    <row r="19" spans="1:7" hidden="1" x14ac:dyDescent="0.3">
      <c r="A19" s="7" t="s">
        <v>28</v>
      </c>
      <c r="B19" s="7" t="s">
        <v>53</v>
      </c>
      <c r="C19" s="14">
        <v>1E-3</v>
      </c>
      <c r="D19" s="7" t="s">
        <v>44</v>
      </c>
      <c r="E19" s="8">
        <f>IFERROR(VLOOKUP(B19,Ingredientes!A:B,4,FALSE),0)</f>
        <v>0</v>
      </c>
      <c r="F19" s="8">
        <f t="shared" si="0"/>
        <v>0</v>
      </c>
      <c r="G19" s="8"/>
    </row>
    <row r="20" spans="1:7" hidden="1" x14ac:dyDescent="0.3">
      <c r="A20" s="7" t="s">
        <v>31</v>
      </c>
      <c r="B20" s="7" t="s">
        <v>56</v>
      </c>
      <c r="C20" s="14">
        <v>0.24</v>
      </c>
      <c r="D20" s="14" t="s">
        <v>44</v>
      </c>
      <c r="E20" s="8">
        <f>IFERROR(VLOOKUP(B20,Ingredientes!A:B,4,FALSE),0)</f>
        <v>0</v>
      </c>
      <c r="F20" s="8">
        <f t="shared" si="0"/>
        <v>0</v>
      </c>
      <c r="G20" s="8">
        <f>IF(COUNTIF($A$2:A20, A20)=1, SUMIF(A:A, A20, F:F), "")</f>
        <v>0</v>
      </c>
    </row>
    <row r="21" spans="1:7" hidden="1" x14ac:dyDescent="0.3">
      <c r="A21" s="7" t="s">
        <v>31</v>
      </c>
      <c r="B21" s="7" t="s">
        <v>57</v>
      </c>
      <c r="C21" s="14">
        <v>1</v>
      </c>
      <c r="D21" s="14" t="s">
        <v>44</v>
      </c>
      <c r="E21" s="8">
        <f>IFERROR(VLOOKUP(B21,Ingredientes!A:B,4,FALSE),0)</f>
        <v>0</v>
      </c>
      <c r="F21" s="8">
        <f t="shared" si="0"/>
        <v>0</v>
      </c>
      <c r="G21" s="8"/>
    </row>
    <row r="22" spans="1:7" hidden="1" x14ac:dyDescent="0.3">
      <c r="A22" s="7" t="s">
        <v>31</v>
      </c>
      <c r="B22" s="7" t="s">
        <v>46</v>
      </c>
      <c r="C22" s="14">
        <v>0.1</v>
      </c>
      <c r="D22" s="14" t="s">
        <v>44</v>
      </c>
      <c r="E22" s="8">
        <f>IFERROR(VLOOKUP(B22,Ingredientes!A:B,4,FALSE),0)</f>
        <v>0</v>
      </c>
      <c r="F22" s="8">
        <f t="shared" si="0"/>
        <v>0</v>
      </c>
      <c r="G22" s="8"/>
    </row>
    <row r="23" spans="1:7" hidden="1" x14ac:dyDescent="0.3">
      <c r="A23" s="7" t="s">
        <v>31</v>
      </c>
      <c r="B23" s="7" t="s">
        <v>47</v>
      </c>
      <c r="C23" s="14">
        <v>0.08</v>
      </c>
      <c r="D23" s="14" t="s">
        <v>44</v>
      </c>
      <c r="E23" s="8">
        <f>IFERROR(VLOOKUP(B23,Ingredientes!A:B,4,FALSE),0)</f>
        <v>0</v>
      </c>
      <c r="F23" s="8">
        <f t="shared" si="0"/>
        <v>0</v>
      </c>
      <c r="G23" s="8"/>
    </row>
    <row r="24" spans="1:7" hidden="1" x14ac:dyDescent="0.3">
      <c r="A24" s="7" t="s">
        <v>31</v>
      </c>
      <c r="B24" s="7" t="s">
        <v>48</v>
      </c>
      <c r="C24" s="14">
        <v>0.01</v>
      </c>
      <c r="D24" s="14" t="s">
        <v>44</v>
      </c>
      <c r="E24" s="8">
        <f>IFERROR(VLOOKUP(B24,Ingredientes!A:B,4,FALSE),0)</f>
        <v>0</v>
      </c>
      <c r="F24" s="8">
        <f t="shared" si="0"/>
        <v>0</v>
      </c>
      <c r="G24" s="8"/>
    </row>
    <row r="25" spans="1:7" hidden="1" x14ac:dyDescent="0.3">
      <c r="A25" s="7" t="s">
        <v>31</v>
      </c>
      <c r="B25" s="7" t="s">
        <v>49</v>
      </c>
      <c r="C25" s="14">
        <v>2.5000000000000001E-2</v>
      </c>
      <c r="D25" s="7" t="s">
        <v>50</v>
      </c>
      <c r="E25" s="8">
        <f>IFERROR(VLOOKUP(B25,Ingredientes!A:B,4,FALSE),0)</f>
        <v>0</v>
      </c>
      <c r="F25" s="8">
        <f t="shared" si="0"/>
        <v>0</v>
      </c>
      <c r="G25" s="8"/>
    </row>
    <row r="26" spans="1:7" hidden="1" x14ac:dyDescent="0.3">
      <c r="A26" s="7" t="s">
        <v>31</v>
      </c>
      <c r="B26" s="7" t="s">
        <v>51</v>
      </c>
      <c r="C26" s="14">
        <v>0.2</v>
      </c>
      <c r="D26" s="7" t="s">
        <v>44</v>
      </c>
      <c r="E26" s="8">
        <f>IFERROR(VLOOKUP(B26,Ingredientes!A:B,4,FALSE),0)</f>
        <v>0</v>
      </c>
      <c r="F26" s="8">
        <f t="shared" si="0"/>
        <v>0</v>
      </c>
      <c r="G26" s="8"/>
    </row>
    <row r="27" spans="1:7" hidden="1" x14ac:dyDescent="0.3">
      <c r="A27" s="7" t="s">
        <v>31</v>
      </c>
      <c r="B27" s="7" t="s">
        <v>52</v>
      </c>
      <c r="C27" s="14">
        <v>0.01</v>
      </c>
      <c r="D27" s="7" t="s">
        <v>44</v>
      </c>
      <c r="E27" s="8">
        <f>IFERROR(VLOOKUP(B27,Ingredientes!A:B,4,FALSE),0)</f>
        <v>0</v>
      </c>
      <c r="F27" s="8">
        <f t="shared" si="0"/>
        <v>0</v>
      </c>
      <c r="G27" s="8"/>
    </row>
    <row r="28" spans="1:7" hidden="1" x14ac:dyDescent="0.3">
      <c r="A28" s="7" t="s">
        <v>31</v>
      </c>
      <c r="B28" s="7" t="s">
        <v>53</v>
      </c>
      <c r="C28" s="14">
        <v>5.0000000000000001E-3</v>
      </c>
      <c r="D28" s="7" t="s">
        <v>44</v>
      </c>
      <c r="E28" s="8">
        <f>IFERROR(VLOOKUP(B28,Ingredientes!A:B,4,FALSE),0)</f>
        <v>0</v>
      </c>
      <c r="F28" s="8">
        <f t="shared" si="0"/>
        <v>0</v>
      </c>
      <c r="G28" s="8"/>
    </row>
    <row r="29" spans="1:7" hidden="1" x14ac:dyDescent="0.3">
      <c r="A29" s="7" t="s">
        <v>35</v>
      </c>
      <c r="B29" s="7" t="s">
        <v>56</v>
      </c>
      <c r="C29" s="14">
        <v>0.24</v>
      </c>
      <c r="D29" s="14" t="s">
        <v>44</v>
      </c>
      <c r="E29" s="8">
        <f>IFERROR(VLOOKUP(B29,Ingredientes!A:B,4,FALSE),0)</f>
        <v>0</v>
      </c>
      <c r="F29" s="8">
        <f t="shared" si="0"/>
        <v>0</v>
      </c>
      <c r="G29" s="8">
        <f>IF(COUNTIF($A$2:A29, A29)=1, SUMIF(A:A, A29, F:F), "")</f>
        <v>0</v>
      </c>
    </row>
    <row r="30" spans="1:7" hidden="1" x14ac:dyDescent="0.3">
      <c r="A30" s="7" t="s">
        <v>35</v>
      </c>
      <c r="B30" s="7" t="s">
        <v>57</v>
      </c>
      <c r="C30" s="14">
        <v>0.2</v>
      </c>
      <c r="D30" s="14" t="s">
        <v>44</v>
      </c>
      <c r="E30" s="8">
        <f>IFERROR(VLOOKUP(B30,Ingredientes!A:B,4,FALSE),0)</f>
        <v>0</v>
      </c>
      <c r="F30" s="8">
        <f t="shared" si="0"/>
        <v>0</v>
      </c>
      <c r="G30" s="8"/>
    </row>
    <row r="31" spans="1:7" hidden="1" x14ac:dyDescent="0.3">
      <c r="A31" s="7" t="s">
        <v>35</v>
      </c>
      <c r="B31" s="7" t="s">
        <v>46</v>
      </c>
      <c r="C31" s="14">
        <v>0.5</v>
      </c>
      <c r="D31" s="14" t="s">
        <v>44</v>
      </c>
      <c r="E31" s="8">
        <f>IFERROR(VLOOKUP(B31,Ingredientes!A:B,4,FALSE),0)</f>
        <v>0</v>
      </c>
      <c r="F31" s="8">
        <f t="shared" si="0"/>
        <v>0</v>
      </c>
      <c r="G31" s="8"/>
    </row>
    <row r="32" spans="1:7" hidden="1" x14ac:dyDescent="0.3">
      <c r="A32" s="7" t="s">
        <v>35</v>
      </c>
      <c r="B32" s="7" t="s">
        <v>47</v>
      </c>
      <c r="C32" s="14">
        <v>0.04</v>
      </c>
      <c r="D32" s="14" t="s">
        <v>44</v>
      </c>
      <c r="E32" s="8">
        <f>IFERROR(VLOOKUP(B32,Ingredientes!A:B,4,FALSE),0)</f>
        <v>0</v>
      </c>
      <c r="F32" s="8">
        <f t="shared" si="0"/>
        <v>0</v>
      </c>
      <c r="G32" s="8"/>
    </row>
    <row r="33" spans="1:7" hidden="1" x14ac:dyDescent="0.3">
      <c r="A33" s="7" t="s">
        <v>35</v>
      </c>
      <c r="B33" s="7" t="s">
        <v>48</v>
      </c>
      <c r="C33" s="14">
        <v>5.0000000000000001E-3</v>
      </c>
      <c r="D33" s="14" t="s">
        <v>44</v>
      </c>
      <c r="E33" s="8">
        <f>IFERROR(VLOOKUP(B33,Ingredientes!A:B,4,FALSE),0)</f>
        <v>0</v>
      </c>
      <c r="F33" s="8">
        <f t="shared" si="0"/>
        <v>0</v>
      </c>
      <c r="G33" s="8"/>
    </row>
    <row r="34" spans="1:7" hidden="1" x14ac:dyDescent="0.3">
      <c r="A34" s="7" t="s">
        <v>35</v>
      </c>
      <c r="B34" s="7" t="s">
        <v>49</v>
      </c>
      <c r="C34" s="14">
        <v>2.5000000000000001E-2</v>
      </c>
      <c r="D34" s="7" t="s">
        <v>50</v>
      </c>
      <c r="E34" s="8">
        <f>IFERROR(VLOOKUP(B34,Ingredientes!A:B,4,FALSE),0)</f>
        <v>0</v>
      </c>
      <c r="F34" s="8">
        <f t="shared" ref="F34:F65" si="1">C34*E34</f>
        <v>0</v>
      </c>
      <c r="G34" s="8"/>
    </row>
    <row r="35" spans="1:7" hidden="1" x14ac:dyDescent="0.3">
      <c r="A35" s="7" t="s">
        <v>35</v>
      </c>
      <c r="B35" s="7" t="s">
        <v>51</v>
      </c>
      <c r="C35" s="14">
        <v>0.15</v>
      </c>
      <c r="D35" s="7" t="s">
        <v>44</v>
      </c>
      <c r="E35" s="8">
        <f>IFERROR(VLOOKUP(B35,Ingredientes!A:B,4,FALSE),0)</f>
        <v>0</v>
      </c>
      <c r="F35" s="8">
        <f t="shared" si="1"/>
        <v>0</v>
      </c>
      <c r="G35" s="8"/>
    </row>
    <row r="36" spans="1:7" hidden="1" x14ac:dyDescent="0.3">
      <c r="A36" s="7" t="s">
        <v>35</v>
      </c>
      <c r="B36" s="7" t="s">
        <v>52</v>
      </c>
      <c r="C36" s="14">
        <v>0.02</v>
      </c>
      <c r="D36" s="7" t="s">
        <v>44</v>
      </c>
      <c r="E36" s="8">
        <f>IFERROR(VLOOKUP(B36,Ingredientes!A:B,4,FALSE),0)</f>
        <v>0</v>
      </c>
      <c r="F36" s="8">
        <f t="shared" si="1"/>
        <v>0</v>
      </c>
      <c r="G36" s="8"/>
    </row>
    <row r="37" spans="1:7" hidden="1" x14ac:dyDescent="0.3">
      <c r="A37" s="7" t="s">
        <v>35</v>
      </c>
      <c r="B37" s="7" t="s">
        <v>53</v>
      </c>
      <c r="C37" s="14">
        <v>0.01</v>
      </c>
      <c r="D37" s="7" t="s">
        <v>44</v>
      </c>
      <c r="E37" s="8">
        <f>IFERROR(VLOOKUP(B37,Ingredientes!A:B,4,FALSE),0)</f>
        <v>0</v>
      </c>
      <c r="F37" s="8">
        <f t="shared" si="1"/>
        <v>0</v>
      </c>
      <c r="G37" s="8"/>
    </row>
    <row r="38" spans="1:7" hidden="1" x14ac:dyDescent="0.3">
      <c r="A38" s="7" t="s">
        <v>34</v>
      </c>
      <c r="B38" s="7" t="s">
        <v>58</v>
      </c>
      <c r="C38" s="14">
        <v>0.5</v>
      </c>
      <c r="D38" s="14" t="s">
        <v>44</v>
      </c>
      <c r="E38" s="8">
        <f>IFERROR(VLOOKUP(B38,Ingredientes!A:B,4,FALSE),0)</f>
        <v>0</v>
      </c>
      <c r="F38" s="8">
        <f t="shared" si="1"/>
        <v>0</v>
      </c>
      <c r="G38" s="8">
        <f>IF(COUNTIF($A$2:A38, A38)=1, SUMIF(A:A, A38, F:F), "")</f>
        <v>0</v>
      </c>
    </row>
    <row r="39" spans="1:7" hidden="1" x14ac:dyDescent="0.3">
      <c r="A39" s="7" t="s">
        <v>34</v>
      </c>
      <c r="B39" s="7" t="s">
        <v>59</v>
      </c>
      <c r="C39" s="14">
        <v>0.01</v>
      </c>
      <c r="D39" s="14" t="s">
        <v>44</v>
      </c>
      <c r="E39" s="8">
        <f>IFERROR(VLOOKUP(B39,Ingredientes!A:B,4,FALSE),0)</f>
        <v>0</v>
      </c>
      <c r="F39" s="8">
        <f t="shared" si="1"/>
        <v>0</v>
      </c>
      <c r="G39" s="8"/>
    </row>
    <row r="40" spans="1:7" hidden="1" x14ac:dyDescent="0.3">
      <c r="A40" s="7" t="s">
        <v>34</v>
      </c>
      <c r="B40" s="7" t="s">
        <v>51</v>
      </c>
      <c r="C40" s="14">
        <v>0.18</v>
      </c>
      <c r="D40" s="14" t="s">
        <v>44</v>
      </c>
      <c r="E40" s="8">
        <f>IFERROR(VLOOKUP(B40,Ingredientes!A:B,4,FALSE),0)</f>
        <v>0</v>
      </c>
      <c r="F40" s="8">
        <f t="shared" si="1"/>
        <v>0</v>
      </c>
      <c r="G40" s="8"/>
    </row>
    <row r="41" spans="1:7" hidden="1" x14ac:dyDescent="0.3">
      <c r="A41" s="7" t="s">
        <v>60</v>
      </c>
      <c r="B41" s="7" t="s">
        <v>61</v>
      </c>
      <c r="C41" s="14">
        <v>1</v>
      </c>
      <c r="D41" s="14" t="s">
        <v>44</v>
      </c>
      <c r="E41" s="8">
        <f>IFERROR(VLOOKUP(B41,Ingredientes!A:B,4,FALSE),0)</f>
        <v>0</v>
      </c>
      <c r="F41" s="8">
        <f t="shared" si="1"/>
        <v>0</v>
      </c>
      <c r="G41" s="8">
        <f>IF(COUNTIF($A$2:A41, A41)=1, SUMIF(A:A, A41, F:F), "")</f>
        <v>0</v>
      </c>
    </row>
    <row r="42" spans="1:7" hidden="1" x14ac:dyDescent="0.3">
      <c r="A42" s="7" t="s">
        <v>60</v>
      </c>
      <c r="B42" s="7" t="s">
        <v>46</v>
      </c>
      <c r="C42" s="14">
        <v>0.1</v>
      </c>
      <c r="D42" s="14" t="s">
        <v>44</v>
      </c>
      <c r="E42" s="8">
        <f>IFERROR(VLOOKUP(B42,Ingredientes!A:B,4,FALSE),0)</f>
        <v>0</v>
      </c>
      <c r="F42" s="8">
        <f t="shared" si="1"/>
        <v>0</v>
      </c>
      <c r="G42" s="8"/>
    </row>
    <row r="43" spans="1:7" hidden="1" x14ac:dyDescent="0.3">
      <c r="A43" s="7" t="s">
        <v>60</v>
      </c>
      <c r="B43" s="7" t="s">
        <v>47</v>
      </c>
      <c r="C43" s="14">
        <v>0.08</v>
      </c>
      <c r="D43" s="14" t="s">
        <v>44</v>
      </c>
      <c r="E43" s="8">
        <f>IFERROR(VLOOKUP(B43,Ingredientes!A:B,4,FALSE),0)</f>
        <v>0</v>
      </c>
      <c r="F43" s="8">
        <f t="shared" si="1"/>
        <v>0</v>
      </c>
      <c r="G43" s="8"/>
    </row>
    <row r="44" spans="1:7" hidden="1" x14ac:dyDescent="0.3">
      <c r="A44" s="7" t="s">
        <v>60</v>
      </c>
      <c r="B44" s="7" t="s">
        <v>48</v>
      </c>
      <c r="C44" s="14">
        <v>0.01</v>
      </c>
      <c r="D44" s="14" t="s">
        <v>44</v>
      </c>
      <c r="E44" s="8">
        <f>IFERROR(VLOOKUP(B44,Ingredientes!A:B,4,FALSE),0)</f>
        <v>0</v>
      </c>
      <c r="F44" s="8">
        <f t="shared" si="1"/>
        <v>0</v>
      </c>
      <c r="G44" s="8"/>
    </row>
    <row r="45" spans="1:7" hidden="1" x14ac:dyDescent="0.3">
      <c r="A45" s="7" t="s">
        <v>60</v>
      </c>
      <c r="B45" s="7" t="s">
        <v>49</v>
      </c>
      <c r="C45" s="14">
        <v>2.5000000000000001E-2</v>
      </c>
      <c r="D45" s="7" t="s">
        <v>50</v>
      </c>
      <c r="E45" s="8">
        <f>IFERROR(VLOOKUP(B45,Ingredientes!A:B,4,FALSE),0)</f>
        <v>0</v>
      </c>
      <c r="F45" s="8">
        <f t="shared" si="1"/>
        <v>0</v>
      </c>
      <c r="G45" s="8"/>
    </row>
    <row r="46" spans="1:7" hidden="1" x14ac:dyDescent="0.3">
      <c r="A46" s="7" t="s">
        <v>60</v>
      </c>
      <c r="B46" s="7" t="s">
        <v>51</v>
      </c>
      <c r="C46" s="14">
        <v>0.2</v>
      </c>
      <c r="D46" s="7" t="s">
        <v>44</v>
      </c>
      <c r="E46" s="8">
        <f>IFERROR(VLOOKUP(B46,Ingredientes!A:B,4,FALSE),0)</f>
        <v>0</v>
      </c>
      <c r="F46" s="8">
        <f t="shared" si="1"/>
        <v>0</v>
      </c>
      <c r="G46" s="8"/>
    </row>
    <row r="47" spans="1:7" hidden="1" x14ac:dyDescent="0.3">
      <c r="A47" s="7" t="s">
        <v>60</v>
      </c>
      <c r="B47" s="7" t="s">
        <v>52</v>
      </c>
      <c r="C47" s="14">
        <v>0.01</v>
      </c>
      <c r="D47" s="7" t="s">
        <v>44</v>
      </c>
      <c r="E47" s="8">
        <f>IFERROR(VLOOKUP(B47,Ingredientes!A:B,4,FALSE),0)</f>
        <v>0</v>
      </c>
      <c r="F47" s="8">
        <f t="shared" si="1"/>
        <v>0</v>
      </c>
      <c r="G47" s="8"/>
    </row>
    <row r="48" spans="1:7" hidden="1" x14ac:dyDescent="0.3">
      <c r="A48" s="7" t="s">
        <v>60</v>
      </c>
      <c r="B48" s="7" t="s">
        <v>53</v>
      </c>
      <c r="C48" s="14">
        <v>5.0000000000000001E-3</v>
      </c>
      <c r="D48" s="7" t="s">
        <v>44</v>
      </c>
      <c r="E48" s="8">
        <f>IFERROR(VLOOKUP(B48,Ingredientes!A:B,4,FALSE),0)</f>
        <v>0</v>
      </c>
      <c r="F48" s="8">
        <f t="shared" si="1"/>
        <v>0</v>
      </c>
      <c r="G48" s="8"/>
    </row>
    <row r="49" spans="1:7" hidden="1" x14ac:dyDescent="0.3">
      <c r="A49" s="7" t="s">
        <v>32</v>
      </c>
      <c r="B49" s="7" t="s">
        <v>56</v>
      </c>
      <c r="C49" s="14">
        <v>0.24</v>
      </c>
      <c r="D49" s="14" t="s">
        <v>44</v>
      </c>
      <c r="E49" s="8">
        <f>IFERROR(VLOOKUP(B49,Ingredientes!A:B,4,FALSE),0)</f>
        <v>0</v>
      </c>
      <c r="F49" s="8">
        <f t="shared" si="1"/>
        <v>0</v>
      </c>
      <c r="G49" s="8">
        <f>IF(COUNTIF($A$2:A49, A49)=1, SUMIF(A:A, A49, F:F), "")</f>
        <v>0</v>
      </c>
    </row>
    <row r="50" spans="1:7" hidden="1" x14ac:dyDescent="0.3">
      <c r="A50" s="7" t="s">
        <v>32</v>
      </c>
      <c r="B50" s="7" t="s">
        <v>54</v>
      </c>
      <c r="C50" s="14">
        <v>0.2</v>
      </c>
      <c r="D50" s="14" t="s">
        <v>44</v>
      </c>
      <c r="E50" s="8">
        <f>IFERROR(VLOOKUP(B50,Ingredientes!A:B,4,FALSE),0)</f>
        <v>0</v>
      </c>
      <c r="F50" s="8">
        <f t="shared" si="1"/>
        <v>0</v>
      </c>
      <c r="G50" s="8" t="str">
        <f>IF(COUNTIF($A$2:A50, A50)=1, SUMIF(A:A, A50, F:F), "")</f>
        <v/>
      </c>
    </row>
    <row r="51" spans="1:7" hidden="1" x14ac:dyDescent="0.3">
      <c r="A51" s="7" t="s">
        <v>32</v>
      </c>
      <c r="B51" s="7" t="s">
        <v>57</v>
      </c>
      <c r="C51" s="14">
        <v>0.2</v>
      </c>
      <c r="D51" s="14" t="s">
        <v>44</v>
      </c>
      <c r="E51" s="8">
        <f>IFERROR(VLOOKUP(B51,Ingredientes!A:B,4,FALSE),0)</f>
        <v>0</v>
      </c>
      <c r="F51" s="8">
        <f t="shared" si="1"/>
        <v>0</v>
      </c>
      <c r="G51" s="8"/>
    </row>
    <row r="52" spans="1:7" hidden="1" x14ac:dyDescent="0.3">
      <c r="A52" s="7" t="s">
        <v>32</v>
      </c>
      <c r="B52" s="7" t="s">
        <v>46</v>
      </c>
      <c r="C52" s="14">
        <v>0.5</v>
      </c>
      <c r="D52" s="14" t="s">
        <v>44</v>
      </c>
      <c r="E52" s="8">
        <f>IFERROR(VLOOKUP(B52,Ingredientes!A:B,4,FALSE),0)</f>
        <v>0</v>
      </c>
      <c r="F52" s="8">
        <f t="shared" si="1"/>
        <v>0</v>
      </c>
      <c r="G52" s="8"/>
    </row>
    <row r="53" spans="1:7" hidden="1" x14ac:dyDescent="0.3">
      <c r="A53" s="7" t="s">
        <v>32</v>
      </c>
      <c r="B53" s="7" t="s">
        <v>47</v>
      </c>
      <c r="C53" s="14">
        <v>0.04</v>
      </c>
      <c r="D53" s="14" t="s">
        <v>44</v>
      </c>
      <c r="E53" s="8">
        <f>IFERROR(VLOOKUP(B53,Ingredientes!A:B,4,FALSE),0)</f>
        <v>0</v>
      </c>
      <c r="F53" s="8">
        <f t="shared" si="1"/>
        <v>0</v>
      </c>
      <c r="G53" s="8"/>
    </row>
    <row r="54" spans="1:7" hidden="1" x14ac:dyDescent="0.3">
      <c r="A54" s="7" t="s">
        <v>32</v>
      </c>
      <c r="B54" s="7" t="s">
        <v>48</v>
      </c>
      <c r="C54" s="14">
        <v>5.0000000000000001E-3</v>
      </c>
      <c r="D54" s="14" t="s">
        <v>44</v>
      </c>
      <c r="E54" s="8">
        <f>IFERROR(VLOOKUP(B54,Ingredientes!A:B,4,FALSE),0)</f>
        <v>0</v>
      </c>
      <c r="F54" s="8">
        <f t="shared" si="1"/>
        <v>0</v>
      </c>
      <c r="G54" s="8"/>
    </row>
    <row r="55" spans="1:7" hidden="1" x14ac:dyDescent="0.3">
      <c r="A55" s="7" t="s">
        <v>32</v>
      </c>
      <c r="B55" s="7" t="s">
        <v>49</v>
      </c>
      <c r="C55" s="14">
        <v>2.5000000000000001E-2</v>
      </c>
      <c r="D55" s="7" t="s">
        <v>50</v>
      </c>
      <c r="E55" s="8">
        <f>IFERROR(VLOOKUP(B55,Ingredientes!A:B,4,FALSE),0)</f>
        <v>0</v>
      </c>
      <c r="F55" s="8">
        <f t="shared" si="1"/>
        <v>0</v>
      </c>
      <c r="G55" s="8"/>
    </row>
    <row r="56" spans="1:7" hidden="1" x14ac:dyDescent="0.3">
      <c r="A56" s="7" t="s">
        <v>32</v>
      </c>
      <c r="B56" s="7" t="s">
        <v>51</v>
      </c>
      <c r="C56" s="14">
        <v>0.15</v>
      </c>
      <c r="D56" s="7" t="s">
        <v>44</v>
      </c>
      <c r="E56" s="8">
        <f>IFERROR(VLOOKUP(B56,Ingredientes!A:B,4,FALSE),0)</f>
        <v>0</v>
      </c>
      <c r="F56" s="8">
        <f t="shared" si="1"/>
        <v>0</v>
      </c>
      <c r="G56" s="8"/>
    </row>
    <row r="57" spans="1:7" hidden="1" x14ac:dyDescent="0.3">
      <c r="A57" s="7" t="s">
        <v>32</v>
      </c>
      <c r="B57" s="7" t="s">
        <v>52</v>
      </c>
      <c r="C57" s="14">
        <v>0.02</v>
      </c>
      <c r="D57" s="7" t="s">
        <v>44</v>
      </c>
      <c r="E57" s="8">
        <f>IFERROR(VLOOKUP(B57,Ingredientes!A:B,4,FALSE),0)</f>
        <v>0</v>
      </c>
      <c r="F57" s="8">
        <f t="shared" si="1"/>
        <v>0</v>
      </c>
      <c r="G57" s="8"/>
    </row>
    <row r="58" spans="1:7" hidden="1" x14ac:dyDescent="0.3">
      <c r="A58" s="7" t="s">
        <v>32</v>
      </c>
      <c r="B58" s="7" t="s">
        <v>53</v>
      </c>
      <c r="C58" s="14">
        <v>0.01</v>
      </c>
      <c r="D58" s="7" t="s">
        <v>44</v>
      </c>
      <c r="E58" s="8">
        <f>IFERROR(VLOOKUP(B58,Ingredientes!A:B,4,FALSE),0)</f>
        <v>0</v>
      </c>
      <c r="F58" s="8">
        <f t="shared" si="1"/>
        <v>0</v>
      </c>
      <c r="G58" s="8"/>
    </row>
    <row r="59" spans="1:7" hidden="1" x14ac:dyDescent="0.3">
      <c r="A59" s="7" t="s">
        <v>27</v>
      </c>
      <c r="B59" s="7" t="s">
        <v>62</v>
      </c>
      <c r="C59" s="14">
        <v>0.16600000000000001</v>
      </c>
      <c r="D59" s="7" t="s">
        <v>63</v>
      </c>
      <c r="E59" s="8">
        <f>IFERROR(VLOOKUP(B59,Ingredientes!A:B,4,FALSE),0)</f>
        <v>0</v>
      </c>
      <c r="F59" s="8">
        <f t="shared" si="1"/>
        <v>0</v>
      </c>
      <c r="G59" s="8">
        <f>IF(COUNTIF($A$2:A59, A59)=1, SUMIF(A:A, A59, F:F), "")</f>
        <v>0</v>
      </c>
    </row>
    <row r="60" spans="1:7" hidden="1" x14ac:dyDescent="0.3">
      <c r="A60" s="7" t="s">
        <v>27</v>
      </c>
      <c r="B60" s="7" t="s">
        <v>64</v>
      </c>
      <c r="C60" s="14">
        <v>0.11600000000000001</v>
      </c>
      <c r="D60" s="7" t="s">
        <v>50</v>
      </c>
      <c r="E60" s="8">
        <f>IFERROR(VLOOKUP(B60,Ingredientes!A:B,4,FALSE),0)</f>
        <v>0</v>
      </c>
      <c r="F60" s="8">
        <f t="shared" si="1"/>
        <v>0</v>
      </c>
      <c r="G60" s="8"/>
    </row>
    <row r="61" spans="1:7" hidden="1" x14ac:dyDescent="0.3">
      <c r="A61" s="7" t="s">
        <v>27</v>
      </c>
      <c r="B61" s="7" t="s">
        <v>65</v>
      </c>
      <c r="C61" s="14">
        <v>8.0000000000000002E-3</v>
      </c>
      <c r="D61" s="7" t="s">
        <v>50</v>
      </c>
      <c r="E61" s="8">
        <f>IFERROR(VLOOKUP(B61,Ingredientes!A:B,4,FALSE),0)</f>
        <v>0</v>
      </c>
      <c r="F61" s="8">
        <f t="shared" si="1"/>
        <v>0</v>
      </c>
      <c r="G61" s="8"/>
    </row>
    <row r="62" spans="1:7" hidden="1" x14ac:dyDescent="0.3">
      <c r="A62" s="7" t="s">
        <v>27</v>
      </c>
      <c r="B62" s="7" t="s">
        <v>59</v>
      </c>
      <c r="C62" s="14">
        <v>1E-3</v>
      </c>
      <c r="D62" s="7" t="s">
        <v>44</v>
      </c>
      <c r="E62" s="8">
        <f>IFERROR(VLOOKUP(B62,Ingredientes!A:B,4,FALSE),0)</f>
        <v>0</v>
      </c>
      <c r="F62" s="8">
        <f t="shared" si="1"/>
        <v>0</v>
      </c>
      <c r="G62" s="8"/>
    </row>
    <row r="63" spans="1:7" x14ac:dyDescent="0.3">
      <c r="A63" s="7" t="s">
        <v>27</v>
      </c>
      <c r="B63" s="7" t="s">
        <v>66</v>
      </c>
      <c r="C63" s="14">
        <v>1E-3</v>
      </c>
      <c r="D63" s="7" t="s">
        <v>44</v>
      </c>
      <c r="E63" s="8">
        <f>IFERROR(VLOOKUP(B63,Ingredientes!A:B,4,FALSE),0)</f>
        <v>0</v>
      </c>
      <c r="F63" s="8">
        <f t="shared" si="1"/>
        <v>0</v>
      </c>
      <c r="G63" s="8"/>
    </row>
    <row r="64" spans="1:7" hidden="1" x14ac:dyDescent="0.3">
      <c r="A64" s="7" t="s">
        <v>27</v>
      </c>
      <c r="B64" s="7" t="s">
        <v>67</v>
      </c>
      <c r="C64" s="14">
        <v>7.4999999999999997E-2</v>
      </c>
      <c r="D64" s="7" t="s">
        <v>44</v>
      </c>
      <c r="E64" s="8">
        <f>IFERROR(VLOOKUP(B64,Ingredientes!A:B,4,FALSE),0)</f>
        <v>0</v>
      </c>
      <c r="F64" s="8">
        <f t="shared" si="1"/>
        <v>0</v>
      </c>
      <c r="G64" s="8"/>
    </row>
    <row r="65" spans="1:7" hidden="1" x14ac:dyDescent="0.3">
      <c r="A65" s="7" t="s">
        <v>68</v>
      </c>
      <c r="B65" s="7" t="s">
        <v>62</v>
      </c>
      <c r="C65" s="14">
        <v>0.16600000000000001</v>
      </c>
      <c r="D65" s="7" t="s">
        <v>63</v>
      </c>
      <c r="E65" s="8">
        <f>IFERROR(VLOOKUP(B65,Ingredientes!A:B,4,FALSE),0)</f>
        <v>0</v>
      </c>
      <c r="F65" s="8">
        <f t="shared" si="1"/>
        <v>0</v>
      </c>
      <c r="G65" s="8">
        <f>IF(COUNTIF($A$2:A65, A65)=1, SUMIF(A:A, A65, F:F), "")</f>
        <v>0</v>
      </c>
    </row>
    <row r="66" spans="1:7" hidden="1" x14ac:dyDescent="0.3">
      <c r="A66" s="7" t="s">
        <v>68</v>
      </c>
      <c r="B66" s="7" t="s">
        <v>64</v>
      </c>
      <c r="C66" s="14">
        <v>0.11600000000000001</v>
      </c>
      <c r="D66" s="7" t="s">
        <v>50</v>
      </c>
      <c r="E66" s="8">
        <f>IFERROR(VLOOKUP(B66,Ingredientes!A:B,4,FALSE),0)</f>
        <v>0</v>
      </c>
      <c r="F66" s="8">
        <f t="shared" ref="F66:F97" si="2">C66*E66</f>
        <v>0</v>
      </c>
      <c r="G66" s="8"/>
    </row>
    <row r="67" spans="1:7" hidden="1" x14ac:dyDescent="0.3">
      <c r="A67" s="7" t="s">
        <v>68</v>
      </c>
      <c r="B67" s="7" t="s">
        <v>65</v>
      </c>
      <c r="C67" s="14">
        <v>8.0000000000000002E-3</v>
      </c>
      <c r="D67" s="7" t="s">
        <v>50</v>
      </c>
      <c r="E67" s="8">
        <f>IFERROR(VLOOKUP(B67,Ingredientes!A:B,4,FALSE),0)</f>
        <v>0</v>
      </c>
      <c r="F67" s="8">
        <f t="shared" si="2"/>
        <v>0</v>
      </c>
      <c r="G67" s="8"/>
    </row>
    <row r="68" spans="1:7" hidden="1" x14ac:dyDescent="0.3">
      <c r="A68" s="7" t="s">
        <v>68</v>
      </c>
      <c r="B68" s="7" t="s">
        <v>69</v>
      </c>
      <c r="C68" s="14">
        <v>1E-3</v>
      </c>
      <c r="D68" s="7" t="s">
        <v>44</v>
      </c>
      <c r="E68" s="8">
        <f>IFERROR(VLOOKUP(B68,Ingredientes!A:B,4,FALSE),0)</f>
        <v>0</v>
      </c>
      <c r="F68" s="8">
        <f t="shared" si="2"/>
        <v>0</v>
      </c>
      <c r="G68" s="8"/>
    </row>
    <row r="69" spans="1:7" x14ac:dyDescent="0.3">
      <c r="A69" s="7" t="s">
        <v>68</v>
      </c>
      <c r="B69" s="7" t="s">
        <v>66</v>
      </c>
      <c r="C69" s="14">
        <v>1E-3</v>
      </c>
      <c r="D69" s="7" t="s">
        <v>44</v>
      </c>
      <c r="E69" s="8">
        <f>IFERROR(VLOOKUP(B69,Ingredientes!A:B,4,FALSE),0)</f>
        <v>0</v>
      </c>
      <c r="F69" s="8">
        <f t="shared" si="2"/>
        <v>0</v>
      </c>
      <c r="G69" s="8"/>
    </row>
    <row r="70" spans="1:7" hidden="1" x14ac:dyDescent="0.3">
      <c r="A70" s="7" t="s">
        <v>68</v>
      </c>
      <c r="B70" s="7" t="s">
        <v>47</v>
      </c>
      <c r="C70" s="14">
        <v>7.4999999999999997E-2</v>
      </c>
      <c r="D70" s="7" t="s">
        <v>44</v>
      </c>
      <c r="E70" s="8">
        <f>IFERROR(VLOOKUP(B70,Ingredientes!A:B,4,FALSE),0)</f>
        <v>0</v>
      </c>
      <c r="F70" s="8">
        <f t="shared" si="2"/>
        <v>0</v>
      </c>
      <c r="G70" s="8"/>
    </row>
    <row r="71" spans="1:7" hidden="1" x14ac:dyDescent="0.3">
      <c r="A71" s="7" t="s">
        <v>30</v>
      </c>
      <c r="B71" s="7" t="s">
        <v>62</v>
      </c>
      <c r="C71" s="14">
        <v>0.25</v>
      </c>
      <c r="D71" s="7" t="s">
        <v>63</v>
      </c>
      <c r="E71" s="8">
        <f>IFERROR(VLOOKUP(B71,Ingredientes!A:B,4,FALSE),0)</f>
        <v>0</v>
      </c>
      <c r="F71" s="8">
        <f t="shared" si="2"/>
        <v>0</v>
      </c>
      <c r="G71" s="8">
        <f>IF(COUNTIF($A$2:A71, A71)=1, SUMIF(A:A, A71, F:F), "")</f>
        <v>0</v>
      </c>
    </row>
    <row r="72" spans="1:7" hidden="1" x14ac:dyDescent="0.3">
      <c r="A72" s="7" t="s">
        <v>30</v>
      </c>
      <c r="B72" s="7" t="s">
        <v>64</v>
      </c>
      <c r="C72" s="14">
        <v>0.17499999999999999</v>
      </c>
      <c r="D72" s="7" t="s">
        <v>50</v>
      </c>
      <c r="E72" s="8">
        <f>IFERROR(VLOOKUP(B72,Ingredientes!A:B,4,FALSE),0)</f>
        <v>0</v>
      </c>
      <c r="F72" s="8">
        <f t="shared" si="2"/>
        <v>0</v>
      </c>
      <c r="G72" s="8"/>
    </row>
    <row r="73" spans="1:7" hidden="1" x14ac:dyDescent="0.3">
      <c r="A73" s="7" t="s">
        <v>30</v>
      </c>
      <c r="B73" s="7" t="s">
        <v>65</v>
      </c>
      <c r="C73" s="14">
        <v>1.2E-2</v>
      </c>
      <c r="D73" s="7" t="s">
        <v>50</v>
      </c>
      <c r="E73" s="8">
        <f>IFERROR(VLOOKUP(B73,Ingredientes!A:B,4,FALSE),0)</f>
        <v>0</v>
      </c>
      <c r="F73" s="8">
        <f t="shared" si="2"/>
        <v>0</v>
      </c>
      <c r="G73" s="8"/>
    </row>
    <row r="74" spans="1:7" hidden="1" x14ac:dyDescent="0.3">
      <c r="A74" s="7" t="s">
        <v>30</v>
      </c>
      <c r="B74" s="7" t="s">
        <v>69</v>
      </c>
      <c r="C74" s="14">
        <v>1E-3</v>
      </c>
      <c r="D74" s="7" t="s">
        <v>44</v>
      </c>
      <c r="E74" s="8">
        <f>IFERROR(VLOOKUP(B74,Ingredientes!A:B,4,FALSE),0)</f>
        <v>0</v>
      </c>
      <c r="F74" s="8">
        <f t="shared" si="2"/>
        <v>0</v>
      </c>
      <c r="G74" s="8"/>
    </row>
    <row r="75" spans="1:7" x14ac:dyDescent="0.3">
      <c r="A75" s="7" t="s">
        <v>30</v>
      </c>
      <c r="B75" s="7" t="s">
        <v>66</v>
      </c>
      <c r="C75" s="14">
        <v>1E-3</v>
      </c>
      <c r="D75" s="7" t="s">
        <v>44</v>
      </c>
      <c r="E75" s="8">
        <f>IFERROR(VLOOKUP(B75,Ingredientes!A:B,4,FALSE),0)</f>
        <v>0</v>
      </c>
      <c r="F75" s="8">
        <f t="shared" si="2"/>
        <v>0</v>
      </c>
      <c r="G75" s="8"/>
    </row>
    <row r="76" spans="1:7" hidden="1" x14ac:dyDescent="0.3">
      <c r="A76" s="7" t="s">
        <v>30</v>
      </c>
      <c r="B76" s="7" t="s">
        <v>67</v>
      </c>
      <c r="C76" s="14">
        <v>0.125</v>
      </c>
      <c r="D76" s="7" t="s">
        <v>44</v>
      </c>
      <c r="E76" s="8">
        <f>IFERROR(VLOOKUP(B76,Ingredientes!A:B,4,FALSE),0)</f>
        <v>0</v>
      </c>
      <c r="F76" s="8">
        <f t="shared" si="2"/>
        <v>0</v>
      </c>
      <c r="G76" s="8"/>
    </row>
    <row r="77" spans="1:7" hidden="1" x14ac:dyDescent="0.3">
      <c r="A77" s="7" t="s">
        <v>33</v>
      </c>
      <c r="B77" s="7" t="s">
        <v>62</v>
      </c>
      <c r="C77" s="14">
        <v>0.25</v>
      </c>
      <c r="D77" s="7" t="s">
        <v>63</v>
      </c>
      <c r="E77" s="8">
        <f>IFERROR(VLOOKUP(B77,Ingredientes!A:B,4,FALSE),0)</f>
        <v>0</v>
      </c>
      <c r="F77" s="8">
        <f t="shared" si="2"/>
        <v>0</v>
      </c>
      <c r="G77" s="8">
        <f>IF(COUNTIF($A$2:A77, A77)=1, SUMIF(A:A, A77, F:F), "")</f>
        <v>0</v>
      </c>
    </row>
    <row r="78" spans="1:7" hidden="1" x14ac:dyDescent="0.3">
      <c r="A78" s="7" t="s">
        <v>33</v>
      </c>
      <c r="B78" s="7" t="s">
        <v>64</v>
      </c>
      <c r="C78" s="14">
        <v>0.17499999999999999</v>
      </c>
      <c r="D78" s="7" t="s">
        <v>50</v>
      </c>
      <c r="E78" s="8">
        <f>IFERROR(VLOOKUP(B78,Ingredientes!A:B,4,FALSE),0)</f>
        <v>0</v>
      </c>
      <c r="F78" s="8">
        <f t="shared" si="2"/>
        <v>0</v>
      </c>
      <c r="G78" s="8"/>
    </row>
    <row r="79" spans="1:7" hidden="1" x14ac:dyDescent="0.3">
      <c r="A79" s="7" t="s">
        <v>33</v>
      </c>
      <c r="B79" s="7" t="s">
        <v>65</v>
      </c>
      <c r="C79" s="14">
        <v>1.2E-2</v>
      </c>
      <c r="D79" s="7" t="s">
        <v>50</v>
      </c>
      <c r="E79" s="8">
        <f>IFERROR(VLOOKUP(B79,Ingredientes!A:B,4,FALSE),0)</f>
        <v>0</v>
      </c>
      <c r="F79" s="8">
        <f t="shared" si="2"/>
        <v>0</v>
      </c>
      <c r="G79" s="8"/>
    </row>
    <row r="80" spans="1:7" hidden="1" x14ac:dyDescent="0.3">
      <c r="A80" s="7" t="s">
        <v>33</v>
      </c>
      <c r="B80" s="7" t="s">
        <v>69</v>
      </c>
      <c r="C80" s="14">
        <v>1E-3</v>
      </c>
      <c r="D80" s="7" t="s">
        <v>44</v>
      </c>
      <c r="E80" s="8">
        <f>IFERROR(VLOOKUP(B80,Ingredientes!A:B,4,FALSE),0)</f>
        <v>0</v>
      </c>
      <c r="F80" s="8">
        <f t="shared" si="2"/>
        <v>0</v>
      </c>
      <c r="G80" s="8"/>
    </row>
    <row r="81" spans="1:7" x14ac:dyDescent="0.3">
      <c r="A81" s="7" t="s">
        <v>33</v>
      </c>
      <c r="B81" s="7" t="s">
        <v>66</v>
      </c>
      <c r="C81" s="14">
        <v>1E-3</v>
      </c>
      <c r="D81" s="7" t="s">
        <v>44</v>
      </c>
      <c r="E81" s="8">
        <f>IFERROR(VLOOKUP(B81,Ingredientes!A:B,4,FALSE),0)</f>
        <v>0</v>
      </c>
      <c r="F81" s="8">
        <f t="shared" si="2"/>
        <v>0</v>
      </c>
      <c r="G81" s="8"/>
    </row>
    <row r="82" spans="1:7" hidden="1" x14ac:dyDescent="0.3">
      <c r="A82" s="7" t="s">
        <v>33</v>
      </c>
      <c r="B82" s="7" t="s">
        <v>47</v>
      </c>
      <c r="C82" s="14">
        <v>0.2</v>
      </c>
      <c r="D82" s="7" t="s">
        <v>44</v>
      </c>
      <c r="E82" s="8">
        <f>IFERROR(VLOOKUP(B82,Ingredientes!A:B,4,FALSE),0)</f>
        <v>0</v>
      </c>
      <c r="F82" s="8">
        <f t="shared" si="2"/>
        <v>0</v>
      </c>
      <c r="G82" s="8"/>
    </row>
    <row r="83" spans="1:7" hidden="1" x14ac:dyDescent="0.3">
      <c r="A83" s="7" t="s">
        <v>26</v>
      </c>
      <c r="B83" s="7" t="s">
        <v>70</v>
      </c>
      <c r="C83" s="14">
        <v>1</v>
      </c>
      <c r="D83" s="7" t="s">
        <v>8</v>
      </c>
      <c r="E83" s="8">
        <f>IFERROR(VLOOKUP(B83,Ingredientes!A:B,4,FALSE),0)</f>
        <v>0</v>
      </c>
      <c r="F83" s="8">
        <f t="shared" si="2"/>
        <v>0</v>
      </c>
      <c r="G83" s="8">
        <f>IF(COUNTIF($A$2:A83, A83)=1, SUMIF(A:A, A83, F:F), "")</f>
        <v>0</v>
      </c>
    </row>
    <row r="84" spans="1:7" hidden="1" x14ac:dyDescent="0.3">
      <c r="A84" s="7" t="s">
        <v>26</v>
      </c>
      <c r="B84" s="7" t="s">
        <v>71</v>
      </c>
      <c r="C84" s="14">
        <v>4</v>
      </c>
      <c r="D84" s="7" t="s">
        <v>8</v>
      </c>
      <c r="E84" s="8">
        <f>IFERROR(VLOOKUP(B84,Ingredientes!A:B,4,FALSE),0)</f>
        <v>0</v>
      </c>
      <c r="F84" s="8">
        <f t="shared" si="2"/>
        <v>0</v>
      </c>
      <c r="G84" s="8"/>
    </row>
    <row r="85" spans="1:7" hidden="1" x14ac:dyDescent="0.3">
      <c r="A85" s="7" t="s">
        <v>26</v>
      </c>
      <c r="B85" s="7" t="s">
        <v>72</v>
      </c>
      <c r="C85" s="14">
        <v>0.2</v>
      </c>
      <c r="D85" s="7" t="s">
        <v>44</v>
      </c>
      <c r="E85" s="8">
        <f>IFERROR(VLOOKUP(B85,Ingredientes!A:B,4,FALSE),0)</f>
        <v>0</v>
      </c>
      <c r="F85" s="8">
        <f t="shared" si="2"/>
        <v>0</v>
      </c>
      <c r="G85" s="8"/>
    </row>
    <row r="86" spans="1:7" hidden="1" x14ac:dyDescent="0.3">
      <c r="A86" s="7" t="s">
        <v>26</v>
      </c>
      <c r="B86" s="7" t="s">
        <v>73</v>
      </c>
      <c r="C86" s="14">
        <v>0.1</v>
      </c>
      <c r="D86" s="7" t="s">
        <v>44</v>
      </c>
      <c r="E86" s="8">
        <f>IFERROR(VLOOKUP(B86,Ingredientes!A:B,4,FALSE),0)</f>
        <v>0</v>
      </c>
      <c r="F86" s="8">
        <f t="shared" si="2"/>
        <v>0</v>
      </c>
      <c r="G86" s="8"/>
    </row>
    <row r="87" spans="1:7" hidden="1" x14ac:dyDescent="0.3">
      <c r="A87" s="7" t="s">
        <v>26</v>
      </c>
      <c r="B87" s="7" t="s">
        <v>74</v>
      </c>
      <c r="C87" s="14">
        <v>5.0000000000000001E-3</v>
      </c>
      <c r="D87" s="7" t="s">
        <v>50</v>
      </c>
      <c r="E87" s="8">
        <f>IFERROR(VLOOKUP(B87,Ingredientes!A:B,4,FALSE),0)</f>
        <v>0</v>
      </c>
      <c r="F87" s="8">
        <f t="shared" si="2"/>
        <v>0</v>
      </c>
      <c r="G87" s="8"/>
    </row>
    <row r="88" spans="1:7" hidden="1" x14ac:dyDescent="0.3">
      <c r="A88" s="7" t="s">
        <v>75</v>
      </c>
      <c r="B88" s="7" t="s">
        <v>71</v>
      </c>
      <c r="C88" s="14">
        <v>4</v>
      </c>
      <c r="D88" s="7" t="s">
        <v>8</v>
      </c>
      <c r="E88" s="8">
        <f>IFERROR(VLOOKUP(B88,Ingredientes!A:B,4,FALSE),0)</f>
        <v>0</v>
      </c>
      <c r="F88" s="8">
        <f t="shared" si="2"/>
        <v>0</v>
      </c>
      <c r="G88" s="8">
        <f>IF(COUNTIF($A$2:A88, A88)=1, SUMIF(A:A, A88, F:F), "")</f>
        <v>0</v>
      </c>
    </row>
    <row r="89" spans="1:7" x14ac:dyDescent="0.3">
      <c r="A89" s="7" t="s">
        <v>75</v>
      </c>
      <c r="B89" s="7" t="s">
        <v>66</v>
      </c>
      <c r="C89" s="14">
        <v>0.2</v>
      </c>
      <c r="D89" s="7" t="s">
        <v>44</v>
      </c>
      <c r="E89" s="8">
        <f>IFERROR(VLOOKUP(B89,Ingredientes!A:B,4,FALSE),0)</f>
        <v>0</v>
      </c>
      <c r="F89" s="8">
        <f t="shared" si="2"/>
        <v>0</v>
      </c>
      <c r="G89" s="8"/>
    </row>
    <row r="90" spans="1:7" hidden="1" x14ac:dyDescent="0.3">
      <c r="A90" s="7" t="s">
        <v>75</v>
      </c>
      <c r="B90" s="7" t="s">
        <v>65</v>
      </c>
      <c r="C90" s="14">
        <v>0.2</v>
      </c>
      <c r="D90" s="7" t="s">
        <v>50</v>
      </c>
      <c r="E90" s="8">
        <f>IFERROR(VLOOKUP(B90,Ingredientes!A:B,4,FALSE),0)</f>
        <v>0</v>
      </c>
      <c r="F90" s="8">
        <f t="shared" si="2"/>
        <v>0</v>
      </c>
      <c r="G90" s="8"/>
    </row>
    <row r="91" spans="1:7" hidden="1" x14ac:dyDescent="0.3">
      <c r="A91" s="7" t="s">
        <v>75</v>
      </c>
      <c r="B91" s="7" t="s">
        <v>72</v>
      </c>
      <c r="C91" s="14">
        <v>0.4</v>
      </c>
      <c r="D91" s="7" t="s">
        <v>44</v>
      </c>
      <c r="E91" s="8">
        <f>IFERROR(VLOOKUP(B91,Ingredientes!A:B,4,FALSE),0)</f>
        <v>0</v>
      </c>
      <c r="F91" s="8">
        <f t="shared" si="2"/>
        <v>0</v>
      </c>
      <c r="G91" s="8"/>
    </row>
    <row r="92" spans="1:7" hidden="1" x14ac:dyDescent="0.3">
      <c r="A92" s="7" t="s">
        <v>75</v>
      </c>
      <c r="B92" s="7" t="s">
        <v>64</v>
      </c>
      <c r="C92" s="14">
        <v>0.25</v>
      </c>
      <c r="D92" s="7" t="s">
        <v>50</v>
      </c>
      <c r="E92" s="8">
        <f>IFERROR(VLOOKUP(B92,Ingredientes!A:B,4,FALSE),0)</f>
        <v>0</v>
      </c>
      <c r="F92" s="8">
        <f t="shared" si="2"/>
        <v>0</v>
      </c>
      <c r="G92" s="8"/>
    </row>
    <row r="93" spans="1:7" hidden="1" x14ac:dyDescent="0.3">
      <c r="A93" s="7" t="s">
        <v>75</v>
      </c>
      <c r="B93" s="7" t="s">
        <v>74</v>
      </c>
      <c r="C93" s="14">
        <v>5.0000000000000001E-3</v>
      </c>
      <c r="D93" s="7" t="s">
        <v>50</v>
      </c>
      <c r="E93" s="8">
        <f>IFERROR(VLOOKUP(B93,Ingredientes!A:B,4,FALSE),0)</f>
        <v>0</v>
      </c>
      <c r="F93" s="8">
        <f t="shared" si="2"/>
        <v>0</v>
      </c>
      <c r="G93" s="8"/>
    </row>
    <row r="94" spans="1:7" hidden="1" x14ac:dyDescent="0.3">
      <c r="A94" s="7" t="s">
        <v>76</v>
      </c>
      <c r="B94" s="7" t="s">
        <v>71</v>
      </c>
      <c r="C94" s="14">
        <v>4</v>
      </c>
      <c r="D94" s="7" t="s">
        <v>8</v>
      </c>
      <c r="E94" s="8">
        <f>IFERROR(VLOOKUP(B94,Ingredientes!A:B,4,FALSE),0)</f>
        <v>0</v>
      </c>
      <c r="F94" s="8">
        <f t="shared" si="2"/>
        <v>0</v>
      </c>
      <c r="G94" s="8">
        <f>IF(COUNTIF($A$2:A94, A94)=1, SUMIF(A:A, A94, F:F), "")</f>
        <v>0</v>
      </c>
    </row>
    <row r="95" spans="1:7" x14ac:dyDescent="0.3">
      <c r="A95" s="7" t="s">
        <v>76</v>
      </c>
      <c r="B95" s="7" t="s">
        <v>66</v>
      </c>
      <c r="C95" s="14">
        <v>0.2</v>
      </c>
      <c r="D95" s="7" t="s">
        <v>44</v>
      </c>
      <c r="E95" s="8">
        <f>IFERROR(VLOOKUP(B95,Ingredientes!A:B,4,FALSE),0)</f>
        <v>0</v>
      </c>
      <c r="F95" s="8">
        <f t="shared" si="2"/>
        <v>0</v>
      </c>
      <c r="G95" s="8"/>
    </row>
    <row r="96" spans="1:7" hidden="1" x14ac:dyDescent="0.3">
      <c r="A96" s="7" t="s">
        <v>76</v>
      </c>
      <c r="B96" s="7" t="s">
        <v>65</v>
      </c>
      <c r="C96" s="14">
        <v>0.2</v>
      </c>
      <c r="D96" s="7" t="s">
        <v>50</v>
      </c>
      <c r="E96" s="8">
        <f>IFERROR(VLOOKUP(B96,Ingredientes!A:B,4,FALSE),0)</f>
        <v>0</v>
      </c>
      <c r="F96" s="8">
        <f t="shared" si="2"/>
        <v>0</v>
      </c>
      <c r="G96" s="8"/>
    </row>
    <row r="97" spans="1:7" hidden="1" x14ac:dyDescent="0.3">
      <c r="A97" s="7" t="s">
        <v>76</v>
      </c>
      <c r="B97" s="7" t="s">
        <v>72</v>
      </c>
      <c r="C97" s="14">
        <v>0.4</v>
      </c>
      <c r="D97" s="7" t="s">
        <v>44</v>
      </c>
      <c r="E97" s="8">
        <f>IFERROR(VLOOKUP(B97,Ingredientes!A:B,4,FALSE),0)</f>
        <v>0</v>
      </c>
      <c r="F97" s="8">
        <f t="shared" si="2"/>
        <v>0</v>
      </c>
      <c r="G97" s="8"/>
    </row>
    <row r="98" spans="1:7" hidden="1" x14ac:dyDescent="0.3">
      <c r="A98" s="7" t="s">
        <v>76</v>
      </c>
      <c r="B98" s="7" t="s">
        <v>64</v>
      </c>
      <c r="C98" s="14">
        <v>0.25</v>
      </c>
      <c r="D98" s="7" t="s">
        <v>50</v>
      </c>
      <c r="E98" s="8">
        <f>IFERROR(VLOOKUP(B98,Ingredientes!A:B,4,FALSE),0)</f>
        <v>0</v>
      </c>
      <c r="F98" s="8">
        <f t="shared" ref="F98:F129" si="3">C98*E98</f>
        <v>0</v>
      </c>
      <c r="G98" s="8"/>
    </row>
    <row r="99" spans="1:7" hidden="1" x14ac:dyDescent="0.3">
      <c r="A99" s="7" t="s">
        <v>76</v>
      </c>
      <c r="B99" s="7" t="s">
        <v>73</v>
      </c>
      <c r="C99" s="14">
        <v>7.4999999999999997E-2</v>
      </c>
      <c r="D99" s="7" t="s">
        <v>50</v>
      </c>
      <c r="E99" s="8">
        <f>IFERROR(VLOOKUP(B99,Ingredientes!A:B,4,FALSE),0)</f>
        <v>0</v>
      </c>
      <c r="F99" s="8">
        <f t="shared" si="3"/>
        <v>0</v>
      </c>
      <c r="G99" s="8"/>
    </row>
    <row r="100" spans="1:7" hidden="1" x14ac:dyDescent="0.3">
      <c r="A100" s="7" t="s">
        <v>76</v>
      </c>
      <c r="B100" s="7" t="s">
        <v>74</v>
      </c>
      <c r="C100" s="14">
        <v>5.0000000000000001E-3</v>
      </c>
      <c r="D100" s="7" t="s">
        <v>50</v>
      </c>
      <c r="E100" s="8">
        <f>IFERROR(VLOOKUP(B100,Ingredientes!A:B,4,FALSE),0)</f>
        <v>0</v>
      </c>
      <c r="F100" s="8">
        <f t="shared" si="3"/>
        <v>0</v>
      </c>
      <c r="G100" s="8"/>
    </row>
    <row r="101" spans="1:7" hidden="1" x14ac:dyDescent="0.3">
      <c r="A101" s="7" t="s">
        <v>77</v>
      </c>
      <c r="B101" s="7" t="s">
        <v>71</v>
      </c>
      <c r="C101" s="14">
        <v>4</v>
      </c>
      <c r="D101" s="7" t="s">
        <v>8</v>
      </c>
      <c r="E101" s="8">
        <f>IFERROR(VLOOKUP(B101,Ingredientes!A:B,4,FALSE),0)</f>
        <v>0</v>
      </c>
      <c r="F101" s="8">
        <f t="shared" si="3"/>
        <v>0</v>
      </c>
      <c r="G101" s="8">
        <f>IF(COUNTIF($A$2:A101, A101)=1, SUMIF(A:A, A101, F:F), "")</f>
        <v>0</v>
      </c>
    </row>
    <row r="102" spans="1:7" x14ac:dyDescent="0.3">
      <c r="A102" s="7" t="s">
        <v>77</v>
      </c>
      <c r="B102" s="7" t="s">
        <v>66</v>
      </c>
      <c r="C102" s="14">
        <v>0.2</v>
      </c>
      <c r="D102" s="7" t="s">
        <v>44</v>
      </c>
      <c r="E102" s="8">
        <f>IFERROR(VLOOKUP(B102,Ingredientes!A:B,4,FALSE),0)</f>
        <v>0</v>
      </c>
      <c r="F102" s="8">
        <f t="shared" si="3"/>
        <v>0</v>
      </c>
      <c r="G102" s="8"/>
    </row>
    <row r="103" spans="1:7" hidden="1" x14ac:dyDescent="0.3">
      <c r="A103" s="7" t="s">
        <v>77</v>
      </c>
      <c r="B103" s="7" t="s">
        <v>65</v>
      </c>
      <c r="C103" s="14">
        <v>0.2</v>
      </c>
      <c r="D103" s="7" t="s">
        <v>50</v>
      </c>
      <c r="E103" s="8">
        <f>IFERROR(VLOOKUP(B103,Ingredientes!A:B,4,FALSE),0)</f>
        <v>0</v>
      </c>
      <c r="F103" s="8">
        <f t="shared" si="3"/>
        <v>0</v>
      </c>
      <c r="G103" s="8"/>
    </row>
    <row r="104" spans="1:7" hidden="1" x14ac:dyDescent="0.3">
      <c r="A104" s="7" t="s">
        <v>77</v>
      </c>
      <c r="B104" s="7" t="s">
        <v>72</v>
      </c>
      <c r="C104" s="14">
        <v>0.4</v>
      </c>
      <c r="D104" s="7" t="s">
        <v>44</v>
      </c>
      <c r="E104" s="8">
        <f>IFERROR(VLOOKUP(B104,Ingredientes!A:B,4,FALSE),0)</f>
        <v>0</v>
      </c>
      <c r="F104" s="8">
        <f t="shared" si="3"/>
        <v>0</v>
      </c>
      <c r="G104" s="8"/>
    </row>
    <row r="105" spans="1:7" hidden="1" x14ac:dyDescent="0.3">
      <c r="A105" s="7" t="s">
        <v>77</v>
      </c>
      <c r="B105" s="7" t="s">
        <v>64</v>
      </c>
      <c r="C105" s="14">
        <v>0.25</v>
      </c>
      <c r="D105" s="7" t="s">
        <v>50</v>
      </c>
      <c r="E105" s="8">
        <f>IFERROR(VLOOKUP(B105,Ingredientes!A:B,4,FALSE),0)</f>
        <v>0</v>
      </c>
      <c r="F105" s="8">
        <f t="shared" si="3"/>
        <v>0</v>
      </c>
      <c r="G105" s="8"/>
    </row>
    <row r="106" spans="1:7" hidden="1" x14ac:dyDescent="0.3">
      <c r="A106" s="7" t="s">
        <v>77</v>
      </c>
      <c r="B106" s="7" t="s">
        <v>78</v>
      </c>
      <c r="C106" s="14">
        <v>0.25</v>
      </c>
      <c r="D106" s="7" t="s">
        <v>50</v>
      </c>
      <c r="E106" s="8">
        <f>IFERROR(VLOOKUP(B106,Ingredientes!A:B,4,FALSE),0)</f>
        <v>0</v>
      </c>
      <c r="F106" s="8">
        <f t="shared" si="3"/>
        <v>0</v>
      </c>
      <c r="G106" s="8"/>
    </row>
    <row r="107" spans="1:7" hidden="1" x14ac:dyDescent="0.3">
      <c r="A107" s="7" t="s">
        <v>77</v>
      </c>
      <c r="B107" s="7" t="s">
        <v>74</v>
      </c>
      <c r="C107" s="14">
        <v>5.0000000000000001E-3</v>
      </c>
      <c r="D107" s="7" t="s">
        <v>50</v>
      </c>
      <c r="E107" s="8">
        <f>IFERROR(VLOOKUP(B107,Ingredientes!A:B,4,FALSE),0)</f>
        <v>0</v>
      </c>
      <c r="F107" s="8">
        <f t="shared" si="3"/>
        <v>0</v>
      </c>
      <c r="G107" s="8"/>
    </row>
    <row r="108" spans="1:7" hidden="1" x14ac:dyDescent="0.3">
      <c r="A108" s="7" t="s">
        <v>79</v>
      </c>
      <c r="B108" s="7" t="s">
        <v>71</v>
      </c>
      <c r="C108" s="14">
        <v>4</v>
      </c>
      <c r="D108" s="7" t="s">
        <v>8</v>
      </c>
      <c r="E108" s="8">
        <f>IFERROR(VLOOKUP(B108,Ingredientes!A:B,4,FALSE),0)</f>
        <v>0</v>
      </c>
      <c r="F108" s="8">
        <f t="shared" si="3"/>
        <v>0</v>
      </c>
      <c r="G108" s="8">
        <f>IF(COUNTIF($A$2:A108, A108)=1, SUMIF(A:A, A108, F:F), "")</f>
        <v>0</v>
      </c>
    </row>
    <row r="109" spans="1:7" x14ac:dyDescent="0.3">
      <c r="A109" s="7" t="s">
        <v>79</v>
      </c>
      <c r="B109" s="7" t="s">
        <v>66</v>
      </c>
      <c r="C109" s="14">
        <v>0.2</v>
      </c>
      <c r="D109" s="7" t="s">
        <v>44</v>
      </c>
      <c r="E109" s="8">
        <f>IFERROR(VLOOKUP(B109,Ingredientes!A:B,4,FALSE),0)</f>
        <v>0</v>
      </c>
      <c r="F109" s="8">
        <f t="shared" si="3"/>
        <v>0</v>
      </c>
      <c r="G109" s="8"/>
    </row>
    <row r="110" spans="1:7" hidden="1" x14ac:dyDescent="0.3">
      <c r="A110" s="7" t="s">
        <v>79</v>
      </c>
      <c r="B110" s="7" t="s">
        <v>65</v>
      </c>
      <c r="C110" s="14">
        <v>0.2</v>
      </c>
      <c r="D110" s="7" t="s">
        <v>50</v>
      </c>
      <c r="E110" s="8">
        <f>IFERROR(VLOOKUP(B110,Ingredientes!A:B,4,FALSE),0)</f>
        <v>0</v>
      </c>
      <c r="F110" s="8">
        <f t="shared" si="3"/>
        <v>0</v>
      </c>
      <c r="G110" s="8"/>
    </row>
    <row r="111" spans="1:7" hidden="1" x14ac:dyDescent="0.3">
      <c r="A111" s="7" t="s">
        <v>79</v>
      </c>
      <c r="B111" s="7" t="s">
        <v>72</v>
      </c>
      <c r="C111" s="14">
        <v>0.4</v>
      </c>
      <c r="D111" s="7" t="s">
        <v>44</v>
      </c>
      <c r="E111" s="8">
        <f>IFERROR(VLOOKUP(B111,Ingredientes!A:B,4,FALSE),0)</f>
        <v>0</v>
      </c>
      <c r="F111" s="8">
        <f t="shared" si="3"/>
        <v>0</v>
      </c>
      <c r="G111" s="8"/>
    </row>
    <row r="112" spans="1:7" hidden="1" x14ac:dyDescent="0.3">
      <c r="A112" s="7" t="s">
        <v>79</v>
      </c>
      <c r="B112" s="7" t="s">
        <v>64</v>
      </c>
      <c r="C112" s="14">
        <v>0.25</v>
      </c>
      <c r="D112" s="7" t="s">
        <v>50</v>
      </c>
      <c r="E112" s="8">
        <f>IFERROR(VLOOKUP(B112,Ingredientes!A:B,4,FALSE),0)</f>
        <v>0</v>
      </c>
      <c r="F112" s="8">
        <f t="shared" si="3"/>
        <v>0</v>
      </c>
      <c r="G112" s="8"/>
    </row>
    <row r="113" spans="1:7" hidden="1" x14ac:dyDescent="0.3">
      <c r="A113" s="7" t="s">
        <v>79</v>
      </c>
      <c r="B113" s="7" t="s">
        <v>74</v>
      </c>
      <c r="C113" s="14">
        <v>5.0000000000000001E-3</v>
      </c>
      <c r="D113" s="7" t="s">
        <v>50</v>
      </c>
      <c r="E113" s="8">
        <f>IFERROR(VLOOKUP(B113,Ingredientes!A:B,4,FALSE),0)</f>
        <v>0</v>
      </c>
      <c r="F113" s="8">
        <f t="shared" si="3"/>
        <v>0</v>
      </c>
      <c r="G113" s="8"/>
    </row>
    <row r="114" spans="1:7" hidden="1" x14ac:dyDescent="0.3">
      <c r="A114" s="7" t="s">
        <v>79</v>
      </c>
      <c r="B114" s="7" t="s">
        <v>73</v>
      </c>
      <c r="C114" s="14">
        <v>0.05</v>
      </c>
      <c r="D114" s="7" t="s">
        <v>44</v>
      </c>
      <c r="E114" s="8">
        <f>IFERROR(VLOOKUP(B114,Ingredientes!A:B,4,FALSE),0)</f>
        <v>0</v>
      </c>
      <c r="F114" s="8">
        <f t="shared" si="3"/>
        <v>0</v>
      </c>
      <c r="G114" s="8"/>
    </row>
    <row r="115" spans="1:7" hidden="1" x14ac:dyDescent="0.3">
      <c r="A115" s="7" t="s">
        <v>80</v>
      </c>
      <c r="B115" s="7" t="s">
        <v>71</v>
      </c>
      <c r="C115" s="14">
        <v>4</v>
      </c>
      <c r="D115" s="7" t="s">
        <v>8</v>
      </c>
      <c r="E115" s="8">
        <f>IFERROR(VLOOKUP(B115,Ingredientes!A:B,4,FALSE),0)</f>
        <v>0</v>
      </c>
      <c r="F115" s="8">
        <f t="shared" si="3"/>
        <v>0</v>
      </c>
      <c r="G115" s="8">
        <f>IF(COUNTIF($A$2:A115, A115)=1, SUMIF(A:A, A115, F:F), "")</f>
        <v>0</v>
      </c>
    </row>
    <row r="116" spans="1:7" x14ac:dyDescent="0.3">
      <c r="A116" s="7" t="s">
        <v>80</v>
      </c>
      <c r="B116" s="7" t="s">
        <v>66</v>
      </c>
      <c r="C116" s="14">
        <v>0.2</v>
      </c>
      <c r="D116" s="7" t="s">
        <v>44</v>
      </c>
      <c r="E116" s="8">
        <f>IFERROR(VLOOKUP(B116,Ingredientes!A:B,4,FALSE),0)</f>
        <v>0</v>
      </c>
      <c r="F116" s="8">
        <f t="shared" si="3"/>
        <v>0</v>
      </c>
      <c r="G116" s="8"/>
    </row>
    <row r="117" spans="1:7" hidden="1" x14ac:dyDescent="0.3">
      <c r="A117" s="7" t="s">
        <v>80</v>
      </c>
      <c r="B117" s="7" t="s">
        <v>65</v>
      </c>
      <c r="C117" s="14">
        <v>0.2</v>
      </c>
      <c r="D117" s="7" t="s">
        <v>50</v>
      </c>
      <c r="E117" s="8">
        <f>IFERROR(VLOOKUP(B117,Ingredientes!A:B,4,FALSE),0)</f>
        <v>0</v>
      </c>
      <c r="F117" s="8">
        <f t="shared" si="3"/>
        <v>0</v>
      </c>
      <c r="G117" s="8"/>
    </row>
    <row r="118" spans="1:7" hidden="1" x14ac:dyDescent="0.3">
      <c r="A118" s="7" t="s">
        <v>80</v>
      </c>
      <c r="B118" s="7" t="s">
        <v>72</v>
      </c>
      <c r="C118" s="14">
        <v>0.4</v>
      </c>
      <c r="D118" s="7" t="s">
        <v>44</v>
      </c>
      <c r="E118" s="8">
        <f>IFERROR(VLOOKUP(B118,Ingredientes!A:B,4,FALSE),0)</f>
        <v>0</v>
      </c>
      <c r="F118" s="8">
        <f t="shared" si="3"/>
        <v>0</v>
      </c>
      <c r="G118" s="8"/>
    </row>
    <row r="119" spans="1:7" hidden="1" x14ac:dyDescent="0.3">
      <c r="A119" s="7" t="s">
        <v>80</v>
      </c>
      <c r="B119" s="7" t="s">
        <v>64</v>
      </c>
      <c r="C119" s="14">
        <v>0.25</v>
      </c>
      <c r="D119" s="7" t="s">
        <v>50</v>
      </c>
      <c r="E119" s="8">
        <f>IFERROR(VLOOKUP(B119,Ingredientes!A:B,4,FALSE),0)</f>
        <v>0</v>
      </c>
      <c r="F119" s="8">
        <f t="shared" si="3"/>
        <v>0</v>
      </c>
      <c r="G119" s="8"/>
    </row>
    <row r="120" spans="1:7" hidden="1" x14ac:dyDescent="0.3">
      <c r="A120" s="7" t="s">
        <v>80</v>
      </c>
      <c r="B120" s="7" t="s">
        <v>74</v>
      </c>
      <c r="C120" s="14">
        <v>5.0000000000000001E-3</v>
      </c>
      <c r="D120" s="7" t="s">
        <v>50</v>
      </c>
      <c r="E120" s="8">
        <f>IFERROR(VLOOKUP(B120,Ingredientes!A:B,4,FALSE),0)</f>
        <v>0</v>
      </c>
      <c r="F120" s="8">
        <f t="shared" si="3"/>
        <v>0</v>
      </c>
      <c r="G120" s="8"/>
    </row>
    <row r="121" spans="1:7" hidden="1" x14ac:dyDescent="0.3">
      <c r="A121" s="7" t="s">
        <v>80</v>
      </c>
      <c r="B121" s="7" t="s">
        <v>73</v>
      </c>
      <c r="C121" s="14">
        <v>0.1</v>
      </c>
      <c r="D121" s="7" t="s">
        <v>44</v>
      </c>
      <c r="E121" s="8">
        <f>IFERROR(VLOOKUP(B121,Ingredientes!A:B,4,FALSE),0)</f>
        <v>0</v>
      </c>
      <c r="F121" s="8">
        <f t="shared" si="3"/>
        <v>0</v>
      </c>
      <c r="G121" s="8"/>
    </row>
    <row r="122" spans="1:7" hidden="1" x14ac:dyDescent="0.3">
      <c r="A122" s="7" t="s">
        <v>81</v>
      </c>
      <c r="B122" s="7" t="s">
        <v>82</v>
      </c>
      <c r="C122" s="14">
        <v>0.15</v>
      </c>
      <c r="D122" s="7" t="s">
        <v>44</v>
      </c>
      <c r="E122" s="8">
        <f>IFERROR(VLOOKUP(B122,Ingredientes!A:B,4,FALSE),0)</f>
        <v>0</v>
      </c>
      <c r="F122" s="8">
        <f t="shared" si="3"/>
        <v>0</v>
      </c>
      <c r="G122" s="8">
        <f>IF(COUNTIF($A$2:A122, A122)=1, SUMIF(A:A, A122, F:F), "")</f>
        <v>0</v>
      </c>
    </row>
    <row r="123" spans="1:7" x14ac:dyDescent="0.3">
      <c r="A123" s="7" t="s">
        <v>81</v>
      </c>
      <c r="B123" s="7" t="s">
        <v>66</v>
      </c>
      <c r="C123" s="14">
        <v>0.05</v>
      </c>
      <c r="D123" s="7" t="s">
        <v>44</v>
      </c>
      <c r="E123" s="8">
        <f>IFERROR(VLOOKUP(B123,Ingredientes!A:B,4,FALSE),0)</f>
        <v>0</v>
      </c>
      <c r="F123" s="8">
        <f t="shared" si="3"/>
        <v>0</v>
      </c>
      <c r="G123" s="8"/>
    </row>
    <row r="124" spans="1:7" hidden="1" x14ac:dyDescent="0.3">
      <c r="A124" s="7" t="s">
        <v>81</v>
      </c>
      <c r="B124" s="7" t="s">
        <v>71</v>
      </c>
      <c r="C124" s="14">
        <v>2</v>
      </c>
      <c r="D124" s="7" t="s">
        <v>8</v>
      </c>
      <c r="E124" s="8">
        <f>IFERROR(VLOOKUP(B124,Ingredientes!A:B,4,FALSE),0)</f>
        <v>0</v>
      </c>
      <c r="F124" s="8">
        <f t="shared" si="3"/>
        <v>0</v>
      </c>
      <c r="G124" s="8"/>
    </row>
    <row r="125" spans="1:7" hidden="1" x14ac:dyDescent="0.3">
      <c r="A125" s="7" t="s">
        <v>81</v>
      </c>
      <c r="B125" s="7" t="s">
        <v>74</v>
      </c>
      <c r="C125" s="14">
        <v>5.0000000000000001E-3</v>
      </c>
      <c r="D125" s="7" t="s">
        <v>50</v>
      </c>
      <c r="E125" s="8">
        <f>IFERROR(VLOOKUP(B125,Ingredientes!A:B,4,FALSE),0)</f>
        <v>0</v>
      </c>
      <c r="F125" s="8">
        <f t="shared" si="3"/>
        <v>0</v>
      </c>
      <c r="G125" s="8"/>
    </row>
    <row r="126" spans="1:7" hidden="1" x14ac:dyDescent="0.3">
      <c r="A126" s="7" t="s">
        <v>81</v>
      </c>
      <c r="B126" s="7" t="s">
        <v>83</v>
      </c>
      <c r="C126" s="14">
        <v>0.25</v>
      </c>
      <c r="D126" s="7" t="s">
        <v>44</v>
      </c>
      <c r="E126" s="8">
        <f>IFERROR(VLOOKUP(B126,Ingredientes!A:B,4,FALSE),0)</f>
        <v>0</v>
      </c>
      <c r="F126" s="8">
        <f t="shared" si="3"/>
        <v>0</v>
      </c>
      <c r="G126" s="8"/>
    </row>
    <row r="127" spans="1:7" hidden="1" x14ac:dyDescent="0.3">
      <c r="A127" s="7" t="s">
        <v>81</v>
      </c>
      <c r="B127" s="7" t="s">
        <v>84</v>
      </c>
      <c r="C127" s="14">
        <v>0.01</v>
      </c>
      <c r="D127" s="7" t="s">
        <v>44</v>
      </c>
      <c r="E127" s="8">
        <f>IFERROR(VLOOKUP(B127,Ingredientes!A:B,4,FALSE),0)</f>
        <v>0</v>
      </c>
      <c r="F127" s="8">
        <f t="shared" si="3"/>
        <v>0</v>
      </c>
      <c r="G127" s="8"/>
    </row>
    <row r="128" spans="1:7" hidden="1" x14ac:dyDescent="0.3">
      <c r="A128" s="7" t="s">
        <v>81</v>
      </c>
      <c r="B128" s="7" t="s">
        <v>85</v>
      </c>
      <c r="C128" s="14">
        <v>0.01</v>
      </c>
      <c r="D128" s="7" t="s">
        <v>44</v>
      </c>
      <c r="E128" s="8">
        <f>IFERROR(VLOOKUP(B128,Ingredientes!A:B,4,FALSE),0)</f>
        <v>0</v>
      </c>
      <c r="F128" s="8">
        <f t="shared" si="3"/>
        <v>0</v>
      </c>
      <c r="G128" s="8"/>
    </row>
    <row r="129" spans="1:7" hidden="1" x14ac:dyDescent="0.3">
      <c r="A129" s="7" t="s">
        <v>81</v>
      </c>
      <c r="B129" s="7" t="s">
        <v>86</v>
      </c>
      <c r="C129" s="14">
        <v>5.0000000000000001E-3</v>
      </c>
      <c r="D129" s="7" t="s">
        <v>44</v>
      </c>
      <c r="E129" s="8">
        <f>IFERROR(VLOOKUP(B129,Ingredientes!A:B,4,FALSE),0)</f>
        <v>0</v>
      </c>
      <c r="F129" s="8">
        <f t="shared" si="3"/>
        <v>0</v>
      </c>
      <c r="G129" s="8"/>
    </row>
    <row r="130" spans="1:7" hidden="1" x14ac:dyDescent="0.3">
      <c r="A130" s="7" t="s">
        <v>81</v>
      </c>
      <c r="B130" s="7" t="s">
        <v>59</v>
      </c>
      <c r="C130" s="14">
        <v>5.0000000000000001E-3</v>
      </c>
      <c r="D130" s="7" t="s">
        <v>44</v>
      </c>
      <c r="E130" s="8">
        <f>IFERROR(VLOOKUP(B130,Ingredientes!A:B,4,FALSE),0)</f>
        <v>0</v>
      </c>
      <c r="F130" s="8">
        <f t="shared" ref="F130:F161" si="4">C130*E130</f>
        <v>0</v>
      </c>
      <c r="G130" s="8"/>
    </row>
    <row r="131" spans="1:7" hidden="1" x14ac:dyDescent="0.3">
      <c r="A131" s="7" t="s">
        <v>81</v>
      </c>
      <c r="B131" s="7" t="s">
        <v>73</v>
      </c>
      <c r="C131" s="14">
        <v>7.4999999999999997E-2</v>
      </c>
      <c r="D131" s="7" t="s">
        <v>44</v>
      </c>
      <c r="E131" s="8">
        <f>IFERROR(VLOOKUP(B131,Ingredientes!A:B,4,FALSE),0)</f>
        <v>0</v>
      </c>
      <c r="F131" s="8">
        <f t="shared" si="4"/>
        <v>0</v>
      </c>
      <c r="G131" s="8"/>
    </row>
    <row r="132" spans="1:7" hidden="1" x14ac:dyDescent="0.3">
      <c r="A132" s="7" t="s">
        <v>87</v>
      </c>
      <c r="B132" s="7" t="s">
        <v>82</v>
      </c>
      <c r="C132" s="14">
        <v>0.15</v>
      </c>
      <c r="D132" s="7" t="s">
        <v>44</v>
      </c>
      <c r="E132" s="8">
        <f>IFERROR(VLOOKUP(B132,Ingredientes!A:B,4,FALSE),0)</f>
        <v>0</v>
      </c>
      <c r="F132" s="8">
        <f t="shared" si="4"/>
        <v>0</v>
      </c>
      <c r="G132" s="8">
        <f>IF(COUNTIF($A$2:A132, A132)=1, SUMIF(A:A, A132, F:F), "")</f>
        <v>0</v>
      </c>
    </row>
    <row r="133" spans="1:7" x14ac:dyDescent="0.3">
      <c r="A133" s="7" t="s">
        <v>87</v>
      </c>
      <c r="B133" s="7" t="s">
        <v>66</v>
      </c>
      <c r="C133" s="14">
        <v>0.05</v>
      </c>
      <c r="D133" s="7" t="s">
        <v>44</v>
      </c>
      <c r="E133" s="8">
        <f>IFERROR(VLOOKUP(B133,Ingredientes!A:B,4,FALSE),0)</f>
        <v>0</v>
      </c>
      <c r="F133" s="8">
        <f t="shared" si="4"/>
        <v>0</v>
      </c>
      <c r="G133" s="8"/>
    </row>
    <row r="134" spans="1:7" hidden="1" x14ac:dyDescent="0.3">
      <c r="A134" s="7" t="s">
        <v>87</v>
      </c>
      <c r="B134" s="7" t="s">
        <v>71</v>
      </c>
      <c r="C134" s="14">
        <v>2</v>
      </c>
      <c r="D134" s="7" t="s">
        <v>8</v>
      </c>
      <c r="E134" s="8">
        <f>IFERROR(VLOOKUP(B134,Ingredientes!A:B,4,FALSE),0)</f>
        <v>0</v>
      </c>
      <c r="F134" s="8">
        <f t="shared" si="4"/>
        <v>0</v>
      </c>
      <c r="G134" s="8"/>
    </row>
    <row r="135" spans="1:7" hidden="1" x14ac:dyDescent="0.3">
      <c r="A135" s="7" t="s">
        <v>87</v>
      </c>
      <c r="B135" s="7" t="s">
        <v>74</v>
      </c>
      <c r="C135" s="14">
        <v>5.0000000000000001E-3</v>
      </c>
      <c r="D135" s="7" t="s">
        <v>50</v>
      </c>
      <c r="E135" s="8">
        <f>IFERROR(VLOOKUP(B135,Ingredientes!A:B,4,FALSE),0)</f>
        <v>0</v>
      </c>
      <c r="F135" s="8">
        <f t="shared" si="4"/>
        <v>0</v>
      </c>
      <c r="G135" s="8"/>
    </row>
    <row r="136" spans="1:7" hidden="1" x14ac:dyDescent="0.3">
      <c r="A136" s="7" t="s">
        <v>87</v>
      </c>
      <c r="B136" s="7" t="s">
        <v>83</v>
      </c>
      <c r="C136" s="14">
        <v>0.25</v>
      </c>
      <c r="D136" s="7" t="s">
        <v>44</v>
      </c>
      <c r="E136" s="8">
        <f>IFERROR(VLOOKUP(B136,Ingredientes!A:B,4,FALSE),0)</f>
        <v>0</v>
      </c>
      <c r="F136" s="8">
        <f t="shared" si="4"/>
        <v>0</v>
      </c>
      <c r="G136" s="8"/>
    </row>
    <row r="137" spans="1:7" hidden="1" x14ac:dyDescent="0.3">
      <c r="A137" s="7" t="s">
        <v>87</v>
      </c>
      <c r="B137" s="7" t="s">
        <v>84</v>
      </c>
      <c r="C137" s="14">
        <v>0.01</v>
      </c>
      <c r="D137" s="7" t="s">
        <v>44</v>
      </c>
      <c r="E137" s="8">
        <f>IFERROR(VLOOKUP(B137,Ingredientes!A:B,4,FALSE),0)</f>
        <v>0</v>
      </c>
      <c r="F137" s="8">
        <f t="shared" si="4"/>
        <v>0</v>
      </c>
      <c r="G137" s="8"/>
    </row>
    <row r="138" spans="1:7" hidden="1" x14ac:dyDescent="0.3">
      <c r="A138" s="7" t="s">
        <v>87</v>
      </c>
      <c r="B138" s="7" t="s">
        <v>85</v>
      </c>
      <c r="C138" s="14">
        <v>0.01</v>
      </c>
      <c r="D138" s="7" t="s">
        <v>44</v>
      </c>
      <c r="E138" s="8">
        <f>IFERROR(VLOOKUP(B138,Ingredientes!A:B,4,FALSE),0)</f>
        <v>0</v>
      </c>
      <c r="F138" s="8">
        <f t="shared" si="4"/>
        <v>0</v>
      </c>
      <c r="G138" s="8"/>
    </row>
    <row r="139" spans="1:7" hidden="1" x14ac:dyDescent="0.3">
      <c r="A139" s="7" t="s">
        <v>87</v>
      </c>
      <c r="B139" s="7" t="s">
        <v>86</v>
      </c>
      <c r="C139" s="14">
        <v>5.0000000000000001E-3</v>
      </c>
      <c r="D139" s="7" t="s">
        <v>44</v>
      </c>
      <c r="E139" s="8">
        <f>IFERROR(VLOOKUP(B139,Ingredientes!A:B,4,FALSE),0)</f>
        <v>0</v>
      </c>
      <c r="F139" s="8">
        <f t="shared" si="4"/>
        <v>0</v>
      </c>
      <c r="G139" s="8"/>
    </row>
    <row r="140" spans="1:7" hidden="1" x14ac:dyDescent="0.3">
      <c r="A140" s="7" t="s">
        <v>87</v>
      </c>
      <c r="B140" s="7" t="s">
        <v>59</v>
      </c>
      <c r="C140" s="14">
        <v>5.0000000000000001E-3</v>
      </c>
      <c r="D140" s="7" t="s">
        <v>44</v>
      </c>
      <c r="E140" s="8">
        <f>IFERROR(VLOOKUP(B140,Ingredientes!A:B,4,FALSE),0)</f>
        <v>0</v>
      </c>
      <c r="F140" s="8">
        <f t="shared" si="4"/>
        <v>0</v>
      </c>
      <c r="G140" s="8"/>
    </row>
    <row r="141" spans="1:7" hidden="1" x14ac:dyDescent="0.3">
      <c r="A141" s="7" t="s">
        <v>87</v>
      </c>
      <c r="B141" s="7" t="s">
        <v>88</v>
      </c>
      <c r="C141" s="14">
        <v>0.1</v>
      </c>
      <c r="D141" s="7" t="s">
        <v>44</v>
      </c>
      <c r="E141" s="8">
        <f>IFERROR(VLOOKUP(B141,Ingredientes!A:B,4,FALSE),0)</f>
        <v>0</v>
      </c>
      <c r="F141" s="8">
        <f t="shared" si="4"/>
        <v>0</v>
      </c>
      <c r="G141" s="8"/>
    </row>
    <row r="142" spans="1:7" hidden="1" x14ac:dyDescent="0.3">
      <c r="A142" s="7" t="s">
        <v>36</v>
      </c>
      <c r="B142" s="7" t="s">
        <v>82</v>
      </c>
      <c r="C142" s="14">
        <v>0.15</v>
      </c>
      <c r="D142" s="7" t="s">
        <v>44</v>
      </c>
      <c r="E142" s="8">
        <f>IFERROR(VLOOKUP(B142,Ingredientes!A:B,4,FALSE),0)</f>
        <v>0</v>
      </c>
      <c r="F142" s="8">
        <f t="shared" si="4"/>
        <v>0</v>
      </c>
      <c r="G142" s="8">
        <f>IF(COUNTIF($A$2:A142, A142)=1, SUMIF(A:A, A142, F:F), "")</f>
        <v>0</v>
      </c>
    </row>
    <row r="143" spans="1:7" x14ac:dyDescent="0.3">
      <c r="A143" s="7" t="s">
        <v>36</v>
      </c>
      <c r="B143" s="7" t="s">
        <v>66</v>
      </c>
      <c r="C143" s="14">
        <v>0.05</v>
      </c>
      <c r="D143" s="7" t="s">
        <v>44</v>
      </c>
      <c r="E143" s="8">
        <f>IFERROR(VLOOKUP(B143,Ingredientes!A:B,4,FALSE),0)</f>
        <v>0</v>
      </c>
      <c r="F143" s="8">
        <f t="shared" si="4"/>
        <v>0</v>
      </c>
      <c r="G143" s="8"/>
    </row>
    <row r="144" spans="1:7" hidden="1" x14ac:dyDescent="0.3">
      <c r="A144" s="7" t="s">
        <v>36</v>
      </c>
      <c r="B144" s="7" t="s">
        <v>82</v>
      </c>
      <c r="C144" s="14">
        <v>0.15</v>
      </c>
      <c r="D144" s="7" t="s">
        <v>44</v>
      </c>
      <c r="E144" s="8">
        <f>IFERROR(VLOOKUP(B144,Ingredientes!A:B,4,FALSE),0)</f>
        <v>0</v>
      </c>
      <c r="F144" s="8">
        <f t="shared" si="4"/>
        <v>0</v>
      </c>
      <c r="G144" s="8" t="str">
        <f>IF(COUNTIF($A$2:A144, A144)=1, SUMIF(A:A, A144, F:F), "")</f>
        <v/>
      </c>
    </row>
    <row r="145" spans="1:7" x14ac:dyDescent="0.3">
      <c r="A145" s="7" t="s">
        <v>36</v>
      </c>
      <c r="B145" s="7" t="s">
        <v>66</v>
      </c>
      <c r="C145" s="14">
        <v>0.05</v>
      </c>
      <c r="D145" s="7" t="s">
        <v>44</v>
      </c>
      <c r="E145" s="8">
        <f>IFERROR(VLOOKUP(B145,Ingredientes!A:B,4,FALSE),0)</f>
        <v>0</v>
      </c>
      <c r="F145" s="8">
        <f t="shared" si="4"/>
        <v>0</v>
      </c>
      <c r="G145" s="8"/>
    </row>
    <row r="146" spans="1:7" hidden="1" x14ac:dyDescent="0.3">
      <c r="A146" s="7" t="s">
        <v>36</v>
      </c>
      <c r="B146" s="7" t="s">
        <v>71</v>
      </c>
      <c r="C146" s="14">
        <v>2</v>
      </c>
      <c r="D146" s="7" t="s">
        <v>44</v>
      </c>
      <c r="E146" s="8">
        <f>IFERROR(VLOOKUP(B146,Ingredientes!A:B,4,FALSE),0)</f>
        <v>0</v>
      </c>
      <c r="F146" s="8">
        <f t="shared" si="4"/>
        <v>0</v>
      </c>
      <c r="G146" s="8"/>
    </row>
    <row r="147" spans="1:7" hidden="1" x14ac:dyDescent="0.3">
      <c r="A147" s="7" t="s">
        <v>36</v>
      </c>
      <c r="B147" s="7" t="s">
        <v>74</v>
      </c>
      <c r="C147" s="14">
        <v>5.0000000000000001E-3</v>
      </c>
      <c r="D147" s="7" t="s">
        <v>44</v>
      </c>
      <c r="E147" s="8">
        <f>IFERROR(VLOOKUP(B147,Ingredientes!A:B,4,FALSE),0)</f>
        <v>0</v>
      </c>
      <c r="F147" s="8">
        <f t="shared" si="4"/>
        <v>0</v>
      </c>
      <c r="G147" s="8"/>
    </row>
    <row r="148" spans="1:7" hidden="1" x14ac:dyDescent="0.3">
      <c r="A148" s="7" t="s">
        <v>36</v>
      </c>
      <c r="B148" s="7" t="s">
        <v>83</v>
      </c>
      <c r="C148" s="14">
        <v>0.25</v>
      </c>
      <c r="D148" s="7" t="s">
        <v>44</v>
      </c>
      <c r="E148" s="8">
        <f>IFERROR(VLOOKUP(B148,Ingredientes!A:B,4,FALSE),0)</f>
        <v>0</v>
      </c>
      <c r="F148" s="8">
        <f t="shared" si="4"/>
        <v>0</v>
      </c>
      <c r="G148" s="8"/>
    </row>
    <row r="149" spans="1:7" hidden="1" x14ac:dyDescent="0.3">
      <c r="A149" s="7" t="s">
        <v>36</v>
      </c>
      <c r="B149" s="7" t="s">
        <v>84</v>
      </c>
      <c r="C149" s="14">
        <v>0.01</v>
      </c>
      <c r="D149" s="7" t="s">
        <v>44</v>
      </c>
      <c r="E149" s="8">
        <f>IFERROR(VLOOKUP(B149,Ingredientes!A:B,4,FALSE),0)</f>
        <v>0</v>
      </c>
      <c r="F149" s="8">
        <f t="shared" si="4"/>
        <v>0</v>
      </c>
      <c r="G149" s="8"/>
    </row>
    <row r="150" spans="1:7" hidden="1" x14ac:dyDescent="0.3">
      <c r="A150" s="7" t="s">
        <v>36</v>
      </c>
      <c r="B150" s="7" t="s">
        <v>85</v>
      </c>
      <c r="C150" s="14">
        <v>0.01</v>
      </c>
      <c r="D150" s="7" t="s">
        <v>44</v>
      </c>
      <c r="E150" s="8">
        <f>IFERROR(VLOOKUP(B150,Ingredientes!A:B,4,FALSE),0)</f>
        <v>0</v>
      </c>
      <c r="F150" s="8">
        <f t="shared" si="4"/>
        <v>0</v>
      </c>
      <c r="G150" s="8"/>
    </row>
    <row r="151" spans="1:7" hidden="1" x14ac:dyDescent="0.3">
      <c r="A151" s="7" t="s">
        <v>36</v>
      </c>
      <c r="B151" s="7" t="s">
        <v>86</v>
      </c>
      <c r="C151" s="14">
        <v>5.0000000000000001E-3</v>
      </c>
      <c r="D151" s="7" t="s">
        <v>44</v>
      </c>
      <c r="E151" s="8">
        <f>IFERROR(VLOOKUP(B151,Ingredientes!A:B,4,FALSE),0)</f>
        <v>0</v>
      </c>
      <c r="F151" s="8">
        <f t="shared" si="4"/>
        <v>0</v>
      </c>
      <c r="G151" s="8"/>
    </row>
    <row r="152" spans="1:7" hidden="1" x14ac:dyDescent="0.3">
      <c r="A152" s="7" t="s">
        <v>36</v>
      </c>
      <c r="B152" s="7" t="s">
        <v>59</v>
      </c>
      <c r="C152" s="14">
        <v>5.0000000000000001E-3</v>
      </c>
      <c r="D152" s="7" t="s">
        <v>44</v>
      </c>
      <c r="E152" s="8">
        <f>IFERROR(VLOOKUP(B152,Ingredientes!A:B,4,FALSE),0)</f>
        <v>0</v>
      </c>
      <c r="F152" s="8">
        <f t="shared" si="4"/>
        <v>0</v>
      </c>
      <c r="G152" s="8"/>
    </row>
    <row r="153" spans="1:7" hidden="1" x14ac:dyDescent="0.3">
      <c r="A153" s="7" t="s">
        <v>36</v>
      </c>
      <c r="B153" s="7" t="s">
        <v>89</v>
      </c>
      <c r="C153" s="14">
        <v>0.1</v>
      </c>
      <c r="D153" s="7" t="s">
        <v>44</v>
      </c>
      <c r="E153" s="8">
        <f>IFERROR(VLOOKUP(B153,Ingredientes!A:B,4,FALSE),0)</f>
        <v>0</v>
      </c>
      <c r="F153" s="8">
        <f t="shared" si="4"/>
        <v>0</v>
      </c>
      <c r="G153" s="8"/>
    </row>
    <row r="154" spans="1:7" hidden="1" x14ac:dyDescent="0.3">
      <c r="A154" s="7"/>
      <c r="B154" s="7"/>
      <c r="C154" s="14"/>
      <c r="D154" s="7"/>
      <c r="E154" s="8">
        <f>IFERROR(VLOOKUP(B154,Ingredientes!A:B,4,FALSE),0)</f>
        <v>0</v>
      </c>
      <c r="F154" s="8">
        <f t="shared" si="4"/>
        <v>0</v>
      </c>
      <c r="G154" s="8"/>
    </row>
    <row r="155" spans="1:7" hidden="1" x14ac:dyDescent="0.3">
      <c r="A155" s="7"/>
      <c r="B155" s="7"/>
      <c r="C155" s="14"/>
      <c r="D155" s="7"/>
      <c r="E155" s="8">
        <f>IFERROR(VLOOKUP(B155,Ingredientes!A:B,4,FALSE),0)</f>
        <v>0</v>
      </c>
      <c r="F155" s="8">
        <f t="shared" si="4"/>
        <v>0</v>
      </c>
      <c r="G155" s="8"/>
    </row>
    <row r="156" spans="1:7" hidden="1" x14ac:dyDescent="0.3">
      <c r="A156" s="7"/>
      <c r="B156" s="7"/>
      <c r="C156" s="14"/>
      <c r="D156" s="7"/>
      <c r="E156" s="8">
        <f>IFERROR(VLOOKUP(B156,Ingredientes!A:B,4,FALSE),0)</f>
        <v>0</v>
      </c>
      <c r="F156" s="8">
        <f t="shared" si="4"/>
        <v>0</v>
      </c>
      <c r="G156" s="8"/>
    </row>
    <row r="157" spans="1:7" hidden="1" x14ac:dyDescent="0.3">
      <c r="A157" s="7"/>
      <c r="B157" s="7"/>
      <c r="C157" s="14"/>
      <c r="D157" s="7"/>
      <c r="E157" s="8">
        <f>IFERROR(VLOOKUP(B157,Ingredientes!A:B,4,FALSE),0)</f>
        <v>0</v>
      </c>
      <c r="F157" s="8">
        <f t="shared" si="4"/>
        <v>0</v>
      </c>
      <c r="G157" s="8"/>
    </row>
    <row r="158" spans="1:7" hidden="1" x14ac:dyDescent="0.3">
      <c r="A158" s="7"/>
      <c r="B158" s="7"/>
      <c r="C158" s="14"/>
      <c r="D158" s="7"/>
      <c r="E158" s="8">
        <f>IFERROR(VLOOKUP(B158,Ingredientes!A:B,4,FALSE),0)</f>
        <v>0</v>
      </c>
      <c r="F158" s="8">
        <f t="shared" si="4"/>
        <v>0</v>
      </c>
      <c r="G158" s="8"/>
    </row>
    <row r="159" spans="1:7" hidden="1" x14ac:dyDescent="0.3">
      <c r="A159" s="7"/>
      <c r="B159" s="7"/>
      <c r="C159" s="14"/>
      <c r="D159" s="7"/>
      <c r="E159" s="8">
        <f>IFERROR(VLOOKUP(B159,Ingredientes!A:B,4,FALSE),0)</f>
        <v>0</v>
      </c>
      <c r="F159" s="8">
        <f t="shared" si="4"/>
        <v>0</v>
      </c>
      <c r="G159" s="8"/>
    </row>
    <row r="160" spans="1:7" hidden="1" x14ac:dyDescent="0.3">
      <c r="A160" s="7"/>
      <c r="B160" s="7"/>
      <c r="C160" s="14"/>
      <c r="D160" s="7"/>
      <c r="E160" s="8">
        <f>IFERROR(VLOOKUP(B160,Ingredientes!A:B,4,FALSE),0)</f>
        <v>0</v>
      </c>
      <c r="F160" s="8">
        <f t="shared" si="4"/>
        <v>0</v>
      </c>
      <c r="G160" s="8"/>
    </row>
    <row r="161" spans="1:7" hidden="1" x14ac:dyDescent="0.3">
      <c r="A161" s="7"/>
      <c r="B161" s="7"/>
      <c r="C161" s="14"/>
      <c r="D161" s="7"/>
      <c r="E161" s="8">
        <f>IFERROR(VLOOKUP(B161,Ingredientes!A:B,4,FALSE),0)</f>
        <v>0</v>
      </c>
      <c r="F161" s="8">
        <f t="shared" si="4"/>
        <v>0</v>
      </c>
      <c r="G161" s="8"/>
    </row>
  </sheetData>
  <autoFilter ref="A1:G161" xr:uid="{00000000-0009-0000-0000-000002000000}">
    <filterColumn colId="1">
      <filters>
        <filter val="Azúcar común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1"/>
  <sheetViews>
    <sheetView workbookViewId="0">
      <selection activeCell="A4" sqref="A4"/>
    </sheetView>
  </sheetViews>
  <sheetFormatPr baseColWidth="10" defaultRowHeight="14.4" x14ac:dyDescent="0.3"/>
  <cols>
    <col min="1" max="1" width="29.44140625" bestFit="1" customWidth="1"/>
  </cols>
  <sheetData>
    <row r="1" spans="1:3" x14ac:dyDescent="0.3">
      <c r="A1" s="5" t="s">
        <v>21</v>
      </c>
      <c r="B1" s="5" t="s">
        <v>90</v>
      </c>
    </row>
    <row r="2" spans="1:3" x14ac:dyDescent="0.3">
      <c r="A2" s="4" t="s">
        <v>91</v>
      </c>
      <c r="B2" s="4"/>
    </row>
    <row r="3" spans="1:3" x14ac:dyDescent="0.3">
      <c r="A3" s="4" t="s">
        <v>92</v>
      </c>
      <c r="B3" s="4" t="s">
        <v>93</v>
      </c>
      <c r="C3" s="1">
        <v>45771</v>
      </c>
    </row>
    <row r="4" spans="1:3" x14ac:dyDescent="0.3">
      <c r="A4" s="4"/>
      <c r="B4" s="4"/>
    </row>
    <row r="5" spans="1:3" x14ac:dyDescent="0.3">
      <c r="A5" s="4"/>
      <c r="B5" s="4"/>
    </row>
    <row r="6" spans="1:3" x14ac:dyDescent="0.3">
      <c r="A6" s="4"/>
      <c r="B6" s="4"/>
    </row>
    <row r="7" spans="1:3" x14ac:dyDescent="0.3">
      <c r="A7" s="4"/>
      <c r="B7" s="4"/>
    </row>
    <row r="8" spans="1:3" x14ac:dyDescent="0.3">
      <c r="A8" s="4"/>
      <c r="B8" s="4"/>
    </row>
    <row r="9" spans="1:3" x14ac:dyDescent="0.3">
      <c r="A9" s="4"/>
      <c r="B9" s="4"/>
    </row>
    <row r="10" spans="1:3" x14ac:dyDescent="0.3">
      <c r="A10" s="4"/>
      <c r="B10" s="4"/>
    </row>
    <row r="11" spans="1:3" x14ac:dyDescent="0.3">
      <c r="A11" s="4"/>
      <c r="B11" s="4"/>
    </row>
    <row r="12" spans="1:3" x14ac:dyDescent="0.3">
      <c r="A12" s="4"/>
      <c r="B12" s="4"/>
    </row>
    <row r="13" spans="1:3" x14ac:dyDescent="0.3">
      <c r="A13" s="4"/>
      <c r="B13" s="4"/>
    </row>
    <row r="14" spans="1:3" x14ac:dyDescent="0.3">
      <c r="A14" s="4"/>
      <c r="B14" s="4"/>
    </row>
    <row r="15" spans="1:3" x14ac:dyDescent="0.3">
      <c r="A15" s="4"/>
      <c r="B15" s="4"/>
    </row>
    <row r="16" spans="1:3" x14ac:dyDescent="0.3">
      <c r="A16" s="4"/>
      <c r="B16" s="4"/>
    </row>
    <row r="17" spans="1:2" x14ac:dyDescent="0.3">
      <c r="A17" s="4"/>
      <c r="B17" s="4"/>
    </row>
    <row r="18" spans="1:2" x14ac:dyDescent="0.3">
      <c r="A18" s="4"/>
      <c r="B18" s="4"/>
    </row>
    <row r="19" spans="1:2" x14ac:dyDescent="0.3">
      <c r="A19" s="4"/>
      <c r="B19" s="4"/>
    </row>
    <row r="20" spans="1:2" x14ac:dyDescent="0.3">
      <c r="A20" s="4"/>
      <c r="B20" s="4"/>
    </row>
    <row r="21" spans="1:2" x14ac:dyDescent="0.3">
      <c r="A21" s="4"/>
      <c r="B21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74"/>
  <sheetViews>
    <sheetView zoomScaleNormal="100" workbookViewId="0">
      <selection activeCell="C19" sqref="C19"/>
    </sheetView>
  </sheetViews>
  <sheetFormatPr baseColWidth="10" defaultRowHeight="14.4" x14ac:dyDescent="0.3"/>
  <cols>
    <col min="1" max="1" width="24.33203125" style="12" bestFit="1" customWidth="1"/>
    <col min="2" max="2" width="21.44140625" style="12" bestFit="1" customWidth="1"/>
    <col min="3" max="3" width="14.88671875" bestFit="1" customWidth="1"/>
    <col min="4" max="4" width="15.44140625" bestFit="1" customWidth="1"/>
  </cols>
  <sheetData>
    <row r="1" spans="1:4" x14ac:dyDescent="0.3">
      <c r="A1" s="51" t="s">
        <v>94</v>
      </c>
      <c r="B1" s="51" t="s">
        <v>2</v>
      </c>
      <c r="C1" s="51" t="s">
        <v>95</v>
      </c>
      <c r="D1" s="51" t="s">
        <v>96</v>
      </c>
    </row>
    <row r="2" spans="1:4" x14ac:dyDescent="0.3">
      <c r="A2" s="7" t="s">
        <v>62</v>
      </c>
      <c r="B2" s="7" t="s">
        <v>97</v>
      </c>
      <c r="C2" s="14">
        <v>0</v>
      </c>
      <c r="D2" s="25">
        <v>11</v>
      </c>
    </row>
    <row r="3" spans="1:4" x14ac:dyDescent="0.3">
      <c r="A3" s="7" t="s">
        <v>64</v>
      </c>
      <c r="B3" s="7" t="s">
        <v>98</v>
      </c>
      <c r="C3" s="14">
        <v>2</v>
      </c>
      <c r="D3" s="25">
        <v>18</v>
      </c>
    </row>
    <row r="4" spans="1:4" x14ac:dyDescent="0.3">
      <c r="A4" s="7" t="s">
        <v>70</v>
      </c>
      <c r="B4" s="7" t="s">
        <v>97</v>
      </c>
      <c r="C4" s="14">
        <v>1</v>
      </c>
      <c r="D4" s="25">
        <v>4</v>
      </c>
    </row>
    <row r="5" spans="1:4" x14ac:dyDescent="0.3">
      <c r="A5" s="7" t="s">
        <v>71</v>
      </c>
      <c r="B5" s="7" t="s">
        <v>8</v>
      </c>
      <c r="C5" s="14">
        <v>30</v>
      </c>
      <c r="D5" s="25">
        <v>32</v>
      </c>
    </row>
    <row r="6" spans="1:4" x14ac:dyDescent="0.3">
      <c r="A6" s="7" t="s">
        <v>72</v>
      </c>
      <c r="B6" s="7" t="s">
        <v>97</v>
      </c>
      <c r="C6" s="14">
        <v>2</v>
      </c>
      <c r="D6" s="25">
        <v>6</v>
      </c>
    </row>
    <row r="7" spans="1:4" x14ac:dyDescent="0.3">
      <c r="A7" s="7" t="s">
        <v>73</v>
      </c>
      <c r="B7" s="7" t="s">
        <v>44</v>
      </c>
      <c r="C7" s="14">
        <v>0</v>
      </c>
      <c r="D7" s="25">
        <v>8.4</v>
      </c>
    </row>
    <row r="8" spans="1:4" x14ac:dyDescent="0.3">
      <c r="A8" s="7" t="s">
        <v>66</v>
      </c>
      <c r="B8" s="7" t="s">
        <v>97</v>
      </c>
      <c r="C8" s="14">
        <v>1</v>
      </c>
      <c r="D8" s="25">
        <v>7</v>
      </c>
    </row>
    <row r="9" spans="1:4" x14ac:dyDescent="0.3">
      <c r="A9" s="7" t="s">
        <v>78</v>
      </c>
      <c r="B9" s="7" t="s">
        <v>97</v>
      </c>
      <c r="C9" s="14">
        <v>0.5</v>
      </c>
      <c r="D9" s="25">
        <v>2.5</v>
      </c>
    </row>
    <row r="10" spans="1:4" x14ac:dyDescent="0.3">
      <c r="A10" s="7" t="s">
        <v>82</v>
      </c>
      <c r="B10" s="7" t="s">
        <v>44</v>
      </c>
      <c r="C10" s="14">
        <v>0.2</v>
      </c>
      <c r="D10" s="25">
        <v>10.199999999999999</v>
      </c>
    </row>
    <row r="11" spans="1:4" x14ac:dyDescent="0.3">
      <c r="A11" s="7" t="s">
        <v>99</v>
      </c>
      <c r="B11" s="7" t="s">
        <v>44</v>
      </c>
      <c r="C11" s="14">
        <v>0.8</v>
      </c>
      <c r="D11" s="25">
        <v>2.4</v>
      </c>
    </row>
    <row r="12" spans="1:4" x14ac:dyDescent="0.3">
      <c r="A12" s="7" t="s">
        <v>83</v>
      </c>
      <c r="B12" s="7" t="s">
        <v>97</v>
      </c>
      <c r="C12" s="14">
        <v>1</v>
      </c>
      <c r="D12" s="25">
        <v>5</v>
      </c>
    </row>
    <row r="13" spans="1:4" x14ac:dyDescent="0.3">
      <c r="A13" s="7" t="s">
        <v>84</v>
      </c>
      <c r="B13" s="7" t="s">
        <v>44</v>
      </c>
      <c r="C13" s="14">
        <v>0.5</v>
      </c>
      <c r="D13" s="25">
        <v>1.5</v>
      </c>
    </row>
    <row r="14" spans="1:4" x14ac:dyDescent="0.3">
      <c r="A14" s="7" t="s">
        <v>85</v>
      </c>
      <c r="B14" s="7" t="s">
        <v>44</v>
      </c>
      <c r="C14" s="14">
        <v>0.05</v>
      </c>
      <c r="D14" s="25">
        <v>0.15</v>
      </c>
    </row>
    <row r="15" spans="1:4" x14ac:dyDescent="0.3">
      <c r="A15" s="7" t="s">
        <v>86</v>
      </c>
      <c r="B15" s="7" t="s">
        <v>44</v>
      </c>
      <c r="C15" s="14">
        <v>0.05</v>
      </c>
      <c r="D15" s="25">
        <v>0.15</v>
      </c>
    </row>
    <row r="16" spans="1:4" x14ac:dyDescent="0.3">
      <c r="A16" s="7" t="s">
        <v>69</v>
      </c>
      <c r="B16" s="7" t="s">
        <v>97</v>
      </c>
      <c r="C16" s="14">
        <v>1</v>
      </c>
      <c r="D16" s="25">
        <v>5</v>
      </c>
    </row>
    <row r="17" spans="1:4" x14ac:dyDescent="0.3">
      <c r="A17" s="7" t="s">
        <v>59</v>
      </c>
      <c r="B17" s="7" t="s">
        <v>44</v>
      </c>
      <c r="C17" s="14">
        <v>0.5</v>
      </c>
      <c r="D17" s="25">
        <v>1.5</v>
      </c>
    </row>
    <row r="18" spans="1:4" x14ac:dyDescent="0.3">
      <c r="A18" s="7" t="s">
        <v>88</v>
      </c>
      <c r="B18" s="7" t="s">
        <v>44</v>
      </c>
      <c r="C18" s="14">
        <v>0.35</v>
      </c>
      <c r="D18" s="25">
        <v>1.05</v>
      </c>
    </row>
    <row r="19" spans="1:4" x14ac:dyDescent="0.3">
      <c r="A19" s="7" t="s">
        <v>89</v>
      </c>
      <c r="B19" s="7" t="s">
        <v>44</v>
      </c>
      <c r="C19" s="14">
        <v>3</v>
      </c>
      <c r="D19" s="25">
        <v>9</v>
      </c>
    </row>
    <row r="20" spans="1:4" x14ac:dyDescent="0.3">
      <c r="A20" s="7" t="s">
        <v>43</v>
      </c>
      <c r="B20" s="7" t="s">
        <v>44</v>
      </c>
      <c r="C20" s="14">
        <v>0.41</v>
      </c>
      <c r="D20" s="25">
        <v>3.23</v>
      </c>
    </row>
    <row r="21" spans="1:4" x14ac:dyDescent="0.3">
      <c r="A21" s="7" t="s">
        <v>48</v>
      </c>
      <c r="B21" s="7" t="s">
        <v>8</v>
      </c>
      <c r="C21" s="14">
        <v>1</v>
      </c>
      <c r="D21" s="25">
        <v>7</v>
      </c>
    </row>
    <row r="22" spans="1:4" x14ac:dyDescent="0.3">
      <c r="A22" s="7" t="s">
        <v>46</v>
      </c>
      <c r="B22" s="7" t="s">
        <v>97</v>
      </c>
      <c r="C22" s="14">
        <v>0.26500000000000001</v>
      </c>
      <c r="D22" s="25">
        <v>6.794999999999999</v>
      </c>
    </row>
    <row r="23" spans="1:4" x14ac:dyDescent="0.3">
      <c r="A23" s="7" t="s">
        <v>52</v>
      </c>
      <c r="B23" s="7" t="s">
        <v>44</v>
      </c>
      <c r="C23" s="14">
        <v>0.1</v>
      </c>
      <c r="D23" s="25">
        <v>2.2000000000000002</v>
      </c>
    </row>
    <row r="24" spans="1:4" x14ac:dyDescent="0.3">
      <c r="A24" s="7" t="s">
        <v>53</v>
      </c>
      <c r="B24" s="7" t="s">
        <v>44</v>
      </c>
      <c r="C24" s="14">
        <v>0.1</v>
      </c>
      <c r="D24" s="25">
        <v>2.2000000000000002</v>
      </c>
    </row>
    <row r="25" spans="1:4" x14ac:dyDescent="0.3">
      <c r="A25" s="7" t="s">
        <v>100</v>
      </c>
      <c r="B25" s="7" t="s">
        <v>44</v>
      </c>
      <c r="C25" s="14">
        <v>0.05</v>
      </c>
      <c r="D25" s="25">
        <v>0.15</v>
      </c>
    </row>
    <row r="26" spans="1:4" x14ac:dyDescent="0.3">
      <c r="A26" s="7" t="s">
        <v>54</v>
      </c>
      <c r="B26" s="7" t="s">
        <v>44</v>
      </c>
      <c r="C26" s="14">
        <v>0.41</v>
      </c>
      <c r="D26" s="25">
        <v>5.23</v>
      </c>
    </row>
    <row r="27" spans="1:4" x14ac:dyDescent="0.3">
      <c r="A27" s="7" t="s">
        <v>55</v>
      </c>
      <c r="B27" s="7" t="s">
        <v>97</v>
      </c>
      <c r="C27" s="14">
        <v>1.42</v>
      </c>
      <c r="D27" s="25">
        <v>12.26</v>
      </c>
    </row>
    <row r="28" spans="1:4" x14ac:dyDescent="0.3">
      <c r="A28" s="7" t="s">
        <v>45</v>
      </c>
      <c r="B28" s="7"/>
      <c r="C28" s="14"/>
      <c r="D28" s="25">
        <v>3</v>
      </c>
    </row>
    <row r="29" spans="1:4" x14ac:dyDescent="0.3">
      <c r="A29" s="7" t="s">
        <v>47</v>
      </c>
      <c r="B29" s="7"/>
      <c r="C29" s="14">
        <v>1.105</v>
      </c>
      <c r="D29" s="25">
        <v>7.3150000000000004</v>
      </c>
    </row>
    <row r="30" spans="1:4" x14ac:dyDescent="0.3">
      <c r="A30" s="7" t="s">
        <v>51</v>
      </c>
      <c r="B30" s="7" t="s">
        <v>44</v>
      </c>
      <c r="C30" s="14">
        <v>1</v>
      </c>
      <c r="D30" s="25">
        <v>7</v>
      </c>
    </row>
    <row r="31" spans="1:4" x14ac:dyDescent="0.3">
      <c r="A31" s="7" t="s">
        <v>101</v>
      </c>
      <c r="B31" s="7" t="s">
        <v>44</v>
      </c>
      <c r="C31" s="14">
        <v>2.5000000000000001E-2</v>
      </c>
      <c r="D31" s="25">
        <v>7.5000000000000011E-2</v>
      </c>
    </row>
    <row r="32" spans="1:4" x14ac:dyDescent="0.3">
      <c r="A32" s="7" t="s">
        <v>65</v>
      </c>
      <c r="B32" s="7" t="s">
        <v>98</v>
      </c>
      <c r="C32" s="14">
        <v>1.5</v>
      </c>
      <c r="D32" s="25">
        <v>4.5</v>
      </c>
    </row>
    <row r="33" spans="1:4" x14ac:dyDescent="0.3">
      <c r="A33" s="7" t="s">
        <v>49</v>
      </c>
      <c r="B33" s="7" t="s">
        <v>98</v>
      </c>
      <c r="C33" s="14">
        <v>0.5</v>
      </c>
      <c r="D33" s="25">
        <v>1.5</v>
      </c>
    </row>
    <row r="34" spans="1:4" x14ac:dyDescent="0.3">
      <c r="A34" s="7" t="s">
        <v>56</v>
      </c>
      <c r="B34" s="7" t="s">
        <v>44</v>
      </c>
      <c r="C34" s="14">
        <v>0.5</v>
      </c>
      <c r="D34" s="25">
        <v>1.5</v>
      </c>
    </row>
    <row r="35" spans="1:4" x14ac:dyDescent="0.3">
      <c r="A35" s="7" t="s">
        <v>61</v>
      </c>
      <c r="B35" s="7" t="s">
        <v>97</v>
      </c>
      <c r="C35" s="14">
        <v>1</v>
      </c>
      <c r="D35" s="25">
        <v>3.2</v>
      </c>
    </row>
    <row r="36" spans="1:4" x14ac:dyDescent="0.3">
      <c r="A36" s="7" t="s">
        <v>67</v>
      </c>
      <c r="B36" s="7" t="s">
        <v>44</v>
      </c>
      <c r="C36" s="14">
        <v>0.91</v>
      </c>
      <c r="D36" s="25">
        <v>2.73</v>
      </c>
    </row>
    <row r="37" spans="1:4" x14ac:dyDescent="0.3">
      <c r="A37" s="7" t="s">
        <v>102</v>
      </c>
      <c r="B37" s="7" t="s">
        <v>44</v>
      </c>
      <c r="C37" s="14">
        <v>0.05</v>
      </c>
      <c r="D37" s="25">
        <v>0.15</v>
      </c>
    </row>
    <row r="38" spans="1:4" x14ac:dyDescent="0.3">
      <c r="A38" s="7" t="s">
        <v>74</v>
      </c>
      <c r="B38" s="7" t="s">
        <v>50</v>
      </c>
      <c r="C38" s="25">
        <v>0.11</v>
      </c>
      <c r="D38" s="25">
        <v>2.11</v>
      </c>
    </row>
    <row r="39" spans="1:4" x14ac:dyDescent="0.3">
      <c r="D39" s="48"/>
    </row>
    <row r="40" spans="1:4" x14ac:dyDescent="0.3">
      <c r="D40" s="48"/>
    </row>
    <row r="41" spans="1:4" x14ac:dyDescent="0.3">
      <c r="D41" s="48"/>
    </row>
    <row r="42" spans="1:4" x14ac:dyDescent="0.3">
      <c r="D42" s="48"/>
    </row>
    <row r="43" spans="1:4" x14ac:dyDescent="0.3">
      <c r="D43" s="48"/>
    </row>
    <row r="44" spans="1:4" x14ac:dyDescent="0.3">
      <c r="D44" s="48"/>
    </row>
    <row r="45" spans="1:4" x14ac:dyDescent="0.3">
      <c r="D45" s="48"/>
    </row>
    <row r="46" spans="1:4" x14ac:dyDescent="0.3">
      <c r="D46" s="48"/>
    </row>
    <row r="47" spans="1:4" x14ac:dyDescent="0.3">
      <c r="D47" s="48"/>
    </row>
    <row r="48" spans="1:4" x14ac:dyDescent="0.3">
      <c r="D48" s="48"/>
    </row>
    <row r="49" spans="4:4" x14ac:dyDescent="0.3">
      <c r="D49" s="48"/>
    </row>
    <row r="50" spans="4:4" x14ac:dyDescent="0.3">
      <c r="D50" s="48"/>
    </row>
    <row r="51" spans="4:4" x14ac:dyDescent="0.3">
      <c r="D51" s="48"/>
    </row>
    <row r="52" spans="4:4" x14ac:dyDescent="0.3">
      <c r="D52" s="48"/>
    </row>
    <row r="53" spans="4:4" x14ac:dyDescent="0.3">
      <c r="D53" s="48"/>
    </row>
    <row r="54" spans="4:4" x14ac:dyDescent="0.3">
      <c r="D54" s="48"/>
    </row>
    <row r="55" spans="4:4" x14ac:dyDescent="0.3">
      <c r="D55" s="48"/>
    </row>
    <row r="56" spans="4:4" x14ac:dyDescent="0.3">
      <c r="D56" s="48"/>
    </row>
    <row r="57" spans="4:4" x14ac:dyDescent="0.3">
      <c r="D57" s="48"/>
    </row>
    <row r="58" spans="4:4" x14ac:dyDescent="0.3">
      <c r="D58" s="48"/>
    </row>
    <row r="59" spans="4:4" x14ac:dyDescent="0.3">
      <c r="D59" s="48"/>
    </row>
    <row r="60" spans="4:4" x14ac:dyDescent="0.3">
      <c r="D60" s="48"/>
    </row>
    <row r="61" spans="4:4" x14ac:dyDescent="0.3">
      <c r="D61" s="48"/>
    </row>
    <row r="62" spans="4:4" x14ac:dyDescent="0.3">
      <c r="D62" s="48"/>
    </row>
    <row r="63" spans="4:4" x14ac:dyDescent="0.3">
      <c r="D63" s="48"/>
    </row>
    <row r="64" spans="4:4" x14ac:dyDescent="0.3">
      <c r="D64" s="48"/>
    </row>
    <row r="65" spans="4:4" x14ac:dyDescent="0.3">
      <c r="D65" s="48"/>
    </row>
    <row r="66" spans="4:4" x14ac:dyDescent="0.3">
      <c r="D66" s="48"/>
    </row>
    <row r="67" spans="4:4" x14ac:dyDescent="0.3">
      <c r="D67" s="48"/>
    </row>
    <row r="68" spans="4:4" x14ac:dyDescent="0.3">
      <c r="D68" s="48"/>
    </row>
    <row r="69" spans="4:4" x14ac:dyDescent="0.3">
      <c r="D69" s="48"/>
    </row>
    <row r="70" spans="4:4" x14ac:dyDescent="0.3">
      <c r="D70" s="48"/>
    </row>
    <row r="71" spans="4:4" x14ac:dyDescent="0.3">
      <c r="D71" s="48"/>
    </row>
    <row r="72" spans="4:4" x14ac:dyDescent="0.3">
      <c r="D72" s="48"/>
    </row>
    <row r="73" spans="4:4" x14ac:dyDescent="0.3">
      <c r="D73" s="48"/>
    </row>
    <row r="74" spans="4:4" x14ac:dyDescent="0.3">
      <c r="D74" s="48"/>
    </row>
  </sheetData>
  <autoFilter ref="A1:D38" xr:uid="{00000000-0009-0000-0000-00000400000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46"/>
  <sheetViews>
    <sheetView tabSelected="1" workbookViewId="0">
      <selection activeCell="A4" sqref="A4:XFD5"/>
    </sheetView>
  </sheetViews>
  <sheetFormatPr baseColWidth="10" defaultRowHeight="14.4" x14ac:dyDescent="0.3"/>
  <cols>
    <col min="1" max="1" width="11.5546875" style="12" customWidth="1"/>
    <col min="2" max="2" width="17.88671875" style="12" bestFit="1" customWidth="1"/>
    <col min="3" max="3" width="12.6640625" style="12" bestFit="1" customWidth="1"/>
    <col min="4" max="4" width="11.109375" style="47" bestFit="1" customWidth="1"/>
    <col min="5" max="5" width="18.44140625" style="10" bestFit="1" customWidth="1"/>
    <col min="6" max="6" width="17.33203125" style="10" bestFit="1" customWidth="1"/>
    <col min="7" max="7" width="13.6640625" style="12" bestFit="1" customWidth="1"/>
  </cols>
  <sheetData>
    <row r="1" spans="1:7" x14ac:dyDescent="0.3">
      <c r="A1" s="11" t="s">
        <v>24</v>
      </c>
      <c r="B1" s="11" t="s">
        <v>21</v>
      </c>
      <c r="C1" s="11" t="s">
        <v>22</v>
      </c>
      <c r="D1" s="38" t="s">
        <v>8</v>
      </c>
      <c r="E1" s="9" t="s">
        <v>103</v>
      </c>
      <c r="F1" s="9" t="s">
        <v>104</v>
      </c>
      <c r="G1" s="11" t="s">
        <v>105</v>
      </c>
    </row>
    <row r="2" spans="1:7" x14ac:dyDescent="0.3">
      <c r="A2" s="39">
        <v>45756</v>
      </c>
      <c r="B2" s="7" t="s">
        <v>107</v>
      </c>
      <c r="C2" s="7">
        <v>2</v>
      </c>
      <c r="D2" s="40"/>
      <c r="E2" s="8">
        <v>540</v>
      </c>
      <c r="F2" s="8">
        <f t="shared" ref="F2:F21" si="0">E2*C2</f>
        <v>1080</v>
      </c>
      <c r="G2" s="7" t="s">
        <v>106</v>
      </c>
    </row>
    <row r="3" spans="1:7" x14ac:dyDescent="0.3">
      <c r="A3" s="39">
        <v>45756</v>
      </c>
      <c r="B3" s="7" t="s">
        <v>47</v>
      </c>
      <c r="C3" s="7">
        <v>2</v>
      </c>
      <c r="D3" s="40"/>
      <c r="E3" s="8">
        <v>750</v>
      </c>
      <c r="F3" s="8">
        <f t="shared" si="0"/>
        <v>1500</v>
      </c>
      <c r="G3" s="7" t="s">
        <v>108</v>
      </c>
    </row>
    <row r="4" spans="1:7" x14ac:dyDescent="0.3">
      <c r="A4" s="41">
        <v>45758</v>
      </c>
      <c r="B4" s="42" t="s">
        <v>69</v>
      </c>
      <c r="C4" s="42">
        <v>1</v>
      </c>
      <c r="D4" s="43"/>
      <c r="E4" s="44">
        <v>1595</v>
      </c>
      <c r="F4" s="44">
        <f t="shared" si="0"/>
        <v>1595</v>
      </c>
      <c r="G4" s="42" t="s">
        <v>106</v>
      </c>
    </row>
    <row r="5" spans="1:7" x14ac:dyDescent="0.3">
      <c r="A5" s="41">
        <v>45758</v>
      </c>
      <c r="B5" s="42" t="s">
        <v>51</v>
      </c>
      <c r="C5" s="42">
        <v>1</v>
      </c>
      <c r="D5" s="43"/>
      <c r="E5" s="44">
        <v>655</v>
      </c>
      <c r="F5" s="44">
        <f t="shared" si="0"/>
        <v>655</v>
      </c>
      <c r="G5" s="42" t="s">
        <v>106</v>
      </c>
    </row>
    <row r="6" spans="1:7" x14ac:dyDescent="0.3">
      <c r="A6" s="41">
        <v>45758</v>
      </c>
      <c r="B6" s="42" t="s">
        <v>52</v>
      </c>
      <c r="C6" s="42">
        <v>1</v>
      </c>
      <c r="D6" s="43"/>
      <c r="E6" s="44">
        <v>1190</v>
      </c>
      <c r="F6" s="44">
        <f t="shared" si="0"/>
        <v>1190</v>
      </c>
      <c r="G6" s="42" t="s">
        <v>106</v>
      </c>
    </row>
    <row r="7" spans="1:7" x14ac:dyDescent="0.3">
      <c r="A7" s="41">
        <v>45758</v>
      </c>
      <c r="B7" s="42" t="s">
        <v>64</v>
      </c>
      <c r="C7" s="42">
        <v>6</v>
      </c>
      <c r="D7" s="43"/>
      <c r="E7" s="44">
        <v>1460</v>
      </c>
      <c r="F7" s="44">
        <f t="shared" si="0"/>
        <v>8760</v>
      </c>
      <c r="G7" s="42" t="s">
        <v>106</v>
      </c>
    </row>
    <row r="8" spans="1:7" x14ac:dyDescent="0.3">
      <c r="A8" s="41">
        <v>45758</v>
      </c>
      <c r="B8" s="42" t="s">
        <v>73</v>
      </c>
      <c r="C8" s="42">
        <v>2</v>
      </c>
      <c r="D8" s="43"/>
      <c r="E8" s="44">
        <v>2250</v>
      </c>
      <c r="F8" s="44">
        <f t="shared" si="0"/>
        <v>4500</v>
      </c>
      <c r="G8" s="42" t="s">
        <v>106</v>
      </c>
    </row>
    <row r="9" spans="1:7" x14ac:dyDescent="0.3">
      <c r="A9" s="41">
        <v>45758</v>
      </c>
      <c r="B9" s="42" t="s">
        <v>53</v>
      </c>
      <c r="C9" s="42">
        <v>1</v>
      </c>
      <c r="D9" s="43"/>
      <c r="E9" s="44">
        <v>1690</v>
      </c>
      <c r="F9" s="44">
        <f t="shared" si="0"/>
        <v>1690</v>
      </c>
      <c r="G9" s="42" t="s">
        <v>106</v>
      </c>
    </row>
    <row r="10" spans="1:7" x14ac:dyDescent="0.3">
      <c r="A10" s="45">
        <v>45775</v>
      </c>
      <c r="B10" s="33" t="s">
        <v>72</v>
      </c>
      <c r="C10" s="34">
        <v>2</v>
      </c>
      <c r="D10" s="46" t="s">
        <v>10</v>
      </c>
      <c r="E10" s="37">
        <v>895</v>
      </c>
      <c r="F10" s="37">
        <f t="shared" si="0"/>
        <v>1790</v>
      </c>
      <c r="G10" s="33" t="s">
        <v>109</v>
      </c>
    </row>
    <row r="11" spans="1:7" x14ac:dyDescent="0.3">
      <c r="A11" s="45">
        <v>45775</v>
      </c>
      <c r="B11" s="33" t="s">
        <v>83</v>
      </c>
      <c r="C11" s="34">
        <v>2</v>
      </c>
      <c r="D11" s="46" t="s">
        <v>10</v>
      </c>
      <c r="E11" s="37">
        <v>790</v>
      </c>
      <c r="F11" s="37">
        <f t="shared" si="0"/>
        <v>1580</v>
      </c>
      <c r="G11" s="33" t="s">
        <v>109</v>
      </c>
    </row>
    <row r="12" spans="1:7" x14ac:dyDescent="0.3">
      <c r="A12" s="45">
        <v>45775</v>
      </c>
      <c r="B12" s="33" t="s">
        <v>70</v>
      </c>
      <c r="C12" s="34">
        <v>1</v>
      </c>
      <c r="D12" s="46" t="s">
        <v>10</v>
      </c>
      <c r="E12" s="37">
        <v>1690</v>
      </c>
      <c r="F12" s="37">
        <f t="shared" si="0"/>
        <v>1690</v>
      </c>
      <c r="G12" s="33" t="s">
        <v>109</v>
      </c>
    </row>
    <row r="13" spans="1:7" x14ac:dyDescent="0.3">
      <c r="A13" s="45">
        <v>45775</v>
      </c>
      <c r="B13" s="33" t="s">
        <v>66</v>
      </c>
      <c r="C13" s="34">
        <v>1</v>
      </c>
      <c r="D13" s="46" t="s">
        <v>10</v>
      </c>
      <c r="E13" s="37">
        <v>985</v>
      </c>
      <c r="F13" s="37">
        <f t="shared" si="0"/>
        <v>985</v>
      </c>
      <c r="G13" s="33" t="s">
        <v>109</v>
      </c>
    </row>
    <row r="14" spans="1:7" x14ac:dyDescent="0.3">
      <c r="A14" s="45">
        <v>45775</v>
      </c>
      <c r="B14" s="33" t="s">
        <v>74</v>
      </c>
      <c r="C14" s="34">
        <v>1</v>
      </c>
      <c r="D14" s="46" t="s">
        <v>50</v>
      </c>
      <c r="E14" s="37">
        <v>555</v>
      </c>
      <c r="F14" s="37">
        <f t="shared" si="0"/>
        <v>555</v>
      </c>
      <c r="G14" s="33" t="s">
        <v>109</v>
      </c>
    </row>
    <row r="15" spans="1:7" x14ac:dyDescent="0.3">
      <c r="A15" s="45">
        <v>45775</v>
      </c>
      <c r="B15" s="33" t="s">
        <v>64</v>
      </c>
      <c r="C15" s="34">
        <v>2</v>
      </c>
      <c r="D15" s="46" t="s">
        <v>98</v>
      </c>
      <c r="E15" s="37">
        <v>1590</v>
      </c>
      <c r="F15" s="37">
        <f t="shared" si="0"/>
        <v>3180</v>
      </c>
      <c r="G15" s="33" t="s">
        <v>109</v>
      </c>
    </row>
    <row r="16" spans="1:7" x14ac:dyDescent="0.3">
      <c r="A16" s="45">
        <v>45775</v>
      </c>
      <c r="B16" s="33" t="s">
        <v>82</v>
      </c>
      <c r="C16" s="34">
        <v>2</v>
      </c>
      <c r="D16" s="46" t="s">
        <v>44</v>
      </c>
      <c r="E16" s="37">
        <v>2890</v>
      </c>
      <c r="F16" s="37">
        <f t="shared" si="0"/>
        <v>5780</v>
      </c>
      <c r="G16" s="33" t="s">
        <v>109</v>
      </c>
    </row>
    <row r="17" spans="1:7" x14ac:dyDescent="0.3">
      <c r="A17" s="45">
        <v>45775</v>
      </c>
      <c r="B17" s="33" t="s">
        <v>73</v>
      </c>
      <c r="C17" s="34">
        <v>2</v>
      </c>
      <c r="D17" s="46" t="s">
        <v>44</v>
      </c>
      <c r="E17" s="37">
        <v>2250</v>
      </c>
      <c r="F17" s="37">
        <f t="shared" si="0"/>
        <v>4500</v>
      </c>
      <c r="G17" s="33" t="s">
        <v>109</v>
      </c>
    </row>
    <row r="18" spans="1:7" x14ac:dyDescent="0.3">
      <c r="A18" s="45">
        <v>45775</v>
      </c>
      <c r="B18" s="33" t="s">
        <v>71</v>
      </c>
      <c r="C18" s="34">
        <v>1</v>
      </c>
      <c r="D18" s="46" t="s">
        <v>8</v>
      </c>
      <c r="E18" s="37">
        <v>7800</v>
      </c>
      <c r="F18" s="37">
        <f t="shared" si="0"/>
        <v>7800</v>
      </c>
      <c r="G18" s="33" t="s">
        <v>109</v>
      </c>
    </row>
    <row r="19" spans="1:7" x14ac:dyDescent="0.3">
      <c r="A19" s="45">
        <v>45775</v>
      </c>
      <c r="B19" s="33" t="s">
        <v>78</v>
      </c>
      <c r="C19" s="34">
        <v>1</v>
      </c>
      <c r="D19" s="46" t="s">
        <v>10</v>
      </c>
      <c r="E19" s="37">
        <v>1390</v>
      </c>
      <c r="F19" s="37">
        <f t="shared" si="0"/>
        <v>1390</v>
      </c>
      <c r="G19" s="33" t="s">
        <v>109</v>
      </c>
    </row>
    <row r="20" spans="1:7" x14ac:dyDescent="0.3">
      <c r="A20" s="45">
        <v>45767</v>
      </c>
      <c r="B20" s="33" t="s">
        <v>99</v>
      </c>
      <c r="C20" s="34">
        <v>0.8</v>
      </c>
      <c r="D20" s="46" t="s">
        <v>44</v>
      </c>
      <c r="E20" s="37">
        <v>1956</v>
      </c>
      <c r="F20" s="37">
        <f t="shared" si="0"/>
        <v>1564.8000000000002</v>
      </c>
      <c r="G20" s="33" t="s">
        <v>109</v>
      </c>
    </row>
    <row r="21" spans="1:7" x14ac:dyDescent="0.3">
      <c r="A21" s="45">
        <v>45767</v>
      </c>
      <c r="B21" s="33" t="s">
        <v>84</v>
      </c>
      <c r="C21" s="34">
        <v>0.5</v>
      </c>
      <c r="D21" s="46" t="s">
        <v>44</v>
      </c>
      <c r="E21" s="37">
        <v>5780</v>
      </c>
      <c r="F21" s="37">
        <f t="shared" si="0"/>
        <v>2890</v>
      </c>
      <c r="G21" s="33" t="s">
        <v>109</v>
      </c>
    </row>
    <row r="22" spans="1:7" x14ac:dyDescent="0.3">
      <c r="A22" s="45">
        <v>45767</v>
      </c>
      <c r="B22" s="33" t="s">
        <v>85</v>
      </c>
      <c r="C22" s="34">
        <v>0.05</v>
      </c>
      <c r="D22" s="46" t="s">
        <v>44</v>
      </c>
      <c r="E22" s="37">
        <v>16800</v>
      </c>
      <c r="F22" s="37">
        <f t="shared" ref="F22:F53" si="1">E22*C22</f>
        <v>840</v>
      </c>
      <c r="G22" s="33" t="s">
        <v>109</v>
      </c>
    </row>
    <row r="23" spans="1:7" x14ac:dyDescent="0.3">
      <c r="A23" s="45">
        <v>45767</v>
      </c>
      <c r="B23" s="33" t="s">
        <v>86</v>
      </c>
      <c r="C23" s="34">
        <v>0.05</v>
      </c>
      <c r="D23" s="46" t="s">
        <v>44</v>
      </c>
      <c r="E23" s="37">
        <v>16800</v>
      </c>
      <c r="F23" s="37">
        <f t="shared" si="1"/>
        <v>840</v>
      </c>
      <c r="G23" s="33" t="s">
        <v>109</v>
      </c>
    </row>
    <row r="24" spans="1:7" x14ac:dyDescent="0.3">
      <c r="A24" s="45">
        <v>45767</v>
      </c>
      <c r="B24" s="33" t="s">
        <v>69</v>
      </c>
      <c r="C24" s="34">
        <v>1</v>
      </c>
      <c r="D24" s="46" t="s">
        <v>10</v>
      </c>
      <c r="E24" s="37">
        <v>1600</v>
      </c>
      <c r="F24" s="37">
        <f t="shared" si="1"/>
        <v>1600</v>
      </c>
      <c r="G24" s="33" t="s">
        <v>109</v>
      </c>
    </row>
    <row r="25" spans="1:7" x14ac:dyDescent="0.3">
      <c r="A25" s="45">
        <v>45767</v>
      </c>
      <c r="B25" s="33" t="s">
        <v>59</v>
      </c>
      <c r="C25" s="34">
        <v>0.5</v>
      </c>
      <c r="D25" s="46" t="s">
        <v>44</v>
      </c>
      <c r="E25" s="37">
        <v>1760</v>
      </c>
      <c r="F25" s="37">
        <f t="shared" si="1"/>
        <v>880</v>
      </c>
      <c r="G25" s="33" t="s">
        <v>109</v>
      </c>
    </row>
    <row r="26" spans="1:7" x14ac:dyDescent="0.3">
      <c r="A26" s="45">
        <v>45767</v>
      </c>
      <c r="B26" s="33" t="s">
        <v>88</v>
      </c>
      <c r="C26" s="34">
        <v>0.35</v>
      </c>
      <c r="D26" s="46" t="s">
        <v>44</v>
      </c>
      <c r="E26" s="37">
        <v>21186</v>
      </c>
      <c r="F26" s="37">
        <f t="shared" si="1"/>
        <v>7415.0999999999995</v>
      </c>
      <c r="G26" s="33" t="s">
        <v>109</v>
      </c>
    </row>
    <row r="27" spans="1:7" x14ac:dyDescent="0.3">
      <c r="A27" s="45">
        <v>45767</v>
      </c>
      <c r="B27" s="33" t="s">
        <v>89</v>
      </c>
      <c r="C27" s="34">
        <v>3</v>
      </c>
      <c r="D27" s="46" t="s">
        <v>8</v>
      </c>
      <c r="E27" s="37">
        <v>863</v>
      </c>
      <c r="F27" s="37">
        <f t="shared" si="1"/>
        <v>2589</v>
      </c>
      <c r="G27" s="33" t="s">
        <v>109</v>
      </c>
    </row>
    <row r="28" spans="1:7" x14ac:dyDescent="0.3">
      <c r="A28" s="45">
        <v>45767</v>
      </c>
      <c r="B28" s="33" t="s">
        <v>43</v>
      </c>
      <c r="C28" s="34">
        <v>0.41</v>
      </c>
      <c r="D28" s="46" t="s">
        <v>44</v>
      </c>
      <c r="E28" s="37">
        <v>4659</v>
      </c>
      <c r="F28" s="37">
        <f t="shared" si="1"/>
        <v>1910.1899999999998</v>
      </c>
      <c r="G28" s="33" t="s">
        <v>109</v>
      </c>
    </row>
    <row r="29" spans="1:7" x14ac:dyDescent="0.3">
      <c r="A29" s="45">
        <v>45767</v>
      </c>
      <c r="B29" s="33" t="s">
        <v>48</v>
      </c>
      <c r="C29" s="34">
        <v>1</v>
      </c>
      <c r="D29" s="46" t="s">
        <v>8</v>
      </c>
      <c r="E29" s="37">
        <v>1800</v>
      </c>
      <c r="F29" s="37">
        <f t="shared" si="1"/>
        <v>1800</v>
      </c>
      <c r="G29" s="33" t="s">
        <v>109</v>
      </c>
    </row>
    <row r="30" spans="1:7" x14ac:dyDescent="0.3">
      <c r="A30" s="45">
        <v>45767</v>
      </c>
      <c r="B30" s="33" t="s">
        <v>46</v>
      </c>
      <c r="C30" s="34">
        <v>0.26500000000000001</v>
      </c>
      <c r="D30" s="46" t="s">
        <v>44</v>
      </c>
      <c r="E30" s="37">
        <v>7500</v>
      </c>
      <c r="F30" s="37">
        <f t="shared" si="1"/>
        <v>1987.5</v>
      </c>
      <c r="G30" s="33" t="s">
        <v>109</v>
      </c>
    </row>
    <row r="31" spans="1:7" x14ac:dyDescent="0.3">
      <c r="A31" s="45">
        <v>45767</v>
      </c>
      <c r="B31" s="33" t="s">
        <v>52</v>
      </c>
      <c r="C31" s="34">
        <v>0.05</v>
      </c>
      <c r="D31" s="46" t="s">
        <v>44</v>
      </c>
      <c r="E31" s="37">
        <v>11900</v>
      </c>
      <c r="F31" s="37">
        <f t="shared" si="1"/>
        <v>595</v>
      </c>
      <c r="G31" s="33" t="s">
        <v>109</v>
      </c>
    </row>
    <row r="32" spans="1:7" x14ac:dyDescent="0.3">
      <c r="A32" s="45">
        <v>45767</v>
      </c>
      <c r="B32" s="33" t="s">
        <v>53</v>
      </c>
      <c r="C32" s="34">
        <v>0.05</v>
      </c>
      <c r="D32" s="46" t="s">
        <v>44</v>
      </c>
      <c r="E32" s="37">
        <v>16900</v>
      </c>
      <c r="F32" s="37">
        <f t="shared" si="1"/>
        <v>845</v>
      </c>
      <c r="G32" s="33" t="s">
        <v>109</v>
      </c>
    </row>
    <row r="33" spans="1:7" x14ac:dyDescent="0.3">
      <c r="A33" s="45">
        <v>45767</v>
      </c>
      <c r="B33" s="33" t="s">
        <v>100</v>
      </c>
      <c r="C33" s="34">
        <v>0.05</v>
      </c>
      <c r="D33" s="46" t="s">
        <v>44</v>
      </c>
      <c r="E33" s="37">
        <v>26200</v>
      </c>
      <c r="F33" s="37">
        <f t="shared" si="1"/>
        <v>1310</v>
      </c>
      <c r="G33" s="33" t="s">
        <v>109</v>
      </c>
    </row>
    <row r="34" spans="1:7" x14ac:dyDescent="0.3">
      <c r="A34" s="45">
        <v>45767</v>
      </c>
      <c r="B34" s="33" t="s">
        <v>54</v>
      </c>
      <c r="C34" s="34">
        <v>0.41</v>
      </c>
      <c r="D34" s="46" t="s">
        <v>44</v>
      </c>
      <c r="E34" s="37">
        <v>7756</v>
      </c>
      <c r="F34" s="37">
        <f t="shared" si="1"/>
        <v>3179.96</v>
      </c>
      <c r="G34" s="33" t="s">
        <v>109</v>
      </c>
    </row>
    <row r="35" spans="1:7" x14ac:dyDescent="0.3">
      <c r="A35" s="45">
        <v>45767</v>
      </c>
      <c r="B35" s="33" t="s">
        <v>55</v>
      </c>
      <c r="C35" s="34">
        <v>1.42</v>
      </c>
      <c r="D35" s="46" t="s">
        <v>10</v>
      </c>
      <c r="E35" s="37">
        <v>1300</v>
      </c>
      <c r="F35" s="37">
        <f t="shared" si="1"/>
        <v>1846</v>
      </c>
      <c r="G35" s="33" t="s">
        <v>109</v>
      </c>
    </row>
    <row r="36" spans="1:7" x14ac:dyDescent="0.3">
      <c r="A36" s="45">
        <v>45767</v>
      </c>
      <c r="B36" s="33" t="s">
        <v>45</v>
      </c>
      <c r="C36" s="34">
        <v>0.5</v>
      </c>
      <c r="D36" s="46" t="s">
        <v>44</v>
      </c>
      <c r="E36" s="37">
        <v>2500</v>
      </c>
      <c r="F36" s="37">
        <f t="shared" si="1"/>
        <v>1250</v>
      </c>
      <c r="G36" s="33" t="s">
        <v>109</v>
      </c>
    </row>
    <row r="37" spans="1:7" x14ac:dyDescent="0.3">
      <c r="A37" s="45">
        <v>45767</v>
      </c>
      <c r="B37" s="33" t="s">
        <v>47</v>
      </c>
      <c r="C37" s="34">
        <v>1.105</v>
      </c>
      <c r="D37" s="46" t="s">
        <v>10</v>
      </c>
      <c r="E37" s="37">
        <v>700</v>
      </c>
      <c r="F37" s="37">
        <f t="shared" si="1"/>
        <v>773.5</v>
      </c>
      <c r="G37" s="33" t="s">
        <v>109</v>
      </c>
    </row>
    <row r="38" spans="1:7" x14ac:dyDescent="0.3">
      <c r="A38" s="45">
        <v>45767</v>
      </c>
      <c r="B38" s="33" t="s">
        <v>51</v>
      </c>
      <c r="C38" s="34">
        <v>1</v>
      </c>
      <c r="D38" s="46" t="s">
        <v>10</v>
      </c>
      <c r="E38" s="37">
        <v>1790</v>
      </c>
      <c r="F38" s="37">
        <f t="shared" si="1"/>
        <v>1790</v>
      </c>
      <c r="G38" s="33" t="s">
        <v>109</v>
      </c>
    </row>
    <row r="39" spans="1:7" x14ac:dyDescent="0.3">
      <c r="A39" s="45">
        <v>45767</v>
      </c>
      <c r="B39" s="33" t="s">
        <v>101</v>
      </c>
      <c r="C39" s="34">
        <v>2.5000000000000001E-2</v>
      </c>
      <c r="D39" s="46" t="s">
        <v>44</v>
      </c>
      <c r="E39" s="37">
        <v>44200</v>
      </c>
      <c r="F39" s="37">
        <f t="shared" si="1"/>
        <v>1105</v>
      </c>
      <c r="G39" s="33" t="s">
        <v>109</v>
      </c>
    </row>
    <row r="40" spans="1:7" x14ac:dyDescent="0.3">
      <c r="A40" s="45">
        <v>45767</v>
      </c>
      <c r="B40" s="33" t="s">
        <v>65</v>
      </c>
      <c r="C40" s="34">
        <v>1.5</v>
      </c>
      <c r="D40" s="46" t="s">
        <v>98</v>
      </c>
      <c r="E40" s="37">
        <v>2327</v>
      </c>
      <c r="F40" s="37">
        <f t="shared" si="1"/>
        <v>3490.5</v>
      </c>
      <c r="G40" s="33" t="s">
        <v>109</v>
      </c>
    </row>
    <row r="41" spans="1:7" x14ac:dyDescent="0.3">
      <c r="A41" s="45">
        <v>45767</v>
      </c>
      <c r="B41" s="33" t="s">
        <v>49</v>
      </c>
      <c r="C41" s="34">
        <v>0.5</v>
      </c>
      <c r="D41" s="46" t="s">
        <v>50</v>
      </c>
      <c r="E41" s="37">
        <v>21840</v>
      </c>
      <c r="F41" s="37">
        <f t="shared" si="1"/>
        <v>10920</v>
      </c>
      <c r="G41" s="33" t="s">
        <v>109</v>
      </c>
    </row>
    <row r="42" spans="1:7" x14ac:dyDescent="0.3">
      <c r="A42" s="45">
        <v>45767</v>
      </c>
      <c r="B42" s="33" t="s">
        <v>56</v>
      </c>
      <c r="C42" s="34">
        <v>0.5</v>
      </c>
      <c r="D42" s="46" t="s">
        <v>44</v>
      </c>
      <c r="E42" s="37">
        <v>7200</v>
      </c>
      <c r="F42" s="37">
        <f t="shared" si="1"/>
        <v>3600</v>
      </c>
      <c r="G42" s="33" t="s">
        <v>109</v>
      </c>
    </row>
    <row r="43" spans="1:7" x14ac:dyDescent="0.3">
      <c r="A43" s="45">
        <v>45767</v>
      </c>
      <c r="B43" s="33" t="s">
        <v>61</v>
      </c>
      <c r="C43" s="34">
        <v>0.1</v>
      </c>
      <c r="D43" s="46" t="s">
        <v>10</v>
      </c>
      <c r="E43" s="37">
        <v>3290</v>
      </c>
      <c r="F43" s="37">
        <f t="shared" si="1"/>
        <v>329</v>
      </c>
      <c r="G43" s="33" t="s">
        <v>109</v>
      </c>
    </row>
    <row r="44" spans="1:7" x14ac:dyDescent="0.3">
      <c r="A44" s="45">
        <v>45767</v>
      </c>
      <c r="B44" s="33" t="s">
        <v>67</v>
      </c>
      <c r="C44" s="34">
        <v>0.91</v>
      </c>
      <c r="D44" s="46" t="s">
        <v>44</v>
      </c>
      <c r="E44" s="37">
        <v>3500</v>
      </c>
      <c r="F44" s="37">
        <f t="shared" si="1"/>
        <v>3185</v>
      </c>
      <c r="G44" s="33" t="s">
        <v>109</v>
      </c>
    </row>
    <row r="45" spans="1:7" x14ac:dyDescent="0.3">
      <c r="A45" s="45">
        <v>45767</v>
      </c>
      <c r="B45" s="33" t="s">
        <v>102</v>
      </c>
      <c r="C45" s="35">
        <v>0.05</v>
      </c>
      <c r="D45" s="46" t="s">
        <v>44</v>
      </c>
      <c r="E45" s="37">
        <v>26000</v>
      </c>
      <c r="F45" s="37">
        <f t="shared" si="1"/>
        <v>1300</v>
      </c>
      <c r="G45" s="33" t="s">
        <v>109</v>
      </c>
    </row>
    <row r="46" spans="1:7" x14ac:dyDescent="0.3">
      <c r="C46" s="36"/>
    </row>
  </sheetData>
  <autoFilter ref="A1:G45" xr:uid="{00000000-0009-0000-0000-000005000000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8"/>
  <sheetViews>
    <sheetView zoomScale="114" workbookViewId="0">
      <selection activeCell="G4" sqref="G4"/>
    </sheetView>
  </sheetViews>
  <sheetFormatPr baseColWidth="10" defaultRowHeight="14.4" x14ac:dyDescent="0.3"/>
  <cols>
    <col min="1" max="1" width="28.109375" bestFit="1" customWidth="1"/>
    <col min="2" max="2" width="13.109375" bestFit="1" customWidth="1"/>
    <col min="3" max="3" width="15.109375" bestFit="1" customWidth="1"/>
    <col min="4" max="4" width="14.77734375" bestFit="1" customWidth="1"/>
    <col min="5" max="5" width="14.5546875" bestFit="1" customWidth="1"/>
    <col min="6" max="6" width="14.21875" bestFit="1" customWidth="1"/>
    <col min="7" max="7" width="11.88671875" bestFit="1" customWidth="1"/>
    <col min="8" max="8" width="21" bestFit="1" customWidth="1"/>
  </cols>
  <sheetData>
    <row r="1" spans="1:9" x14ac:dyDescent="0.3">
      <c r="A1" s="6" t="s">
        <v>21</v>
      </c>
      <c r="B1" s="6" t="s">
        <v>110</v>
      </c>
      <c r="C1" s="6" t="s">
        <v>111</v>
      </c>
      <c r="D1" s="6" t="s">
        <v>112</v>
      </c>
      <c r="E1" s="6" t="s">
        <v>113</v>
      </c>
      <c r="F1" s="6" t="s">
        <v>114</v>
      </c>
      <c r="G1" s="6" t="s">
        <v>115</v>
      </c>
      <c r="H1" s="24" t="s">
        <v>116</v>
      </c>
    </row>
    <row r="2" spans="1:9" x14ac:dyDescent="0.3">
      <c r="A2" s="28" t="s">
        <v>117</v>
      </c>
      <c r="B2" s="29">
        <v>2500</v>
      </c>
      <c r="C2" s="30">
        <v>0.1</v>
      </c>
      <c r="D2" s="30">
        <v>0.05</v>
      </c>
      <c r="E2" s="31">
        <f t="shared" ref="E2:E14" si="0">B2*C2</f>
        <v>250</v>
      </c>
      <c r="F2" s="29">
        <v>40000</v>
      </c>
      <c r="G2" s="31">
        <f t="shared" ref="G2:G14" si="1">E2 + (F2/100)</f>
        <v>650</v>
      </c>
      <c r="H2" s="32">
        <f t="shared" ref="H2:H18" si="2">B2/(1-(C2+D2))</f>
        <v>2941.1764705882356</v>
      </c>
      <c r="I2" s="20">
        <v>3000</v>
      </c>
    </row>
    <row r="3" spans="1:9" x14ac:dyDescent="0.3">
      <c r="A3" s="28" t="s">
        <v>118</v>
      </c>
      <c r="B3" s="29">
        <v>2500</v>
      </c>
      <c r="C3" s="30">
        <v>0.1</v>
      </c>
      <c r="D3" s="30">
        <v>0.05</v>
      </c>
      <c r="E3" s="31">
        <f t="shared" si="0"/>
        <v>250</v>
      </c>
      <c r="F3" s="29">
        <v>40000</v>
      </c>
      <c r="G3" s="31">
        <f t="shared" si="1"/>
        <v>650</v>
      </c>
      <c r="H3" s="27">
        <f t="shared" si="2"/>
        <v>2941.1764705882356</v>
      </c>
      <c r="I3" s="20">
        <v>3000</v>
      </c>
    </row>
    <row r="4" spans="1:9" x14ac:dyDescent="0.3">
      <c r="A4" s="28" t="s">
        <v>119</v>
      </c>
      <c r="B4" s="29">
        <v>2500</v>
      </c>
      <c r="C4" s="30">
        <v>0.1</v>
      </c>
      <c r="D4" s="30">
        <v>0.05</v>
      </c>
      <c r="E4" s="31">
        <f t="shared" si="0"/>
        <v>250</v>
      </c>
      <c r="F4" s="29">
        <v>40000</v>
      </c>
      <c r="G4" s="31">
        <f t="shared" si="1"/>
        <v>650</v>
      </c>
      <c r="H4" s="27">
        <f t="shared" si="2"/>
        <v>2941.1764705882356</v>
      </c>
      <c r="I4" s="20">
        <v>3500</v>
      </c>
    </row>
    <row r="5" spans="1:9" x14ac:dyDescent="0.3">
      <c r="A5" s="28" t="s">
        <v>120</v>
      </c>
      <c r="B5" s="29">
        <v>900</v>
      </c>
      <c r="C5" s="30">
        <v>0.1</v>
      </c>
      <c r="D5" s="30">
        <v>0.05</v>
      </c>
      <c r="E5" s="31">
        <f t="shared" si="0"/>
        <v>90</v>
      </c>
      <c r="F5" s="29">
        <v>40000</v>
      </c>
      <c r="G5" s="31">
        <f t="shared" si="1"/>
        <v>490</v>
      </c>
      <c r="H5" s="27">
        <f t="shared" si="2"/>
        <v>1058.8235294117646</v>
      </c>
      <c r="I5" s="20">
        <v>1100</v>
      </c>
    </row>
    <row r="6" spans="1:9" x14ac:dyDescent="0.3">
      <c r="A6" s="28" t="s">
        <v>121</v>
      </c>
      <c r="B6" s="29">
        <v>1000</v>
      </c>
      <c r="C6" s="30">
        <v>0.1</v>
      </c>
      <c r="D6" s="30">
        <v>0.05</v>
      </c>
      <c r="E6" s="31">
        <f t="shared" si="0"/>
        <v>100</v>
      </c>
      <c r="F6" s="29">
        <v>40000</v>
      </c>
      <c r="G6" s="31">
        <f t="shared" si="1"/>
        <v>500</v>
      </c>
      <c r="H6" s="27">
        <f t="shared" si="2"/>
        <v>1176.4705882352941</v>
      </c>
      <c r="I6" s="20">
        <v>1200</v>
      </c>
    </row>
    <row r="7" spans="1:9" x14ac:dyDescent="0.3">
      <c r="A7" s="28" t="s">
        <v>122</v>
      </c>
      <c r="B7" s="29">
        <v>1100</v>
      </c>
      <c r="C7" s="30">
        <v>0.1</v>
      </c>
      <c r="D7" s="30">
        <v>0.05</v>
      </c>
      <c r="E7" s="31">
        <f t="shared" si="0"/>
        <v>110</v>
      </c>
      <c r="F7" s="29">
        <v>40000</v>
      </c>
      <c r="G7" s="31">
        <f t="shared" si="1"/>
        <v>510</v>
      </c>
      <c r="H7" s="27">
        <f t="shared" si="2"/>
        <v>1294.1176470588236</v>
      </c>
      <c r="I7" s="20">
        <v>1300</v>
      </c>
    </row>
    <row r="8" spans="1:9" x14ac:dyDescent="0.3">
      <c r="A8" s="28" t="s">
        <v>123</v>
      </c>
      <c r="B8" s="29">
        <v>1500</v>
      </c>
      <c r="C8" s="30">
        <v>0.1</v>
      </c>
      <c r="D8" s="30">
        <v>0.05</v>
      </c>
      <c r="E8" s="31">
        <f t="shared" si="0"/>
        <v>150</v>
      </c>
      <c r="F8" s="29">
        <v>40000</v>
      </c>
      <c r="G8" s="31">
        <f t="shared" si="1"/>
        <v>550</v>
      </c>
      <c r="H8" s="27">
        <f t="shared" si="2"/>
        <v>1764.7058823529412</v>
      </c>
      <c r="I8" s="20">
        <v>1800</v>
      </c>
    </row>
    <row r="9" spans="1:9" x14ac:dyDescent="0.3">
      <c r="A9" s="28" t="s">
        <v>124</v>
      </c>
      <c r="B9" s="29">
        <v>1250</v>
      </c>
      <c r="C9" s="30">
        <v>0.1</v>
      </c>
      <c r="D9" s="30">
        <v>0.05</v>
      </c>
      <c r="E9" s="31">
        <f t="shared" si="0"/>
        <v>125</v>
      </c>
      <c r="F9" s="29">
        <v>40000</v>
      </c>
      <c r="G9" s="31">
        <f t="shared" si="1"/>
        <v>525</v>
      </c>
      <c r="H9" s="27">
        <f t="shared" si="2"/>
        <v>1470.5882352941178</v>
      </c>
      <c r="I9" s="20">
        <v>1500</v>
      </c>
    </row>
    <row r="10" spans="1:9" x14ac:dyDescent="0.3">
      <c r="A10" s="28" t="s">
        <v>125</v>
      </c>
      <c r="B10" s="29">
        <v>1250</v>
      </c>
      <c r="C10" s="30">
        <v>0.1</v>
      </c>
      <c r="D10" s="30">
        <v>0.05</v>
      </c>
      <c r="E10" s="31">
        <f t="shared" si="0"/>
        <v>125</v>
      </c>
      <c r="F10" s="29">
        <v>40000</v>
      </c>
      <c r="G10" s="31">
        <f t="shared" si="1"/>
        <v>525</v>
      </c>
      <c r="H10" s="27">
        <f t="shared" si="2"/>
        <v>1470.5882352941178</v>
      </c>
      <c r="I10" s="20">
        <v>1500</v>
      </c>
    </row>
    <row r="11" spans="1:9" x14ac:dyDescent="0.3">
      <c r="A11" s="28" t="s">
        <v>126</v>
      </c>
      <c r="B11" s="29">
        <v>1200</v>
      </c>
      <c r="C11" s="30">
        <v>0.1</v>
      </c>
      <c r="D11" s="30">
        <v>0.05</v>
      </c>
      <c r="E11" s="31">
        <f t="shared" si="0"/>
        <v>120</v>
      </c>
      <c r="F11" s="29">
        <v>40000</v>
      </c>
      <c r="G11" s="31">
        <f t="shared" si="1"/>
        <v>520</v>
      </c>
      <c r="H11" s="27">
        <f t="shared" si="2"/>
        <v>1411.7647058823529</v>
      </c>
      <c r="I11" s="20">
        <v>1450</v>
      </c>
    </row>
    <row r="12" spans="1:9" x14ac:dyDescent="0.3">
      <c r="A12" s="28" t="s">
        <v>127</v>
      </c>
      <c r="B12" s="29">
        <v>1600</v>
      </c>
      <c r="C12" s="30">
        <v>0.1</v>
      </c>
      <c r="D12" s="30">
        <v>0.05</v>
      </c>
      <c r="E12" s="31">
        <f t="shared" si="0"/>
        <v>160</v>
      </c>
      <c r="F12" s="29">
        <v>40000</v>
      </c>
      <c r="G12" s="31">
        <f t="shared" si="1"/>
        <v>560</v>
      </c>
      <c r="H12" s="27">
        <f t="shared" si="2"/>
        <v>1882.3529411764707</v>
      </c>
      <c r="I12" s="20">
        <v>1900</v>
      </c>
    </row>
    <row r="13" spans="1:9" x14ac:dyDescent="0.3">
      <c r="A13" s="28" t="s">
        <v>128</v>
      </c>
      <c r="B13" s="29">
        <v>1000</v>
      </c>
      <c r="C13" s="30">
        <v>0.1</v>
      </c>
      <c r="D13" s="30">
        <v>0.05</v>
      </c>
      <c r="E13" s="31">
        <f t="shared" si="0"/>
        <v>100</v>
      </c>
      <c r="F13" s="29">
        <v>40000</v>
      </c>
      <c r="G13" s="31">
        <f t="shared" si="1"/>
        <v>500</v>
      </c>
      <c r="H13" s="27">
        <f t="shared" si="2"/>
        <v>1176.4705882352941</v>
      </c>
      <c r="I13" s="20">
        <v>1200</v>
      </c>
    </row>
    <row r="14" spans="1:9" x14ac:dyDescent="0.3">
      <c r="A14" s="28" t="s">
        <v>129</v>
      </c>
      <c r="B14" s="29">
        <v>710</v>
      </c>
      <c r="C14" s="30">
        <v>0.1</v>
      </c>
      <c r="D14" s="30">
        <v>0.05</v>
      </c>
      <c r="E14" s="31">
        <f t="shared" si="0"/>
        <v>71</v>
      </c>
      <c r="F14" s="29">
        <v>40000</v>
      </c>
      <c r="G14" s="31">
        <f t="shared" si="1"/>
        <v>471</v>
      </c>
      <c r="H14" s="27">
        <f t="shared" si="2"/>
        <v>835.2941176470589</v>
      </c>
      <c r="I14" s="20">
        <v>850</v>
      </c>
    </row>
    <row r="15" spans="1:9" x14ac:dyDescent="0.3">
      <c r="A15" s="28"/>
      <c r="B15" s="29"/>
      <c r="C15" s="28"/>
      <c r="D15" s="28"/>
      <c r="E15" s="28"/>
      <c r="F15" s="28"/>
      <c r="G15" s="28"/>
      <c r="H15" s="27">
        <f t="shared" si="2"/>
        <v>0</v>
      </c>
    </row>
    <row r="16" spans="1:9" x14ac:dyDescent="0.3">
      <c r="A16" s="28"/>
      <c r="B16" s="29"/>
      <c r="C16" s="28"/>
      <c r="D16" s="28"/>
      <c r="E16" s="28"/>
      <c r="F16" s="28"/>
      <c r="G16" s="28"/>
      <c r="H16" s="27">
        <f t="shared" si="2"/>
        <v>0</v>
      </c>
    </row>
    <row r="17" spans="1:8" x14ac:dyDescent="0.3">
      <c r="A17" s="28"/>
      <c r="B17" s="29"/>
      <c r="C17" s="28"/>
      <c r="D17" s="28"/>
      <c r="E17" s="28"/>
      <c r="F17" s="28"/>
      <c r="G17" s="28"/>
      <c r="H17" s="27">
        <f t="shared" si="2"/>
        <v>0</v>
      </c>
    </row>
    <row r="18" spans="1:8" x14ac:dyDescent="0.3">
      <c r="A18" s="28"/>
      <c r="B18" s="29"/>
      <c r="C18" s="28"/>
      <c r="D18" s="28"/>
      <c r="E18" s="28"/>
      <c r="F18" s="28"/>
      <c r="G18" s="28"/>
      <c r="H18" s="27">
        <f t="shared" si="2"/>
        <v>0</v>
      </c>
    </row>
  </sheetData>
  <autoFilter ref="A1:G1" xr:uid="{00000000-0009-0000-0000-000006000000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30"/>
  <sheetViews>
    <sheetView zoomScaleNormal="100" workbookViewId="0">
      <selection activeCell="F9" sqref="F9:F10"/>
    </sheetView>
  </sheetViews>
  <sheetFormatPr baseColWidth="10" defaultRowHeight="14.4" x14ac:dyDescent="0.3"/>
  <cols>
    <col min="1" max="1" width="33" bestFit="1" customWidth="1"/>
    <col min="2" max="2" width="23.109375" bestFit="1" customWidth="1"/>
    <col min="3" max="3" width="23.5546875" bestFit="1" customWidth="1"/>
    <col min="4" max="4" width="21.88671875" bestFit="1" customWidth="1"/>
    <col min="5" max="5" width="16.21875" bestFit="1" customWidth="1"/>
    <col min="6" max="6" width="16.33203125" bestFit="1" customWidth="1"/>
    <col min="7" max="7" width="12.88671875" bestFit="1" customWidth="1"/>
  </cols>
  <sheetData>
    <row r="1" spans="1:7" x14ac:dyDescent="0.3">
      <c r="A1" s="6" t="s">
        <v>37</v>
      </c>
      <c r="B1" s="6" t="s">
        <v>130</v>
      </c>
      <c r="C1" s="6" t="s">
        <v>131</v>
      </c>
      <c r="D1" s="6" t="s">
        <v>132</v>
      </c>
      <c r="E1" s="6" t="s">
        <v>133</v>
      </c>
      <c r="F1" s="6" t="s">
        <v>134</v>
      </c>
      <c r="G1" s="6" t="s">
        <v>135</v>
      </c>
    </row>
    <row r="2" spans="1:7" x14ac:dyDescent="0.3">
      <c r="A2" s="1" t="str">
        <f t="array" ref="A2:A21">_xlfn.UNIQUE(_xlfn._xlws.FILTER(Recetas!A2:A142, Recetas!A2:A142&lt;&gt;""))</f>
        <v>Hamburguesas de garbanzo</v>
      </c>
      <c r="B2" s="16">
        <f>IFERROR(VLOOKUP(A2, Recetas!A:G, 7, FALSE), "")</f>
        <v>0</v>
      </c>
      <c r="C2" s="16">
        <f>IFERROR(VLOOKUP(A2, 'Mano de Obra'!B:C, 2, FALSE), 0)</f>
        <v>0</v>
      </c>
      <c r="D2" s="16"/>
      <c r="E2" s="16">
        <f t="shared" ref="E2:E30" si="0">B2+C2+D2</f>
        <v>0</v>
      </c>
      <c r="F2" s="16">
        <f t="shared" ref="F2:F30" si="1">E2*1.4</f>
        <v>0</v>
      </c>
      <c r="G2" s="16">
        <f t="shared" ref="G2:G30" si="2">F2-E2</f>
        <v>0</v>
      </c>
    </row>
    <row r="3" spans="1:7" x14ac:dyDescent="0.3">
      <c r="A3" t="str">
        <v>Hamburguesas de lentejas</v>
      </c>
      <c r="B3" s="16">
        <f>IFERROR(VLOOKUP(A3, Recetas!A:G, 7, FALSE), "")</f>
        <v>0</v>
      </c>
      <c r="C3" s="16">
        <f>IFERROR(VLOOKUP(A3, 'Mano de Obra'!B:C, 2, FALSE), 0)</f>
        <v>0</v>
      </c>
      <c r="D3" s="16"/>
      <c r="E3" s="16">
        <f t="shared" si="0"/>
        <v>0</v>
      </c>
      <c r="F3" s="16">
        <f t="shared" si="1"/>
        <v>0</v>
      </c>
      <c r="G3" s="16">
        <f t="shared" si="2"/>
        <v>0</v>
      </c>
    </row>
    <row r="4" spans="1:7" x14ac:dyDescent="0.3">
      <c r="A4" t="str">
        <v>Hamburguesas de calabaza anco</v>
      </c>
      <c r="B4" s="16">
        <f>IFERROR(VLOOKUP(A4, Recetas!A:G, 7, FALSE), "")</f>
        <v>0</v>
      </c>
      <c r="C4" s="16">
        <f>IFERROR(VLOOKUP(A4, 'Mano de Obra'!B:C, 2, FALSE), 0)</f>
        <v>0</v>
      </c>
      <c r="D4" s="16"/>
      <c r="E4" s="16">
        <f t="shared" si="0"/>
        <v>0</v>
      </c>
      <c r="F4" s="16">
        <f t="shared" si="1"/>
        <v>0</v>
      </c>
      <c r="G4" s="16">
        <f t="shared" si="2"/>
        <v>0</v>
      </c>
    </row>
    <row r="5" spans="1:7" x14ac:dyDescent="0.3">
      <c r="A5" t="str">
        <v>Bastones de calabaza rellenos</v>
      </c>
      <c r="B5" s="16">
        <f>IFERROR(VLOOKUP(A5, Recetas!A:G, 7, FALSE), "")</f>
        <v>0</v>
      </c>
      <c r="C5" s="16">
        <f>IFERROR(VLOOKUP(A5, 'Mano de Obra'!B:C, 2, FALSE), 0)</f>
        <v>0</v>
      </c>
      <c r="D5" s="16"/>
      <c r="E5" s="16">
        <f t="shared" si="0"/>
        <v>0</v>
      </c>
      <c r="F5" s="16">
        <f t="shared" si="1"/>
        <v>0</v>
      </c>
      <c r="G5" s="16">
        <f t="shared" si="2"/>
        <v>0</v>
      </c>
    </row>
    <row r="6" spans="1:7" x14ac:dyDescent="0.3">
      <c r="A6" t="str">
        <v>Hamburguesas de pollo</v>
      </c>
      <c r="B6" s="16">
        <f>IFERROR(VLOOKUP(A6, Recetas!A:G, 7, FALSE), "")</f>
        <v>0</v>
      </c>
      <c r="C6" s="16">
        <f>IFERROR(VLOOKUP(A6, 'Mano de Obra'!B:C, 2, FALSE), 0)</f>
        <v>0</v>
      </c>
      <c r="D6" s="16"/>
      <c r="E6" s="16">
        <f t="shared" si="0"/>
        <v>0</v>
      </c>
      <c r="F6" s="16">
        <f t="shared" si="1"/>
        <v>0</v>
      </c>
      <c r="G6" s="16">
        <f t="shared" si="2"/>
        <v>0</v>
      </c>
    </row>
    <row r="7" spans="1:7" x14ac:dyDescent="0.3">
      <c r="A7" t="str">
        <v>Hamburguesas de Berenjena</v>
      </c>
      <c r="B7" s="16">
        <f>IFERROR(VLOOKUP(A7, Recetas!A:G, 7, FALSE), "")</f>
        <v>0</v>
      </c>
      <c r="C7" s="16">
        <f>IFERROR(VLOOKUP(A7, 'Mano de Obra'!B:C, 2, FALSE), 0)</f>
        <v>0</v>
      </c>
      <c r="D7" s="16"/>
      <c r="E7" s="16">
        <f t="shared" si="0"/>
        <v>0</v>
      </c>
      <c r="F7" s="16">
        <f t="shared" si="1"/>
        <v>0</v>
      </c>
      <c r="G7" s="16">
        <f t="shared" si="2"/>
        <v>0</v>
      </c>
    </row>
    <row r="8" spans="1:7" x14ac:dyDescent="0.3">
      <c r="A8" t="str">
        <v>Albóndigas veggie</v>
      </c>
      <c r="B8" s="16">
        <f>IFERROR(VLOOKUP(A8, Recetas!A:G, 7, FALSE), "")</f>
        <v>0</v>
      </c>
      <c r="C8" s="16">
        <f>IFERROR(VLOOKUP(A8, 'Mano de Obra'!B:C, 2, FALSE), 0)</f>
        <v>0</v>
      </c>
      <c r="D8" s="16"/>
      <c r="E8" s="16">
        <f t="shared" si="0"/>
        <v>0</v>
      </c>
      <c r="F8" s="16">
        <f t="shared" si="1"/>
        <v>0</v>
      </c>
      <c r="G8" s="16">
        <f t="shared" si="2"/>
        <v>0</v>
      </c>
    </row>
    <row r="9" spans="1:7" x14ac:dyDescent="0.3">
      <c r="A9" t="str">
        <v>Prepizzas individuales con tomate</v>
      </c>
      <c r="B9" s="16">
        <f>IFERROR(VLOOKUP(A9, Recetas!A:G, 7, FALSE), "")</f>
        <v>0</v>
      </c>
      <c r="C9" s="16">
        <f>IFERROR(VLOOKUP(A9, 'Mano de Obra'!B:C, 2, FALSE), 0)</f>
        <v>0</v>
      </c>
      <c r="D9" s="16"/>
      <c r="E9" s="16">
        <f t="shared" si="0"/>
        <v>0</v>
      </c>
      <c r="F9" s="16">
        <f t="shared" si="1"/>
        <v>0</v>
      </c>
      <c r="G9" s="16">
        <f t="shared" si="2"/>
        <v>0</v>
      </c>
    </row>
    <row r="10" spans="1:7" x14ac:dyDescent="0.3">
      <c r="A10" t="str">
        <v>Prepizzas individuales con cebolla</v>
      </c>
      <c r="B10" s="16">
        <f>IFERROR(VLOOKUP(A10, Recetas!A:G, 7, FALSE), "")</f>
        <v>0</v>
      </c>
      <c r="C10" s="16">
        <f>IFERROR(VLOOKUP(A10, 'Mano de Obra'!B:C, 2, FALSE), 0)</f>
        <v>0</v>
      </c>
      <c r="D10" s="16"/>
      <c r="E10" s="16">
        <f t="shared" si="0"/>
        <v>0</v>
      </c>
      <c r="F10" s="16">
        <f t="shared" si="1"/>
        <v>0</v>
      </c>
      <c r="G10" s="16">
        <f t="shared" si="2"/>
        <v>0</v>
      </c>
    </row>
    <row r="11" spans="1:7" x14ac:dyDescent="0.3">
      <c r="A11" t="str">
        <v>Prepizzas grandes con tomate</v>
      </c>
      <c r="B11" s="16">
        <f>IFERROR(VLOOKUP(A11, Recetas!A:G, 7, FALSE), "")</f>
        <v>0</v>
      </c>
      <c r="C11" s="16">
        <f>IFERROR(VLOOKUP(A11, 'Mano de Obra'!B:C, 2, FALSE), 0)</f>
        <v>0</v>
      </c>
      <c r="D11" s="16"/>
      <c r="E11" s="16">
        <f t="shared" si="0"/>
        <v>0</v>
      </c>
      <c r="F11" s="16">
        <f t="shared" si="1"/>
        <v>0</v>
      </c>
      <c r="G11" s="16">
        <f t="shared" si="2"/>
        <v>0</v>
      </c>
    </row>
    <row r="12" spans="1:7" x14ac:dyDescent="0.3">
      <c r="A12" t="str">
        <v>Prepizzas grandes con cebolla</v>
      </c>
      <c r="B12" s="16">
        <f>IFERROR(VLOOKUP(A12, Recetas!A:G, 7, FALSE), "")</f>
        <v>0</v>
      </c>
      <c r="C12" s="16">
        <f>IFERROR(VLOOKUP(A12, 'Mano de Obra'!B:C, 2, FALSE), 0)</f>
        <v>0</v>
      </c>
      <c r="D12" s="16"/>
      <c r="E12" s="16">
        <f t="shared" si="0"/>
        <v>0</v>
      </c>
      <c r="F12" s="16">
        <f t="shared" si="1"/>
        <v>0</v>
      </c>
      <c r="G12" s="16">
        <f t="shared" si="2"/>
        <v>0</v>
      </c>
    </row>
    <row r="13" spans="1:7" x14ac:dyDescent="0.3">
      <c r="A13" t="str">
        <v>Budín de banana con chip</v>
      </c>
      <c r="B13" s="16">
        <f>IFERROR(VLOOKUP(A13, Recetas!A:G, 7, FALSE), "")</f>
        <v>0</v>
      </c>
      <c r="C13" s="16"/>
      <c r="D13" s="16">
        <f>'Gastos Indirectos'!D22</f>
        <v>0</v>
      </c>
      <c r="E13" s="16">
        <f t="shared" si="0"/>
        <v>0</v>
      </c>
      <c r="F13" s="16">
        <f t="shared" si="1"/>
        <v>0</v>
      </c>
      <c r="G13" s="16">
        <f t="shared" si="2"/>
        <v>0</v>
      </c>
    </row>
    <row r="14" spans="1:7" x14ac:dyDescent="0.3">
      <c r="A14" t="str">
        <v>Budín de vainilla</v>
      </c>
      <c r="B14" s="16">
        <f>IFERROR(VLOOKUP(A14, Recetas!A:G, 7, FALSE), "")</f>
        <v>0</v>
      </c>
      <c r="C14" s="16"/>
      <c r="D14" s="16">
        <f>'Gastos Indirectos'!D23</f>
        <v>0</v>
      </c>
      <c r="E14" s="16">
        <f t="shared" si="0"/>
        <v>0</v>
      </c>
      <c r="F14" s="16">
        <f t="shared" si="1"/>
        <v>0</v>
      </c>
      <c r="G14" s="16">
        <f t="shared" si="2"/>
        <v>0</v>
      </c>
    </row>
    <row r="15" spans="1:7" x14ac:dyDescent="0.3">
      <c r="A15" t="str">
        <v>Budín de vainilla con chip</v>
      </c>
      <c r="B15" s="16">
        <f>IFERROR(VLOOKUP(A15, Recetas!A:G, 7, FALSE), "")</f>
        <v>0</v>
      </c>
      <c r="C15" s="16"/>
      <c r="D15" s="16">
        <f>'Gastos Indirectos'!D24</f>
        <v>0</v>
      </c>
      <c r="E15" s="16">
        <f t="shared" si="0"/>
        <v>0</v>
      </c>
      <c r="F15" s="16">
        <f t="shared" si="1"/>
        <v>0</v>
      </c>
      <c r="G15" s="16">
        <f t="shared" si="2"/>
        <v>0</v>
      </c>
    </row>
    <row r="16" spans="1:7" x14ac:dyDescent="0.3">
      <c r="A16" t="str">
        <v>Budín de naranja</v>
      </c>
      <c r="B16" s="16">
        <f>IFERROR(VLOOKUP(A16, Recetas!A:G, 7, FALSE), "")</f>
        <v>0</v>
      </c>
      <c r="C16" s="16"/>
      <c r="D16" s="16">
        <f>'Gastos Indirectos'!D25</f>
        <v>0</v>
      </c>
      <c r="E16" s="16">
        <f t="shared" si="0"/>
        <v>0</v>
      </c>
      <c r="F16" s="16">
        <f t="shared" si="1"/>
        <v>0</v>
      </c>
      <c r="G16" s="16">
        <f t="shared" si="2"/>
        <v>0</v>
      </c>
    </row>
    <row r="17" spans="1:7" x14ac:dyDescent="0.3">
      <c r="A17" t="str">
        <v>Budín marmolado</v>
      </c>
      <c r="B17" s="16">
        <f>IFERROR(VLOOKUP(A17, Recetas!A:G, 7, FALSE), "")</f>
        <v>0</v>
      </c>
      <c r="C17" s="16"/>
      <c r="D17" s="16">
        <f>'Gastos Indirectos'!D26</f>
        <v>0</v>
      </c>
      <c r="E17" s="16">
        <f t="shared" si="0"/>
        <v>0</v>
      </c>
      <c r="F17" s="16">
        <f t="shared" si="1"/>
        <v>0</v>
      </c>
      <c r="G17" s="16">
        <f t="shared" si="2"/>
        <v>0</v>
      </c>
    </row>
    <row r="18" spans="1:7" x14ac:dyDescent="0.3">
      <c r="A18" t="str">
        <v>Budín de chocolate</v>
      </c>
      <c r="B18" s="16">
        <f>IFERROR(VLOOKUP(A18, Recetas!A:G, 7, FALSE), "")</f>
        <v>0</v>
      </c>
      <c r="C18" s="16"/>
      <c r="D18" s="16">
        <f>'Gastos Indirectos'!D27</f>
        <v>0</v>
      </c>
      <c r="E18" s="16">
        <f t="shared" si="0"/>
        <v>0</v>
      </c>
      <c r="F18" s="16">
        <f t="shared" si="1"/>
        <v>0</v>
      </c>
      <c r="G18" s="16">
        <f t="shared" si="2"/>
        <v>0</v>
      </c>
    </row>
    <row r="19" spans="1:7" x14ac:dyDescent="0.3">
      <c r="A19" t="str">
        <v>Cookies con chip</v>
      </c>
      <c r="B19" s="16">
        <f>IFERROR(VLOOKUP(A19, Recetas!A:G, 7, FALSE), "")</f>
        <v>0</v>
      </c>
      <c r="C19" s="16"/>
      <c r="D19" s="16">
        <f>'Gastos Indirectos'!D28</f>
        <v>0</v>
      </c>
      <c r="E19" s="16">
        <f t="shared" si="0"/>
        <v>0</v>
      </c>
      <c r="F19" s="16">
        <f t="shared" si="1"/>
        <v>0</v>
      </c>
      <c r="G19" s="16">
        <f t="shared" si="2"/>
        <v>0</v>
      </c>
    </row>
    <row r="20" spans="1:7" x14ac:dyDescent="0.3">
      <c r="A20" t="str">
        <v>Cookies con nutella</v>
      </c>
      <c r="B20" s="16">
        <f>IFERROR(VLOOKUP(A20, Recetas!A:G, 7, FALSE), "")</f>
        <v>0</v>
      </c>
      <c r="C20" s="16"/>
      <c r="D20" s="16">
        <f>'Gastos Indirectos'!D29</f>
        <v>0</v>
      </c>
      <c r="E20" s="16">
        <f t="shared" si="0"/>
        <v>0</v>
      </c>
      <c r="F20" s="16">
        <f t="shared" si="1"/>
        <v>0</v>
      </c>
      <c r="G20" s="16">
        <f t="shared" si="2"/>
        <v>0</v>
      </c>
    </row>
    <row r="21" spans="1:7" x14ac:dyDescent="0.3">
      <c r="A21" t="str">
        <v>Cookies rellenas con oreo</v>
      </c>
      <c r="B21" s="16">
        <f>IFERROR(VLOOKUP(A21, Recetas!A:G, 7, FALSE), "")</f>
        <v>0</v>
      </c>
      <c r="C21" s="16"/>
      <c r="D21" s="16">
        <f>'Gastos Indirectos'!D30</f>
        <v>0</v>
      </c>
      <c r="E21" s="16">
        <f t="shared" si="0"/>
        <v>0</v>
      </c>
      <c r="F21" s="16">
        <f t="shared" si="1"/>
        <v>0</v>
      </c>
      <c r="G21" s="16">
        <f t="shared" si="2"/>
        <v>0</v>
      </c>
    </row>
    <row r="22" spans="1:7" x14ac:dyDescent="0.3">
      <c r="B22" s="16" t="str">
        <f>IFERROR(VLOOKUP(A22, Recetas!A:G, 7, FALSE), "")</f>
        <v/>
      </c>
      <c r="C22" s="16"/>
      <c r="D22" s="16">
        <f>'Gastos Indirectos'!D31</f>
        <v>0</v>
      </c>
      <c r="E22" s="16" t="e">
        <f t="shared" si="0"/>
        <v>#VALUE!</v>
      </c>
      <c r="F22" s="16" t="e">
        <f t="shared" si="1"/>
        <v>#VALUE!</v>
      </c>
      <c r="G22" s="16" t="e">
        <f t="shared" si="2"/>
        <v>#VALUE!</v>
      </c>
    </row>
    <row r="23" spans="1:7" x14ac:dyDescent="0.3">
      <c r="B23" s="16" t="str">
        <f>IFERROR(VLOOKUP(A23, Recetas!A:G, 7, FALSE), "")</f>
        <v/>
      </c>
      <c r="C23" s="16"/>
      <c r="D23" s="16">
        <f>'Gastos Indirectos'!D32</f>
        <v>0</v>
      </c>
      <c r="E23" s="16" t="e">
        <f t="shared" si="0"/>
        <v>#VALUE!</v>
      </c>
      <c r="F23" s="16" t="e">
        <f t="shared" si="1"/>
        <v>#VALUE!</v>
      </c>
      <c r="G23" s="16" t="e">
        <f t="shared" si="2"/>
        <v>#VALUE!</v>
      </c>
    </row>
    <row r="24" spans="1:7" x14ac:dyDescent="0.3">
      <c r="B24" s="16" t="str">
        <f>IFERROR(VLOOKUP(A24, Recetas!A:G, 7, FALSE), "")</f>
        <v/>
      </c>
      <c r="C24" s="16"/>
      <c r="D24" s="16">
        <f>'Gastos Indirectos'!D33</f>
        <v>0</v>
      </c>
      <c r="E24" s="16" t="e">
        <f t="shared" si="0"/>
        <v>#VALUE!</v>
      </c>
      <c r="F24" s="16" t="e">
        <f t="shared" si="1"/>
        <v>#VALUE!</v>
      </c>
      <c r="G24" s="16" t="e">
        <f t="shared" si="2"/>
        <v>#VALUE!</v>
      </c>
    </row>
    <row r="25" spans="1:7" x14ac:dyDescent="0.3">
      <c r="B25" s="16" t="str">
        <f>IFERROR(VLOOKUP(A25, Recetas!A:G, 7, FALSE), "")</f>
        <v/>
      </c>
      <c r="C25" s="16"/>
      <c r="D25" s="16">
        <f>'Gastos Indirectos'!D34</f>
        <v>0</v>
      </c>
      <c r="E25" s="16" t="e">
        <f t="shared" si="0"/>
        <v>#VALUE!</v>
      </c>
      <c r="F25" s="16" t="e">
        <f t="shared" si="1"/>
        <v>#VALUE!</v>
      </c>
      <c r="G25" s="16" t="e">
        <f t="shared" si="2"/>
        <v>#VALUE!</v>
      </c>
    </row>
    <row r="26" spans="1:7" x14ac:dyDescent="0.3">
      <c r="B26" s="16" t="str">
        <f>IFERROR(VLOOKUP(A26, Recetas!A:G, 7, FALSE), "")</f>
        <v/>
      </c>
      <c r="C26" s="16"/>
      <c r="D26" s="16">
        <f>'Gastos Indirectos'!D35</f>
        <v>0</v>
      </c>
      <c r="E26" s="16" t="e">
        <f t="shared" si="0"/>
        <v>#VALUE!</v>
      </c>
      <c r="F26" s="16" t="e">
        <f t="shared" si="1"/>
        <v>#VALUE!</v>
      </c>
      <c r="G26" s="16" t="e">
        <f t="shared" si="2"/>
        <v>#VALUE!</v>
      </c>
    </row>
    <row r="27" spans="1:7" x14ac:dyDescent="0.3">
      <c r="B27" s="16" t="str">
        <f>IFERROR(VLOOKUP(A27, Recetas!A:G, 7, FALSE), "")</f>
        <v/>
      </c>
      <c r="C27" s="16"/>
      <c r="D27" s="16">
        <f>'Gastos Indirectos'!D36</f>
        <v>0</v>
      </c>
      <c r="E27" s="16" t="e">
        <f t="shared" si="0"/>
        <v>#VALUE!</v>
      </c>
      <c r="F27" s="16" t="e">
        <f t="shared" si="1"/>
        <v>#VALUE!</v>
      </c>
      <c r="G27" s="16" t="e">
        <f t="shared" si="2"/>
        <v>#VALUE!</v>
      </c>
    </row>
    <row r="28" spans="1:7" x14ac:dyDescent="0.3">
      <c r="B28" s="16" t="str">
        <f>IFERROR(VLOOKUP(A28, Recetas!A:G, 7, FALSE), "")</f>
        <v/>
      </c>
      <c r="C28" s="16"/>
      <c r="D28" s="16">
        <f>'Gastos Indirectos'!D37</f>
        <v>0</v>
      </c>
      <c r="E28" s="16" t="e">
        <f t="shared" si="0"/>
        <v>#VALUE!</v>
      </c>
      <c r="F28" s="16" t="e">
        <f t="shared" si="1"/>
        <v>#VALUE!</v>
      </c>
      <c r="G28" s="16" t="e">
        <f t="shared" si="2"/>
        <v>#VALUE!</v>
      </c>
    </row>
    <row r="29" spans="1:7" x14ac:dyDescent="0.3">
      <c r="B29" s="16" t="str">
        <f>IFERROR(VLOOKUP(A29, Recetas!A:G, 7, FALSE), "")</f>
        <v/>
      </c>
      <c r="C29" s="16"/>
      <c r="D29" s="16">
        <f>'Gastos Indirectos'!D38</f>
        <v>0</v>
      </c>
      <c r="E29" s="16" t="e">
        <f t="shared" si="0"/>
        <v>#VALUE!</v>
      </c>
      <c r="F29" s="16" t="e">
        <f t="shared" si="1"/>
        <v>#VALUE!</v>
      </c>
      <c r="G29" s="16" t="e">
        <f t="shared" si="2"/>
        <v>#VALUE!</v>
      </c>
    </row>
    <row r="30" spans="1:7" x14ac:dyDescent="0.3">
      <c r="B30" s="16" t="str">
        <f>IFERROR(VLOOKUP(A30, Recetas!A:G, 7, FALSE), "")</f>
        <v/>
      </c>
      <c r="C30" s="16"/>
      <c r="D30" s="16">
        <f>'Gastos Indirectos'!D39</f>
        <v>0</v>
      </c>
      <c r="E30" s="16" t="e">
        <f t="shared" si="0"/>
        <v>#VALUE!</v>
      </c>
      <c r="F30" s="16" t="e">
        <f t="shared" si="1"/>
        <v>#VALUE!</v>
      </c>
      <c r="G30" s="16" t="e">
        <f t="shared" si="2"/>
        <v>#VALUE!</v>
      </c>
    </row>
  </sheetData>
  <autoFilter ref="A1:G1" xr:uid="{00000000-0009-0000-0000-000007000000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30"/>
  <sheetViews>
    <sheetView workbookViewId="0">
      <selection activeCell="B2" sqref="B2"/>
    </sheetView>
  </sheetViews>
  <sheetFormatPr baseColWidth="10" defaultRowHeight="14.4" x14ac:dyDescent="0.3"/>
  <cols>
    <col min="1" max="1" width="13.77734375" bestFit="1" customWidth="1"/>
    <col min="2" max="2" width="14.33203125" bestFit="1" customWidth="1"/>
    <col min="3" max="3" width="23" bestFit="1" customWidth="1"/>
    <col min="4" max="4" width="18.109375" bestFit="1" customWidth="1"/>
    <col min="5" max="5" width="18.5546875" bestFit="1" customWidth="1"/>
  </cols>
  <sheetData>
    <row r="1" spans="1:5" x14ac:dyDescent="0.3">
      <c r="A1" s="21" t="s">
        <v>136</v>
      </c>
      <c r="B1" s="6" t="s">
        <v>137</v>
      </c>
      <c r="C1" s="6" t="s">
        <v>138</v>
      </c>
      <c r="D1" s="6" t="s">
        <v>139</v>
      </c>
      <c r="E1" s="6" t="s">
        <v>140</v>
      </c>
    </row>
    <row r="2" spans="1:5" x14ac:dyDescent="0.3">
      <c r="A2" t="s">
        <v>75</v>
      </c>
      <c r="B2" s="12" t="s">
        <v>141</v>
      </c>
      <c r="C2" s="18">
        <v>45</v>
      </c>
      <c r="D2" s="20">
        <v>2500</v>
      </c>
      <c r="E2" s="20">
        <f t="shared" ref="E2:E8" si="0">IF(AND(C2&lt;&gt;"", D2&lt;&gt;""), (C2/60)*D2, "")</f>
        <v>1875</v>
      </c>
    </row>
    <row r="3" spans="1:5" x14ac:dyDescent="0.3">
      <c r="B3" s="12" t="s">
        <v>142</v>
      </c>
      <c r="C3" s="18">
        <v>10</v>
      </c>
      <c r="D3" s="20">
        <v>2500</v>
      </c>
      <c r="E3" s="20">
        <f t="shared" si="0"/>
        <v>416.66666666666663</v>
      </c>
    </row>
    <row r="4" spans="1:5" x14ac:dyDescent="0.3">
      <c r="B4" s="12" t="s">
        <v>143</v>
      </c>
      <c r="C4" s="18">
        <v>5</v>
      </c>
      <c r="D4" s="20">
        <v>2500</v>
      </c>
      <c r="E4" s="20">
        <f t="shared" si="0"/>
        <v>208.33333333333331</v>
      </c>
    </row>
    <row r="5" spans="1:5" x14ac:dyDescent="0.3">
      <c r="B5" s="12"/>
      <c r="C5" s="18"/>
      <c r="D5" s="20">
        <v>2500</v>
      </c>
      <c r="E5" s="20" t="str">
        <f t="shared" si="0"/>
        <v/>
      </c>
    </row>
    <row r="6" spans="1:5" x14ac:dyDescent="0.3">
      <c r="B6" s="12"/>
      <c r="C6" s="18"/>
      <c r="D6" s="20">
        <v>2500</v>
      </c>
      <c r="E6" s="20" t="str">
        <f t="shared" si="0"/>
        <v/>
      </c>
    </row>
    <row r="7" spans="1:5" x14ac:dyDescent="0.3">
      <c r="B7" s="12"/>
      <c r="C7" s="18"/>
      <c r="D7" s="20">
        <v>2500</v>
      </c>
      <c r="E7" s="20" t="str">
        <f t="shared" si="0"/>
        <v/>
      </c>
    </row>
    <row r="8" spans="1:5" x14ac:dyDescent="0.3">
      <c r="B8" s="12"/>
      <c r="C8" s="18"/>
      <c r="D8" s="20">
        <v>2500</v>
      </c>
      <c r="E8" s="20" t="str">
        <f t="shared" si="0"/>
        <v/>
      </c>
    </row>
    <row r="9" spans="1:5" x14ac:dyDescent="0.3">
      <c r="B9" s="12"/>
      <c r="C9" s="18"/>
      <c r="D9" s="20">
        <v>2500</v>
      </c>
      <c r="E9" s="20"/>
    </row>
    <row r="10" spans="1:5" x14ac:dyDescent="0.3">
      <c r="B10" s="12"/>
      <c r="C10" s="18"/>
      <c r="D10" s="20">
        <v>2500</v>
      </c>
      <c r="E10" s="20"/>
    </row>
    <row r="11" spans="1:5" x14ac:dyDescent="0.3">
      <c r="B11" s="12"/>
      <c r="C11" s="18"/>
      <c r="D11" s="20">
        <v>2500</v>
      </c>
      <c r="E11" s="20"/>
    </row>
    <row r="12" spans="1:5" x14ac:dyDescent="0.3">
      <c r="B12" s="12"/>
      <c r="C12" s="18"/>
      <c r="D12" s="20">
        <v>2500</v>
      </c>
      <c r="E12" s="20"/>
    </row>
    <row r="13" spans="1:5" x14ac:dyDescent="0.3">
      <c r="B13" s="12"/>
      <c r="C13" s="18"/>
      <c r="D13" s="20">
        <v>2500</v>
      </c>
      <c r="E13" s="20"/>
    </row>
    <row r="14" spans="1:5" x14ac:dyDescent="0.3">
      <c r="B14" s="12"/>
      <c r="C14" s="18"/>
      <c r="D14" s="20">
        <v>2500</v>
      </c>
      <c r="E14" s="20"/>
    </row>
    <row r="15" spans="1:5" x14ac:dyDescent="0.3">
      <c r="B15" s="12"/>
      <c r="C15" s="18"/>
      <c r="D15" s="20">
        <v>2500</v>
      </c>
      <c r="E15" s="20"/>
    </row>
    <row r="16" spans="1:5" x14ac:dyDescent="0.3">
      <c r="B16" s="12"/>
      <c r="C16" s="18"/>
      <c r="D16" s="20">
        <v>2500</v>
      </c>
      <c r="E16" s="20"/>
    </row>
    <row r="17" spans="2:5" x14ac:dyDescent="0.3">
      <c r="B17" s="12"/>
      <c r="C17" s="18"/>
      <c r="D17" s="20">
        <v>2500</v>
      </c>
      <c r="E17" s="20"/>
    </row>
    <row r="18" spans="2:5" x14ac:dyDescent="0.3">
      <c r="B18" s="12"/>
      <c r="C18" s="18"/>
      <c r="D18" s="20">
        <v>2500</v>
      </c>
      <c r="E18" s="20"/>
    </row>
    <row r="19" spans="2:5" x14ac:dyDescent="0.3">
      <c r="B19" s="12"/>
      <c r="C19" s="19"/>
      <c r="D19" s="20">
        <v>2500</v>
      </c>
      <c r="E19" s="20"/>
    </row>
    <row r="20" spans="2:5" x14ac:dyDescent="0.3">
      <c r="B20" s="12"/>
      <c r="C20" s="19"/>
      <c r="D20" s="20">
        <v>2500</v>
      </c>
      <c r="E20" s="20"/>
    </row>
    <row r="21" spans="2:5" x14ac:dyDescent="0.3">
      <c r="B21" s="12"/>
      <c r="C21" s="19"/>
      <c r="D21" s="20">
        <v>2500</v>
      </c>
      <c r="E21" s="20"/>
    </row>
    <row r="22" spans="2:5" x14ac:dyDescent="0.3">
      <c r="B22" s="12"/>
      <c r="C22" s="19"/>
      <c r="D22" s="20">
        <v>2500</v>
      </c>
      <c r="E22" s="20"/>
    </row>
    <row r="23" spans="2:5" x14ac:dyDescent="0.3">
      <c r="B23" s="12"/>
      <c r="C23" s="19"/>
      <c r="D23" s="20">
        <v>2500</v>
      </c>
      <c r="E23" s="20"/>
    </row>
    <row r="24" spans="2:5" x14ac:dyDescent="0.3">
      <c r="B24" s="12"/>
      <c r="C24" s="19"/>
      <c r="D24" s="20">
        <v>2500</v>
      </c>
      <c r="E24" s="20"/>
    </row>
    <row r="25" spans="2:5" x14ac:dyDescent="0.3">
      <c r="B25" s="12"/>
      <c r="C25" s="19"/>
      <c r="D25" s="20">
        <v>2500</v>
      </c>
      <c r="E25" s="20"/>
    </row>
    <row r="26" spans="2:5" x14ac:dyDescent="0.3">
      <c r="B26" s="12"/>
      <c r="C26" s="12"/>
      <c r="D26" s="20">
        <v>2500</v>
      </c>
      <c r="E26" s="20"/>
    </row>
    <row r="27" spans="2:5" x14ac:dyDescent="0.3">
      <c r="B27" s="12"/>
      <c r="C27" s="12"/>
      <c r="D27" s="12"/>
      <c r="E27" s="12"/>
    </row>
    <row r="28" spans="2:5" x14ac:dyDescent="0.3">
      <c r="B28" s="12"/>
      <c r="C28" s="12"/>
      <c r="D28" s="12"/>
      <c r="E28" s="12"/>
    </row>
    <row r="29" spans="2:5" x14ac:dyDescent="0.3">
      <c r="B29" s="12"/>
      <c r="C29" s="12"/>
      <c r="D29" s="12"/>
      <c r="E29" s="12"/>
    </row>
    <row r="30" spans="2:5" x14ac:dyDescent="0.3">
      <c r="B30" s="12"/>
      <c r="C30" s="12"/>
      <c r="D30" s="12"/>
      <c r="E30" s="12"/>
    </row>
  </sheetData>
  <autoFilter ref="A1:E1" xr:uid="{00000000-0009-0000-0000-000008000000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3"/>
  <sheetViews>
    <sheetView workbookViewId="0">
      <selection activeCell="A11" sqref="A11:XFD11"/>
    </sheetView>
  </sheetViews>
  <sheetFormatPr baseColWidth="10" defaultRowHeight="14.4" x14ac:dyDescent="0.3"/>
  <cols>
    <col min="1" max="1" width="18.6640625" bestFit="1" customWidth="1"/>
    <col min="2" max="2" width="13.88671875" bestFit="1" customWidth="1"/>
    <col min="3" max="3" width="11.77734375" bestFit="1" customWidth="1"/>
    <col min="4" max="4" width="44.109375" bestFit="1" customWidth="1"/>
    <col min="5" max="5" width="23.44140625" bestFit="1" customWidth="1"/>
    <col min="7" max="7" width="23.44140625" bestFit="1" customWidth="1"/>
  </cols>
  <sheetData>
    <row r="1" spans="1:5" x14ac:dyDescent="0.3">
      <c r="A1" s="6" t="s">
        <v>144</v>
      </c>
      <c r="B1" s="6" t="s">
        <v>145</v>
      </c>
      <c r="C1" s="6" t="s">
        <v>146</v>
      </c>
      <c r="D1" s="6" t="s">
        <v>147</v>
      </c>
      <c r="E1" s="21" t="s">
        <v>148</v>
      </c>
    </row>
    <row r="2" spans="1:5" x14ac:dyDescent="0.3">
      <c r="A2" s="15" t="s">
        <v>149</v>
      </c>
      <c r="B2" s="15" t="s">
        <v>150</v>
      </c>
      <c r="C2" s="17">
        <v>7200</v>
      </c>
      <c r="D2" s="22">
        <f t="shared" ref="D2:D10" si="0">IF(E2=0, "", IF(B2="Mensual", C2/E2, IF(B2="Trimestral", C2/3/E2, "")))</f>
        <v>80</v>
      </c>
      <c r="E2" s="15">
        <f>30</f>
        <v>30</v>
      </c>
    </row>
    <row r="3" spans="1:5" x14ac:dyDescent="0.3">
      <c r="A3" s="15" t="s">
        <v>151</v>
      </c>
      <c r="B3" s="15" t="s">
        <v>150</v>
      </c>
      <c r="C3" s="17">
        <v>2400</v>
      </c>
      <c r="D3" s="22">
        <f t="shared" si="0"/>
        <v>26.666666666666668</v>
      </c>
      <c r="E3" s="15">
        <f>30</f>
        <v>30</v>
      </c>
    </row>
    <row r="4" spans="1:5" x14ac:dyDescent="0.3">
      <c r="A4" s="15" t="s">
        <v>9</v>
      </c>
      <c r="B4" s="15" t="s">
        <v>150</v>
      </c>
      <c r="C4" s="17">
        <v>3500</v>
      </c>
      <c r="D4" s="22">
        <f t="shared" si="0"/>
        <v>38.888888888888893</v>
      </c>
      <c r="E4" s="15">
        <f>30</f>
        <v>30</v>
      </c>
    </row>
    <row r="5" spans="1:5" x14ac:dyDescent="0.3">
      <c r="A5" s="15" t="s">
        <v>13</v>
      </c>
      <c r="B5" s="15" t="s">
        <v>150</v>
      </c>
      <c r="C5" s="17">
        <v>1500</v>
      </c>
      <c r="D5" s="22">
        <f t="shared" si="0"/>
        <v>16.666666666666668</v>
      </c>
      <c r="E5" s="15">
        <f>30</f>
        <v>30</v>
      </c>
    </row>
    <row r="6" spans="1:5" x14ac:dyDescent="0.3">
      <c r="A6" s="15" t="s">
        <v>152</v>
      </c>
      <c r="B6" s="15" t="s">
        <v>150</v>
      </c>
      <c r="C6" s="17">
        <v>2050</v>
      </c>
      <c r="D6" s="22">
        <f t="shared" si="0"/>
        <v>22.777777777777779</v>
      </c>
      <c r="E6" s="15">
        <f>30</f>
        <v>30</v>
      </c>
    </row>
    <row r="7" spans="1:5" x14ac:dyDescent="0.3">
      <c r="A7" s="15" t="s">
        <v>153</v>
      </c>
      <c r="B7" s="15" t="s">
        <v>150</v>
      </c>
      <c r="C7" s="17">
        <v>595</v>
      </c>
      <c r="D7" s="22">
        <f t="shared" si="0"/>
        <v>6.6111111111111116</v>
      </c>
      <c r="E7" s="15">
        <f>30</f>
        <v>30</v>
      </c>
    </row>
    <row r="8" spans="1:5" x14ac:dyDescent="0.3">
      <c r="A8" s="15" t="s">
        <v>154</v>
      </c>
      <c r="B8" s="15" t="s">
        <v>150</v>
      </c>
      <c r="C8" s="17">
        <v>1750</v>
      </c>
      <c r="D8" s="22">
        <f t="shared" si="0"/>
        <v>19.444444444444446</v>
      </c>
      <c r="E8" s="15">
        <f>30</f>
        <v>30</v>
      </c>
    </row>
    <row r="9" spans="1:5" x14ac:dyDescent="0.3">
      <c r="A9" s="15" t="s">
        <v>155</v>
      </c>
      <c r="B9" s="15" t="s">
        <v>150</v>
      </c>
      <c r="C9" s="17">
        <v>1355</v>
      </c>
      <c r="D9" s="22">
        <f t="shared" si="0"/>
        <v>15.055555555555555</v>
      </c>
      <c r="E9" s="15">
        <f>30</f>
        <v>30</v>
      </c>
    </row>
    <row r="10" spans="1:5" x14ac:dyDescent="0.3">
      <c r="A10" s="15" t="s">
        <v>156</v>
      </c>
      <c r="B10" s="15" t="s">
        <v>150</v>
      </c>
      <c r="C10" s="17">
        <v>40000</v>
      </c>
      <c r="D10" s="22">
        <f t="shared" si="0"/>
        <v>444.44444444444446</v>
      </c>
      <c r="E10" s="15">
        <f>30</f>
        <v>30</v>
      </c>
    </row>
    <row r="11" spans="1:5" x14ac:dyDescent="0.3">
      <c r="A11" s="52" t="s">
        <v>157</v>
      </c>
      <c r="B11" s="53"/>
      <c r="C11" s="54"/>
      <c r="D11" s="22">
        <f>SUM(D2:D10)</f>
        <v>670.55555555555554</v>
      </c>
      <c r="E11" s="15">
        <f>30</f>
        <v>30</v>
      </c>
    </row>
    <row r="12" spans="1:5" x14ac:dyDescent="0.3">
      <c r="E12" s="15"/>
    </row>
    <row r="13" spans="1:5" x14ac:dyDescent="0.3">
      <c r="E13" s="15"/>
    </row>
  </sheetData>
  <autoFilter ref="A1:D1" xr:uid="{00000000-0009-0000-0000-000009000000}"/>
  <mergeCells count="1">
    <mergeCell ref="A11:C1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100"/>
  <sheetViews>
    <sheetView workbookViewId="0">
      <selection activeCell="B9" sqref="B9"/>
    </sheetView>
  </sheetViews>
  <sheetFormatPr baseColWidth="10" defaultRowHeight="14.4" x14ac:dyDescent="0.3"/>
  <cols>
    <col min="1" max="1" width="9.33203125" bestFit="1" customWidth="1"/>
    <col min="2" max="2" width="29" bestFit="1" customWidth="1"/>
    <col min="3" max="3" width="14.33203125" bestFit="1" customWidth="1"/>
    <col min="4" max="4" width="19.21875" bestFit="1" customWidth="1"/>
    <col min="5" max="5" width="12.5546875" bestFit="1" customWidth="1"/>
    <col min="6" max="6" width="12.109375" bestFit="1" customWidth="1"/>
  </cols>
  <sheetData>
    <row r="1" spans="1:6" x14ac:dyDescent="0.3">
      <c r="A1" s="6" t="s">
        <v>158</v>
      </c>
      <c r="B1" s="6" t="s">
        <v>159</v>
      </c>
      <c r="C1" s="6" t="s">
        <v>38</v>
      </c>
      <c r="D1" s="6" t="s">
        <v>160</v>
      </c>
      <c r="E1" s="24" t="s">
        <v>161</v>
      </c>
      <c r="F1" s="24" t="s">
        <v>162</v>
      </c>
    </row>
    <row r="2" spans="1:6" x14ac:dyDescent="0.3">
      <c r="A2" s="26" t="str">
        <f>IFERROR(INDEX(Pedidos!E:E, MATCH(B2, Pedidos!B:B, 0)), "")</f>
        <v/>
      </c>
      <c r="B2" s="23">
        <f t="array" ref="B2:B100">Pedidos!B2:B100</f>
        <v>0</v>
      </c>
      <c r="C2" s="23" t="str">
        <f>IFERROR(INDEX(Recetas!B:B, MATCH(B2, Recetas!A:A, 0)), "")</f>
        <v/>
      </c>
      <c r="D2" s="23">
        <f t="array" ref="D2">IFERROR(INDEX(Recetas!C:C, MATCH(1, (Recetas!A:A=B2)*(Recetas!B:B=C2), 0)), "")</f>
        <v>0</v>
      </c>
      <c r="E2" s="4">
        <f t="array" ref="E2">IFERROR(INDEX(Pedidos!C:C, MATCH(1, (Pedidos!B:B=B2)*(Pedidos!E:E=A2), 0)), "")</f>
        <v>0</v>
      </c>
      <c r="F2" s="4" t="str">
        <f t="shared" ref="F2:F25" si="0">IF(D2*E2=0, "", D2*E2)</f>
        <v/>
      </c>
    </row>
    <row r="3" spans="1:6" x14ac:dyDescent="0.3">
      <c r="A3" s="26" t="str">
        <f>IFERROR(INDEX(Pedidos!E:E, MATCH(B3, Pedidos!B:B, 0)), "")</f>
        <v/>
      </c>
      <c r="B3" s="23">
        <v>0</v>
      </c>
      <c r="C3" s="23" t="str">
        <f>IFERROR(INDEX(Recetas!B:B, MATCH(B3, Recetas!A:A, 0)), "")</f>
        <v/>
      </c>
      <c r="D3" s="23">
        <f t="array" ref="D3">IFERROR(INDEX(Recetas!C:C, MATCH(1, (Recetas!A:A=B3)*(Recetas!B:B=C3), 0)), "")</f>
        <v>0</v>
      </c>
      <c r="E3" s="4">
        <f t="array" ref="E3">IFERROR(INDEX(Pedidos!C:C, MATCH(1, (Pedidos!B:B=B3)*(Pedidos!E:E=A3), 0)), "")</f>
        <v>0</v>
      </c>
      <c r="F3" s="4" t="str">
        <f t="shared" si="0"/>
        <v/>
      </c>
    </row>
    <row r="4" spans="1:6" x14ac:dyDescent="0.3">
      <c r="A4" s="26" t="str">
        <f>IFERROR(INDEX(Pedidos!E:E, MATCH(B4, Pedidos!B:B, 0)), "")</f>
        <v/>
      </c>
      <c r="B4" s="23">
        <v>0</v>
      </c>
      <c r="C4" s="23" t="str">
        <f>IFERROR(INDEX(Recetas!B:B, MATCH(B4, Recetas!A:A, 0)), "")</f>
        <v/>
      </c>
      <c r="D4" s="23">
        <f t="array" ref="D4">IFERROR(INDEX(Recetas!C:C, MATCH(1, (Recetas!A:A=B4)*(Recetas!B:B=C4), 0)), "")</f>
        <v>0</v>
      </c>
      <c r="E4" s="4">
        <f t="array" ref="E4">IFERROR(INDEX(Pedidos!C:C, MATCH(1, (Pedidos!B:B=B4)*(Pedidos!E:E=A4), 0)), "")</f>
        <v>0</v>
      </c>
      <c r="F4" s="4" t="str">
        <f t="shared" si="0"/>
        <v/>
      </c>
    </row>
    <row r="5" spans="1:6" x14ac:dyDescent="0.3">
      <c r="A5" s="26" t="str">
        <f>IFERROR(INDEX(Pedidos!E:E, MATCH(B5, Pedidos!B:B, 0)), "")</f>
        <v/>
      </c>
      <c r="B5" s="23">
        <v>0</v>
      </c>
      <c r="C5" s="23" t="str">
        <f>IFERROR(INDEX(Recetas!B:B, MATCH(B5, Recetas!A:A, 0)), "")</f>
        <v/>
      </c>
      <c r="D5" s="23">
        <f t="array" ref="D5">IFERROR(INDEX(Recetas!C:C, MATCH(1, (Recetas!A:A=B5)*(Recetas!B:B=C5), 0)), "")</f>
        <v>0</v>
      </c>
      <c r="E5" s="4">
        <f t="array" ref="E5">IFERROR(INDEX(Pedidos!C:C, MATCH(1, (Pedidos!B:B=B5)*(Pedidos!E:E=A5), 0)), "")</f>
        <v>0</v>
      </c>
      <c r="F5" s="4" t="str">
        <f t="shared" si="0"/>
        <v/>
      </c>
    </row>
    <row r="6" spans="1:6" x14ac:dyDescent="0.3">
      <c r="A6" s="26" t="str">
        <f>IFERROR(INDEX(Pedidos!E:E, MATCH(B6, Pedidos!B:B, 0)), "")</f>
        <v/>
      </c>
      <c r="B6" s="23">
        <v>0</v>
      </c>
      <c r="C6" s="23" t="str">
        <f>IFERROR(INDEX(Recetas!B:B, MATCH(B6, Recetas!A:A, 0)), "")</f>
        <v/>
      </c>
      <c r="D6" s="23">
        <f t="array" ref="D6">IFERROR(INDEX(Recetas!C:C, MATCH(1, (Recetas!A:A=B6)*(Recetas!B:B=C6), 0)), "")</f>
        <v>0</v>
      </c>
      <c r="E6" s="4">
        <f t="array" ref="E6">IFERROR(INDEX(Pedidos!C:C, MATCH(1, (Pedidos!B:B=B6)*(Pedidos!E:E=A6), 0)), "")</f>
        <v>0</v>
      </c>
      <c r="F6" s="4" t="str">
        <f t="shared" si="0"/>
        <v/>
      </c>
    </row>
    <row r="7" spans="1:6" x14ac:dyDescent="0.3">
      <c r="A7" s="26" t="str">
        <f>IFERROR(INDEX(Pedidos!E:E, MATCH(B7, Pedidos!B:B, 0)), "")</f>
        <v/>
      </c>
      <c r="B7" s="23">
        <v>0</v>
      </c>
      <c r="C7" s="23" t="str">
        <f>IFERROR(INDEX(Recetas!B:B, MATCH(B7, Recetas!A:A, 0)), "")</f>
        <v/>
      </c>
      <c r="D7" s="23">
        <f t="array" ref="D7">IFERROR(INDEX(Recetas!C:C, MATCH(1, (Recetas!A:A=B7)*(Recetas!B:B=C7), 0)), "")</f>
        <v>0</v>
      </c>
      <c r="E7" s="4">
        <f t="array" ref="E7">IFERROR(INDEX(Pedidos!C:C, MATCH(1, (Pedidos!B:B=B7)*(Pedidos!E:E=A7), 0)), "")</f>
        <v>0</v>
      </c>
      <c r="F7" s="4" t="str">
        <f t="shared" si="0"/>
        <v/>
      </c>
    </row>
    <row r="8" spans="1:6" x14ac:dyDescent="0.3">
      <c r="A8" s="26" t="str">
        <f>IFERROR(INDEX(Pedidos!E:E, MATCH(B8, Pedidos!B:B, 0)), "")</f>
        <v/>
      </c>
      <c r="B8" s="23">
        <v>0</v>
      </c>
      <c r="C8" s="23" t="str">
        <f>IFERROR(INDEX(Recetas!B:B, MATCH(B8, Recetas!A:A, 0)), "")</f>
        <v/>
      </c>
      <c r="D8" s="23">
        <f t="array" ref="D8">IFERROR(INDEX(Recetas!C:C, MATCH(1, (Recetas!A:A=B8)*(Recetas!B:B=C8), 0)), "")</f>
        <v>0</v>
      </c>
      <c r="E8" s="4">
        <f t="array" ref="E8">IFERROR(INDEX(Pedidos!C:C, MATCH(1, (Pedidos!B:B=B8)*(Pedidos!E:E=A8), 0)), "")</f>
        <v>0</v>
      </c>
      <c r="F8" s="4" t="str">
        <f t="shared" si="0"/>
        <v/>
      </c>
    </row>
    <row r="9" spans="1:6" x14ac:dyDescent="0.3">
      <c r="A9" s="26" t="str">
        <f>IFERROR(INDEX(Pedidos!E:E, MATCH(B9, Pedidos!B:B, 0)), "")</f>
        <v/>
      </c>
      <c r="B9" s="23">
        <v>0</v>
      </c>
      <c r="C9" s="23" t="str">
        <f>IFERROR(INDEX(Recetas!B:B, MATCH(B9, Recetas!A:A, 0)), "")</f>
        <v/>
      </c>
      <c r="D9" s="23">
        <f t="array" ref="D9">IFERROR(INDEX(Recetas!C:C, MATCH(1, (Recetas!A:A=B9)*(Recetas!B:B=C9), 0)), "")</f>
        <v>0</v>
      </c>
      <c r="E9" s="4">
        <f t="array" ref="E9">IFERROR(INDEX(Pedidos!C:C, MATCH(1, (Pedidos!B:B=B9)*(Pedidos!E:E=A9), 0)), "")</f>
        <v>0</v>
      </c>
      <c r="F9" s="4" t="str">
        <f t="shared" si="0"/>
        <v/>
      </c>
    </row>
    <row r="10" spans="1:6" x14ac:dyDescent="0.3">
      <c r="A10" s="26" t="str">
        <f>IFERROR(INDEX(Pedidos!E:E, MATCH(B10, Pedidos!B:B, 0)), "")</f>
        <v/>
      </c>
      <c r="B10" s="23">
        <v>0</v>
      </c>
      <c r="C10" s="23" t="str">
        <f>IFERROR(INDEX(Recetas!B:B, MATCH(B10, Recetas!A:A, 0)), "")</f>
        <v/>
      </c>
      <c r="D10" s="23">
        <f t="array" ref="D10">IFERROR(INDEX(Recetas!C:C, MATCH(1, (Recetas!A:A=B10)*(Recetas!B:B=C10), 0)), "")</f>
        <v>0</v>
      </c>
      <c r="E10" s="4">
        <f t="array" ref="E10">IFERROR(INDEX(Pedidos!C:C, MATCH(1, (Pedidos!B:B=B10)*(Pedidos!E:E=A10), 0)), "")</f>
        <v>0</v>
      </c>
      <c r="F10" s="4" t="str">
        <f t="shared" si="0"/>
        <v/>
      </c>
    </row>
    <row r="11" spans="1:6" x14ac:dyDescent="0.3">
      <c r="A11" s="26" t="str">
        <f>IFERROR(INDEX(Pedidos!E:E, MATCH(B11, Pedidos!B:B, 0)), "")</f>
        <v/>
      </c>
      <c r="B11" s="23">
        <v>0</v>
      </c>
      <c r="C11" s="23" t="str">
        <f>IFERROR(INDEX(Recetas!B:B, MATCH(B11, Recetas!A:A, 0)), "")</f>
        <v/>
      </c>
      <c r="D11" s="23">
        <f t="array" ref="D11">IFERROR(INDEX(Recetas!C:C, MATCH(1, (Recetas!A:A=B11)*(Recetas!B:B=C11), 0)), "")</f>
        <v>0</v>
      </c>
      <c r="E11" s="4">
        <f t="array" ref="E11">IFERROR(INDEX(Pedidos!C:C, MATCH(1, (Pedidos!B:B=B11)*(Pedidos!E:E=A11), 0)), "")</f>
        <v>0</v>
      </c>
      <c r="F11" s="4" t="str">
        <f t="shared" si="0"/>
        <v/>
      </c>
    </row>
    <row r="12" spans="1:6" x14ac:dyDescent="0.3">
      <c r="A12" s="26" t="str">
        <f>IFERROR(INDEX(Pedidos!E:E, MATCH(B12, Pedidos!B:B, 0)), "")</f>
        <v/>
      </c>
      <c r="B12" s="23">
        <v>0</v>
      </c>
      <c r="C12" s="23" t="str">
        <f>IFERROR(INDEX(Recetas!B:B, MATCH(B12, Recetas!A:A, 0)), "")</f>
        <v/>
      </c>
      <c r="D12" s="23">
        <f t="array" ref="D12">IFERROR(INDEX(Recetas!C:C, MATCH(1, (Recetas!A:A=B12)*(Recetas!B:B=C12), 0)), "")</f>
        <v>0</v>
      </c>
      <c r="E12" s="4">
        <f t="array" ref="E12">IFERROR(INDEX(Pedidos!C:C, MATCH(1, (Pedidos!B:B=B12)*(Pedidos!E:E=A12), 0)), "")</f>
        <v>0</v>
      </c>
      <c r="F12" s="4" t="str">
        <f t="shared" si="0"/>
        <v/>
      </c>
    </row>
    <row r="13" spans="1:6" x14ac:dyDescent="0.3">
      <c r="A13" s="26" t="str">
        <f>IFERROR(INDEX(Pedidos!E:E, MATCH(B13, Pedidos!B:B, 0)), "")</f>
        <v/>
      </c>
      <c r="B13" s="23">
        <v>0</v>
      </c>
      <c r="C13" s="23" t="str">
        <f>IFERROR(INDEX(Recetas!B:B, MATCH(B13, Recetas!A:A, 0)), "")</f>
        <v/>
      </c>
      <c r="D13" s="23">
        <f t="array" ref="D13">IFERROR(INDEX(Recetas!C:C, MATCH(1, (Recetas!A:A=B13)*(Recetas!B:B=C13), 0)), "")</f>
        <v>0</v>
      </c>
      <c r="E13" s="4">
        <f t="array" ref="E13">IFERROR(INDEX(Pedidos!C:C, MATCH(1, (Pedidos!B:B=B13)*(Pedidos!E:E=A13), 0)), "")</f>
        <v>0</v>
      </c>
      <c r="F13" s="4" t="str">
        <f t="shared" si="0"/>
        <v/>
      </c>
    </row>
    <row r="14" spans="1:6" x14ac:dyDescent="0.3">
      <c r="A14" s="26" t="str">
        <f>IFERROR(INDEX(Pedidos!E:E, MATCH(B14, Pedidos!B:B, 0)), "")</f>
        <v/>
      </c>
      <c r="B14" s="23">
        <v>0</v>
      </c>
      <c r="C14" s="23" t="str">
        <f>IFERROR(INDEX(Recetas!B:B, MATCH(B14, Recetas!A:A, 0)), "")</f>
        <v/>
      </c>
      <c r="D14" s="23">
        <f t="array" ref="D14">IFERROR(INDEX(Recetas!C:C, MATCH(1, (Recetas!A:A=B14)*(Recetas!B:B=C14), 0)), "")</f>
        <v>0</v>
      </c>
      <c r="E14" s="4">
        <f t="array" ref="E14">IFERROR(INDEX(Pedidos!C:C, MATCH(1, (Pedidos!B:B=B14)*(Pedidos!E:E=A14), 0)), "")</f>
        <v>0</v>
      </c>
      <c r="F14" s="4" t="str">
        <f t="shared" si="0"/>
        <v/>
      </c>
    </row>
    <row r="15" spans="1:6" x14ac:dyDescent="0.3">
      <c r="A15" s="26" t="str">
        <f>IFERROR(INDEX(Pedidos!E:E, MATCH(B15, Pedidos!B:B, 0)), "")</f>
        <v/>
      </c>
      <c r="B15" s="23">
        <v>0</v>
      </c>
      <c r="C15" s="23" t="str">
        <f>IFERROR(INDEX(Recetas!B:B, MATCH(B15, Recetas!A:A, 0)), "")</f>
        <v/>
      </c>
      <c r="D15" s="23">
        <f t="array" ref="D15">IFERROR(INDEX(Recetas!C:C, MATCH(1, (Recetas!A:A=B15)*(Recetas!B:B=C15), 0)), "")</f>
        <v>0</v>
      </c>
      <c r="E15" s="4">
        <f t="array" ref="E15">IFERROR(INDEX(Pedidos!C:C, MATCH(1, (Pedidos!B:B=B15)*(Pedidos!E:E=A15), 0)), "")</f>
        <v>0</v>
      </c>
      <c r="F15" s="4" t="str">
        <f t="shared" si="0"/>
        <v/>
      </c>
    </row>
    <row r="16" spans="1:6" x14ac:dyDescent="0.3">
      <c r="A16" s="26" t="str">
        <f>IFERROR(INDEX(Pedidos!E:E, MATCH(B16, Pedidos!B:B, 0)), "")</f>
        <v/>
      </c>
      <c r="B16" s="23">
        <v>0</v>
      </c>
      <c r="C16" s="23" t="str">
        <f>IFERROR(INDEX(Recetas!B:B, MATCH(B16, Recetas!A:A, 0)), "")</f>
        <v/>
      </c>
      <c r="D16" s="23">
        <f t="array" ref="D16">IFERROR(INDEX(Recetas!C:C, MATCH(1, (Recetas!A:A=B16)*(Recetas!B:B=C16), 0)), "")</f>
        <v>0</v>
      </c>
      <c r="E16" s="4">
        <f t="array" ref="E16">IFERROR(INDEX(Pedidos!C:C, MATCH(1, (Pedidos!B:B=B16)*(Pedidos!E:E=A16), 0)), "")</f>
        <v>0</v>
      </c>
      <c r="F16" s="4" t="str">
        <f t="shared" si="0"/>
        <v/>
      </c>
    </row>
    <row r="17" spans="1:6" x14ac:dyDescent="0.3">
      <c r="A17" s="26" t="str">
        <f>IFERROR(INDEX(Pedidos!E:E, MATCH(B17, Pedidos!B:B, 0)), "")</f>
        <v/>
      </c>
      <c r="B17" s="23">
        <v>0</v>
      </c>
      <c r="C17" s="23" t="str">
        <f>IFERROR(INDEX(Recetas!B:B, MATCH(B17, Recetas!A:A, 0)), "")</f>
        <v/>
      </c>
      <c r="D17" s="23">
        <f t="array" ref="D17">IFERROR(INDEX(Recetas!C:C, MATCH(1, (Recetas!A:A=B17)*(Recetas!B:B=C17), 0)), "")</f>
        <v>0</v>
      </c>
      <c r="E17" s="4">
        <f t="array" ref="E17">IFERROR(INDEX(Pedidos!C:C, MATCH(1, (Pedidos!B:B=B17)*(Pedidos!E:E=A17), 0)), "")</f>
        <v>0</v>
      </c>
      <c r="F17" s="4" t="str">
        <f t="shared" si="0"/>
        <v/>
      </c>
    </row>
    <row r="18" spans="1:6" x14ac:dyDescent="0.3">
      <c r="A18" s="26" t="str">
        <f>IFERROR(INDEX(Pedidos!E:E, MATCH(B18, Pedidos!B:B, 0)), "")</f>
        <v/>
      </c>
      <c r="B18" s="23">
        <v>0</v>
      </c>
      <c r="C18" s="23" t="str">
        <f>IFERROR(INDEX(Recetas!B:B, MATCH(B18, Recetas!A:A, 0)), "")</f>
        <v/>
      </c>
      <c r="D18" s="23">
        <f t="array" ref="D18">IFERROR(INDEX(Recetas!C:C, MATCH(1, (Recetas!A:A=B18)*(Recetas!B:B=C18), 0)), "")</f>
        <v>0</v>
      </c>
      <c r="E18" s="4">
        <f t="array" ref="E18">IFERROR(INDEX(Pedidos!C:C, MATCH(1, (Pedidos!B:B=B18)*(Pedidos!E:E=A18), 0)), "")</f>
        <v>0</v>
      </c>
      <c r="F18" s="4" t="str">
        <f t="shared" si="0"/>
        <v/>
      </c>
    </row>
    <row r="19" spans="1:6" x14ac:dyDescent="0.3">
      <c r="A19" s="26" t="str">
        <f>IFERROR(INDEX(Pedidos!E:E, MATCH(B19, Pedidos!B:B, 0)), "")</f>
        <v/>
      </c>
      <c r="B19" s="23">
        <v>0</v>
      </c>
      <c r="C19" s="23" t="str">
        <f>IFERROR(INDEX(Recetas!B:B, MATCH(B19, Recetas!A:A, 0)), "")</f>
        <v/>
      </c>
      <c r="D19" s="23">
        <f t="array" ref="D19">IFERROR(INDEX(Recetas!C:C, MATCH(1, (Recetas!A:A=B19)*(Recetas!B:B=C19), 0)), "")</f>
        <v>0</v>
      </c>
      <c r="E19" s="4">
        <f t="array" ref="E19">IFERROR(INDEX(Pedidos!C:C, MATCH(1, (Pedidos!B:B=B19)*(Pedidos!E:E=A19), 0)), "")</f>
        <v>0</v>
      </c>
      <c r="F19" s="4" t="str">
        <f t="shared" si="0"/>
        <v/>
      </c>
    </row>
    <row r="20" spans="1:6" x14ac:dyDescent="0.3">
      <c r="A20" s="26" t="str">
        <f>IFERROR(INDEX(Pedidos!E:E, MATCH(B20, Pedidos!B:B, 0)), "")</f>
        <v/>
      </c>
      <c r="B20" s="23">
        <v>0</v>
      </c>
      <c r="C20" s="23" t="str">
        <f>IFERROR(INDEX(Recetas!B:B, MATCH(B20, Recetas!A:A, 0)), "")</f>
        <v/>
      </c>
      <c r="D20" s="23">
        <f t="array" ref="D20">IFERROR(INDEX(Recetas!C:C, MATCH(1, (Recetas!A:A=B20)*(Recetas!B:B=C20), 0)), "")</f>
        <v>0</v>
      </c>
      <c r="E20" s="4">
        <f t="array" ref="E20">IFERROR(INDEX(Pedidos!C:C, MATCH(1, (Pedidos!B:B=B20)*(Pedidos!E:E=A20), 0)), "")</f>
        <v>0</v>
      </c>
      <c r="F20" s="4" t="str">
        <f t="shared" si="0"/>
        <v/>
      </c>
    </row>
    <row r="21" spans="1:6" x14ac:dyDescent="0.3">
      <c r="A21" s="26" t="str">
        <f>IFERROR(INDEX(Pedidos!E:E, MATCH(B21, Pedidos!B:B, 0)), "")</f>
        <v/>
      </c>
      <c r="B21" s="23">
        <v>0</v>
      </c>
      <c r="C21" s="23" t="str">
        <f>IFERROR(INDEX(Recetas!B:B, MATCH(B21, Recetas!A:A, 0)), "")</f>
        <v/>
      </c>
      <c r="D21" s="23">
        <f t="array" ref="D21">IFERROR(INDEX(Recetas!C:C, MATCH(1, (Recetas!A:A=B21)*(Recetas!B:B=C21), 0)), "")</f>
        <v>0</v>
      </c>
      <c r="E21" s="4">
        <f t="array" ref="E21">IFERROR(INDEX(Pedidos!C:C, MATCH(1, (Pedidos!B:B=B21)*(Pedidos!E:E=A21), 0)), "")</f>
        <v>0</v>
      </c>
      <c r="F21" s="4" t="str">
        <f t="shared" si="0"/>
        <v/>
      </c>
    </row>
    <row r="22" spans="1:6" x14ac:dyDescent="0.3">
      <c r="A22" s="26" t="str">
        <f>IFERROR(INDEX(Pedidos!E:E, MATCH(B22, Pedidos!B:B, 0)), "")</f>
        <v/>
      </c>
      <c r="B22" s="23">
        <v>0</v>
      </c>
      <c r="C22" s="23" t="str">
        <f>IFERROR(INDEX(Recetas!B:B, MATCH(B22, Recetas!A:A, 0)), "")</f>
        <v/>
      </c>
      <c r="D22" s="23">
        <f t="array" ref="D22">IFERROR(INDEX(Recetas!C:C, MATCH(1, (Recetas!A:A=B22)*(Recetas!B:B=C22), 0)), "")</f>
        <v>0</v>
      </c>
      <c r="E22" s="4">
        <f t="array" ref="E22">IFERROR(INDEX(Pedidos!C:C, MATCH(1, (Pedidos!B:B=B22)*(Pedidos!E:E=A22), 0)), "")</f>
        <v>0</v>
      </c>
      <c r="F22" s="4" t="str">
        <f t="shared" si="0"/>
        <v/>
      </c>
    </row>
    <row r="23" spans="1:6" x14ac:dyDescent="0.3">
      <c r="A23" s="26" t="str">
        <f>IFERROR(INDEX(Pedidos!E:E, MATCH(B23, Pedidos!B:B, 0)), "")</f>
        <v/>
      </c>
      <c r="B23" s="23">
        <v>0</v>
      </c>
      <c r="C23" s="23" t="str">
        <f>IFERROR(INDEX(Recetas!B:B, MATCH(B23, Recetas!A:A, 0)), "")</f>
        <v/>
      </c>
      <c r="D23" s="23">
        <f t="array" ref="D23">IFERROR(INDEX(Recetas!C:C, MATCH(1, (Recetas!A:A=B23)*(Recetas!B:B=C23), 0)), "")</f>
        <v>0</v>
      </c>
      <c r="E23" s="4">
        <f t="array" ref="E23">IFERROR(INDEX(Pedidos!C:C, MATCH(1, (Pedidos!B:B=B23)*(Pedidos!E:E=A23), 0)), "")</f>
        <v>0</v>
      </c>
      <c r="F23" s="4" t="str">
        <f t="shared" si="0"/>
        <v/>
      </c>
    </row>
    <row r="24" spans="1:6" x14ac:dyDescent="0.3">
      <c r="A24" s="26" t="str">
        <f>IFERROR(INDEX(Pedidos!E:E, MATCH(B24, Pedidos!B:B, 0)), "")</f>
        <v/>
      </c>
      <c r="B24" s="23">
        <v>0</v>
      </c>
      <c r="C24" s="23" t="str">
        <f>IFERROR(INDEX(Recetas!B:B, MATCH(B24, Recetas!A:A, 0)), "")</f>
        <v/>
      </c>
      <c r="D24" s="23">
        <f t="array" ref="D24">IFERROR(INDEX(Recetas!C:C, MATCH(1, (Recetas!A:A=B24)*(Recetas!B:B=C24), 0)), "")</f>
        <v>0</v>
      </c>
      <c r="E24" s="4">
        <f t="array" ref="E24">IFERROR(INDEX(Pedidos!C:C, MATCH(1, (Pedidos!B:B=B24)*(Pedidos!E:E=A24), 0)), "")</f>
        <v>0</v>
      </c>
      <c r="F24" s="4" t="str">
        <f t="shared" si="0"/>
        <v/>
      </c>
    </row>
    <row r="25" spans="1:6" x14ac:dyDescent="0.3">
      <c r="A25" s="26" t="str">
        <f>IFERROR(INDEX(Pedidos!E:E, MATCH(B25, Pedidos!B:B, 0)), "")</f>
        <v/>
      </c>
      <c r="B25" s="23">
        <v>0</v>
      </c>
      <c r="C25" s="23" t="str">
        <f>IFERROR(INDEX(Recetas!B:B, MATCH(B25, Recetas!A:A, 0)), "")</f>
        <v/>
      </c>
      <c r="D25" s="23">
        <f t="array" ref="D25">IFERROR(INDEX(Recetas!C:C, MATCH(1, (Recetas!A:A=B25)*(Recetas!B:B=C25), 0)), "")</f>
        <v>0</v>
      </c>
      <c r="E25" s="4">
        <f t="array" ref="E25">IFERROR(INDEX(Pedidos!C:C, MATCH(1, (Pedidos!B:B=B25)*(Pedidos!E:E=A25), 0)), "")</f>
        <v>0</v>
      </c>
      <c r="F25" s="4" t="str">
        <f t="shared" si="0"/>
        <v/>
      </c>
    </row>
    <row r="26" spans="1:6" x14ac:dyDescent="0.3">
      <c r="B26">
        <v>0</v>
      </c>
    </row>
    <row r="27" spans="1:6" x14ac:dyDescent="0.3">
      <c r="B27">
        <v>0</v>
      </c>
    </row>
    <row r="28" spans="1:6" x14ac:dyDescent="0.3">
      <c r="B28">
        <v>0</v>
      </c>
    </row>
    <row r="29" spans="1:6" x14ac:dyDescent="0.3">
      <c r="B29">
        <v>0</v>
      </c>
    </row>
    <row r="30" spans="1:6" x14ac:dyDescent="0.3">
      <c r="B30">
        <v>0</v>
      </c>
    </row>
    <row r="31" spans="1:6" x14ac:dyDescent="0.3">
      <c r="B31">
        <v>0</v>
      </c>
    </row>
    <row r="32" spans="1:6" x14ac:dyDescent="0.3">
      <c r="B32">
        <v>0</v>
      </c>
    </row>
    <row r="33" spans="2:2" x14ac:dyDescent="0.3">
      <c r="B33">
        <v>0</v>
      </c>
    </row>
    <row r="34" spans="2:2" x14ac:dyDescent="0.3">
      <c r="B34">
        <v>0</v>
      </c>
    </row>
    <row r="35" spans="2:2" x14ac:dyDescent="0.3">
      <c r="B35">
        <v>0</v>
      </c>
    </row>
    <row r="36" spans="2:2" x14ac:dyDescent="0.3">
      <c r="B36">
        <v>0</v>
      </c>
    </row>
    <row r="37" spans="2:2" x14ac:dyDescent="0.3">
      <c r="B37">
        <v>0</v>
      </c>
    </row>
    <row r="38" spans="2:2" x14ac:dyDescent="0.3">
      <c r="B38">
        <v>0</v>
      </c>
    </row>
    <row r="39" spans="2:2" x14ac:dyDescent="0.3">
      <c r="B39">
        <v>0</v>
      </c>
    </row>
    <row r="40" spans="2:2" x14ac:dyDescent="0.3">
      <c r="B40">
        <v>0</v>
      </c>
    </row>
    <row r="41" spans="2:2" x14ac:dyDescent="0.3">
      <c r="B41">
        <v>0</v>
      </c>
    </row>
    <row r="42" spans="2:2" x14ac:dyDescent="0.3">
      <c r="B42">
        <v>0</v>
      </c>
    </row>
    <row r="43" spans="2:2" x14ac:dyDescent="0.3">
      <c r="B43">
        <v>0</v>
      </c>
    </row>
    <row r="44" spans="2:2" x14ac:dyDescent="0.3">
      <c r="B44">
        <v>0</v>
      </c>
    </row>
    <row r="45" spans="2:2" x14ac:dyDescent="0.3">
      <c r="B45">
        <v>0</v>
      </c>
    </row>
    <row r="46" spans="2:2" x14ac:dyDescent="0.3">
      <c r="B46">
        <v>0</v>
      </c>
    </row>
    <row r="47" spans="2:2" x14ac:dyDescent="0.3">
      <c r="B47">
        <v>0</v>
      </c>
    </row>
    <row r="48" spans="2:2" x14ac:dyDescent="0.3">
      <c r="B48">
        <v>0</v>
      </c>
    </row>
    <row r="49" spans="2:2" x14ac:dyDescent="0.3">
      <c r="B49">
        <v>0</v>
      </c>
    </row>
    <row r="50" spans="2:2" x14ac:dyDescent="0.3">
      <c r="B50">
        <v>0</v>
      </c>
    </row>
    <row r="51" spans="2:2" x14ac:dyDescent="0.3">
      <c r="B51">
        <v>0</v>
      </c>
    </row>
    <row r="52" spans="2:2" x14ac:dyDescent="0.3">
      <c r="B52">
        <v>0</v>
      </c>
    </row>
    <row r="53" spans="2:2" x14ac:dyDescent="0.3">
      <c r="B53">
        <v>0</v>
      </c>
    </row>
    <row r="54" spans="2:2" x14ac:dyDescent="0.3">
      <c r="B54">
        <v>0</v>
      </c>
    </row>
    <row r="55" spans="2:2" x14ac:dyDescent="0.3">
      <c r="B55">
        <v>0</v>
      </c>
    </row>
    <row r="56" spans="2:2" x14ac:dyDescent="0.3">
      <c r="B56">
        <v>0</v>
      </c>
    </row>
    <row r="57" spans="2:2" x14ac:dyDescent="0.3">
      <c r="B57">
        <v>0</v>
      </c>
    </row>
    <row r="58" spans="2:2" x14ac:dyDescent="0.3">
      <c r="B58">
        <v>0</v>
      </c>
    </row>
    <row r="59" spans="2:2" x14ac:dyDescent="0.3">
      <c r="B59">
        <v>0</v>
      </c>
    </row>
    <row r="60" spans="2:2" x14ac:dyDescent="0.3">
      <c r="B60">
        <v>0</v>
      </c>
    </row>
    <row r="61" spans="2:2" x14ac:dyDescent="0.3">
      <c r="B61">
        <v>0</v>
      </c>
    </row>
    <row r="62" spans="2:2" x14ac:dyDescent="0.3">
      <c r="B62">
        <v>0</v>
      </c>
    </row>
    <row r="63" spans="2:2" x14ac:dyDescent="0.3">
      <c r="B63">
        <v>0</v>
      </c>
    </row>
    <row r="64" spans="2:2" x14ac:dyDescent="0.3">
      <c r="B64">
        <v>0</v>
      </c>
    </row>
    <row r="65" spans="2:2" x14ac:dyDescent="0.3">
      <c r="B65">
        <v>0</v>
      </c>
    </row>
    <row r="66" spans="2:2" x14ac:dyDescent="0.3">
      <c r="B66">
        <v>0</v>
      </c>
    </row>
    <row r="67" spans="2:2" x14ac:dyDescent="0.3">
      <c r="B67">
        <v>0</v>
      </c>
    </row>
    <row r="68" spans="2:2" x14ac:dyDescent="0.3">
      <c r="B68">
        <v>0</v>
      </c>
    </row>
    <row r="69" spans="2:2" x14ac:dyDescent="0.3">
      <c r="B69">
        <v>0</v>
      </c>
    </row>
    <row r="70" spans="2:2" x14ac:dyDescent="0.3">
      <c r="B70">
        <v>0</v>
      </c>
    </row>
    <row r="71" spans="2:2" x14ac:dyDescent="0.3">
      <c r="B71">
        <v>0</v>
      </c>
    </row>
    <row r="72" spans="2:2" x14ac:dyDescent="0.3">
      <c r="B72">
        <v>0</v>
      </c>
    </row>
    <row r="73" spans="2:2" x14ac:dyDescent="0.3">
      <c r="B73">
        <v>0</v>
      </c>
    </row>
    <row r="74" spans="2:2" x14ac:dyDescent="0.3">
      <c r="B74">
        <v>0</v>
      </c>
    </row>
    <row r="75" spans="2:2" x14ac:dyDescent="0.3">
      <c r="B75">
        <v>0</v>
      </c>
    </row>
    <row r="76" spans="2:2" x14ac:dyDescent="0.3">
      <c r="B76">
        <v>0</v>
      </c>
    </row>
    <row r="77" spans="2:2" x14ac:dyDescent="0.3">
      <c r="B77">
        <v>0</v>
      </c>
    </row>
    <row r="78" spans="2:2" x14ac:dyDescent="0.3">
      <c r="B78">
        <v>0</v>
      </c>
    </row>
    <row r="79" spans="2:2" x14ac:dyDescent="0.3">
      <c r="B79">
        <v>0</v>
      </c>
    </row>
    <row r="80" spans="2:2" x14ac:dyDescent="0.3">
      <c r="B80">
        <v>0</v>
      </c>
    </row>
    <row r="81" spans="2:2" x14ac:dyDescent="0.3">
      <c r="B81">
        <v>0</v>
      </c>
    </row>
    <row r="82" spans="2:2" x14ac:dyDescent="0.3">
      <c r="B82">
        <v>0</v>
      </c>
    </row>
    <row r="83" spans="2:2" x14ac:dyDescent="0.3">
      <c r="B83">
        <v>0</v>
      </c>
    </row>
    <row r="84" spans="2:2" x14ac:dyDescent="0.3">
      <c r="B84">
        <v>0</v>
      </c>
    </row>
    <row r="85" spans="2:2" x14ac:dyDescent="0.3">
      <c r="B85">
        <v>0</v>
      </c>
    </row>
    <row r="86" spans="2:2" x14ac:dyDescent="0.3">
      <c r="B86">
        <v>0</v>
      </c>
    </row>
    <row r="87" spans="2:2" x14ac:dyDescent="0.3">
      <c r="B87">
        <v>0</v>
      </c>
    </row>
    <row r="88" spans="2:2" x14ac:dyDescent="0.3">
      <c r="B88">
        <v>0</v>
      </c>
    </row>
    <row r="89" spans="2:2" x14ac:dyDescent="0.3">
      <c r="B89">
        <v>0</v>
      </c>
    </row>
    <row r="90" spans="2:2" x14ac:dyDescent="0.3">
      <c r="B90">
        <v>0</v>
      </c>
    </row>
    <row r="91" spans="2:2" x14ac:dyDescent="0.3">
      <c r="B91">
        <v>0</v>
      </c>
    </row>
    <row r="92" spans="2:2" x14ac:dyDescent="0.3">
      <c r="B92">
        <v>0</v>
      </c>
    </row>
    <row r="93" spans="2:2" x14ac:dyDescent="0.3">
      <c r="B93">
        <v>0</v>
      </c>
    </row>
    <row r="94" spans="2:2" x14ac:dyDescent="0.3">
      <c r="B94">
        <v>0</v>
      </c>
    </row>
    <row r="95" spans="2:2" x14ac:dyDescent="0.3">
      <c r="B95">
        <v>0</v>
      </c>
    </row>
    <row r="96" spans="2:2" x14ac:dyDescent="0.3">
      <c r="B96">
        <v>0</v>
      </c>
    </row>
    <row r="97" spans="2:2" x14ac:dyDescent="0.3">
      <c r="B97">
        <v>0</v>
      </c>
    </row>
    <row r="98" spans="2:2" x14ac:dyDescent="0.3">
      <c r="B98">
        <v>0</v>
      </c>
    </row>
    <row r="99" spans="2:2" x14ac:dyDescent="0.3">
      <c r="B99">
        <v>0</v>
      </c>
    </row>
    <row r="100" spans="2:2" x14ac:dyDescent="0.3">
      <c r="B100">
        <v>0</v>
      </c>
    </row>
  </sheetData>
  <autoFilter ref="A1:D1" xr:uid="{00000000-0009-0000-0000-00000A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Insumos</vt:lpstr>
      <vt:lpstr>Pedidos</vt:lpstr>
      <vt:lpstr>Recetas</vt:lpstr>
      <vt:lpstr>Producción</vt:lpstr>
      <vt:lpstr>Ingredientes</vt:lpstr>
      <vt:lpstr>Gastos</vt:lpstr>
      <vt:lpstr>Costo PY</vt:lpstr>
      <vt:lpstr>Recetas Costeadas</vt:lpstr>
      <vt:lpstr>Mano de Obra</vt:lpstr>
      <vt:lpstr>Gastos Indirectos</vt:lpstr>
      <vt:lpstr>Movimientos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Agustina Nuñez</dc:creator>
  <cp:lastModifiedBy>Agustina Nuñez</cp:lastModifiedBy>
  <dcterms:created xsi:type="dcterms:W3CDTF">2025-04-11T14:06:09Z</dcterms:created>
  <dcterms:modified xsi:type="dcterms:W3CDTF">2025-04-29T16:09:34Z</dcterms:modified>
</cp:coreProperties>
</file>