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114C8A50-3CF8-416B-8E5B-C501F7E4B565}" xr6:coauthVersionLast="46" xr6:coauthVersionMax="46" xr10:uidLastSave="{00000000-0000-0000-0000-000000000000}"/>
  <bookViews>
    <workbookView xWindow="5145" yWindow="2205" windowWidth="21600" windowHeight="11385" activeTab="2" xr2:uid="{6B758C63-8066-4742-BFF0-F2DCF7A6BA0C}"/>
  </bookViews>
  <sheets>
    <sheet name="خلاصه" sheetId="1" r:id="rId1"/>
    <sheet name="فرضیات" sheetId="3" r:id="rId2"/>
    <sheet name="حقوق" sheetId="2" r:id="rId3"/>
    <sheet name="Marketing" sheetId="4" r:id="rId4"/>
  </sheets>
  <definedNames>
    <definedName name="d_AnnualSalary">فرضیات!$B$3</definedName>
    <definedName name="d_salaryYOY">فرضیات!$B$2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26" i="2"/>
  <c r="A5" i="2"/>
  <c r="D23" i="2"/>
  <c r="D13" i="2" s="1"/>
  <c r="D24" i="2"/>
  <c r="D25" i="2"/>
  <c r="D27" i="2"/>
  <c r="B15" i="2"/>
  <c r="E13" i="2" l="1"/>
  <c r="D4" i="1"/>
  <c r="E4" i="1"/>
  <c r="A5" i="1"/>
  <c r="F5" i="1"/>
  <c r="E12" i="4"/>
  <c r="F2" i="4"/>
  <c r="F3" i="4"/>
  <c r="F4" i="4"/>
  <c r="F5" i="4"/>
  <c r="F6" i="4"/>
  <c r="F7" i="4"/>
  <c r="F8" i="4"/>
  <c r="F9" i="4"/>
  <c r="F10" i="4"/>
  <c r="F11" i="4"/>
  <c r="A5" i="4"/>
  <c r="A6" i="4"/>
  <c r="A7" i="4"/>
  <c r="A8" i="4"/>
  <c r="A9" i="4"/>
  <c r="A10" i="4"/>
  <c r="A11" i="4"/>
  <c r="C12" i="4"/>
  <c r="D12" i="4"/>
  <c r="A4" i="4"/>
  <c r="A3" i="4"/>
  <c r="A2" i="4"/>
  <c r="F2" i="1"/>
  <c r="F4" i="1"/>
  <c r="A3" i="1"/>
  <c r="A4" i="1"/>
  <c r="A2" i="1"/>
  <c r="D7" i="2"/>
  <c r="C7" i="2"/>
  <c r="A3" i="2"/>
  <c r="A4" i="2"/>
  <c r="A6" i="2"/>
  <c r="A2" i="2"/>
  <c r="F12" i="4" l="1"/>
  <c r="D14" i="2"/>
  <c r="C15" i="2"/>
  <c r="D3" i="1" s="1"/>
  <c r="C14" i="2" l="1"/>
  <c r="E14" i="2" s="1"/>
  <c r="D15" i="2"/>
  <c r="E3" i="1" l="1"/>
  <c r="F3" i="1" s="1"/>
  <c r="E15" i="2"/>
</calcChain>
</file>

<file path=xl/sharedStrings.xml><?xml version="1.0" encoding="utf-8"?>
<sst xmlns="http://schemas.openxmlformats.org/spreadsheetml/2006/main" count="59" uniqueCount="43">
  <si>
    <t>Type</t>
  </si>
  <si>
    <t>Opex</t>
  </si>
  <si>
    <t>Title</t>
  </si>
  <si>
    <t xml:space="preserve">Colocation </t>
  </si>
  <si>
    <t>Server</t>
  </si>
  <si>
    <t>2021</t>
  </si>
  <si>
    <t>2022</t>
  </si>
  <si>
    <t>Current 2021 Q1</t>
  </si>
  <si>
    <t>Salary</t>
  </si>
  <si>
    <t>#</t>
  </si>
  <si>
    <t>Total</t>
  </si>
  <si>
    <t>Exhibitions</t>
  </si>
  <si>
    <t>Printable Material</t>
  </si>
  <si>
    <t>Email Marketing</t>
  </si>
  <si>
    <t>Video Marketing</t>
  </si>
  <si>
    <t>Advertisement</t>
  </si>
  <si>
    <t>Digital Marketing</t>
  </si>
  <si>
    <t>Events</t>
  </si>
  <si>
    <t>Gifts</t>
  </si>
  <si>
    <t>Promotions</t>
  </si>
  <si>
    <t>Meeting &amp; Trip</t>
  </si>
  <si>
    <t>Marketing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</si>
  <si>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</si>
  <si>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</si>
  <si>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</si>
  <si>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</si>
  <si>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</si>
  <si>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</si>
  <si>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</si>
  <si>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</si>
  <si>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</si>
  <si>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</si>
  <si>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</si>
  <si>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</si>
  <si>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</si>
  <si>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</si>
  <si>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</si>
  <si>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</si>
  <si>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</si>
  <si>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</si>
  <si>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</si>
  <si>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</si>
  <si>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تولید محتوا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</si>
</sst>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1" formatCode="_(&quot;$&quot;* #,##0_);_(&quot;$&quot;* \(#,##0\);_(&quot;$&quot;* &quot;-&quot;??_);_(@_)"/>
    <numFmt numFmtId="181" formatCode="_(\I\R\T\ * #,##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b/>
      <sz val="11"/>
      <color theme="0"/>
      <name val="IRANSans"/>
      <family val="2"/>
    </font>
    <font>
      <b/>
      <sz val="11"/>
      <color theme="1"/>
      <name val="IRAN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71" fontId="2" fillId="0" borderId="0" xfId="2" applyNumberFormat="1" applyFont="1"/>
    <xf numFmtId="165" fontId="2" fillId="0" borderId="0" xfId="1" applyNumberFormat="1" applyFont="1"/>
    <xf numFmtId="165" fontId="2" fillId="0" borderId="0" xfId="0" applyNumberFormat="1" applyFont="1"/>
    <xf numFmtId="171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4" fillId="0" borderId="2" xfId="0" applyFont="1" applyBorder="1"/>
    <xf numFmtId="0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181" fontId="2" fillId="0" borderId="0" xfId="2" applyNumberFormat="1" applyFont="1"/>
    <xf numFmtId="181" fontId="2" fillId="0" borderId="0" xfId="0" applyNumberFormat="1" applyFont="1"/>
    <xf numFmtId="181" fontId="2" fillId="0" borderId="4" xfId="2" applyNumberFormat="1" applyFont="1" applyBorder="1"/>
    <xf numFmtId="181" fontId="4" fillId="0" borderId="2" xfId="2" applyNumberFormat="1" applyFont="1" applyBorder="1"/>
    <xf numFmtId="181" fontId="4" fillId="0" borderId="0" xfId="0" applyNumberFormat="1" applyFont="1"/>
    <xf numFmtId="181" fontId="2" fillId="0" borderId="0" xfId="1" applyNumberFormat="1" applyFont="1"/>
    <xf numFmtId="181" fontId="0" fillId="0" borderId="0" xfId="2" applyNumberFormat="1" applyFont="1"/>
    <xf numFmtId="181" fontId="0" fillId="0" borderId="0" xfId="0" applyNumberFormat="1"/>
    <xf numFmtId="1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  <numFmt numFmtId="181" formatCode="_(\I\R\T\ * #,##0_)"/>
    </dxf>
    <dxf>
      <numFmt numFmtId="181" formatCode="_(\I\R\T\ * #,##0_)"/>
    </dxf>
    <dxf>
      <numFmt numFmtId="181" formatCode="_(\I\R\T\ * #,##0_)"/>
    </dxf>
    <dxf>
      <numFmt numFmtId="181" formatCode="_(\I\R\T\ * #,##0_)"/>
    </dxf>
    <dxf>
      <numFmt numFmtId="181" formatCode="_(\I\R\T\ * #,##0_)"/>
    </dxf>
    <dxf>
      <numFmt numFmtId="181" formatCode="_(\I\R\T\ * #,##0_)"/>
    </dxf>
    <dxf>
      <numFmt numFmtId="181" formatCode="_(\I\R\T\ * #,##0_)"/>
    </dxf>
    <dxf>
      <numFmt numFmtId="181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  <numFmt numFmtId="171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IRANSans"/>
        <family val="2"/>
        <scheme val="none"/>
      </font>
    </dxf>
    <dxf>
      <numFmt numFmtId="0" formatCode="General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71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F5">
  <autoFilter ref="A1:F5" xr:uid="{5810A676-66BF-4EA4-B586-C6E90025121D}"/>
  <tableColumns count="6">
    <tableColumn id="5" xr3:uid="{47369FE7-678F-4F87-AB99-EE1EDC617F1A}" name="#" totalsRowLabel="Total">
      <calculatedColumnFormula>ROW(A1)</calculatedColumnFormula>
    </tableColumn>
    <tableColumn id="1" xr3:uid="{3037BF7E-6F17-4FD9-B0BA-2603DBE3AA73}" name="Type"/>
    <tableColumn id="2" xr3:uid="{5543AAC9-D97A-4AF1-B9C8-BCB750FF9446}" name="Title"/>
    <tableColumn id="4" xr3:uid="{363204E2-D323-45E0-8740-F6AAC858616C}" name="1400" dataDxfId="11" totalsRowDxfId="32" dataCellStyle="Currency"/>
    <tableColumn id="6" xr3:uid="{0C5EF792-05B7-4EDA-BEF7-3C660D2AFD4B}" name="1401" dataDxfId="10" totalsRowDxfId="33" dataCellStyle="Currency"/>
    <tableColumn id="8" xr3:uid="{29FAD03A-69B3-4207-A748-8BD45D15D581}" name="مجموع" totalsRowFunction="sum" dataDxfId="9" totalsRowDxfId="34" dataCellStyle="Currency">
      <calculatedColumnFormula>SUM(tbl_sumary[[#This Row],[1400]:[1401]])</calculatedColumnFormula>
    </tableColumn>
  </tableColumns>
  <tableStyleInfo name="TableStyleMedium2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6" totalsRowShown="0" headerRowDxfId="17" dataDxfId="16">
  <autoFilter ref="A1:B6" xr:uid="{2B9E2DB8-FBB8-45B3-A4BF-A27446C1BBC1}"/>
  <tableColumns count="2">
    <tableColumn id="1" xr3:uid="{04846D46-98AF-4645-B227-FF19272102B1}" name="عنوان" dataDxfId="19"/>
    <tableColumn id="2" xr3:uid="{D4584107-29D2-4B18-94B1-795D1E01B117}" name="مقدار" dataDxfId="18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7" totalsRowCount="1" headerRowDxfId="27" dataDxfId="25" totalsRowDxfId="26">
  <autoFilter ref="A1:D6" xr:uid="{0FEAC4E8-3C92-4ECC-A20C-80059709130D}"/>
  <tableColumns count="4">
    <tableColumn id="1" xr3:uid="{DA73BFFA-A796-4432-914A-1F59F00537F5}" name="#" totalsRowLabel="جمع" dataDxfId="6" totalsRowDxfId="3">
      <calculatedColumnFormula>ROW(A1)</calculatedColumnFormula>
    </tableColumn>
    <tableColumn id="2" xr3:uid="{32ED334C-D261-4D20-8958-087C27AD9FBF}" name="عنوان شغلی" dataDxfId="5" totalsRowDxfId="2"/>
    <tableColumn id="4" xr3:uid="{0925C41E-9619-42E8-8F24-EDDF62C48C09}" name="1400" totalsRowFunction="sum" dataDxfId="4" totalsRowDxfId="1"/>
    <tableColumn id="5" xr3:uid="{0BE3F0C5-39C2-4F5C-A4BB-D96C51FFD2B1}" name="1401" totalsRowFunction="sum" dataDxfId="7" totalsRow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D27" totalsRowShown="0" headerRowDxfId="21" dataDxfId="20">
  <autoFilter ref="A22:D27" xr:uid="{C45356D1-9A71-4483-8364-A8B472AE846A}"/>
  <tableColumns count="4">
    <tableColumn id="3" xr3:uid="{EAA5B31A-763B-44E2-8C7F-741E10086C03}" name="#" dataDxfId="24"/>
    <tableColumn id="1" xr3:uid="{0C7B43BD-CDE0-4542-994E-07BECC378178}" name="عنوان شغلی" dataDxfId="23"/>
    <tableColumn id="2" xr3:uid="{23FA6089-E4D9-4C9C-9ADF-69E1A5FBE988}" name="میانگین پرداختی ۱۴۰۰" dataDxfId="22" dataCellStyle="Currency"/>
    <tableColumn id="4" xr3:uid="{FCAB3AB9-4281-4E61-A996-650242F1C298}" name="میانگین پرداختی ۱۴۰۱" dataDxfId="8">
      <calculatedColumnFormula>tbl_jobSalary[[#This Row],[میانگین پرداختی ۱۴۰۰]]*(d_salaryYOY + 1)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F12" totalsRowCount="1">
  <autoFilter ref="A1:F11" xr:uid="{387B4E0D-6F55-44DA-9344-EB9622378522}"/>
  <tableColumns count="6">
    <tableColumn id="1" xr3:uid="{A7835E4F-01BA-4B39-9B47-77E68912210A}" name="#" totalsRowLabel="Total">
      <calculatedColumnFormula>ROW(A1)</calculatedColumnFormula>
    </tableColumn>
    <tableColumn id="2" xr3:uid="{915237E7-1F0F-42A4-A7C8-041DBDA02143}" name="Title"/>
    <tableColumn id="3" xr3:uid="{59909F01-C342-4D42-89CA-45A8CEC92439}" name="Current 2021 Q1" totalsRowFunction="sum" dataDxfId="15" totalsRowDxfId="31" dataCellStyle="Currency"/>
    <tableColumn id="4" xr3:uid="{50081311-D116-4A8B-B3B1-362E4B876409}" name="2021" totalsRowFunction="sum" dataDxfId="14" totalsRowDxfId="30" dataCellStyle="Currency"/>
    <tableColumn id="5" xr3:uid="{4B242BB3-1333-418C-A07C-49DAE81876BA}" name="2022" totalsRowFunction="sum" dataDxfId="13" totalsRowDxfId="28" dataCellStyle="Currency"/>
    <tableColumn id="6" xr3:uid="{E1DE5B6C-E01B-4554-A846-06AB203F9C1A}" name="Total" totalsRowFunction="sum" dataDxfId="12" totalsRowDxfId="29" dataCellStyle="Currency">
      <calculatedColumnFormula>SUM(tbl_marketing[[#This Row],[2021]:[2022]])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rgb="FF0070C0"/>
  </sheetPr>
  <dimension ref="A1:F5"/>
  <sheetViews>
    <sheetView rightToLeft="1" workbookViewId="0">
      <selection activeCell="B1" sqref="B1"/>
    </sheetView>
  </sheetViews>
  <sheetFormatPr defaultRowHeight="15" x14ac:dyDescent="0.25"/>
  <cols>
    <col min="2" max="2" width="12.7109375" customWidth="1"/>
    <col min="3" max="3" width="22.85546875" customWidth="1"/>
    <col min="4" max="5" width="17.5703125" bestFit="1" customWidth="1"/>
    <col min="6" max="6" width="18.5703125" bestFit="1" customWidth="1"/>
  </cols>
  <sheetData>
    <row r="1" spans="1:6" x14ac:dyDescent="0.25">
      <c r="A1" t="s">
        <v>9</v>
      </c>
      <c r="B1" t="s">
        <v>0</v>
      </c>
      <c r="C1" t="s">
        <v>2</v>
      </c>
      <c r="D1" t="s">
        <v>34</v>
      </c>
      <c r="E1" t="s">
        <v>35</v>
      </c>
      <c r="F1" t="s">
        <v>38</v>
      </c>
    </row>
    <row r="2" spans="1:6" x14ac:dyDescent="0.25">
      <c r="A2">
        <f>ROW(A1)</f>
        <v>1</v>
      </c>
      <c r="B2" t="s">
        <v>1</v>
      </c>
      <c r="C2" t="s">
        <v>3</v>
      </c>
      <c r="D2" s="22"/>
      <c r="E2" s="22"/>
      <c r="F2" s="22">
        <f>SUM(tbl_sumary[[#This Row],[1400]:[1401]])</f>
        <v>0</v>
      </c>
    </row>
    <row r="3" spans="1:6" x14ac:dyDescent="0.25">
      <c r="A3">
        <f t="shared" ref="A3:A4" si="0">ROW(A2)</f>
        <v>2</v>
      </c>
      <c r="B3" t="s">
        <v>1</v>
      </c>
      <c r="C3" t="s">
        <v>8</v>
      </c>
      <c r="D3" s="22">
        <f>حقوق!C15</f>
        <v>2474200000</v>
      </c>
      <c r="E3" s="22">
        <f>حقوق!D15</f>
        <v>11820980000</v>
      </c>
      <c r="F3" s="22">
        <f>SUM(tbl_sumary[[#This Row],[1400]:[1401]])</f>
        <v>14295180000</v>
      </c>
    </row>
    <row r="4" spans="1:6" x14ac:dyDescent="0.25">
      <c r="A4">
        <f t="shared" si="0"/>
        <v>3</v>
      </c>
      <c r="B4" t="s">
        <v>1</v>
      </c>
      <c r="C4" t="s">
        <v>21</v>
      </c>
      <c r="D4" s="22">
        <f>SUM(tbl_marketing[2021])</f>
        <v>27500</v>
      </c>
      <c r="E4" s="22">
        <f>SUM(tbl_marketing[2022])</f>
        <v>170000</v>
      </c>
      <c r="F4" s="22">
        <f>SUM(tbl_sumary[[#This Row],[1400]:[1401]])</f>
        <v>197500</v>
      </c>
    </row>
    <row r="5" spans="1:6" x14ac:dyDescent="0.25">
      <c r="A5">
        <f>ROW(A4)</f>
        <v>4</v>
      </c>
      <c r="C5" t="s">
        <v>4</v>
      </c>
      <c r="D5" s="22"/>
      <c r="E5" s="22"/>
      <c r="F5" s="22">
        <f>SUM(tbl_sumary[[#This Row],[1400]:[1401]])</f>
        <v>0</v>
      </c>
    </row>
  </sheetData>
  <dataValidations count="1">
    <dataValidation type="list" allowBlank="1" showInputMessage="1" showErrorMessage="1" sqref="B2:B13" xr:uid="{DBFAF836-BDB0-4D10-B3AD-BAA1D158CEFD}">
      <formula1>"Opex, Capex"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dimension ref="A1:C10"/>
  <sheetViews>
    <sheetView rightToLeft="1" zoomScale="145" zoomScaleNormal="145" workbookViewId="0">
      <selection activeCell="B3" sqref="B3"/>
    </sheetView>
  </sheetViews>
  <sheetFormatPr defaultColWidth="0" defaultRowHeight="19.5" zeroHeight="1" x14ac:dyDescent="0.5"/>
  <cols>
    <col min="1" max="1" width="39.7109375" style="1" customWidth="1"/>
    <col min="2" max="2" width="29.42578125" style="1" customWidth="1"/>
    <col min="3" max="3" width="9" style="1" hidden="1"/>
    <col min="4" max="16384" width="9.140625" style="1" hidden="1"/>
  </cols>
  <sheetData>
    <row r="1" spans="1:2" x14ac:dyDescent="0.5">
      <c r="A1" s="1" t="s">
        <v>22</v>
      </c>
      <c r="B1" s="1" t="s">
        <v>23</v>
      </c>
    </row>
    <row r="2" spans="1:2" x14ac:dyDescent="0.5">
      <c r="A2" s="1" t="s">
        <v>24</v>
      </c>
      <c r="B2" s="14">
        <v>0.45</v>
      </c>
    </row>
    <row r="3" spans="1:2" x14ac:dyDescent="0.5">
      <c r="A3" s="1" t="s">
        <v>25</v>
      </c>
      <c r="B3" s="1">
        <v>17.8</v>
      </c>
    </row>
    <row r="4" spans="1:2" x14ac:dyDescent="0.5">
      <c r="A4" s="1" t="s">
        <v>26</v>
      </c>
      <c r="B4" s="1">
        <v>10</v>
      </c>
    </row>
    <row r="5" spans="1:2" x14ac:dyDescent="0.5">
      <c r="A5" s="1" t="s">
        <v>27</v>
      </c>
      <c r="B5" s="17">
        <v>250000</v>
      </c>
    </row>
    <row r="6" spans="1:2" x14ac:dyDescent="0.5">
      <c r="A6" s="1" t="s">
        <v>28</v>
      </c>
      <c r="B6" s="21">
        <v>25000</v>
      </c>
    </row>
    <row r="7" spans="1:2" x14ac:dyDescent="0.5"/>
    <row r="8" spans="1:2" x14ac:dyDescent="0.5"/>
    <row r="9" spans="1:2" x14ac:dyDescent="0.5"/>
    <row r="10" spans="1:2" x14ac:dyDescent="0.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dimension ref="A1:G27"/>
  <sheetViews>
    <sheetView rightToLeft="1" tabSelected="1" workbookViewId="0">
      <selection activeCell="D4" sqref="D4"/>
    </sheetView>
  </sheetViews>
  <sheetFormatPr defaultRowHeight="19.5" x14ac:dyDescent="0.5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bestFit="1" customWidth="1"/>
    <col min="9" max="16384" width="9.140625" style="1"/>
  </cols>
  <sheetData>
    <row r="1" spans="1:7" x14ac:dyDescent="0.5">
      <c r="A1" s="1" t="s">
        <v>9</v>
      </c>
      <c r="B1" s="1" t="s">
        <v>29</v>
      </c>
      <c r="C1" s="15" t="s">
        <v>34</v>
      </c>
      <c r="D1" s="15" t="s">
        <v>35</v>
      </c>
    </row>
    <row r="2" spans="1:7" x14ac:dyDescent="0.5">
      <c r="A2" s="1">
        <f>ROW(A1)</f>
        <v>1</v>
      </c>
      <c r="B2" s="1" t="s">
        <v>30</v>
      </c>
      <c r="C2" s="24">
        <v>5</v>
      </c>
      <c r="D2" s="24">
        <v>10</v>
      </c>
      <c r="F2" s="3"/>
      <c r="G2" s="4"/>
    </row>
    <row r="3" spans="1:7" x14ac:dyDescent="0.5">
      <c r="A3" s="1">
        <f t="shared" ref="A3:A4" si="0">ROW(A2)</f>
        <v>2</v>
      </c>
      <c r="B3" s="1" t="s">
        <v>31</v>
      </c>
      <c r="C3" s="24">
        <v>1</v>
      </c>
      <c r="D3" s="24">
        <v>8</v>
      </c>
    </row>
    <row r="4" spans="1:7" x14ac:dyDescent="0.5">
      <c r="A4" s="1">
        <f t="shared" si="0"/>
        <v>3</v>
      </c>
      <c r="B4" s="1" t="s">
        <v>32</v>
      </c>
      <c r="C4" s="24">
        <v>2</v>
      </c>
      <c r="D4" s="24">
        <v>15</v>
      </c>
    </row>
    <row r="5" spans="1:7" x14ac:dyDescent="0.5">
      <c r="A5" s="1">
        <f>ROW(A4)</f>
        <v>4</v>
      </c>
      <c r="B5" s="1" t="s">
        <v>42</v>
      </c>
      <c r="C5" s="24">
        <v>1</v>
      </c>
      <c r="D5" s="24">
        <v>3</v>
      </c>
    </row>
    <row r="6" spans="1:7" x14ac:dyDescent="0.5">
      <c r="A6" s="1">
        <f>ROW(A4)</f>
        <v>4</v>
      </c>
      <c r="B6" s="1" t="s">
        <v>33</v>
      </c>
      <c r="C6" s="24">
        <v>1</v>
      </c>
      <c r="D6" s="24">
        <v>2</v>
      </c>
    </row>
    <row r="7" spans="1:7" x14ac:dyDescent="0.5">
      <c r="A7" s="1" t="s">
        <v>41</v>
      </c>
      <c r="C7" s="24">
        <f>SUBTOTAL(109,tbl_salaryData[1400])</f>
        <v>10</v>
      </c>
      <c r="D7" s="24">
        <f>SUBTOTAL(109,tbl_salaryData[1401])</f>
        <v>38</v>
      </c>
    </row>
    <row r="12" spans="1:7" x14ac:dyDescent="0.5">
      <c r="A12" s="6"/>
      <c r="B12" s="7"/>
      <c r="C12" s="7">
        <v>1400</v>
      </c>
      <c r="D12" s="7">
        <v>1401</v>
      </c>
      <c r="E12" s="8" t="s">
        <v>41</v>
      </c>
    </row>
    <row r="13" spans="1:7" x14ac:dyDescent="0.5">
      <c r="A13" s="9"/>
      <c r="B13" s="10" t="s">
        <v>36</v>
      </c>
      <c r="C13" s="18">
        <f>C2*C$23+C3*C$24+C4*C$25+C6*C$27</f>
        <v>139000000</v>
      </c>
      <c r="D13" s="18">
        <f>D2*D$23+D3*D$24+D4*D$25+D6*D$27</f>
        <v>664100000</v>
      </c>
      <c r="E13" s="18">
        <f>SUM(C13:D13)</f>
        <v>803100000</v>
      </c>
    </row>
    <row r="14" spans="1:7" x14ac:dyDescent="0.5">
      <c r="A14" s="9"/>
      <c r="B14" s="10" t="s">
        <v>37</v>
      </c>
      <c r="C14" s="18">
        <f t="shared" ref="C14:D14" si="1">C13*12</f>
        <v>1668000000</v>
      </c>
      <c r="D14" s="18">
        <f t="shared" si="1"/>
        <v>7969200000</v>
      </c>
      <c r="E14" s="17">
        <f t="shared" ref="E14:E15" si="2">SUM(C14:D14)</f>
        <v>9637200000</v>
      </c>
    </row>
    <row r="15" spans="1:7" x14ac:dyDescent="0.5">
      <c r="A15" s="11"/>
      <c r="B15" s="12" t="str">
        <f>"مجموع پرداختی در یک‌سال (" &amp; d_AnnualSalary &amp; ")"</f>
        <v>مجموع پرداختی در یک‌سال (17.8)</v>
      </c>
      <c r="C15" s="19">
        <f>ROUND(C13*d_AnnualSalary,0)</f>
        <v>2474200000</v>
      </c>
      <c r="D15" s="19">
        <f>ROUND(D13*d_AnnualSalary,0)</f>
        <v>11820980000</v>
      </c>
      <c r="E15" s="20">
        <f t="shared" si="2"/>
        <v>14295180000</v>
      </c>
    </row>
    <row r="17" spans="1:4" x14ac:dyDescent="0.5">
      <c r="C17" s="5"/>
    </row>
    <row r="18" spans="1:4" x14ac:dyDescent="0.5">
      <c r="C18" s="13"/>
    </row>
    <row r="22" spans="1:4" x14ac:dyDescent="0.5">
      <c r="A22" s="1" t="s">
        <v>9</v>
      </c>
      <c r="B22" s="1" t="s">
        <v>29</v>
      </c>
      <c r="C22" s="1" t="s">
        <v>39</v>
      </c>
      <c r="D22" s="1" t="s">
        <v>40</v>
      </c>
    </row>
    <row r="23" spans="1:4" x14ac:dyDescent="0.5">
      <c r="A23" s="1">
        <v>1</v>
      </c>
      <c r="B23" s="1" t="s">
        <v>30</v>
      </c>
      <c r="C23" s="16">
        <v>20000000</v>
      </c>
      <c r="D23" s="17">
        <f>tbl_jobSalary[[#This Row],[میانگین پرداختی ۱۴۰۰]]*(d_salaryYOY + 1)</f>
        <v>29000000</v>
      </c>
    </row>
    <row r="24" spans="1:4" x14ac:dyDescent="0.5">
      <c r="A24" s="1">
        <v>2</v>
      </c>
      <c r="B24" s="1" t="s">
        <v>31</v>
      </c>
      <c r="C24" s="16">
        <v>8000000</v>
      </c>
      <c r="D24" s="17">
        <f>tbl_jobSalary[[#This Row],[میانگین پرداختی ۱۴۰۰]]*(d_salaryYOY + 1)</f>
        <v>11600000</v>
      </c>
    </row>
    <row r="25" spans="1:4" x14ac:dyDescent="0.5">
      <c r="A25" s="1">
        <v>3</v>
      </c>
      <c r="B25" s="1" t="s">
        <v>32</v>
      </c>
      <c r="C25" s="16">
        <v>12000000</v>
      </c>
      <c r="D25" s="17">
        <f>tbl_jobSalary[[#This Row],[میانگین پرداختی ۱۴۰۰]]*(d_salaryYOY + 1)</f>
        <v>17400000</v>
      </c>
    </row>
    <row r="26" spans="1:4" x14ac:dyDescent="0.5">
      <c r="A26" s="1">
        <v>4</v>
      </c>
      <c r="B26" s="1" t="s">
        <v>42</v>
      </c>
      <c r="C26" s="2">
        <v>10000000</v>
      </c>
      <c r="D26" s="17">
        <f>tbl_jobSalary[[#This Row],[میانگین پرداختی ۱۴۰۰]]*(d_salaryYOY + 1)</f>
        <v>14500000</v>
      </c>
    </row>
    <row r="27" spans="1:4" x14ac:dyDescent="0.5">
      <c r="A27" s="1">
        <v>5</v>
      </c>
      <c r="B27" s="1" t="s">
        <v>33</v>
      </c>
      <c r="C27" s="16">
        <v>7000000</v>
      </c>
      <c r="D27" s="17">
        <f>tbl_jobSalary[[#This Row],[میانگین پرداختی ۱۴۰۰]]*(d_salaryYOY + 1)</f>
        <v>10150000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dimension ref="A1:F12"/>
  <sheetViews>
    <sheetView rightToLeft="1" workbookViewId="0">
      <selection activeCell="C2" sqref="C2:F12"/>
    </sheetView>
  </sheetViews>
  <sheetFormatPr defaultRowHeight="15" x14ac:dyDescent="0.25"/>
  <cols>
    <col min="2" max="2" width="24.7109375" customWidth="1"/>
    <col min="3" max="3" width="17.42578125" bestFit="1" customWidth="1"/>
    <col min="4" max="5" width="14.85546875" customWidth="1"/>
    <col min="6" max="6" width="15.7109375" customWidth="1"/>
  </cols>
  <sheetData>
    <row r="1" spans="1:6" x14ac:dyDescent="0.25">
      <c r="A1" t="s">
        <v>9</v>
      </c>
      <c r="B1" t="s">
        <v>2</v>
      </c>
      <c r="C1" t="s">
        <v>7</v>
      </c>
      <c r="D1" t="s">
        <v>5</v>
      </c>
      <c r="E1" t="s">
        <v>6</v>
      </c>
      <c r="F1" t="s">
        <v>10</v>
      </c>
    </row>
    <row r="2" spans="1:6" x14ac:dyDescent="0.25">
      <c r="A2">
        <f>ROW(A1)</f>
        <v>1</v>
      </c>
      <c r="B2" t="s">
        <v>11</v>
      </c>
      <c r="C2" s="22">
        <v>1200</v>
      </c>
      <c r="D2" s="22">
        <v>4000</v>
      </c>
      <c r="E2" s="22">
        <v>15000</v>
      </c>
      <c r="F2" s="22">
        <f>SUM(tbl_marketing[[#This Row],[2021]:[2022]])</f>
        <v>19000</v>
      </c>
    </row>
    <row r="3" spans="1:6" x14ac:dyDescent="0.25">
      <c r="A3">
        <f>ROW(A2)</f>
        <v>2</v>
      </c>
      <c r="B3" t="s">
        <v>20</v>
      </c>
      <c r="C3" s="22">
        <v>100</v>
      </c>
      <c r="D3" s="22">
        <v>500</v>
      </c>
      <c r="E3" s="22">
        <v>5000</v>
      </c>
      <c r="F3" s="22">
        <f>SUM(tbl_marketing[[#This Row],[2021]:[2022]])</f>
        <v>5500</v>
      </c>
    </row>
    <row r="4" spans="1:6" x14ac:dyDescent="0.25">
      <c r="A4">
        <f>ROW(A3)</f>
        <v>3</v>
      </c>
      <c r="B4" t="s">
        <v>12</v>
      </c>
      <c r="C4" s="22">
        <v>300</v>
      </c>
      <c r="D4" s="22">
        <v>2000</v>
      </c>
      <c r="E4" s="22">
        <v>10000</v>
      </c>
      <c r="F4" s="22">
        <f>SUM(tbl_marketing[[#This Row],[2021]:[2022]])</f>
        <v>12000</v>
      </c>
    </row>
    <row r="5" spans="1:6" x14ac:dyDescent="0.25">
      <c r="A5">
        <f t="shared" ref="A5:A11" si="0">ROW(A4)</f>
        <v>4</v>
      </c>
      <c r="B5" t="s">
        <v>13</v>
      </c>
      <c r="C5" s="22">
        <v>200</v>
      </c>
      <c r="D5" s="22">
        <v>1000</v>
      </c>
      <c r="E5" s="22">
        <v>5000</v>
      </c>
      <c r="F5" s="22">
        <f>SUM(tbl_marketing[[#This Row],[2021]:[2022]])</f>
        <v>6000</v>
      </c>
    </row>
    <row r="6" spans="1:6" x14ac:dyDescent="0.25">
      <c r="A6">
        <f t="shared" si="0"/>
        <v>5</v>
      </c>
      <c r="B6" t="s">
        <v>14</v>
      </c>
      <c r="C6" s="22">
        <v>0</v>
      </c>
      <c r="D6" s="22">
        <v>5000</v>
      </c>
      <c r="E6" s="22">
        <v>20000</v>
      </c>
      <c r="F6" s="22">
        <f>SUM(tbl_marketing[[#This Row],[2021]:[2022]])</f>
        <v>25000</v>
      </c>
    </row>
    <row r="7" spans="1:6" x14ac:dyDescent="0.25">
      <c r="A7">
        <f t="shared" si="0"/>
        <v>6</v>
      </c>
      <c r="B7" t="s">
        <v>15</v>
      </c>
      <c r="C7" s="22">
        <v>0</v>
      </c>
      <c r="D7" s="22">
        <v>1000</v>
      </c>
      <c r="E7" s="22">
        <v>40000</v>
      </c>
      <c r="F7" s="22">
        <f>SUM(tbl_marketing[[#This Row],[2021]:[2022]])</f>
        <v>41000</v>
      </c>
    </row>
    <row r="8" spans="1:6" x14ac:dyDescent="0.25">
      <c r="A8">
        <f t="shared" si="0"/>
        <v>7</v>
      </c>
      <c r="B8" t="s">
        <v>16</v>
      </c>
      <c r="C8" s="22">
        <v>0</v>
      </c>
      <c r="D8" s="22">
        <v>10000</v>
      </c>
      <c r="E8" s="22">
        <v>50000</v>
      </c>
      <c r="F8" s="22">
        <f>SUM(tbl_marketing[[#This Row],[2021]:[2022]])</f>
        <v>60000</v>
      </c>
    </row>
    <row r="9" spans="1:6" x14ac:dyDescent="0.25">
      <c r="A9">
        <f t="shared" si="0"/>
        <v>8</v>
      </c>
      <c r="B9" t="s">
        <v>17</v>
      </c>
      <c r="C9" s="22">
        <v>0</v>
      </c>
      <c r="D9" s="22">
        <v>1000</v>
      </c>
      <c r="E9" s="22">
        <v>10000</v>
      </c>
      <c r="F9" s="22">
        <f>SUM(tbl_marketing[[#This Row],[2021]:[2022]])</f>
        <v>11000</v>
      </c>
    </row>
    <row r="10" spans="1:6" x14ac:dyDescent="0.25">
      <c r="A10">
        <f t="shared" si="0"/>
        <v>9</v>
      </c>
      <c r="B10" t="s">
        <v>18</v>
      </c>
      <c r="C10" s="22">
        <v>200</v>
      </c>
      <c r="D10" s="22">
        <v>1000</v>
      </c>
      <c r="E10" s="22">
        <v>5000</v>
      </c>
      <c r="F10" s="22">
        <f>SUM(tbl_marketing[[#This Row],[2021]:[2022]])</f>
        <v>6000</v>
      </c>
    </row>
    <row r="11" spans="1:6" x14ac:dyDescent="0.25">
      <c r="A11">
        <f t="shared" si="0"/>
        <v>10</v>
      </c>
      <c r="B11" t="s">
        <v>19</v>
      </c>
      <c r="C11" s="22">
        <v>500</v>
      </c>
      <c r="D11" s="22">
        <v>2000</v>
      </c>
      <c r="E11" s="22">
        <v>10000</v>
      </c>
      <c r="F11" s="22">
        <f>SUM(tbl_marketing[[#This Row],[2021]:[2022]])</f>
        <v>12000</v>
      </c>
    </row>
    <row r="12" spans="1:6" x14ac:dyDescent="0.25">
      <c r="A12" t="s">
        <v>10</v>
      </c>
      <c r="C12" s="23">
        <f>SUBTOTAL(109,tbl_marketing[Current 2021 Q1])</f>
        <v>2500</v>
      </c>
      <c r="D12" s="23">
        <f>SUBTOTAL(109,tbl_marketing[2021])</f>
        <v>27500</v>
      </c>
      <c r="E12" s="23">
        <f>SUBTOTAL(109,tbl_marketing[2022])</f>
        <v>170000</v>
      </c>
      <c r="F12" s="23">
        <f>SUBTOTAL(109,tbl_marketing[Total])</f>
        <v>197500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خلاصه</vt:lpstr>
      <vt:lpstr>فرضیات</vt:lpstr>
      <vt:lpstr>حقوق</vt:lpstr>
      <vt:lpstr>Marketing</vt:lpstr>
      <vt:lpstr>d_AnnualSalary</vt:lpstr>
      <vt:lpstr>d_salaryYOY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dcterms:created xsi:type="dcterms:W3CDTF">2021-05-14T11:36:15Z</dcterms:created>
  <dcterms:modified xsi:type="dcterms:W3CDTF">2021-05-14T16:49:22Z</dcterms:modified>
</cp:coreProperties>
</file>