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https://icthva-my.sharepoint.com/personal/g_top_hva_nl/Documents/C Stuttgart/BST_/Content/Example budget/"/>
    </mc:Choice>
  </mc:AlternateContent>
  <xr:revisionPtr revIDLastSave="63" documentId="8_{9AA171DA-E93E-E140-BD5B-EBE2B36A0AA0}" xr6:coauthVersionLast="47" xr6:coauthVersionMax="47" xr10:uidLastSave="{BB6F2F00-C80D-BD47-B363-754EAB4D1A93}"/>
  <bookViews>
    <workbookView xWindow="0" yWindow="0" windowWidth="38400" windowHeight="21600" xr2:uid="{00000000-000D-0000-FFFF-FFFF00000000}"/>
  </bookViews>
  <sheets>
    <sheet name="Intro - read this first" sheetId="22" r:id="rId1"/>
    <sheet name="budget 7 units 6D 1 2nd country" sheetId="6" r:id="rId2"/>
    <sheet name="comments" sheetId="2" r:id="rId3"/>
    <sheet name="budget 6 units D" sheetId="17" r:id="rId4"/>
    <sheet name="view extra unit" sheetId="8" r:id="rId5"/>
    <sheet name="budget 32 units" sheetId="1" r:id="rId6"/>
    <sheet name="ARPU and margin" sheetId="11" r:id="rId7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6" l="1"/>
  <c r="K92" i="11"/>
  <c r="K93" i="11"/>
  <c r="J92" i="11"/>
  <c r="J93" i="11"/>
  <c r="I92" i="11"/>
  <c r="I93" i="11"/>
  <c r="H92" i="11"/>
  <c r="H93" i="11"/>
  <c r="G92" i="11"/>
  <c r="G93" i="11"/>
  <c r="D40" i="11"/>
  <c r="F3" i="11"/>
  <c r="D51" i="11"/>
  <c r="D41" i="11"/>
  <c r="F4" i="11"/>
  <c r="D52" i="11"/>
  <c r="F5" i="11"/>
  <c r="D53" i="11"/>
  <c r="D95" i="11"/>
  <c r="D103" i="11"/>
  <c r="F6" i="11"/>
  <c r="D54" i="11"/>
  <c r="C6" i="11"/>
  <c r="D43" i="11"/>
  <c r="D96" i="11"/>
  <c r="D104" i="11"/>
  <c r="D105" i="11"/>
  <c r="D111" i="11"/>
  <c r="D112" i="11"/>
  <c r="D113" i="11"/>
  <c r="F91" i="11"/>
  <c r="G3" i="11"/>
  <c r="I3" i="11"/>
  <c r="J3" i="11"/>
  <c r="L3" i="11"/>
  <c r="D63" i="11"/>
  <c r="D75" i="11"/>
  <c r="G4" i="11"/>
  <c r="I4" i="11"/>
  <c r="J4" i="11"/>
  <c r="L4" i="11"/>
  <c r="D64" i="11"/>
  <c r="D76" i="11"/>
  <c r="G5" i="11"/>
  <c r="J5" i="11"/>
  <c r="L5" i="11"/>
  <c r="D65" i="11"/>
  <c r="D77" i="11"/>
  <c r="D99" i="11"/>
  <c r="D107" i="11"/>
  <c r="G6" i="11"/>
  <c r="I6" i="11"/>
  <c r="J6" i="11"/>
  <c r="L6" i="11"/>
  <c r="D66" i="11"/>
  <c r="D78" i="11"/>
  <c r="D100" i="11"/>
  <c r="D108" i="11"/>
  <c r="D109" i="11"/>
  <c r="D115" i="11"/>
  <c r="D116" i="11"/>
  <c r="D117" i="11"/>
  <c r="F92" i="11"/>
  <c r="F93" i="11"/>
  <c r="E91" i="11"/>
  <c r="E92" i="11"/>
  <c r="E93" i="11"/>
  <c r="F87" i="11"/>
  <c r="E87" i="11"/>
  <c r="E88" i="11"/>
  <c r="E89" i="11"/>
  <c r="F88" i="11"/>
  <c r="F89" i="11"/>
  <c r="G88" i="11"/>
  <c r="G89" i="11"/>
  <c r="H88" i="11"/>
  <c r="H89" i="11"/>
  <c r="I88" i="11"/>
  <c r="I89" i="11"/>
  <c r="J88" i="11"/>
  <c r="J89" i="11"/>
  <c r="K88" i="11"/>
  <c r="K89" i="11"/>
  <c r="D92" i="11"/>
  <c r="D88" i="11"/>
  <c r="D87" i="11"/>
  <c r="D89" i="11"/>
  <c r="D91" i="11"/>
  <c r="D93" i="11"/>
  <c r="D120" i="11"/>
  <c r="D128" i="11"/>
  <c r="R48" i="17"/>
  <c r="R10" i="17"/>
  <c r="R11" i="17"/>
  <c r="S48" i="17"/>
  <c r="S10" i="17"/>
  <c r="S11" i="17"/>
  <c r="T11" i="17"/>
  <c r="P47" i="17"/>
  <c r="P8" i="17"/>
  <c r="P9" i="17"/>
  <c r="U48" i="17"/>
  <c r="U10" i="17"/>
  <c r="U11" i="17"/>
  <c r="V11" i="17"/>
  <c r="W11" i="17"/>
  <c r="X11" i="17"/>
  <c r="Y11" i="17"/>
  <c r="Z11" i="17"/>
  <c r="AA11" i="17"/>
  <c r="AB11" i="17"/>
  <c r="AC11" i="17"/>
  <c r="AD48" i="17"/>
  <c r="AD10" i="17"/>
  <c r="AD11" i="17"/>
  <c r="AE48" i="17"/>
  <c r="AE10" i="17"/>
  <c r="AE11" i="17"/>
  <c r="AF48" i="17"/>
  <c r="AF10" i="17"/>
  <c r="AF11" i="17"/>
  <c r="AB47" i="17"/>
  <c r="AB8" i="17"/>
  <c r="AB9" i="17"/>
  <c r="AG48" i="17"/>
  <c r="AG10" i="17"/>
  <c r="AG11" i="17"/>
  <c r="AC47" i="17"/>
  <c r="AC8" i="17"/>
  <c r="AC9" i="17"/>
  <c r="AH48" i="17"/>
  <c r="AH10" i="17"/>
  <c r="AH11" i="17"/>
  <c r="AD47" i="17"/>
  <c r="AD8" i="17"/>
  <c r="AD9" i="17"/>
  <c r="AI48" i="17"/>
  <c r="AI10" i="17"/>
  <c r="AI11" i="17"/>
  <c r="AE47" i="17"/>
  <c r="AE8" i="17"/>
  <c r="AE9" i="17"/>
  <c r="AJ48" i="17"/>
  <c r="AJ10" i="17"/>
  <c r="AJ11" i="17"/>
  <c r="AF47" i="17"/>
  <c r="AF8" i="17"/>
  <c r="AF9" i="17"/>
  <c r="AK48" i="17"/>
  <c r="AK10" i="17"/>
  <c r="AK11" i="17"/>
  <c r="AG47" i="17"/>
  <c r="AG8" i="17"/>
  <c r="AG9" i="17"/>
  <c r="AL48" i="17"/>
  <c r="AL10" i="17"/>
  <c r="AL11" i="17"/>
  <c r="AH47" i="17"/>
  <c r="AH8" i="17"/>
  <c r="AH9" i="17"/>
  <c r="AM48" i="17"/>
  <c r="AM10" i="17"/>
  <c r="AM11" i="17"/>
  <c r="AI9" i="17"/>
  <c r="AN48" i="17"/>
  <c r="AN10" i="17"/>
  <c r="AN11" i="17"/>
  <c r="AJ9" i="17"/>
  <c r="AO48" i="17"/>
  <c r="AO10" i="17"/>
  <c r="AO11" i="17"/>
  <c r="AK47" i="17"/>
  <c r="AK8" i="17"/>
  <c r="AK9" i="17"/>
  <c r="AP48" i="17"/>
  <c r="AP10" i="17"/>
  <c r="AP11" i="17"/>
  <c r="AL47" i="17"/>
  <c r="AL8" i="17"/>
  <c r="AL9" i="17"/>
  <c r="AQ48" i="17"/>
  <c r="AQ10" i="17"/>
  <c r="AQ11" i="17"/>
  <c r="AM47" i="17"/>
  <c r="AM8" i="17"/>
  <c r="AM9" i="17"/>
  <c r="AR48" i="17"/>
  <c r="AR10" i="17"/>
  <c r="AR11" i="17"/>
  <c r="AN47" i="17"/>
  <c r="AN8" i="17"/>
  <c r="AN9" i="17"/>
  <c r="AS48" i="17"/>
  <c r="AS10" i="17"/>
  <c r="AS11" i="17"/>
  <c r="AO47" i="17"/>
  <c r="AO8" i="17"/>
  <c r="AO9" i="17"/>
  <c r="AT48" i="17"/>
  <c r="AT10" i="17"/>
  <c r="AT11" i="17"/>
  <c r="AN7" i="17"/>
  <c r="AP47" i="17"/>
  <c r="AP8" i="17"/>
  <c r="AP9" i="17"/>
  <c r="AU48" i="17"/>
  <c r="AU10" i="17"/>
  <c r="AU11" i="17"/>
  <c r="AO7" i="17"/>
  <c r="AQ47" i="17"/>
  <c r="AQ8" i="17"/>
  <c r="AQ9" i="17"/>
  <c r="AV48" i="17"/>
  <c r="AV10" i="17"/>
  <c r="AV11" i="17"/>
  <c r="AP7" i="17"/>
  <c r="AR47" i="17"/>
  <c r="AR8" i="17"/>
  <c r="AR9" i="17"/>
  <c r="AW48" i="17"/>
  <c r="AW10" i="17"/>
  <c r="AW11" i="17"/>
  <c r="AQ7" i="17"/>
  <c r="AS47" i="17"/>
  <c r="AS8" i="17"/>
  <c r="AS9" i="17"/>
  <c r="AX48" i="17"/>
  <c r="AX10" i="17"/>
  <c r="AX11" i="17"/>
  <c r="AR7" i="17"/>
  <c r="AT47" i="17"/>
  <c r="AT8" i="17"/>
  <c r="AT9" i="17"/>
  <c r="AY48" i="17"/>
  <c r="AY10" i="17"/>
  <c r="AY11" i="17"/>
  <c r="AS7" i="17"/>
  <c r="AU47" i="17"/>
  <c r="AU8" i="17"/>
  <c r="AU9" i="17"/>
  <c r="AZ48" i="17"/>
  <c r="AZ10" i="17"/>
  <c r="AZ11" i="17"/>
  <c r="AT7" i="17"/>
  <c r="AV47" i="17"/>
  <c r="AV8" i="17"/>
  <c r="AV9" i="17"/>
  <c r="BA48" i="17"/>
  <c r="BA10" i="17"/>
  <c r="BA11" i="17"/>
  <c r="AU7" i="17"/>
  <c r="AW47" i="17"/>
  <c r="AW8" i="17"/>
  <c r="AW9" i="17"/>
  <c r="BB48" i="17"/>
  <c r="BB10" i="17"/>
  <c r="BB11" i="17"/>
  <c r="AV7" i="17"/>
  <c r="AX47" i="17"/>
  <c r="AX8" i="17"/>
  <c r="AX9" i="17"/>
  <c r="BC48" i="17"/>
  <c r="BC10" i="17"/>
  <c r="BC11" i="17"/>
  <c r="AW7" i="17"/>
  <c r="AY47" i="17"/>
  <c r="AY8" i="17"/>
  <c r="AY9" i="17"/>
  <c r="BD48" i="17"/>
  <c r="BD10" i="17"/>
  <c r="BD11" i="17"/>
  <c r="AX7" i="17"/>
  <c r="AZ47" i="17"/>
  <c r="AZ8" i="17"/>
  <c r="AZ9" i="17"/>
  <c r="BE48" i="17"/>
  <c r="BE10" i="17"/>
  <c r="BE11" i="17"/>
  <c r="BA47" i="17"/>
  <c r="AY7" i="17"/>
  <c r="BA8" i="17"/>
  <c r="BA9" i="17"/>
  <c r="BF48" i="17"/>
  <c r="BF10" i="17"/>
  <c r="BF11" i="17"/>
  <c r="BB47" i="17"/>
  <c r="AZ7" i="17"/>
  <c r="BB8" i="17"/>
  <c r="BB9" i="17"/>
  <c r="BG48" i="17"/>
  <c r="BG10" i="17"/>
  <c r="BG11" i="17"/>
  <c r="BC47" i="17"/>
  <c r="BA7" i="17"/>
  <c r="BC8" i="17"/>
  <c r="BC9" i="17"/>
  <c r="BH48" i="17"/>
  <c r="BH10" i="17"/>
  <c r="BH11" i="17"/>
  <c r="BD47" i="17"/>
  <c r="BB7" i="17"/>
  <c r="BD8" i="17"/>
  <c r="BD9" i="17"/>
  <c r="BI48" i="17"/>
  <c r="BI10" i="17"/>
  <c r="BI11" i="17"/>
  <c r="BE47" i="17"/>
  <c r="BC7" i="17"/>
  <c r="BE8" i="17"/>
  <c r="BE9" i="17"/>
  <c r="BJ48" i="17"/>
  <c r="BJ10" i="17"/>
  <c r="BJ11" i="17"/>
  <c r="BF47" i="17"/>
  <c r="BD7" i="17"/>
  <c r="BF8" i="17"/>
  <c r="BF9" i="17"/>
  <c r="BK48" i="17"/>
  <c r="BK10" i="17"/>
  <c r="BK11" i="17"/>
  <c r="BG47" i="17"/>
  <c r="BE7" i="17"/>
  <c r="BG8" i="17"/>
  <c r="BG9" i="17"/>
  <c r="BL48" i="17"/>
  <c r="BL10" i="17"/>
  <c r="BL11" i="17"/>
  <c r="BH47" i="17"/>
  <c r="BF7" i="17"/>
  <c r="BH8" i="17"/>
  <c r="BH9" i="17"/>
  <c r="BM48" i="17"/>
  <c r="BM10" i="17"/>
  <c r="BM11" i="17"/>
  <c r="BI47" i="17"/>
  <c r="BG7" i="17"/>
  <c r="BI8" i="17"/>
  <c r="BI9" i="17"/>
  <c r="BN48" i="17"/>
  <c r="BN10" i="17"/>
  <c r="BN11" i="17"/>
  <c r="BJ47" i="17"/>
  <c r="BH7" i="17"/>
  <c r="BJ8" i="17"/>
  <c r="BJ9" i="17"/>
  <c r="BO48" i="17"/>
  <c r="BO10" i="17"/>
  <c r="BO11" i="17"/>
  <c r="BK47" i="17"/>
  <c r="BI7" i="17"/>
  <c r="BK8" i="17"/>
  <c r="BK9" i="17"/>
  <c r="BP48" i="17"/>
  <c r="BP10" i="17"/>
  <c r="BP11" i="17"/>
  <c r="BL47" i="17"/>
  <c r="BJ7" i="17"/>
  <c r="BL8" i="17"/>
  <c r="BL9" i="17"/>
  <c r="BQ48" i="17"/>
  <c r="BQ10" i="17"/>
  <c r="BQ11" i="17"/>
  <c r="BM47" i="17"/>
  <c r="BK7" i="17"/>
  <c r="BM8" i="17"/>
  <c r="BM9" i="17"/>
  <c r="BR48" i="17"/>
  <c r="BR10" i="17"/>
  <c r="BR11" i="17"/>
  <c r="BL7" i="17"/>
  <c r="BN47" i="17"/>
  <c r="BN8" i="17"/>
  <c r="BN9" i="17"/>
  <c r="BS48" i="17"/>
  <c r="BS10" i="17"/>
  <c r="BS11" i="17"/>
  <c r="BM7" i="17"/>
  <c r="BO47" i="17"/>
  <c r="BO8" i="17"/>
  <c r="BO9" i="17"/>
  <c r="BT48" i="17"/>
  <c r="BT10" i="17"/>
  <c r="BT11" i="17"/>
  <c r="BN7" i="17"/>
  <c r="BP47" i="17"/>
  <c r="BP8" i="17"/>
  <c r="BP9" i="17"/>
  <c r="BU48" i="17"/>
  <c r="BU10" i="17"/>
  <c r="BU11" i="17"/>
  <c r="BO7" i="17"/>
  <c r="BQ47" i="17"/>
  <c r="BQ8" i="17"/>
  <c r="BQ9" i="17"/>
  <c r="BV48" i="17"/>
  <c r="BV10" i="17"/>
  <c r="BV11" i="17"/>
  <c r="BP7" i="17"/>
  <c r="BR47" i="17"/>
  <c r="BR8" i="17"/>
  <c r="BR9" i="17"/>
  <c r="BW48" i="17"/>
  <c r="BW10" i="17"/>
  <c r="BW11" i="17"/>
  <c r="BQ7" i="17"/>
  <c r="BS47" i="17"/>
  <c r="BS8" i="17"/>
  <c r="BS9" i="17"/>
  <c r="BX48" i="17"/>
  <c r="BX10" i="17"/>
  <c r="BX11" i="17"/>
  <c r="BR7" i="17"/>
  <c r="BT47" i="17"/>
  <c r="BT8" i="17"/>
  <c r="BT9" i="17"/>
  <c r="BY48" i="17"/>
  <c r="BY10" i="17"/>
  <c r="BY11" i="17"/>
  <c r="BS7" i="17"/>
  <c r="BU47" i="17"/>
  <c r="BU8" i="17"/>
  <c r="BU9" i="17"/>
  <c r="BZ48" i="17"/>
  <c r="BZ10" i="17"/>
  <c r="BZ11" i="17"/>
  <c r="BT7" i="17"/>
  <c r="BV47" i="17"/>
  <c r="BV8" i="17"/>
  <c r="BV9" i="17"/>
  <c r="CA48" i="17"/>
  <c r="CA10" i="17"/>
  <c r="CA11" i="17"/>
  <c r="BU7" i="17"/>
  <c r="BW47" i="17"/>
  <c r="BW8" i="17"/>
  <c r="BW9" i="17"/>
  <c r="CB48" i="17"/>
  <c r="CB10" i="17"/>
  <c r="CB11" i="17"/>
  <c r="BX47" i="17"/>
  <c r="BV7" i="17"/>
  <c r="BX8" i="17"/>
  <c r="BX9" i="17"/>
  <c r="CC48" i="17"/>
  <c r="CC10" i="17"/>
  <c r="CC11" i="17"/>
  <c r="BW7" i="17"/>
  <c r="BY47" i="17"/>
  <c r="BY8" i="17"/>
  <c r="BY9" i="17"/>
  <c r="CD48" i="17"/>
  <c r="CD10" i="17"/>
  <c r="CD11" i="17"/>
  <c r="BX7" i="17"/>
  <c r="BZ47" i="17"/>
  <c r="BZ8" i="17"/>
  <c r="BZ9" i="17"/>
  <c r="CE48" i="17"/>
  <c r="CE10" i="17"/>
  <c r="CE11" i="17"/>
  <c r="BY7" i="17"/>
  <c r="CA47" i="17"/>
  <c r="CA8" i="17"/>
  <c r="CA9" i="17"/>
  <c r="CF48" i="17"/>
  <c r="CF10" i="17"/>
  <c r="CF11" i="17"/>
  <c r="BZ7" i="17"/>
  <c r="CB47" i="17"/>
  <c r="CB8" i="17"/>
  <c r="CB9" i="17"/>
  <c r="CG48" i="17"/>
  <c r="CG10" i="17"/>
  <c r="CG11" i="17"/>
  <c r="CA7" i="17"/>
  <c r="CC47" i="17"/>
  <c r="CC8" i="17"/>
  <c r="CC9" i="17"/>
  <c r="CH48" i="17"/>
  <c r="CH10" i="17"/>
  <c r="CH11" i="17"/>
  <c r="CB7" i="17"/>
  <c r="CD47" i="17"/>
  <c r="CD8" i="17"/>
  <c r="CD9" i="17"/>
  <c r="CI48" i="17"/>
  <c r="CI10" i="17"/>
  <c r="CI11" i="17"/>
  <c r="CC7" i="17"/>
  <c r="CE47" i="17"/>
  <c r="CE8" i="17"/>
  <c r="CE9" i="17"/>
  <c r="CJ48" i="17"/>
  <c r="CJ10" i="17"/>
  <c r="CJ11" i="17"/>
  <c r="CD7" i="17"/>
  <c r="CF47" i="17"/>
  <c r="CF8" i="17"/>
  <c r="CF9" i="17"/>
  <c r="CK48" i="17"/>
  <c r="CK10" i="17"/>
  <c r="CK11" i="17"/>
  <c r="CE7" i="17"/>
  <c r="CG47" i="17"/>
  <c r="CG8" i="17"/>
  <c r="CG9" i="17"/>
  <c r="CL48" i="17"/>
  <c r="CL10" i="17"/>
  <c r="CL11" i="17"/>
  <c r="CF7" i="17"/>
  <c r="CH47" i="17"/>
  <c r="CH8" i="17"/>
  <c r="CH9" i="17"/>
  <c r="CM48" i="17"/>
  <c r="CM10" i="17"/>
  <c r="CM11" i="17"/>
  <c r="CG7" i="17"/>
  <c r="CI47" i="17"/>
  <c r="CI8" i="17"/>
  <c r="CI9" i="17"/>
  <c r="CN48" i="17"/>
  <c r="CN10" i="17"/>
  <c r="CN11" i="17"/>
  <c r="CH7" i="17"/>
  <c r="CJ47" i="17"/>
  <c r="CJ8" i="17"/>
  <c r="CJ9" i="17"/>
  <c r="CO48" i="17"/>
  <c r="CO10" i="17"/>
  <c r="CO11" i="17"/>
  <c r="CI7" i="17"/>
  <c r="CK47" i="17"/>
  <c r="CK8" i="17"/>
  <c r="CK9" i="17"/>
  <c r="CP48" i="17"/>
  <c r="CP10" i="17"/>
  <c r="CP11" i="17"/>
  <c r="CJ7" i="17"/>
  <c r="CL47" i="17"/>
  <c r="CL8" i="17"/>
  <c r="CL9" i="17"/>
  <c r="CQ48" i="17"/>
  <c r="CQ10" i="17"/>
  <c r="CQ11" i="17"/>
  <c r="CK7" i="17"/>
  <c r="CM47" i="17"/>
  <c r="CM8" i="17"/>
  <c r="CM9" i="17"/>
  <c r="CR48" i="17"/>
  <c r="CR10" i="17"/>
  <c r="CR11" i="17"/>
  <c r="CL7" i="17"/>
  <c r="CN47" i="17"/>
  <c r="CN8" i="17"/>
  <c r="CN9" i="17"/>
  <c r="CS48" i="17"/>
  <c r="CS10" i="17"/>
  <c r="CS11" i="17"/>
  <c r="CM7" i="17"/>
  <c r="CO47" i="17"/>
  <c r="CO8" i="17"/>
  <c r="CO9" i="17"/>
  <c r="CT48" i="17"/>
  <c r="CT10" i="17"/>
  <c r="CT11" i="17"/>
  <c r="CN7" i="17"/>
  <c r="CP47" i="17"/>
  <c r="CP8" i="17"/>
  <c r="CP9" i="17"/>
  <c r="CU48" i="17"/>
  <c r="CU10" i="17"/>
  <c r="CU11" i="17"/>
  <c r="CO7" i="17"/>
  <c r="CQ47" i="17"/>
  <c r="CQ8" i="17"/>
  <c r="CQ9" i="17"/>
  <c r="CV48" i="17"/>
  <c r="CV10" i="17"/>
  <c r="CV11" i="17"/>
  <c r="E117" i="11"/>
  <c r="D121" i="11"/>
  <c r="D97" i="11"/>
  <c r="D119" i="11"/>
  <c r="D132" i="11"/>
  <c r="D133" i="11"/>
  <c r="D134" i="11"/>
  <c r="E115" i="11"/>
  <c r="D129" i="11"/>
  <c r="E116" i="11"/>
  <c r="E108" i="11"/>
  <c r="E107" i="11"/>
  <c r="E109" i="11"/>
  <c r="R48" i="6"/>
  <c r="R10" i="6"/>
  <c r="R11" i="6"/>
  <c r="S48" i="6"/>
  <c r="S10" i="6"/>
  <c r="S11" i="6"/>
  <c r="T11" i="6"/>
  <c r="P47" i="6"/>
  <c r="P8" i="6"/>
  <c r="P9" i="6"/>
  <c r="U48" i="6"/>
  <c r="U10" i="6"/>
  <c r="U11" i="6"/>
  <c r="V11" i="6"/>
  <c r="W11" i="6"/>
  <c r="X11" i="6"/>
  <c r="Y11" i="6"/>
  <c r="Z48" i="6"/>
  <c r="Z10" i="6"/>
  <c r="Z11" i="6"/>
  <c r="AA48" i="6"/>
  <c r="AA10" i="6"/>
  <c r="AA11" i="6"/>
  <c r="AB48" i="6"/>
  <c r="AB10" i="6"/>
  <c r="AB11" i="6"/>
  <c r="AC48" i="6"/>
  <c r="AC10" i="6"/>
  <c r="AC11" i="6"/>
  <c r="Y47" i="6"/>
  <c r="Y8" i="6"/>
  <c r="Y9" i="6"/>
  <c r="AD48" i="6"/>
  <c r="AD10" i="6"/>
  <c r="AD11" i="6"/>
  <c r="Z47" i="6"/>
  <c r="Z8" i="6"/>
  <c r="Z9" i="6"/>
  <c r="AE48" i="6"/>
  <c r="AE10" i="6"/>
  <c r="AE11" i="6"/>
  <c r="AA47" i="6"/>
  <c r="AA8" i="6"/>
  <c r="AA9" i="6"/>
  <c r="AF48" i="6"/>
  <c r="AF10" i="6"/>
  <c r="AF11" i="6"/>
  <c r="AB47" i="6"/>
  <c r="AB8" i="6"/>
  <c r="AB9" i="6"/>
  <c r="AG48" i="6"/>
  <c r="AG10" i="6"/>
  <c r="AG11" i="6"/>
  <c r="AC47" i="6"/>
  <c r="AC8" i="6"/>
  <c r="AC9" i="6"/>
  <c r="AH48" i="6"/>
  <c r="AH10" i="6"/>
  <c r="AH11" i="6"/>
  <c r="AD47" i="6"/>
  <c r="AD8" i="6"/>
  <c r="AD9" i="6"/>
  <c r="AI48" i="6"/>
  <c r="AI10" i="6"/>
  <c r="AI11" i="6"/>
  <c r="AE47" i="6"/>
  <c r="AE8" i="6"/>
  <c r="AE9" i="6"/>
  <c r="AJ48" i="6"/>
  <c r="AJ10" i="6"/>
  <c r="AJ11" i="6"/>
  <c r="AF47" i="6"/>
  <c r="AF8" i="6"/>
  <c r="AF9" i="6"/>
  <c r="AK48" i="6"/>
  <c r="AK10" i="6"/>
  <c r="AK11" i="6"/>
  <c r="AG47" i="6"/>
  <c r="AG8" i="6"/>
  <c r="AG9" i="6"/>
  <c r="AL48" i="6"/>
  <c r="AL10" i="6"/>
  <c r="AL11" i="6"/>
  <c r="AH47" i="6"/>
  <c r="AH8" i="6"/>
  <c r="AH9" i="6"/>
  <c r="AM48" i="6"/>
  <c r="AM10" i="6"/>
  <c r="AM11" i="6"/>
  <c r="AI9" i="6"/>
  <c r="AN48" i="6"/>
  <c r="AN10" i="6"/>
  <c r="AN11" i="6"/>
  <c r="AJ9" i="6"/>
  <c r="AO48" i="6"/>
  <c r="AO10" i="6"/>
  <c r="AO11" i="6"/>
  <c r="AK47" i="6"/>
  <c r="AK8" i="6"/>
  <c r="AK9" i="6"/>
  <c r="AP48" i="6"/>
  <c r="AP10" i="6"/>
  <c r="AP11" i="6"/>
  <c r="AL47" i="6"/>
  <c r="AL8" i="6"/>
  <c r="AL9" i="6"/>
  <c r="AQ48" i="6"/>
  <c r="AQ10" i="6"/>
  <c r="AQ11" i="6"/>
  <c r="AM47" i="6"/>
  <c r="AM8" i="6"/>
  <c r="AM9" i="6"/>
  <c r="AR48" i="6"/>
  <c r="AR10" i="6"/>
  <c r="AR11" i="6"/>
  <c r="AN47" i="6"/>
  <c r="AN8" i="6"/>
  <c r="AN9" i="6"/>
  <c r="AS48" i="6"/>
  <c r="AS10" i="6"/>
  <c r="AS11" i="6"/>
  <c r="AO47" i="6"/>
  <c r="AO8" i="6"/>
  <c r="AO9" i="6"/>
  <c r="AT48" i="6"/>
  <c r="AT10" i="6"/>
  <c r="AT11" i="6"/>
  <c r="AN7" i="6"/>
  <c r="AP47" i="6"/>
  <c r="AP8" i="6"/>
  <c r="AP9" i="6"/>
  <c r="AU48" i="6"/>
  <c r="AU10" i="6"/>
  <c r="AU11" i="6"/>
  <c r="AO7" i="6"/>
  <c r="AQ47" i="6"/>
  <c r="AQ8" i="6"/>
  <c r="AQ9" i="6"/>
  <c r="AV48" i="6"/>
  <c r="AV10" i="6"/>
  <c r="AV11" i="6"/>
  <c r="AP7" i="6"/>
  <c r="AR47" i="6"/>
  <c r="AR8" i="6"/>
  <c r="AR9" i="6"/>
  <c r="AW48" i="6"/>
  <c r="AW10" i="6"/>
  <c r="AW11" i="6"/>
  <c r="AQ7" i="6"/>
  <c r="AS47" i="6"/>
  <c r="AS8" i="6"/>
  <c r="AS9" i="6"/>
  <c r="AX48" i="6"/>
  <c r="AX10" i="6"/>
  <c r="AX11" i="6"/>
  <c r="AR7" i="6"/>
  <c r="AT47" i="6"/>
  <c r="AT8" i="6"/>
  <c r="AT9" i="6"/>
  <c r="AY48" i="6"/>
  <c r="AY10" i="6"/>
  <c r="AY11" i="6"/>
  <c r="AS7" i="6"/>
  <c r="AU47" i="6"/>
  <c r="AU8" i="6"/>
  <c r="AU9" i="6"/>
  <c r="AZ48" i="6"/>
  <c r="AZ10" i="6"/>
  <c r="AZ11" i="6"/>
  <c r="AT7" i="6"/>
  <c r="AV47" i="6"/>
  <c r="AV8" i="6"/>
  <c r="AV9" i="6"/>
  <c r="BA48" i="6"/>
  <c r="BA10" i="6"/>
  <c r="BA11" i="6"/>
  <c r="AU7" i="6"/>
  <c r="AW47" i="6"/>
  <c r="AW8" i="6"/>
  <c r="AW9" i="6"/>
  <c r="BB48" i="6"/>
  <c r="BB10" i="6"/>
  <c r="BB11" i="6"/>
  <c r="AV7" i="6"/>
  <c r="AX47" i="6"/>
  <c r="AX8" i="6"/>
  <c r="AX9" i="6"/>
  <c r="BC48" i="6"/>
  <c r="BC10" i="6"/>
  <c r="BC11" i="6"/>
  <c r="AW7" i="6"/>
  <c r="AY47" i="6"/>
  <c r="AY8" i="6"/>
  <c r="AY9" i="6"/>
  <c r="BD48" i="6"/>
  <c r="BD10" i="6"/>
  <c r="BD11" i="6"/>
  <c r="AX7" i="6"/>
  <c r="AZ47" i="6"/>
  <c r="AZ8" i="6"/>
  <c r="AZ9" i="6"/>
  <c r="BE48" i="6"/>
  <c r="BE10" i="6"/>
  <c r="BE11" i="6"/>
  <c r="BA47" i="6"/>
  <c r="AY7" i="6"/>
  <c r="BA8" i="6"/>
  <c r="BA9" i="6"/>
  <c r="BF48" i="6"/>
  <c r="BF10" i="6"/>
  <c r="BF11" i="6"/>
  <c r="BB47" i="6"/>
  <c r="AZ7" i="6"/>
  <c r="BB8" i="6"/>
  <c r="BB9" i="6"/>
  <c r="BG48" i="6"/>
  <c r="BG10" i="6"/>
  <c r="BG11" i="6"/>
  <c r="BC47" i="6"/>
  <c r="BA7" i="6"/>
  <c r="BC8" i="6"/>
  <c r="BC9" i="6"/>
  <c r="BH48" i="6"/>
  <c r="BH10" i="6"/>
  <c r="BH11" i="6"/>
  <c r="BD47" i="6"/>
  <c r="BB7" i="6"/>
  <c r="BD8" i="6"/>
  <c r="BD9" i="6"/>
  <c r="BI48" i="6"/>
  <c r="BI10" i="6"/>
  <c r="BI11" i="6"/>
  <c r="BE47" i="6"/>
  <c r="BC7" i="6"/>
  <c r="BE8" i="6"/>
  <c r="BE9" i="6"/>
  <c r="BJ48" i="6"/>
  <c r="BJ10" i="6"/>
  <c r="BJ11" i="6"/>
  <c r="BF47" i="6"/>
  <c r="BD7" i="6"/>
  <c r="BF8" i="6"/>
  <c r="BF9" i="6"/>
  <c r="BK48" i="6"/>
  <c r="BK10" i="6"/>
  <c r="BK11" i="6"/>
  <c r="BG47" i="6"/>
  <c r="BE7" i="6"/>
  <c r="BG8" i="6"/>
  <c r="BG9" i="6"/>
  <c r="BL48" i="6"/>
  <c r="BL10" i="6"/>
  <c r="BL11" i="6"/>
  <c r="D144" i="11"/>
  <c r="D140" i="11"/>
  <c r="D101" i="11"/>
  <c r="E101" i="11"/>
  <c r="E100" i="11"/>
  <c r="E99" i="11"/>
  <c r="F9" i="11"/>
  <c r="D58" i="11"/>
  <c r="D61" i="11"/>
  <c r="K30" i="6"/>
  <c r="K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J30" i="6"/>
  <c r="J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I30" i="6"/>
  <c r="I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H30" i="6"/>
  <c r="H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G30" i="6"/>
  <c r="G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F30" i="6"/>
  <c r="F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Q71" i="6"/>
  <c r="R71" i="6"/>
  <c r="S71" i="6"/>
  <c r="T71" i="6"/>
  <c r="U71" i="6"/>
  <c r="V71" i="6"/>
  <c r="W71" i="6"/>
  <c r="X71" i="6"/>
  <c r="Y71" i="6"/>
  <c r="Z71" i="6"/>
  <c r="AA71" i="6"/>
  <c r="AB71" i="6"/>
  <c r="M71" i="6"/>
  <c r="N71" i="6"/>
  <c r="O71" i="6"/>
  <c r="P71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7" i="6"/>
  <c r="BF69" i="6"/>
  <c r="BG7" i="6"/>
  <c r="BG69" i="6"/>
  <c r="BH7" i="6"/>
  <c r="BH69" i="6"/>
  <c r="BI7" i="6"/>
  <c r="BI69" i="6"/>
  <c r="BJ7" i="6"/>
  <c r="BJ69" i="6"/>
  <c r="BK7" i="6"/>
  <c r="BK69" i="6"/>
  <c r="BL7" i="6"/>
  <c r="BL69" i="6"/>
  <c r="BM7" i="6"/>
  <c r="BM69" i="6"/>
  <c r="BN7" i="6"/>
  <c r="BN69" i="6"/>
  <c r="BO7" i="6"/>
  <c r="BO69" i="6"/>
  <c r="BP7" i="6"/>
  <c r="BP69" i="6"/>
  <c r="BQ7" i="6"/>
  <c r="BQ69" i="6"/>
  <c r="BR7" i="6"/>
  <c r="BR69" i="6"/>
  <c r="BS7" i="6"/>
  <c r="BS69" i="6"/>
  <c r="BT7" i="6"/>
  <c r="BT69" i="6"/>
  <c r="BU7" i="6"/>
  <c r="BU69" i="6"/>
  <c r="BV7" i="6"/>
  <c r="BV69" i="6"/>
  <c r="BW7" i="6"/>
  <c r="BW69" i="6"/>
  <c r="BX7" i="6"/>
  <c r="BX69" i="6"/>
  <c r="BY7" i="6"/>
  <c r="BY69" i="6"/>
  <c r="BZ7" i="6"/>
  <c r="BZ69" i="6"/>
  <c r="CA7" i="6"/>
  <c r="CA69" i="6"/>
  <c r="CB7" i="6"/>
  <c r="CB69" i="6"/>
  <c r="CC7" i="6"/>
  <c r="CC69" i="6"/>
  <c r="CD7" i="6"/>
  <c r="CD69" i="6"/>
  <c r="CE7" i="6"/>
  <c r="CE69" i="6"/>
  <c r="CF7" i="6"/>
  <c r="CF69" i="6"/>
  <c r="CG7" i="6"/>
  <c r="CG69" i="6"/>
  <c r="CH7" i="6"/>
  <c r="CH69" i="6"/>
  <c r="CI7" i="6"/>
  <c r="CI69" i="6"/>
  <c r="CJ7" i="6"/>
  <c r="CJ69" i="6"/>
  <c r="CK7" i="6"/>
  <c r="CK69" i="6"/>
  <c r="CL7" i="6"/>
  <c r="CL69" i="6"/>
  <c r="CM7" i="6"/>
  <c r="CM69" i="6"/>
  <c r="CN7" i="6"/>
  <c r="CN69" i="6"/>
  <c r="CO7" i="6"/>
  <c r="CO69" i="6"/>
  <c r="CP7" i="6"/>
  <c r="CP69" i="6"/>
  <c r="CQ7" i="6"/>
  <c r="CQ69" i="6"/>
  <c r="CR7" i="6"/>
  <c r="CR69" i="6"/>
  <c r="CS7" i="6"/>
  <c r="CS69" i="6"/>
  <c r="CT7" i="6"/>
  <c r="CT69" i="6"/>
  <c r="CU7" i="6"/>
  <c r="CU69" i="6"/>
  <c r="CV7" i="6"/>
  <c r="CV69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54" i="6"/>
  <c r="AM20" i="6"/>
  <c r="AM70" i="6"/>
  <c r="AN54" i="6"/>
  <c r="AN20" i="6"/>
  <c r="AN70" i="6"/>
  <c r="AO54" i="6"/>
  <c r="AO20" i="6"/>
  <c r="AO70" i="6"/>
  <c r="AP54" i="6"/>
  <c r="AP20" i="6"/>
  <c r="AP70" i="6"/>
  <c r="AQ54" i="6"/>
  <c r="AQ20" i="6"/>
  <c r="AQ70" i="6"/>
  <c r="AR54" i="6"/>
  <c r="AR20" i="6"/>
  <c r="AR70" i="6"/>
  <c r="AS54" i="6"/>
  <c r="AS20" i="6"/>
  <c r="AS70" i="6"/>
  <c r="AT54" i="6"/>
  <c r="AT20" i="6"/>
  <c r="AT70" i="6"/>
  <c r="AU54" i="6"/>
  <c r="AU20" i="6"/>
  <c r="AU70" i="6"/>
  <c r="AV54" i="6"/>
  <c r="AV20" i="6"/>
  <c r="AV70" i="6"/>
  <c r="AW54" i="6"/>
  <c r="AW20" i="6"/>
  <c r="AW70" i="6"/>
  <c r="AX54" i="6"/>
  <c r="AX20" i="6"/>
  <c r="AX70" i="6"/>
  <c r="AY54" i="6"/>
  <c r="AY20" i="6"/>
  <c r="AY70" i="6"/>
  <c r="AZ54" i="6"/>
  <c r="AZ20" i="6"/>
  <c r="AZ70" i="6"/>
  <c r="BA54" i="6"/>
  <c r="BA20" i="6"/>
  <c r="BA70" i="6"/>
  <c r="BB54" i="6"/>
  <c r="BB20" i="6"/>
  <c r="BB70" i="6"/>
  <c r="BC54" i="6"/>
  <c r="BC20" i="6"/>
  <c r="BC70" i="6"/>
  <c r="BD54" i="6"/>
  <c r="BD20" i="6"/>
  <c r="BD70" i="6"/>
  <c r="BE54" i="6"/>
  <c r="BE20" i="6"/>
  <c r="BE70" i="6"/>
  <c r="BF54" i="6"/>
  <c r="BF20" i="6"/>
  <c r="BF70" i="6"/>
  <c r="BG54" i="6"/>
  <c r="BG20" i="6"/>
  <c r="BG70" i="6"/>
  <c r="BH54" i="6"/>
  <c r="BH20" i="6"/>
  <c r="BH70" i="6"/>
  <c r="BI54" i="6"/>
  <c r="BI20" i="6"/>
  <c r="BI70" i="6"/>
  <c r="BH47" i="6"/>
  <c r="BH8" i="6"/>
  <c r="BH9" i="6"/>
  <c r="BJ54" i="6"/>
  <c r="BJ20" i="6"/>
  <c r="BJ70" i="6"/>
  <c r="BI47" i="6"/>
  <c r="BI8" i="6"/>
  <c r="BI9" i="6"/>
  <c r="BK54" i="6"/>
  <c r="BK20" i="6"/>
  <c r="BK70" i="6"/>
  <c r="BJ47" i="6"/>
  <c r="BJ8" i="6"/>
  <c r="BJ9" i="6"/>
  <c r="BL54" i="6"/>
  <c r="BL20" i="6"/>
  <c r="BL70" i="6"/>
  <c r="BK47" i="6"/>
  <c r="BK8" i="6"/>
  <c r="BK9" i="6"/>
  <c r="BM54" i="6"/>
  <c r="BM20" i="6"/>
  <c r="BM70" i="6"/>
  <c r="BL47" i="6"/>
  <c r="BL8" i="6"/>
  <c r="BL9" i="6"/>
  <c r="BN54" i="6"/>
  <c r="BN20" i="6"/>
  <c r="BN70" i="6"/>
  <c r="BM47" i="6"/>
  <c r="BM8" i="6"/>
  <c r="BM9" i="6"/>
  <c r="BO54" i="6"/>
  <c r="BO20" i="6"/>
  <c r="BO70" i="6"/>
  <c r="BN47" i="6"/>
  <c r="BN8" i="6"/>
  <c r="BN9" i="6"/>
  <c r="BP54" i="6"/>
  <c r="BP20" i="6"/>
  <c r="BP70" i="6"/>
  <c r="BO47" i="6"/>
  <c r="BO8" i="6"/>
  <c r="BO9" i="6"/>
  <c r="BQ54" i="6"/>
  <c r="BQ20" i="6"/>
  <c r="BQ70" i="6"/>
  <c r="BP47" i="6"/>
  <c r="BP8" i="6"/>
  <c r="BP9" i="6"/>
  <c r="BR54" i="6"/>
  <c r="BR20" i="6"/>
  <c r="BR70" i="6"/>
  <c r="BQ47" i="6"/>
  <c r="BQ8" i="6"/>
  <c r="BQ9" i="6"/>
  <c r="BS54" i="6"/>
  <c r="BS20" i="6"/>
  <c r="BS70" i="6"/>
  <c r="BR47" i="6"/>
  <c r="BR8" i="6"/>
  <c r="BR9" i="6"/>
  <c r="BT54" i="6"/>
  <c r="BT20" i="6"/>
  <c r="BT70" i="6"/>
  <c r="BS47" i="6"/>
  <c r="BS8" i="6"/>
  <c r="BS9" i="6"/>
  <c r="BU54" i="6"/>
  <c r="BU20" i="6"/>
  <c r="BU70" i="6"/>
  <c r="BT47" i="6"/>
  <c r="BT8" i="6"/>
  <c r="BT9" i="6"/>
  <c r="BV54" i="6"/>
  <c r="BV20" i="6"/>
  <c r="BV70" i="6"/>
  <c r="BU47" i="6"/>
  <c r="BU8" i="6"/>
  <c r="BU9" i="6"/>
  <c r="BW54" i="6"/>
  <c r="BW20" i="6"/>
  <c r="BW70" i="6"/>
  <c r="BV47" i="6"/>
  <c r="BV8" i="6"/>
  <c r="BV9" i="6"/>
  <c r="BX54" i="6"/>
  <c r="BX20" i="6"/>
  <c r="BX70" i="6"/>
  <c r="BW47" i="6"/>
  <c r="BW8" i="6"/>
  <c r="BW9" i="6"/>
  <c r="BY54" i="6"/>
  <c r="BY20" i="6"/>
  <c r="BY70" i="6"/>
  <c r="BX47" i="6"/>
  <c r="BX8" i="6"/>
  <c r="BX9" i="6"/>
  <c r="BZ54" i="6"/>
  <c r="BZ20" i="6"/>
  <c r="BZ70" i="6"/>
  <c r="BY47" i="6"/>
  <c r="BY8" i="6"/>
  <c r="BY9" i="6"/>
  <c r="CA54" i="6"/>
  <c r="CA20" i="6"/>
  <c r="CA70" i="6"/>
  <c r="BZ47" i="6"/>
  <c r="BZ8" i="6"/>
  <c r="BZ9" i="6"/>
  <c r="CB54" i="6"/>
  <c r="CB20" i="6"/>
  <c r="CB70" i="6"/>
  <c r="CA47" i="6"/>
  <c r="CA8" i="6"/>
  <c r="CA9" i="6"/>
  <c r="CC54" i="6"/>
  <c r="CC20" i="6"/>
  <c r="CC70" i="6"/>
  <c r="CB47" i="6"/>
  <c r="CB8" i="6"/>
  <c r="CB9" i="6"/>
  <c r="CD54" i="6"/>
  <c r="CD20" i="6"/>
  <c r="CD70" i="6"/>
  <c r="CC47" i="6"/>
  <c r="CC8" i="6"/>
  <c r="CC9" i="6"/>
  <c r="CE54" i="6"/>
  <c r="CE20" i="6"/>
  <c r="CE70" i="6"/>
  <c r="CD47" i="6"/>
  <c r="CD8" i="6"/>
  <c r="CD9" i="6"/>
  <c r="CF54" i="6"/>
  <c r="CF20" i="6"/>
  <c r="CF70" i="6"/>
  <c r="CE47" i="6"/>
  <c r="CE8" i="6"/>
  <c r="CE9" i="6"/>
  <c r="CG54" i="6"/>
  <c r="CG20" i="6"/>
  <c r="CG70" i="6"/>
  <c r="CF47" i="6"/>
  <c r="CF8" i="6"/>
  <c r="CF9" i="6"/>
  <c r="CH54" i="6"/>
  <c r="CH20" i="6"/>
  <c r="CH70" i="6"/>
  <c r="CG47" i="6"/>
  <c r="CG8" i="6"/>
  <c r="CG9" i="6"/>
  <c r="CI54" i="6"/>
  <c r="CI20" i="6"/>
  <c r="CI70" i="6"/>
  <c r="CH47" i="6"/>
  <c r="CH8" i="6"/>
  <c r="CH9" i="6"/>
  <c r="CJ54" i="6"/>
  <c r="CJ20" i="6"/>
  <c r="CJ70" i="6"/>
  <c r="CI47" i="6"/>
  <c r="CI8" i="6"/>
  <c r="CI9" i="6"/>
  <c r="CK54" i="6"/>
  <c r="CK20" i="6"/>
  <c r="CK70" i="6"/>
  <c r="CJ47" i="6"/>
  <c r="CJ8" i="6"/>
  <c r="CJ9" i="6"/>
  <c r="CL54" i="6"/>
  <c r="CL20" i="6"/>
  <c r="CL70" i="6"/>
  <c r="CK47" i="6"/>
  <c r="CK8" i="6"/>
  <c r="CK9" i="6"/>
  <c r="CM54" i="6"/>
  <c r="CM20" i="6"/>
  <c r="CM70" i="6"/>
  <c r="CL47" i="6"/>
  <c r="CL8" i="6"/>
  <c r="CL9" i="6"/>
  <c r="CN54" i="6"/>
  <c r="CN20" i="6"/>
  <c r="CN70" i="6"/>
  <c r="CM47" i="6"/>
  <c r="CM8" i="6"/>
  <c r="CM9" i="6"/>
  <c r="CO54" i="6"/>
  <c r="CO20" i="6"/>
  <c r="CO70" i="6"/>
  <c r="CN47" i="6"/>
  <c r="CN8" i="6"/>
  <c r="CN9" i="6"/>
  <c r="CP54" i="6"/>
  <c r="CP20" i="6"/>
  <c r="CP70" i="6"/>
  <c r="CO47" i="6"/>
  <c r="CO8" i="6"/>
  <c r="CO9" i="6"/>
  <c r="CQ54" i="6"/>
  <c r="CQ20" i="6"/>
  <c r="CQ70" i="6"/>
  <c r="CP47" i="6"/>
  <c r="CP8" i="6"/>
  <c r="CP9" i="6"/>
  <c r="CR54" i="6"/>
  <c r="CR20" i="6"/>
  <c r="CR70" i="6"/>
  <c r="CQ47" i="6"/>
  <c r="CQ8" i="6"/>
  <c r="CQ9" i="6"/>
  <c r="CS54" i="6"/>
  <c r="CS20" i="6"/>
  <c r="CS70" i="6"/>
  <c r="CR47" i="6"/>
  <c r="CR8" i="6"/>
  <c r="CR9" i="6"/>
  <c r="CT54" i="6"/>
  <c r="CT20" i="6"/>
  <c r="CT70" i="6"/>
  <c r="CS47" i="6"/>
  <c r="CS8" i="6"/>
  <c r="CS9" i="6"/>
  <c r="CU54" i="6"/>
  <c r="CU20" i="6"/>
  <c r="CU70" i="6"/>
  <c r="CT47" i="6"/>
  <c r="CT8" i="6"/>
  <c r="CT9" i="6"/>
  <c r="CV54" i="6"/>
  <c r="CV20" i="6"/>
  <c r="CV70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N76" i="6"/>
  <c r="O76" i="6"/>
  <c r="P76" i="6"/>
  <c r="Q76" i="6"/>
  <c r="R76" i="6"/>
  <c r="E51" i="11"/>
  <c r="E41" i="11"/>
  <c r="E52" i="11"/>
  <c r="E42" i="11"/>
  <c r="E53" i="11"/>
  <c r="E43" i="11"/>
  <c r="E54" i="11"/>
  <c r="E58" i="11"/>
  <c r="E60" i="11"/>
  <c r="E61" i="11"/>
  <c r="E49" i="6"/>
  <c r="S49" i="6"/>
  <c r="S13" i="6"/>
  <c r="E63" i="11"/>
  <c r="E75" i="11"/>
  <c r="E64" i="11"/>
  <c r="E76" i="11"/>
  <c r="E65" i="11"/>
  <c r="E77" i="11"/>
  <c r="E66" i="11"/>
  <c r="E78" i="11"/>
  <c r="E68" i="11"/>
  <c r="E80" i="11"/>
  <c r="E70" i="11"/>
  <c r="E82" i="11"/>
  <c r="E72" i="11"/>
  <c r="E84" i="11"/>
  <c r="E85" i="11"/>
  <c r="E38" i="11"/>
  <c r="E50" i="6"/>
  <c r="S50" i="6"/>
  <c r="S14" i="6"/>
  <c r="S76" i="6"/>
  <c r="T49" i="6"/>
  <c r="T13" i="6"/>
  <c r="T50" i="6"/>
  <c r="T14" i="6"/>
  <c r="T76" i="6"/>
  <c r="U49" i="6"/>
  <c r="U13" i="6"/>
  <c r="U50" i="6"/>
  <c r="U14" i="6"/>
  <c r="U76" i="6"/>
  <c r="V49" i="6"/>
  <c r="V13" i="6"/>
  <c r="V50" i="6"/>
  <c r="V14" i="6"/>
  <c r="V76" i="6"/>
  <c r="W49" i="6"/>
  <c r="W13" i="6"/>
  <c r="W50" i="6"/>
  <c r="W14" i="6"/>
  <c r="W76" i="6"/>
  <c r="X49" i="6"/>
  <c r="X13" i="6"/>
  <c r="X50" i="6"/>
  <c r="X14" i="6"/>
  <c r="X76" i="6"/>
  <c r="Y49" i="6"/>
  <c r="Y13" i="6"/>
  <c r="Y50" i="6"/>
  <c r="Y14" i="6"/>
  <c r="Y76" i="6"/>
  <c r="Z49" i="6"/>
  <c r="Z13" i="6"/>
  <c r="Z50" i="6"/>
  <c r="Z14" i="6"/>
  <c r="Z76" i="6"/>
  <c r="AA49" i="6"/>
  <c r="AA13" i="6"/>
  <c r="AA50" i="6"/>
  <c r="AA14" i="6"/>
  <c r="AA76" i="6"/>
  <c r="AB49" i="6"/>
  <c r="AB13" i="6"/>
  <c r="AB50" i="6"/>
  <c r="AB14" i="6"/>
  <c r="AB76" i="6"/>
  <c r="F51" i="11"/>
  <c r="F41" i="11"/>
  <c r="F52" i="11"/>
  <c r="F42" i="11"/>
  <c r="F53" i="11"/>
  <c r="F43" i="11"/>
  <c r="F54" i="11"/>
  <c r="F47" i="11"/>
  <c r="F58" i="11"/>
  <c r="F60" i="11"/>
  <c r="F61" i="11"/>
  <c r="F49" i="6"/>
  <c r="AC49" i="6"/>
  <c r="AC13" i="6"/>
  <c r="F63" i="11"/>
  <c r="F75" i="11"/>
  <c r="F64" i="11"/>
  <c r="F76" i="11"/>
  <c r="F65" i="11"/>
  <c r="F77" i="11"/>
  <c r="F66" i="11"/>
  <c r="F78" i="11"/>
  <c r="F68" i="11"/>
  <c r="F80" i="11"/>
  <c r="F70" i="11"/>
  <c r="F82" i="11"/>
  <c r="F72" i="11"/>
  <c r="F84" i="11"/>
  <c r="F85" i="11"/>
  <c r="F38" i="11"/>
  <c r="F50" i="6"/>
  <c r="AC50" i="6"/>
  <c r="AC14" i="6"/>
  <c r="AC76" i="6"/>
  <c r="AD49" i="6"/>
  <c r="AD13" i="6"/>
  <c r="AD50" i="6"/>
  <c r="AD14" i="6"/>
  <c r="AD76" i="6"/>
  <c r="AE49" i="6"/>
  <c r="AE13" i="6"/>
  <c r="AE50" i="6"/>
  <c r="AE14" i="6"/>
  <c r="AE76" i="6"/>
  <c r="AF49" i="6"/>
  <c r="AF13" i="6"/>
  <c r="AF50" i="6"/>
  <c r="AF14" i="6"/>
  <c r="AF76" i="6"/>
  <c r="AG49" i="6"/>
  <c r="AG13" i="6"/>
  <c r="AG50" i="6"/>
  <c r="AG14" i="6"/>
  <c r="AG76" i="6"/>
  <c r="AH49" i="6"/>
  <c r="AH13" i="6"/>
  <c r="AH50" i="6"/>
  <c r="AH14" i="6"/>
  <c r="AH76" i="6"/>
  <c r="AI49" i="6"/>
  <c r="AI13" i="6"/>
  <c r="AI50" i="6"/>
  <c r="AI14" i="6"/>
  <c r="AI76" i="6"/>
  <c r="AJ49" i="6"/>
  <c r="AJ13" i="6"/>
  <c r="AJ50" i="6"/>
  <c r="AJ14" i="6"/>
  <c r="AJ76" i="6"/>
  <c r="AK49" i="6"/>
  <c r="AK13" i="6"/>
  <c r="AK50" i="6"/>
  <c r="AK14" i="6"/>
  <c r="AK76" i="6"/>
  <c r="AL49" i="6"/>
  <c r="AL13" i="6"/>
  <c r="AL50" i="6"/>
  <c r="AL14" i="6"/>
  <c r="AL76" i="6"/>
  <c r="AM49" i="6"/>
  <c r="AM13" i="6"/>
  <c r="AM50" i="6"/>
  <c r="AM14" i="6"/>
  <c r="AM76" i="6"/>
  <c r="AN49" i="6"/>
  <c r="AN13" i="6"/>
  <c r="AN50" i="6"/>
  <c r="AN14" i="6"/>
  <c r="AN76" i="6"/>
  <c r="G51" i="11"/>
  <c r="G41" i="11"/>
  <c r="G52" i="11"/>
  <c r="G42" i="11"/>
  <c r="G53" i="11"/>
  <c r="G43" i="11"/>
  <c r="G54" i="11"/>
  <c r="G47" i="11"/>
  <c r="G58" i="11"/>
  <c r="G60" i="11"/>
  <c r="G61" i="11"/>
  <c r="G49" i="6"/>
  <c r="AO49" i="6"/>
  <c r="AO13" i="6"/>
  <c r="G63" i="11"/>
  <c r="G75" i="11"/>
  <c r="G64" i="11"/>
  <c r="G76" i="11"/>
  <c r="G65" i="11"/>
  <c r="G77" i="11"/>
  <c r="G66" i="11"/>
  <c r="G78" i="11"/>
  <c r="G68" i="11"/>
  <c r="G80" i="11"/>
  <c r="G70" i="11"/>
  <c r="G82" i="11"/>
  <c r="G72" i="11"/>
  <c r="G84" i="11"/>
  <c r="G85" i="11"/>
  <c r="G38" i="11"/>
  <c r="G50" i="6"/>
  <c r="AO50" i="6"/>
  <c r="AO14" i="6"/>
  <c r="AO76" i="6"/>
  <c r="AP49" i="6"/>
  <c r="AP13" i="6"/>
  <c r="AP50" i="6"/>
  <c r="AP14" i="6"/>
  <c r="AP76" i="6"/>
  <c r="AQ49" i="6"/>
  <c r="AQ13" i="6"/>
  <c r="AQ50" i="6"/>
  <c r="AQ14" i="6"/>
  <c r="AQ76" i="6"/>
  <c r="AR49" i="6"/>
  <c r="AR13" i="6"/>
  <c r="AR50" i="6"/>
  <c r="AR14" i="6"/>
  <c r="AR76" i="6"/>
  <c r="AS49" i="6"/>
  <c r="AS13" i="6"/>
  <c r="AS50" i="6"/>
  <c r="AS14" i="6"/>
  <c r="AS76" i="6"/>
  <c r="AT49" i="6"/>
  <c r="AT13" i="6"/>
  <c r="AT50" i="6"/>
  <c r="AT14" i="6"/>
  <c r="AT76" i="6"/>
  <c r="AU49" i="6"/>
  <c r="AU13" i="6"/>
  <c r="AU50" i="6"/>
  <c r="AU14" i="6"/>
  <c r="AU76" i="6"/>
  <c r="AV49" i="6"/>
  <c r="AV13" i="6"/>
  <c r="AV50" i="6"/>
  <c r="AV14" i="6"/>
  <c r="AV76" i="6"/>
  <c r="AW49" i="6"/>
  <c r="AW13" i="6"/>
  <c r="AW50" i="6"/>
  <c r="AW14" i="6"/>
  <c r="AW76" i="6"/>
  <c r="AX49" i="6"/>
  <c r="AX13" i="6"/>
  <c r="AX50" i="6"/>
  <c r="AX14" i="6"/>
  <c r="AX76" i="6"/>
  <c r="AY49" i="6"/>
  <c r="AY13" i="6"/>
  <c r="AY50" i="6"/>
  <c r="AY14" i="6"/>
  <c r="AY76" i="6"/>
  <c r="AZ49" i="6"/>
  <c r="AZ13" i="6"/>
  <c r="AZ50" i="6"/>
  <c r="AZ14" i="6"/>
  <c r="AZ76" i="6"/>
  <c r="H51" i="11"/>
  <c r="H41" i="11"/>
  <c r="H52" i="11"/>
  <c r="H42" i="11"/>
  <c r="H53" i="11"/>
  <c r="H43" i="11"/>
  <c r="H54" i="11"/>
  <c r="H45" i="11"/>
  <c r="H47" i="11"/>
  <c r="H58" i="11"/>
  <c r="H60" i="11"/>
  <c r="H61" i="11"/>
  <c r="H49" i="6"/>
  <c r="BA49" i="6"/>
  <c r="BA13" i="6"/>
  <c r="H63" i="11"/>
  <c r="H75" i="11"/>
  <c r="H64" i="11"/>
  <c r="H76" i="11"/>
  <c r="H65" i="11"/>
  <c r="H77" i="11"/>
  <c r="H66" i="11"/>
  <c r="H78" i="11"/>
  <c r="H68" i="11"/>
  <c r="H80" i="11"/>
  <c r="H70" i="11"/>
  <c r="H82" i="11"/>
  <c r="H72" i="11"/>
  <c r="H84" i="11"/>
  <c r="H85" i="11"/>
  <c r="H38" i="11"/>
  <c r="H50" i="6"/>
  <c r="BA50" i="6"/>
  <c r="BA14" i="6"/>
  <c r="BA76" i="6"/>
  <c r="BB49" i="6"/>
  <c r="BB13" i="6"/>
  <c r="BB50" i="6"/>
  <c r="BB14" i="6"/>
  <c r="BB76" i="6"/>
  <c r="BC49" i="6"/>
  <c r="BC13" i="6"/>
  <c r="BC50" i="6"/>
  <c r="BC14" i="6"/>
  <c r="BC76" i="6"/>
  <c r="BD49" i="6"/>
  <c r="BD13" i="6"/>
  <c r="BD50" i="6"/>
  <c r="BD14" i="6"/>
  <c r="BD76" i="6"/>
  <c r="BE49" i="6"/>
  <c r="BE13" i="6"/>
  <c r="BE50" i="6"/>
  <c r="BE14" i="6"/>
  <c r="BE76" i="6"/>
  <c r="BF49" i="6"/>
  <c r="BF13" i="6"/>
  <c r="BF50" i="6"/>
  <c r="BF14" i="6"/>
  <c r="BF76" i="6"/>
  <c r="BG49" i="6"/>
  <c r="BG13" i="6"/>
  <c r="BG50" i="6"/>
  <c r="BG14" i="6"/>
  <c r="BG76" i="6"/>
  <c r="BH49" i="6"/>
  <c r="BH13" i="6"/>
  <c r="BH50" i="6"/>
  <c r="BH14" i="6"/>
  <c r="BH76" i="6"/>
  <c r="BI49" i="6"/>
  <c r="BI13" i="6"/>
  <c r="BI50" i="6"/>
  <c r="BI14" i="6"/>
  <c r="BI76" i="6"/>
  <c r="BJ49" i="6"/>
  <c r="BJ13" i="6"/>
  <c r="BJ50" i="6"/>
  <c r="BJ14" i="6"/>
  <c r="BJ76" i="6"/>
  <c r="BK49" i="6"/>
  <c r="BK13" i="6"/>
  <c r="BK50" i="6"/>
  <c r="BK14" i="6"/>
  <c r="BK76" i="6"/>
  <c r="BL49" i="6"/>
  <c r="BL13" i="6"/>
  <c r="BL50" i="6"/>
  <c r="BL14" i="6"/>
  <c r="BL76" i="6"/>
  <c r="I51" i="11"/>
  <c r="I41" i="11"/>
  <c r="I52" i="11"/>
  <c r="I42" i="11"/>
  <c r="I53" i="11"/>
  <c r="I43" i="11"/>
  <c r="I54" i="11"/>
  <c r="I45" i="11"/>
  <c r="I47" i="11"/>
  <c r="I58" i="11"/>
  <c r="I60" i="11"/>
  <c r="I61" i="11"/>
  <c r="I49" i="6"/>
  <c r="BM49" i="6"/>
  <c r="BM13" i="6"/>
  <c r="I63" i="11"/>
  <c r="I75" i="11"/>
  <c r="I64" i="11"/>
  <c r="I76" i="11"/>
  <c r="I65" i="11"/>
  <c r="I77" i="11"/>
  <c r="I66" i="11"/>
  <c r="I78" i="11"/>
  <c r="I68" i="11"/>
  <c r="I80" i="11"/>
  <c r="I70" i="11"/>
  <c r="I82" i="11"/>
  <c r="I72" i="11"/>
  <c r="I84" i="11"/>
  <c r="I85" i="11"/>
  <c r="I38" i="11"/>
  <c r="I50" i="6"/>
  <c r="BM50" i="6"/>
  <c r="BM14" i="6"/>
  <c r="BM76" i="6"/>
  <c r="BM48" i="6"/>
  <c r="BM10" i="6"/>
  <c r="BM11" i="6"/>
  <c r="BN49" i="6"/>
  <c r="BN13" i="6"/>
  <c r="BN50" i="6"/>
  <c r="BN14" i="6"/>
  <c r="BN76" i="6"/>
  <c r="BN48" i="6"/>
  <c r="BN10" i="6"/>
  <c r="BN11" i="6"/>
  <c r="BO49" i="6"/>
  <c r="BO13" i="6"/>
  <c r="BO50" i="6"/>
  <c r="BO14" i="6"/>
  <c r="BO76" i="6"/>
  <c r="BO48" i="6"/>
  <c r="BO10" i="6"/>
  <c r="BO11" i="6"/>
  <c r="BP49" i="6"/>
  <c r="BP13" i="6"/>
  <c r="BP50" i="6"/>
  <c r="BP14" i="6"/>
  <c r="BP76" i="6"/>
  <c r="BP48" i="6"/>
  <c r="BP10" i="6"/>
  <c r="BP11" i="6"/>
  <c r="BQ49" i="6"/>
  <c r="BQ13" i="6"/>
  <c r="BQ50" i="6"/>
  <c r="BQ14" i="6"/>
  <c r="BQ76" i="6"/>
  <c r="BQ48" i="6"/>
  <c r="BQ10" i="6"/>
  <c r="BQ11" i="6"/>
  <c r="BR49" i="6"/>
  <c r="BR13" i="6"/>
  <c r="BR50" i="6"/>
  <c r="BR14" i="6"/>
  <c r="BR76" i="6"/>
  <c r="BR48" i="6"/>
  <c r="BR10" i="6"/>
  <c r="BR11" i="6"/>
  <c r="BS49" i="6"/>
  <c r="BS13" i="6"/>
  <c r="BS50" i="6"/>
  <c r="BS14" i="6"/>
  <c r="BS76" i="6"/>
  <c r="BS48" i="6"/>
  <c r="BS10" i="6"/>
  <c r="BS11" i="6"/>
  <c r="BT49" i="6"/>
  <c r="BT13" i="6"/>
  <c r="BT50" i="6"/>
  <c r="BT14" i="6"/>
  <c r="BT76" i="6"/>
  <c r="BT48" i="6"/>
  <c r="BT10" i="6"/>
  <c r="BT11" i="6"/>
  <c r="BU49" i="6"/>
  <c r="BU13" i="6"/>
  <c r="BU50" i="6"/>
  <c r="BU14" i="6"/>
  <c r="BU76" i="6"/>
  <c r="BU48" i="6"/>
  <c r="BU10" i="6"/>
  <c r="BU11" i="6"/>
  <c r="BV49" i="6"/>
  <c r="BV13" i="6"/>
  <c r="BV50" i="6"/>
  <c r="BV14" i="6"/>
  <c r="BV76" i="6"/>
  <c r="BV48" i="6"/>
  <c r="BV10" i="6"/>
  <c r="BV11" i="6"/>
  <c r="BW49" i="6"/>
  <c r="BW13" i="6"/>
  <c r="BW50" i="6"/>
  <c r="BW14" i="6"/>
  <c r="BW76" i="6"/>
  <c r="BW48" i="6"/>
  <c r="BW10" i="6"/>
  <c r="BW11" i="6"/>
  <c r="BX49" i="6"/>
  <c r="BX13" i="6"/>
  <c r="BX50" i="6"/>
  <c r="BX14" i="6"/>
  <c r="BX76" i="6"/>
  <c r="BX48" i="6"/>
  <c r="BX10" i="6"/>
  <c r="BX11" i="6"/>
  <c r="J51" i="11"/>
  <c r="J41" i="11"/>
  <c r="J52" i="11"/>
  <c r="J42" i="11"/>
  <c r="J53" i="11"/>
  <c r="J43" i="11"/>
  <c r="J54" i="11"/>
  <c r="J45" i="11"/>
  <c r="J47" i="11"/>
  <c r="J58" i="11"/>
  <c r="J60" i="11"/>
  <c r="J61" i="11"/>
  <c r="J49" i="6"/>
  <c r="BY49" i="6"/>
  <c r="BY13" i="6"/>
  <c r="J63" i="11"/>
  <c r="J75" i="11"/>
  <c r="J64" i="11"/>
  <c r="J76" i="11"/>
  <c r="J65" i="11"/>
  <c r="J77" i="11"/>
  <c r="J66" i="11"/>
  <c r="J78" i="11"/>
  <c r="J68" i="11"/>
  <c r="J80" i="11"/>
  <c r="J70" i="11"/>
  <c r="J82" i="11"/>
  <c r="J72" i="11"/>
  <c r="J84" i="11"/>
  <c r="J85" i="11"/>
  <c r="J38" i="11"/>
  <c r="J50" i="6"/>
  <c r="BY50" i="6"/>
  <c r="BY14" i="6"/>
  <c r="BY76" i="6"/>
  <c r="BY48" i="6"/>
  <c r="BY10" i="6"/>
  <c r="BY11" i="6"/>
  <c r="BZ49" i="6"/>
  <c r="BZ13" i="6"/>
  <c r="BZ50" i="6"/>
  <c r="BZ14" i="6"/>
  <c r="BZ76" i="6"/>
  <c r="BZ48" i="6"/>
  <c r="BZ10" i="6"/>
  <c r="BZ11" i="6"/>
  <c r="CA49" i="6"/>
  <c r="CA13" i="6"/>
  <c r="CA50" i="6"/>
  <c r="CA14" i="6"/>
  <c r="CA76" i="6"/>
  <c r="CA48" i="6"/>
  <c r="CA10" i="6"/>
  <c r="CA11" i="6"/>
  <c r="CB49" i="6"/>
  <c r="CB13" i="6"/>
  <c r="CB50" i="6"/>
  <c r="CB14" i="6"/>
  <c r="CB76" i="6"/>
  <c r="CB48" i="6"/>
  <c r="CB10" i="6"/>
  <c r="CB11" i="6"/>
  <c r="CC49" i="6"/>
  <c r="CC13" i="6"/>
  <c r="CC50" i="6"/>
  <c r="CC14" i="6"/>
  <c r="CC76" i="6"/>
  <c r="CC48" i="6"/>
  <c r="CC10" i="6"/>
  <c r="CC11" i="6"/>
  <c r="CD49" i="6"/>
  <c r="CD13" i="6"/>
  <c r="CD50" i="6"/>
  <c r="CD14" i="6"/>
  <c r="CD76" i="6"/>
  <c r="CD48" i="6"/>
  <c r="CD10" i="6"/>
  <c r="CD11" i="6"/>
  <c r="CE49" i="6"/>
  <c r="CE13" i="6"/>
  <c r="CE50" i="6"/>
  <c r="CE14" i="6"/>
  <c r="CE76" i="6"/>
  <c r="CE48" i="6"/>
  <c r="CE10" i="6"/>
  <c r="CE11" i="6"/>
  <c r="CF49" i="6"/>
  <c r="CF13" i="6"/>
  <c r="CF50" i="6"/>
  <c r="CF14" i="6"/>
  <c r="CF76" i="6"/>
  <c r="CF48" i="6"/>
  <c r="CF10" i="6"/>
  <c r="CF11" i="6"/>
  <c r="CG49" i="6"/>
  <c r="CG13" i="6"/>
  <c r="CG50" i="6"/>
  <c r="CG14" i="6"/>
  <c r="CG76" i="6"/>
  <c r="CG48" i="6"/>
  <c r="CG10" i="6"/>
  <c r="CG11" i="6"/>
  <c r="CH49" i="6"/>
  <c r="CH13" i="6"/>
  <c r="CH50" i="6"/>
  <c r="CH14" i="6"/>
  <c r="CH76" i="6"/>
  <c r="CH48" i="6"/>
  <c r="CH10" i="6"/>
  <c r="CH11" i="6"/>
  <c r="CI49" i="6"/>
  <c r="CI13" i="6"/>
  <c r="CI50" i="6"/>
  <c r="CI14" i="6"/>
  <c r="CI76" i="6"/>
  <c r="CI48" i="6"/>
  <c r="CI10" i="6"/>
  <c r="CI11" i="6"/>
  <c r="CJ49" i="6"/>
  <c r="CJ13" i="6"/>
  <c r="CJ50" i="6"/>
  <c r="CJ14" i="6"/>
  <c r="CJ76" i="6"/>
  <c r="CJ48" i="6"/>
  <c r="CJ10" i="6"/>
  <c r="CJ11" i="6"/>
  <c r="K51" i="11"/>
  <c r="K41" i="11"/>
  <c r="K52" i="11"/>
  <c r="K42" i="11"/>
  <c r="K53" i="11"/>
  <c r="K43" i="11"/>
  <c r="K54" i="11"/>
  <c r="K45" i="11"/>
  <c r="K47" i="11"/>
  <c r="K58" i="11"/>
  <c r="K60" i="11"/>
  <c r="K61" i="11"/>
  <c r="K49" i="6"/>
  <c r="CK49" i="6"/>
  <c r="CK13" i="6"/>
  <c r="K63" i="11"/>
  <c r="K75" i="11"/>
  <c r="K64" i="11"/>
  <c r="K76" i="11"/>
  <c r="K65" i="11"/>
  <c r="K77" i="11"/>
  <c r="K66" i="11"/>
  <c r="K78" i="11"/>
  <c r="K68" i="11"/>
  <c r="K80" i="11"/>
  <c r="K70" i="11"/>
  <c r="K82" i="11"/>
  <c r="K72" i="11"/>
  <c r="K84" i="11"/>
  <c r="K85" i="11"/>
  <c r="K38" i="11"/>
  <c r="K50" i="6"/>
  <c r="CK50" i="6"/>
  <c r="CK14" i="6"/>
  <c r="CK76" i="6"/>
  <c r="CK48" i="6"/>
  <c r="CK10" i="6"/>
  <c r="CK11" i="6"/>
  <c r="CL49" i="6"/>
  <c r="CL13" i="6"/>
  <c r="CL50" i="6"/>
  <c r="CL14" i="6"/>
  <c r="CL76" i="6"/>
  <c r="CL48" i="6"/>
  <c r="CL10" i="6"/>
  <c r="CL11" i="6"/>
  <c r="CM49" i="6"/>
  <c r="CM13" i="6"/>
  <c r="CM50" i="6"/>
  <c r="CM14" i="6"/>
  <c r="CM76" i="6"/>
  <c r="CM48" i="6"/>
  <c r="CM10" i="6"/>
  <c r="CM11" i="6"/>
  <c r="CN49" i="6"/>
  <c r="CN13" i="6"/>
  <c r="CN50" i="6"/>
  <c r="CN14" i="6"/>
  <c r="CN76" i="6"/>
  <c r="CN48" i="6"/>
  <c r="CN10" i="6"/>
  <c r="CN11" i="6"/>
  <c r="CO49" i="6"/>
  <c r="CO13" i="6"/>
  <c r="CO50" i="6"/>
  <c r="CO14" i="6"/>
  <c r="CO76" i="6"/>
  <c r="CO48" i="6"/>
  <c r="CO10" i="6"/>
  <c r="CO11" i="6"/>
  <c r="CP49" i="6"/>
  <c r="CP13" i="6"/>
  <c r="CP50" i="6"/>
  <c r="CP14" i="6"/>
  <c r="CP76" i="6"/>
  <c r="CP48" i="6"/>
  <c r="CP10" i="6"/>
  <c r="CP11" i="6"/>
  <c r="CQ49" i="6"/>
  <c r="CQ13" i="6"/>
  <c r="CQ50" i="6"/>
  <c r="CQ14" i="6"/>
  <c r="CQ76" i="6"/>
  <c r="CQ48" i="6"/>
  <c r="CQ10" i="6"/>
  <c r="CQ11" i="6"/>
  <c r="CR49" i="6"/>
  <c r="CR13" i="6"/>
  <c r="CR50" i="6"/>
  <c r="CR14" i="6"/>
  <c r="CR76" i="6"/>
  <c r="CR48" i="6"/>
  <c r="CR10" i="6"/>
  <c r="CR11" i="6"/>
  <c r="CS49" i="6"/>
  <c r="CS13" i="6"/>
  <c r="CS50" i="6"/>
  <c r="CS14" i="6"/>
  <c r="CS76" i="6"/>
  <c r="CS48" i="6"/>
  <c r="CS10" i="6"/>
  <c r="CS11" i="6"/>
  <c r="CT49" i="6"/>
  <c r="CT13" i="6"/>
  <c r="CT50" i="6"/>
  <c r="CT14" i="6"/>
  <c r="CT76" i="6"/>
  <c r="CT48" i="6"/>
  <c r="CT10" i="6"/>
  <c r="CT11" i="6"/>
  <c r="CU49" i="6"/>
  <c r="CU13" i="6"/>
  <c r="CU50" i="6"/>
  <c r="CU14" i="6"/>
  <c r="CU76" i="6"/>
  <c r="CU48" i="6"/>
  <c r="CU10" i="6"/>
  <c r="CU11" i="6"/>
  <c r="CV49" i="6"/>
  <c r="CV13" i="6"/>
  <c r="CV50" i="6"/>
  <c r="CV14" i="6"/>
  <c r="CV76" i="6"/>
  <c r="N78" i="6"/>
  <c r="O78" i="6"/>
  <c r="P78" i="6"/>
  <c r="Q31" i="6"/>
  <c r="Q78" i="6"/>
  <c r="R31" i="6"/>
  <c r="R78" i="6"/>
  <c r="S31" i="6"/>
  <c r="S78" i="6"/>
  <c r="T31" i="6"/>
  <c r="T78" i="6"/>
  <c r="U31" i="6"/>
  <c r="U78" i="6"/>
  <c r="V31" i="6"/>
  <c r="V78" i="6"/>
  <c r="W31" i="6"/>
  <c r="W78" i="6"/>
  <c r="X31" i="6"/>
  <c r="X78" i="6"/>
  <c r="Y31" i="6"/>
  <c r="Y78" i="6"/>
  <c r="Z31" i="6"/>
  <c r="Z78" i="6"/>
  <c r="AA31" i="6"/>
  <c r="AA78" i="6"/>
  <c r="AB31" i="6"/>
  <c r="AB78" i="6"/>
  <c r="AC31" i="6"/>
  <c r="AC78" i="6"/>
  <c r="AD31" i="6"/>
  <c r="AD78" i="6"/>
  <c r="AE31" i="6"/>
  <c r="AE78" i="6"/>
  <c r="AF31" i="6"/>
  <c r="AF78" i="6"/>
  <c r="AG31" i="6"/>
  <c r="AG78" i="6"/>
  <c r="AH31" i="6"/>
  <c r="AH78" i="6"/>
  <c r="AI31" i="6"/>
  <c r="AI78" i="6"/>
  <c r="AJ31" i="6"/>
  <c r="AJ78" i="6"/>
  <c r="AK31" i="6"/>
  <c r="AK78" i="6"/>
  <c r="AL31" i="6"/>
  <c r="AL78" i="6"/>
  <c r="AM31" i="6"/>
  <c r="AM78" i="6"/>
  <c r="AN31" i="6"/>
  <c r="AN78" i="6"/>
  <c r="AO31" i="6"/>
  <c r="AO78" i="6"/>
  <c r="AP31" i="6"/>
  <c r="AP78" i="6"/>
  <c r="AQ31" i="6"/>
  <c r="AQ78" i="6"/>
  <c r="AR31" i="6"/>
  <c r="AR78" i="6"/>
  <c r="AS31" i="6"/>
  <c r="AS78" i="6"/>
  <c r="AT31" i="6"/>
  <c r="AT78" i="6"/>
  <c r="AU31" i="6"/>
  <c r="AU78" i="6"/>
  <c r="AV31" i="6"/>
  <c r="AV78" i="6"/>
  <c r="AW31" i="6"/>
  <c r="AW78" i="6"/>
  <c r="AX31" i="6"/>
  <c r="AX78" i="6"/>
  <c r="AY31" i="6"/>
  <c r="AY78" i="6"/>
  <c r="AZ31" i="6"/>
  <c r="AZ78" i="6"/>
  <c r="BA31" i="6"/>
  <c r="BA78" i="6"/>
  <c r="BB31" i="6"/>
  <c r="BB78" i="6"/>
  <c r="BC31" i="6"/>
  <c r="BC78" i="6"/>
  <c r="BD31" i="6"/>
  <c r="BD78" i="6"/>
  <c r="BE31" i="6"/>
  <c r="BE78" i="6"/>
  <c r="BF31" i="6"/>
  <c r="BF78" i="6"/>
  <c r="BG31" i="6"/>
  <c r="BG78" i="6"/>
  <c r="BH31" i="6"/>
  <c r="BH78" i="6"/>
  <c r="BI31" i="6"/>
  <c r="BI78" i="6"/>
  <c r="BJ31" i="6"/>
  <c r="BJ78" i="6"/>
  <c r="BK31" i="6"/>
  <c r="BK78" i="6"/>
  <c r="BL31" i="6"/>
  <c r="BL78" i="6"/>
  <c r="BM31" i="6"/>
  <c r="BM78" i="6"/>
  <c r="BN31" i="6"/>
  <c r="BN78" i="6"/>
  <c r="BO31" i="6"/>
  <c r="BO78" i="6"/>
  <c r="BP31" i="6"/>
  <c r="BP78" i="6"/>
  <c r="BQ31" i="6"/>
  <c r="BQ78" i="6"/>
  <c r="BR31" i="6"/>
  <c r="BR78" i="6"/>
  <c r="BS31" i="6"/>
  <c r="BS78" i="6"/>
  <c r="BT31" i="6"/>
  <c r="BT78" i="6"/>
  <c r="BU31" i="6"/>
  <c r="BU78" i="6"/>
  <c r="BV31" i="6"/>
  <c r="BV78" i="6"/>
  <c r="BW31" i="6"/>
  <c r="BW78" i="6"/>
  <c r="BX31" i="6"/>
  <c r="BX78" i="6"/>
  <c r="BY31" i="6"/>
  <c r="BY78" i="6"/>
  <c r="BZ31" i="6"/>
  <c r="BZ78" i="6"/>
  <c r="CA31" i="6"/>
  <c r="CA78" i="6"/>
  <c r="CB31" i="6"/>
  <c r="CB78" i="6"/>
  <c r="CC31" i="6"/>
  <c r="CC78" i="6"/>
  <c r="CD31" i="6"/>
  <c r="CD78" i="6"/>
  <c r="CE31" i="6"/>
  <c r="CE78" i="6"/>
  <c r="CF31" i="6"/>
  <c r="CF78" i="6"/>
  <c r="CG31" i="6"/>
  <c r="CG78" i="6"/>
  <c r="CH31" i="6"/>
  <c r="CH78" i="6"/>
  <c r="CI31" i="6"/>
  <c r="CI78" i="6"/>
  <c r="CJ31" i="6"/>
  <c r="CJ78" i="6"/>
  <c r="CK31" i="6"/>
  <c r="CK78" i="6"/>
  <c r="CL31" i="6"/>
  <c r="CL78" i="6"/>
  <c r="CM31" i="6"/>
  <c r="CM78" i="6"/>
  <c r="CN31" i="6"/>
  <c r="CN78" i="6"/>
  <c r="CO31" i="6"/>
  <c r="CO78" i="6"/>
  <c r="CP31" i="6"/>
  <c r="CP78" i="6"/>
  <c r="CQ31" i="6"/>
  <c r="CQ78" i="6"/>
  <c r="CR31" i="6"/>
  <c r="CR78" i="6"/>
  <c r="CS31" i="6"/>
  <c r="CS78" i="6"/>
  <c r="CT31" i="6"/>
  <c r="CT78" i="6"/>
  <c r="CU31" i="6"/>
  <c r="CU78" i="6"/>
  <c r="CV31" i="6"/>
  <c r="CV78" i="6"/>
  <c r="N55" i="6"/>
  <c r="N22" i="6"/>
  <c r="N56" i="6"/>
  <c r="N23" i="6"/>
  <c r="N79" i="6"/>
  <c r="O55" i="6"/>
  <c r="O22" i="6"/>
  <c r="O56" i="6"/>
  <c r="O23" i="6"/>
  <c r="O79" i="6"/>
  <c r="P55" i="6"/>
  <c r="P22" i="6"/>
  <c r="P56" i="6"/>
  <c r="P23" i="6"/>
  <c r="P79" i="6"/>
  <c r="Q47" i="6"/>
  <c r="Q8" i="6"/>
  <c r="Q9" i="6"/>
  <c r="Q55" i="6"/>
  <c r="Q22" i="6"/>
  <c r="Q56" i="6"/>
  <c r="Q23" i="6"/>
  <c r="Q79" i="6"/>
  <c r="R55" i="6"/>
  <c r="R22" i="6"/>
  <c r="R56" i="6"/>
  <c r="R23" i="6"/>
  <c r="R79" i="6"/>
  <c r="S55" i="6"/>
  <c r="S22" i="6"/>
  <c r="S56" i="6"/>
  <c r="S23" i="6"/>
  <c r="S79" i="6"/>
  <c r="T55" i="6"/>
  <c r="T22" i="6"/>
  <c r="T56" i="6"/>
  <c r="T23" i="6"/>
  <c r="T79" i="6"/>
  <c r="U55" i="6"/>
  <c r="U22" i="6"/>
  <c r="U56" i="6"/>
  <c r="U23" i="6"/>
  <c r="U79" i="6"/>
  <c r="V55" i="6"/>
  <c r="V22" i="6"/>
  <c r="V56" i="6"/>
  <c r="V23" i="6"/>
  <c r="V79" i="6"/>
  <c r="W55" i="6"/>
  <c r="W22" i="6"/>
  <c r="W56" i="6"/>
  <c r="W23" i="6"/>
  <c r="W79" i="6"/>
  <c r="X55" i="6"/>
  <c r="X22" i="6"/>
  <c r="X56" i="6"/>
  <c r="X23" i="6"/>
  <c r="X79" i="6"/>
  <c r="Y55" i="6"/>
  <c r="Y22" i="6"/>
  <c r="Y56" i="6"/>
  <c r="Y23" i="6"/>
  <c r="Y79" i="6"/>
  <c r="Z55" i="6"/>
  <c r="Z22" i="6"/>
  <c r="Z56" i="6"/>
  <c r="Z23" i="6"/>
  <c r="Z79" i="6"/>
  <c r="AA55" i="6"/>
  <c r="AA22" i="6"/>
  <c r="AA56" i="6"/>
  <c r="AA23" i="6"/>
  <c r="AA79" i="6"/>
  <c r="AB55" i="6"/>
  <c r="AB22" i="6"/>
  <c r="AB56" i="6"/>
  <c r="AB23" i="6"/>
  <c r="AB79" i="6"/>
  <c r="AC55" i="6"/>
  <c r="AC22" i="6"/>
  <c r="AC56" i="6"/>
  <c r="AC23" i="6"/>
  <c r="AC79" i="6"/>
  <c r="AD55" i="6"/>
  <c r="AD22" i="6"/>
  <c r="AD56" i="6"/>
  <c r="AD23" i="6"/>
  <c r="AD79" i="6"/>
  <c r="AE55" i="6"/>
  <c r="AE22" i="6"/>
  <c r="AE56" i="6"/>
  <c r="AE23" i="6"/>
  <c r="AE79" i="6"/>
  <c r="AF55" i="6"/>
  <c r="AF22" i="6"/>
  <c r="AF56" i="6"/>
  <c r="AF23" i="6"/>
  <c r="AF79" i="6"/>
  <c r="AG55" i="6"/>
  <c r="AG22" i="6"/>
  <c r="AG56" i="6"/>
  <c r="AG23" i="6"/>
  <c r="AG79" i="6"/>
  <c r="AH55" i="6"/>
  <c r="AH22" i="6"/>
  <c r="AH56" i="6"/>
  <c r="AH23" i="6"/>
  <c r="AH79" i="6"/>
  <c r="AI55" i="6"/>
  <c r="AI22" i="6"/>
  <c r="AI56" i="6"/>
  <c r="AI23" i="6"/>
  <c r="AI79" i="6"/>
  <c r="AJ55" i="6"/>
  <c r="AJ22" i="6"/>
  <c r="AJ56" i="6"/>
  <c r="AJ23" i="6"/>
  <c r="AJ79" i="6"/>
  <c r="AK55" i="6"/>
  <c r="AK22" i="6"/>
  <c r="AK56" i="6"/>
  <c r="AK23" i="6"/>
  <c r="AK79" i="6"/>
  <c r="AL55" i="6"/>
  <c r="AL22" i="6"/>
  <c r="AL56" i="6"/>
  <c r="AL23" i="6"/>
  <c r="AL79" i="6"/>
  <c r="AM55" i="6"/>
  <c r="AM22" i="6"/>
  <c r="AM56" i="6"/>
  <c r="AM23" i="6"/>
  <c r="AM79" i="6"/>
  <c r="AN55" i="6"/>
  <c r="AN22" i="6"/>
  <c r="AN56" i="6"/>
  <c r="AN23" i="6"/>
  <c r="AN79" i="6"/>
  <c r="AO55" i="6"/>
  <c r="AO22" i="6"/>
  <c r="AO56" i="6"/>
  <c r="AO23" i="6"/>
  <c r="AO79" i="6"/>
  <c r="AP55" i="6"/>
  <c r="AP22" i="6"/>
  <c r="AP56" i="6"/>
  <c r="AP23" i="6"/>
  <c r="AP79" i="6"/>
  <c r="AQ55" i="6"/>
  <c r="AQ22" i="6"/>
  <c r="AQ56" i="6"/>
  <c r="AQ23" i="6"/>
  <c r="AQ79" i="6"/>
  <c r="AR55" i="6"/>
  <c r="AR22" i="6"/>
  <c r="AR56" i="6"/>
  <c r="AR23" i="6"/>
  <c r="AR79" i="6"/>
  <c r="AS55" i="6"/>
  <c r="AS22" i="6"/>
  <c r="AS56" i="6"/>
  <c r="AS23" i="6"/>
  <c r="AS79" i="6"/>
  <c r="AT55" i="6"/>
  <c r="AT22" i="6"/>
  <c r="AT56" i="6"/>
  <c r="AT23" i="6"/>
  <c r="AT79" i="6"/>
  <c r="AU55" i="6"/>
  <c r="AU22" i="6"/>
  <c r="AU56" i="6"/>
  <c r="AU23" i="6"/>
  <c r="AU79" i="6"/>
  <c r="AV55" i="6"/>
  <c r="AV22" i="6"/>
  <c r="AV56" i="6"/>
  <c r="AV23" i="6"/>
  <c r="AV79" i="6"/>
  <c r="AW55" i="6"/>
  <c r="AW22" i="6"/>
  <c r="AW56" i="6"/>
  <c r="AW23" i="6"/>
  <c r="AW79" i="6"/>
  <c r="AX55" i="6"/>
  <c r="AX22" i="6"/>
  <c r="AX56" i="6"/>
  <c r="AX23" i="6"/>
  <c r="AX79" i="6"/>
  <c r="AY55" i="6"/>
  <c r="AY22" i="6"/>
  <c r="AY56" i="6"/>
  <c r="AY23" i="6"/>
  <c r="AY79" i="6"/>
  <c r="AZ55" i="6"/>
  <c r="AZ22" i="6"/>
  <c r="AZ56" i="6"/>
  <c r="AZ23" i="6"/>
  <c r="AZ79" i="6"/>
  <c r="BA55" i="6"/>
  <c r="BA22" i="6"/>
  <c r="BA56" i="6"/>
  <c r="BA23" i="6"/>
  <c r="BA79" i="6"/>
  <c r="BB55" i="6"/>
  <c r="BB22" i="6"/>
  <c r="BB56" i="6"/>
  <c r="BB23" i="6"/>
  <c r="BB79" i="6"/>
  <c r="BC55" i="6"/>
  <c r="BC22" i="6"/>
  <c r="BC56" i="6"/>
  <c r="BC23" i="6"/>
  <c r="BC79" i="6"/>
  <c r="BD55" i="6"/>
  <c r="BD22" i="6"/>
  <c r="BD56" i="6"/>
  <c r="BD23" i="6"/>
  <c r="BD79" i="6"/>
  <c r="BE55" i="6"/>
  <c r="BE22" i="6"/>
  <c r="BE56" i="6"/>
  <c r="BE23" i="6"/>
  <c r="BE79" i="6"/>
  <c r="BF55" i="6"/>
  <c r="BF22" i="6"/>
  <c r="BF56" i="6"/>
  <c r="BF23" i="6"/>
  <c r="BF79" i="6"/>
  <c r="BG55" i="6"/>
  <c r="BG22" i="6"/>
  <c r="BG56" i="6"/>
  <c r="BG23" i="6"/>
  <c r="BG79" i="6"/>
  <c r="BH55" i="6"/>
  <c r="BH22" i="6"/>
  <c r="BH56" i="6"/>
  <c r="BH23" i="6"/>
  <c r="BH79" i="6"/>
  <c r="BI55" i="6"/>
  <c r="BI22" i="6"/>
  <c r="BI56" i="6"/>
  <c r="BI23" i="6"/>
  <c r="BI79" i="6"/>
  <c r="BJ55" i="6"/>
  <c r="BJ22" i="6"/>
  <c r="BJ56" i="6"/>
  <c r="BJ23" i="6"/>
  <c r="BJ79" i="6"/>
  <c r="BK55" i="6"/>
  <c r="BK22" i="6"/>
  <c r="BK56" i="6"/>
  <c r="BK23" i="6"/>
  <c r="BK79" i="6"/>
  <c r="BL55" i="6"/>
  <c r="BL22" i="6"/>
  <c r="BL56" i="6"/>
  <c r="BL23" i="6"/>
  <c r="BL79" i="6"/>
  <c r="BM55" i="6"/>
  <c r="BM22" i="6"/>
  <c r="BM56" i="6"/>
  <c r="BM23" i="6"/>
  <c r="BM79" i="6"/>
  <c r="BN55" i="6"/>
  <c r="BN22" i="6"/>
  <c r="BN56" i="6"/>
  <c r="BN23" i="6"/>
  <c r="BN79" i="6"/>
  <c r="BO55" i="6"/>
  <c r="BO22" i="6"/>
  <c r="BO56" i="6"/>
  <c r="BO23" i="6"/>
  <c r="BO79" i="6"/>
  <c r="BP55" i="6"/>
  <c r="BP22" i="6"/>
  <c r="BP56" i="6"/>
  <c r="BP23" i="6"/>
  <c r="BP79" i="6"/>
  <c r="BQ55" i="6"/>
  <c r="BQ22" i="6"/>
  <c r="BQ56" i="6"/>
  <c r="BQ23" i="6"/>
  <c r="BQ79" i="6"/>
  <c r="BR55" i="6"/>
  <c r="BR22" i="6"/>
  <c r="BR56" i="6"/>
  <c r="BR23" i="6"/>
  <c r="BR79" i="6"/>
  <c r="BS55" i="6"/>
  <c r="BS22" i="6"/>
  <c r="BS56" i="6"/>
  <c r="BS23" i="6"/>
  <c r="BS79" i="6"/>
  <c r="BT55" i="6"/>
  <c r="BT22" i="6"/>
  <c r="BT56" i="6"/>
  <c r="BT23" i="6"/>
  <c r="BT79" i="6"/>
  <c r="BU55" i="6"/>
  <c r="BU22" i="6"/>
  <c r="BU56" i="6"/>
  <c r="BU23" i="6"/>
  <c r="BU79" i="6"/>
  <c r="BV55" i="6"/>
  <c r="BV22" i="6"/>
  <c r="BV56" i="6"/>
  <c r="BV23" i="6"/>
  <c r="BV79" i="6"/>
  <c r="BW55" i="6"/>
  <c r="BW22" i="6"/>
  <c r="BW56" i="6"/>
  <c r="BW23" i="6"/>
  <c r="BW79" i="6"/>
  <c r="BX55" i="6"/>
  <c r="BX22" i="6"/>
  <c r="BX56" i="6"/>
  <c r="BX23" i="6"/>
  <c r="BX79" i="6"/>
  <c r="BY55" i="6"/>
  <c r="BY22" i="6"/>
  <c r="J56" i="6"/>
  <c r="BY56" i="6"/>
  <c r="BY23" i="6"/>
  <c r="BY79" i="6"/>
  <c r="BZ55" i="6"/>
  <c r="BZ22" i="6"/>
  <c r="BZ56" i="6"/>
  <c r="BZ23" i="6"/>
  <c r="BZ79" i="6"/>
  <c r="CA55" i="6"/>
  <c r="CA22" i="6"/>
  <c r="CA56" i="6"/>
  <c r="CA23" i="6"/>
  <c r="CA79" i="6"/>
  <c r="CB55" i="6"/>
  <c r="CB22" i="6"/>
  <c r="CB56" i="6"/>
  <c r="CB23" i="6"/>
  <c r="CB79" i="6"/>
  <c r="CC55" i="6"/>
  <c r="CC22" i="6"/>
  <c r="CC56" i="6"/>
  <c r="CC23" i="6"/>
  <c r="CC79" i="6"/>
  <c r="CD55" i="6"/>
  <c r="CD22" i="6"/>
  <c r="CD56" i="6"/>
  <c r="CD23" i="6"/>
  <c r="CD79" i="6"/>
  <c r="CE55" i="6"/>
  <c r="CE22" i="6"/>
  <c r="CE56" i="6"/>
  <c r="CE23" i="6"/>
  <c r="CE79" i="6"/>
  <c r="CF55" i="6"/>
  <c r="CF22" i="6"/>
  <c r="CF56" i="6"/>
  <c r="CF23" i="6"/>
  <c r="CF79" i="6"/>
  <c r="CG55" i="6"/>
  <c r="CG22" i="6"/>
  <c r="CG56" i="6"/>
  <c r="CG23" i="6"/>
  <c r="CG79" i="6"/>
  <c r="CH55" i="6"/>
  <c r="CH22" i="6"/>
  <c r="CH56" i="6"/>
  <c r="CH23" i="6"/>
  <c r="CH79" i="6"/>
  <c r="CI55" i="6"/>
  <c r="CI22" i="6"/>
  <c r="CI56" i="6"/>
  <c r="CI23" i="6"/>
  <c r="CI79" i="6"/>
  <c r="CJ55" i="6"/>
  <c r="CJ22" i="6"/>
  <c r="CJ56" i="6"/>
  <c r="CJ23" i="6"/>
  <c r="CJ79" i="6"/>
  <c r="CK55" i="6"/>
  <c r="CK22" i="6"/>
  <c r="K56" i="6"/>
  <c r="CK56" i="6"/>
  <c r="CK23" i="6"/>
  <c r="CK79" i="6"/>
  <c r="CL55" i="6"/>
  <c r="CL22" i="6"/>
  <c r="CL56" i="6"/>
  <c r="CL23" i="6"/>
  <c r="CL79" i="6"/>
  <c r="CM55" i="6"/>
  <c r="CM22" i="6"/>
  <c r="CM56" i="6"/>
  <c r="CM23" i="6"/>
  <c r="CM79" i="6"/>
  <c r="CN55" i="6"/>
  <c r="CN22" i="6"/>
  <c r="CN56" i="6"/>
  <c r="CN23" i="6"/>
  <c r="CN79" i="6"/>
  <c r="CO55" i="6"/>
  <c r="CO22" i="6"/>
  <c r="CO56" i="6"/>
  <c r="CO23" i="6"/>
  <c r="CO79" i="6"/>
  <c r="CP55" i="6"/>
  <c r="CP22" i="6"/>
  <c r="CP56" i="6"/>
  <c r="CP23" i="6"/>
  <c r="CP79" i="6"/>
  <c r="CQ55" i="6"/>
  <c r="CQ22" i="6"/>
  <c r="CQ56" i="6"/>
  <c r="CQ23" i="6"/>
  <c r="CQ79" i="6"/>
  <c r="CR55" i="6"/>
  <c r="CR22" i="6"/>
  <c r="CR56" i="6"/>
  <c r="CR23" i="6"/>
  <c r="CR79" i="6"/>
  <c r="CS55" i="6"/>
  <c r="CS22" i="6"/>
  <c r="CS56" i="6"/>
  <c r="CS23" i="6"/>
  <c r="CS79" i="6"/>
  <c r="CT55" i="6"/>
  <c r="CT22" i="6"/>
  <c r="CT56" i="6"/>
  <c r="CT23" i="6"/>
  <c r="CT79" i="6"/>
  <c r="CU47" i="6"/>
  <c r="CU8" i="6"/>
  <c r="CU9" i="6"/>
  <c r="CU55" i="6"/>
  <c r="CU22" i="6"/>
  <c r="CU56" i="6"/>
  <c r="CU23" i="6"/>
  <c r="CU79" i="6"/>
  <c r="CV47" i="6"/>
  <c r="CV8" i="6"/>
  <c r="CV9" i="6"/>
  <c r="CV55" i="6"/>
  <c r="CV22" i="6"/>
  <c r="CV56" i="6"/>
  <c r="CV23" i="6"/>
  <c r="CV79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M76" i="6"/>
  <c r="M78" i="6"/>
  <c r="M55" i="6"/>
  <c r="M22" i="6"/>
  <c r="M56" i="6"/>
  <c r="M23" i="6"/>
  <c r="M79" i="6"/>
  <c r="M81" i="6"/>
  <c r="M83" i="6"/>
  <c r="M69" i="6"/>
  <c r="M70" i="6"/>
  <c r="M73" i="6"/>
  <c r="E14" i="6"/>
  <c r="E76" i="6"/>
  <c r="F14" i="6"/>
  <c r="F76" i="6"/>
  <c r="G14" i="6"/>
  <c r="G76" i="6"/>
  <c r="H14" i="6"/>
  <c r="H76" i="6"/>
  <c r="I14" i="6"/>
  <c r="I76" i="6"/>
  <c r="J14" i="6"/>
  <c r="J76" i="6"/>
  <c r="K14" i="6"/>
  <c r="K76" i="6"/>
  <c r="E31" i="6"/>
  <c r="E78" i="6"/>
  <c r="F31" i="6"/>
  <c r="F78" i="6"/>
  <c r="G31" i="6"/>
  <c r="G78" i="6"/>
  <c r="H31" i="6"/>
  <c r="H78" i="6"/>
  <c r="I31" i="6"/>
  <c r="I78" i="6"/>
  <c r="J31" i="6"/>
  <c r="J78" i="6"/>
  <c r="K31" i="6"/>
  <c r="K78" i="6"/>
  <c r="E23" i="6"/>
  <c r="E79" i="6"/>
  <c r="F23" i="6"/>
  <c r="F79" i="6"/>
  <c r="G23" i="6"/>
  <c r="G79" i="6"/>
  <c r="H23" i="6"/>
  <c r="H79" i="6"/>
  <c r="I23" i="6"/>
  <c r="I79" i="6"/>
  <c r="J23" i="6"/>
  <c r="J79" i="6"/>
  <c r="K23" i="6"/>
  <c r="K79" i="6"/>
  <c r="E29" i="6"/>
  <c r="E81" i="6"/>
  <c r="F29" i="6"/>
  <c r="F81" i="6"/>
  <c r="G29" i="6"/>
  <c r="G81" i="6"/>
  <c r="H29" i="6"/>
  <c r="H81" i="6"/>
  <c r="I29" i="6"/>
  <c r="I81" i="6"/>
  <c r="J29" i="6"/>
  <c r="J81" i="6"/>
  <c r="K29" i="6"/>
  <c r="K81" i="6"/>
  <c r="D29" i="6"/>
  <c r="D81" i="6"/>
  <c r="D23" i="6"/>
  <c r="D79" i="6"/>
  <c r="D31" i="6"/>
  <c r="D78" i="6"/>
  <c r="D14" i="6"/>
  <c r="D76" i="6"/>
  <c r="E7" i="6"/>
  <c r="E69" i="6"/>
  <c r="E73" i="6"/>
  <c r="F20" i="6"/>
  <c r="F70" i="6"/>
  <c r="F7" i="6"/>
  <c r="F69" i="6"/>
  <c r="F73" i="6"/>
  <c r="G20" i="6"/>
  <c r="G70" i="6"/>
  <c r="G7" i="6"/>
  <c r="G69" i="6"/>
  <c r="G73" i="6"/>
  <c r="H20" i="6"/>
  <c r="H70" i="6"/>
  <c r="H7" i="6"/>
  <c r="H69" i="6"/>
  <c r="H73" i="6"/>
  <c r="I20" i="6"/>
  <c r="I70" i="6"/>
  <c r="I7" i="6"/>
  <c r="I69" i="6"/>
  <c r="I73" i="6"/>
  <c r="J20" i="6"/>
  <c r="J70" i="6"/>
  <c r="J69" i="6"/>
  <c r="J73" i="6"/>
  <c r="K20" i="6"/>
  <c r="K70" i="6"/>
  <c r="K69" i="6"/>
  <c r="K73" i="6"/>
  <c r="D7" i="6"/>
  <c r="D69" i="6"/>
  <c r="D20" i="6"/>
  <c r="D70" i="6"/>
  <c r="D73" i="6"/>
  <c r="E83" i="6"/>
  <c r="F83" i="6"/>
  <c r="G83" i="6"/>
  <c r="H83" i="6"/>
  <c r="I83" i="6"/>
  <c r="J83" i="6"/>
  <c r="K83" i="6"/>
  <c r="D83" i="6"/>
  <c r="P51" i="6"/>
  <c r="P17" i="6"/>
  <c r="P52" i="6"/>
  <c r="P18" i="6"/>
  <c r="P19" i="6"/>
  <c r="P53" i="6"/>
  <c r="P21" i="6"/>
  <c r="P32" i="6"/>
  <c r="P34" i="6"/>
  <c r="N51" i="6"/>
  <c r="N17" i="6"/>
  <c r="N52" i="6"/>
  <c r="N18" i="6"/>
  <c r="N19" i="6"/>
  <c r="N53" i="6"/>
  <c r="N21" i="6"/>
  <c r="N25" i="6"/>
  <c r="N32" i="6"/>
  <c r="O51" i="6"/>
  <c r="O17" i="6"/>
  <c r="O52" i="6"/>
  <c r="O18" i="6"/>
  <c r="O19" i="6"/>
  <c r="O53" i="6"/>
  <c r="O21" i="6"/>
  <c r="O32" i="6"/>
  <c r="Q51" i="6"/>
  <c r="Q17" i="6"/>
  <c r="Q52" i="6"/>
  <c r="Q18" i="6"/>
  <c r="Q19" i="6"/>
  <c r="Q53" i="6"/>
  <c r="Q21" i="6"/>
  <c r="Q32" i="6"/>
  <c r="R51" i="6"/>
  <c r="R17" i="6"/>
  <c r="R52" i="6"/>
  <c r="R18" i="6"/>
  <c r="R19" i="6"/>
  <c r="R53" i="6"/>
  <c r="R21" i="6"/>
  <c r="R25" i="6"/>
  <c r="R32" i="6"/>
  <c r="S52" i="6"/>
  <c r="S18" i="6"/>
  <c r="S51" i="6"/>
  <c r="S17" i="6"/>
  <c r="S19" i="6"/>
  <c r="S53" i="6"/>
  <c r="S21" i="6"/>
  <c r="S25" i="6"/>
  <c r="S32" i="6"/>
  <c r="T52" i="6"/>
  <c r="T18" i="6"/>
  <c r="T51" i="6"/>
  <c r="T17" i="6"/>
  <c r="T19" i="6"/>
  <c r="T53" i="6"/>
  <c r="T21" i="6"/>
  <c r="T25" i="6"/>
  <c r="T32" i="6"/>
  <c r="U52" i="6"/>
  <c r="U18" i="6"/>
  <c r="U51" i="6"/>
  <c r="U17" i="6"/>
  <c r="U19" i="6"/>
  <c r="U21" i="6"/>
  <c r="U32" i="6"/>
  <c r="V52" i="6"/>
  <c r="V18" i="6"/>
  <c r="V51" i="6"/>
  <c r="V17" i="6"/>
  <c r="V19" i="6"/>
  <c r="V53" i="6"/>
  <c r="V21" i="6"/>
  <c r="V25" i="6"/>
  <c r="V32" i="6"/>
  <c r="W52" i="6"/>
  <c r="W18" i="6"/>
  <c r="W51" i="6"/>
  <c r="W17" i="6"/>
  <c r="W19" i="6"/>
  <c r="W53" i="6"/>
  <c r="W21" i="6"/>
  <c r="W25" i="6"/>
  <c r="W32" i="6"/>
  <c r="X52" i="6"/>
  <c r="X18" i="6"/>
  <c r="X51" i="6"/>
  <c r="X17" i="6"/>
  <c r="X19" i="6"/>
  <c r="X53" i="6"/>
  <c r="X21" i="6"/>
  <c r="X25" i="6"/>
  <c r="X32" i="6"/>
  <c r="Y52" i="6"/>
  <c r="Y18" i="6"/>
  <c r="Y51" i="6"/>
  <c r="Y17" i="6"/>
  <c r="Y19" i="6"/>
  <c r="Y53" i="6"/>
  <c r="Y21" i="6"/>
  <c r="Y25" i="6"/>
  <c r="Y32" i="6"/>
  <c r="Z52" i="6"/>
  <c r="Z18" i="6"/>
  <c r="Z51" i="6"/>
  <c r="Z17" i="6"/>
  <c r="Z19" i="6"/>
  <c r="Z53" i="6"/>
  <c r="Z21" i="6"/>
  <c r="Z32" i="6"/>
  <c r="AA52" i="6"/>
  <c r="AA18" i="6"/>
  <c r="AA51" i="6"/>
  <c r="AA17" i="6"/>
  <c r="AA19" i="6"/>
  <c r="AA53" i="6"/>
  <c r="AA21" i="6"/>
  <c r="AA25" i="6"/>
  <c r="AA32" i="6"/>
  <c r="AB52" i="6"/>
  <c r="AB18" i="6"/>
  <c r="AB51" i="6"/>
  <c r="AB17" i="6"/>
  <c r="AB19" i="6"/>
  <c r="AB53" i="6"/>
  <c r="AB21" i="6"/>
  <c r="AB25" i="6"/>
  <c r="AB32" i="6"/>
  <c r="AC52" i="6"/>
  <c r="AC18" i="6"/>
  <c r="AC51" i="6"/>
  <c r="AC17" i="6"/>
  <c r="AC19" i="6"/>
  <c r="AC53" i="6"/>
  <c r="AC21" i="6"/>
  <c r="AC25" i="6"/>
  <c r="AC32" i="6"/>
  <c r="AD52" i="6"/>
  <c r="AD18" i="6"/>
  <c r="AD51" i="6"/>
  <c r="AD17" i="6"/>
  <c r="AD19" i="6"/>
  <c r="AD53" i="6"/>
  <c r="AD21" i="6"/>
  <c r="AD25" i="6"/>
  <c r="AD32" i="6"/>
  <c r="AE52" i="6"/>
  <c r="AE18" i="6"/>
  <c r="AE51" i="6"/>
  <c r="AE17" i="6"/>
  <c r="AE19" i="6"/>
  <c r="AE53" i="6"/>
  <c r="AE21" i="6"/>
  <c r="AE25" i="6"/>
  <c r="AE32" i="6"/>
  <c r="AF52" i="6"/>
  <c r="AF18" i="6"/>
  <c r="AF51" i="6"/>
  <c r="AF17" i="6"/>
  <c r="AF19" i="6"/>
  <c r="AF53" i="6"/>
  <c r="AF21" i="6"/>
  <c r="AF25" i="6"/>
  <c r="AF32" i="6"/>
  <c r="AG52" i="6"/>
  <c r="AG18" i="6"/>
  <c r="AG51" i="6"/>
  <c r="AG17" i="6"/>
  <c r="AG19" i="6"/>
  <c r="AG53" i="6"/>
  <c r="AG21" i="6"/>
  <c r="AG25" i="6"/>
  <c r="AG32" i="6"/>
  <c r="AH52" i="6"/>
  <c r="AH18" i="6"/>
  <c r="AH51" i="6"/>
  <c r="AH17" i="6"/>
  <c r="AH19" i="6"/>
  <c r="AH53" i="6"/>
  <c r="AH21" i="6"/>
  <c r="AH25" i="6"/>
  <c r="AH32" i="6"/>
  <c r="AI52" i="6"/>
  <c r="AI18" i="6"/>
  <c r="AI51" i="6"/>
  <c r="AI17" i="6"/>
  <c r="AI19" i="6"/>
  <c r="AI53" i="6"/>
  <c r="AI21" i="6"/>
  <c r="AI25" i="6"/>
  <c r="AI32" i="6"/>
  <c r="AJ52" i="6"/>
  <c r="AJ18" i="6"/>
  <c r="AJ51" i="6"/>
  <c r="AJ17" i="6"/>
  <c r="AJ19" i="6"/>
  <c r="AJ53" i="6"/>
  <c r="AJ21" i="6"/>
  <c r="AJ25" i="6"/>
  <c r="AJ32" i="6"/>
  <c r="AK52" i="6"/>
  <c r="AK18" i="6"/>
  <c r="AK51" i="6"/>
  <c r="AK17" i="6"/>
  <c r="AK19" i="6"/>
  <c r="AK53" i="6"/>
  <c r="AK21" i="6"/>
  <c r="AK25" i="6"/>
  <c r="AK32" i="6"/>
  <c r="AL52" i="6"/>
  <c r="AL18" i="6"/>
  <c r="AL51" i="6"/>
  <c r="AL17" i="6"/>
  <c r="AL19" i="6"/>
  <c r="AL53" i="6"/>
  <c r="AL21" i="6"/>
  <c r="AL25" i="6"/>
  <c r="AL32" i="6"/>
  <c r="AM52" i="6"/>
  <c r="AM18" i="6"/>
  <c r="AM51" i="6"/>
  <c r="AM17" i="6"/>
  <c r="AM19" i="6"/>
  <c r="AM53" i="6"/>
  <c r="AM21" i="6"/>
  <c r="AM25" i="6"/>
  <c r="AM32" i="6"/>
  <c r="AN52" i="6"/>
  <c r="AN18" i="6"/>
  <c r="AN51" i="6"/>
  <c r="AN17" i="6"/>
  <c r="AN19" i="6"/>
  <c r="AN53" i="6"/>
  <c r="AN21" i="6"/>
  <c r="AN25" i="6"/>
  <c r="AN32" i="6"/>
  <c r="AO52" i="6"/>
  <c r="AO18" i="6"/>
  <c r="AO51" i="6"/>
  <c r="AO17" i="6"/>
  <c r="AO19" i="6"/>
  <c r="AO53" i="6"/>
  <c r="AO21" i="6"/>
  <c r="AO25" i="6"/>
  <c r="AO32" i="6"/>
  <c r="AP52" i="6"/>
  <c r="AP18" i="6"/>
  <c r="AP51" i="6"/>
  <c r="AP17" i="6"/>
  <c r="AP19" i="6"/>
  <c r="AP53" i="6"/>
  <c r="AP21" i="6"/>
  <c r="AP25" i="6"/>
  <c r="AP32" i="6"/>
  <c r="AQ52" i="6"/>
  <c r="AQ18" i="6"/>
  <c r="AQ51" i="6"/>
  <c r="AQ17" i="6"/>
  <c r="AQ19" i="6"/>
  <c r="AQ53" i="6"/>
  <c r="AQ21" i="6"/>
  <c r="AQ25" i="6"/>
  <c r="AQ32" i="6"/>
  <c r="AR52" i="6"/>
  <c r="AR18" i="6"/>
  <c r="AR51" i="6"/>
  <c r="AR17" i="6"/>
  <c r="AR19" i="6"/>
  <c r="AR53" i="6"/>
  <c r="AR21" i="6"/>
  <c r="AR25" i="6"/>
  <c r="AR32" i="6"/>
  <c r="AS52" i="6"/>
  <c r="AS18" i="6"/>
  <c r="AS51" i="6"/>
  <c r="AS17" i="6"/>
  <c r="AS19" i="6"/>
  <c r="AS53" i="6"/>
  <c r="AS21" i="6"/>
  <c r="AS25" i="6"/>
  <c r="AS32" i="6"/>
  <c r="AT52" i="6"/>
  <c r="AT18" i="6"/>
  <c r="AT51" i="6"/>
  <c r="AT17" i="6"/>
  <c r="AT19" i="6"/>
  <c r="AT53" i="6"/>
  <c r="AT21" i="6"/>
  <c r="AT25" i="6"/>
  <c r="AT32" i="6"/>
  <c r="AU52" i="6"/>
  <c r="AU18" i="6"/>
  <c r="AU51" i="6"/>
  <c r="AU17" i="6"/>
  <c r="AU19" i="6"/>
  <c r="AU53" i="6"/>
  <c r="AU21" i="6"/>
  <c r="AU25" i="6"/>
  <c r="AU32" i="6"/>
  <c r="AV52" i="6"/>
  <c r="AV18" i="6"/>
  <c r="AV51" i="6"/>
  <c r="AV17" i="6"/>
  <c r="AV19" i="6"/>
  <c r="AV53" i="6"/>
  <c r="AV21" i="6"/>
  <c r="AV25" i="6"/>
  <c r="AV32" i="6"/>
  <c r="AW52" i="6"/>
  <c r="AW18" i="6"/>
  <c r="AW51" i="6"/>
  <c r="AW17" i="6"/>
  <c r="AW19" i="6"/>
  <c r="AW53" i="6"/>
  <c r="AW21" i="6"/>
  <c r="AW25" i="6"/>
  <c r="AW32" i="6"/>
  <c r="AX52" i="6"/>
  <c r="AX18" i="6"/>
  <c r="AX51" i="6"/>
  <c r="AX17" i="6"/>
  <c r="AX19" i="6"/>
  <c r="AX57" i="6"/>
  <c r="AX24" i="6"/>
  <c r="AX58" i="6"/>
  <c r="AX26" i="6"/>
  <c r="AX53" i="6"/>
  <c r="AX21" i="6"/>
  <c r="AX25" i="6"/>
  <c r="AX32" i="6"/>
  <c r="AY52" i="6"/>
  <c r="AY18" i="6"/>
  <c r="AY51" i="6"/>
  <c r="AY17" i="6"/>
  <c r="AY19" i="6"/>
  <c r="AY57" i="6"/>
  <c r="AY24" i="6"/>
  <c r="AY58" i="6"/>
  <c r="AY26" i="6"/>
  <c r="AY53" i="6"/>
  <c r="AY21" i="6"/>
  <c r="AY25" i="6"/>
  <c r="AY32" i="6"/>
  <c r="AZ52" i="6"/>
  <c r="AZ18" i="6"/>
  <c r="AZ51" i="6"/>
  <c r="AZ17" i="6"/>
  <c r="AZ19" i="6"/>
  <c r="AZ57" i="6"/>
  <c r="AZ24" i="6"/>
  <c r="AZ58" i="6"/>
  <c r="AZ26" i="6"/>
  <c r="AZ53" i="6"/>
  <c r="AZ21" i="6"/>
  <c r="AZ25" i="6"/>
  <c r="AZ32" i="6"/>
  <c r="BA52" i="6"/>
  <c r="BA18" i="6"/>
  <c r="BA51" i="6"/>
  <c r="BA17" i="6"/>
  <c r="BA19" i="6"/>
  <c r="BA57" i="6"/>
  <c r="BA24" i="6"/>
  <c r="BA58" i="6"/>
  <c r="BA26" i="6"/>
  <c r="BA53" i="6"/>
  <c r="BA21" i="6"/>
  <c r="BA25" i="6"/>
  <c r="BA32" i="6"/>
  <c r="BB52" i="6"/>
  <c r="BB18" i="6"/>
  <c r="BB51" i="6"/>
  <c r="BB17" i="6"/>
  <c r="BB19" i="6"/>
  <c r="BB57" i="6"/>
  <c r="BB24" i="6"/>
  <c r="BB58" i="6"/>
  <c r="BB26" i="6"/>
  <c r="BB53" i="6"/>
  <c r="BB21" i="6"/>
  <c r="BB25" i="6"/>
  <c r="BB32" i="6"/>
  <c r="BC52" i="6"/>
  <c r="BC18" i="6"/>
  <c r="BC51" i="6"/>
  <c r="BC17" i="6"/>
  <c r="BC19" i="6"/>
  <c r="BC53" i="6"/>
  <c r="BC21" i="6"/>
  <c r="BC57" i="6"/>
  <c r="BC24" i="6"/>
  <c r="BC25" i="6"/>
  <c r="BC58" i="6"/>
  <c r="BC26" i="6"/>
  <c r="BC32" i="6"/>
  <c r="BD52" i="6"/>
  <c r="BD18" i="6"/>
  <c r="BD51" i="6"/>
  <c r="BD17" i="6"/>
  <c r="BD19" i="6"/>
  <c r="BD53" i="6"/>
  <c r="BD21" i="6"/>
  <c r="BD57" i="6"/>
  <c r="BD24" i="6"/>
  <c r="BD25" i="6"/>
  <c r="BD58" i="6"/>
  <c r="BD26" i="6"/>
  <c r="BD32" i="6"/>
  <c r="BE52" i="6"/>
  <c r="BE18" i="6"/>
  <c r="BE51" i="6"/>
  <c r="BE17" i="6"/>
  <c r="BE19" i="6"/>
  <c r="BE53" i="6"/>
  <c r="BE21" i="6"/>
  <c r="BE57" i="6"/>
  <c r="BE24" i="6"/>
  <c r="BE25" i="6"/>
  <c r="BE58" i="6"/>
  <c r="BE26" i="6"/>
  <c r="BE32" i="6"/>
  <c r="BF52" i="6"/>
  <c r="BF18" i="6"/>
  <c r="BF51" i="6"/>
  <c r="BF17" i="6"/>
  <c r="BF19" i="6"/>
  <c r="BF53" i="6"/>
  <c r="BF21" i="6"/>
  <c r="BF57" i="6"/>
  <c r="BF24" i="6"/>
  <c r="BF25" i="6"/>
  <c r="BF58" i="6"/>
  <c r="BF26" i="6"/>
  <c r="BF32" i="6"/>
  <c r="BG52" i="6"/>
  <c r="BG18" i="6"/>
  <c r="BG51" i="6"/>
  <c r="BG17" i="6"/>
  <c r="BG19" i="6"/>
  <c r="BG53" i="6"/>
  <c r="BG21" i="6"/>
  <c r="BG57" i="6"/>
  <c r="BG24" i="6"/>
  <c r="BG25" i="6"/>
  <c r="BG58" i="6"/>
  <c r="BG26" i="6"/>
  <c r="BG32" i="6"/>
  <c r="BH52" i="6"/>
  <c r="BH18" i="6"/>
  <c r="BH51" i="6"/>
  <c r="BH17" i="6"/>
  <c r="BH19" i="6"/>
  <c r="BH53" i="6"/>
  <c r="BH21" i="6"/>
  <c r="BH57" i="6"/>
  <c r="BH24" i="6"/>
  <c r="BH25" i="6"/>
  <c r="BH58" i="6"/>
  <c r="BH26" i="6"/>
  <c r="BH32" i="6"/>
  <c r="BI52" i="6"/>
  <c r="BI18" i="6"/>
  <c r="BI51" i="6"/>
  <c r="BI17" i="6"/>
  <c r="BI19" i="6"/>
  <c r="BI53" i="6"/>
  <c r="BI21" i="6"/>
  <c r="BI57" i="6"/>
  <c r="BI24" i="6"/>
  <c r="BI25" i="6"/>
  <c r="BI58" i="6"/>
  <c r="BI26" i="6"/>
  <c r="BI32" i="6"/>
  <c r="BJ52" i="6"/>
  <c r="BJ18" i="6"/>
  <c r="BJ51" i="6"/>
  <c r="BJ17" i="6"/>
  <c r="BJ19" i="6"/>
  <c r="BJ53" i="6"/>
  <c r="BJ21" i="6"/>
  <c r="BJ57" i="6"/>
  <c r="BJ24" i="6"/>
  <c r="BJ25" i="6"/>
  <c r="BJ58" i="6"/>
  <c r="BJ26" i="6"/>
  <c r="BJ32" i="6"/>
  <c r="BK52" i="6"/>
  <c r="BK18" i="6"/>
  <c r="BK51" i="6"/>
  <c r="BK17" i="6"/>
  <c r="BK19" i="6"/>
  <c r="BK53" i="6"/>
  <c r="BK21" i="6"/>
  <c r="BK57" i="6"/>
  <c r="BK24" i="6"/>
  <c r="BK25" i="6"/>
  <c r="BK58" i="6"/>
  <c r="BK26" i="6"/>
  <c r="BK32" i="6"/>
  <c r="BL52" i="6"/>
  <c r="BL18" i="6"/>
  <c r="BL51" i="6"/>
  <c r="BL17" i="6"/>
  <c r="BL19" i="6"/>
  <c r="BL53" i="6"/>
  <c r="BL21" i="6"/>
  <c r="BL57" i="6"/>
  <c r="BL24" i="6"/>
  <c r="BL25" i="6"/>
  <c r="BL58" i="6"/>
  <c r="BL26" i="6"/>
  <c r="BL32" i="6"/>
  <c r="BM52" i="6"/>
  <c r="BM18" i="6"/>
  <c r="BM51" i="6"/>
  <c r="BM17" i="6"/>
  <c r="BM19" i="6"/>
  <c r="BM53" i="6"/>
  <c r="BM21" i="6"/>
  <c r="BM57" i="6"/>
  <c r="BM24" i="6"/>
  <c r="BM25" i="6"/>
  <c r="BM58" i="6"/>
  <c r="BM26" i="6"/>
  <c r="BM32" i="6"/>
  <c r="BN52" i="6"/>
  <c r="BN18" i="6"/>
  <c r="BN51" i="6"/>
  <c r="BN17" i="6"/>
  <c r="BN19" i="6"/>
  <c r="BN53" i="6"/>
  <c r="BN21" i="6"/>
  <c r="BN57" i="6"/>
  <c r="BN24" i="6"/>
  <c r="BN25" i="6"/>
  <c r="BN58" i="6"/>
  <c r="BN26" i="6"/>
  <c r="BN32" i="6"/>
  <c r="BO52" i="6"/>
  <c r="BO18" i="6"/>
  <c r="BO51" i="6"/>
  <c r="BO17" i="6"/>
  <c r="BO19" i="6"/>
  <c r="BO53" i="6"/>
  <c r="BO21" i="6"/>
  <c r="BO57" i="6"/>
  <c r="BO24" i="6"/>
  <c r="BO25" i="6"/>
  <c r="BO58" i="6"/>
  <c r="BO26" i="6"/>
  <c r="BO32" i="6"/>
  <c r="BP52" i="6"/>
  <c r="BP18" i="6"/>
  <c r="BP51" i="6"/>
  <c r="BP17" i="6"/>
  <c r="BP19" i="6"/>
  <c r="BP53" i="6"/>
  <c r="BP21" i="6"/>
  <c r="BP57" i="6"/>
  <c r="BP24" i="6"/>
  <c r="BP25" i="6"/>
  <c r="BP58" i="6"/>
  <c r="BP26" i="6"/>
  <c r="BP32" i="6"/>
  <c r="BQ52" i="6"/>
  <c r="BQ18" i="6"/>
  <c r="BQ51" i="6"/>
  <c r="BQ17" i="6"/>
  <c r="BQ19" i="6"/>
  <c r="BQ53" i="6"/>
  <c r="BQ21" i="6"/>
  <c r="BQ57" i="6"/>
  <c r="BQ24" i="6"/>
  <c r="BQ25" i="6"/>
  <c r="BQ58" i="6"/>
  <c r="BQ26" i="6"/>
  <c r="BQ32" i="6"/>
  <c r="BR52" i="6"/>
  <c r="BR18" i="6"/>
  <c r="BR51" i="6"/>
  <c r="BR17" i="6"/>
  <c r="BR19" i="6"/>
  <c r="BR53" i="6"/>
  <c r="BR21" i="6"/>
  <c r="BR57" i="6"/>
  <c r="BR24" i="6"/>
  <c r="BR25" i="6"/>
  <c r="BR58" i="6"/>
  <c r="BR26" i="6"/>
  <c r="BR32" i="6"/>
  <c r="BS52" i="6"/>
  <c r="BS18" i="6"/>
  <c r="BS51" i="6"/>
  <c r="BS17" i="6"/>
  <c r="BS19" i="6"/>
  <c r="BS53" i="6"/>
  <c r="BS21" i="6"/>
  <c r="BS57" i="6"/>
  <c r="BS24" i="6"/>
  <c r="BS25" i="6"/>
  <c r="BS58" i="6"/>
  <c r="BS26" i="6"/>
  <c r="BS32" i="6"/>
  <c r="BT52" i="6"/>
  <c r="BT18" i="6"/>
  <c r="BT51" i="6"/>
  <c r="BT17" i="6"/>
  <c r="BT19" i="6"/>
  <c r="BT53" i="6"/>
  <c r="BT21" i="6"/>
  <c r="BT57" i="6"/>
  <c r="BT24" i="6"/>
  <c r="BT25" i="6"/>
  <c r="BT58" i="6"/>
  <c r="BT26" i="6"/>
  <c r="BT32" i="6"/>
  <c r="BU52" i="6"/>
  <c r="BU18" i="6"/>
  <c r="BU51" i="6"/>
  <c r="BU17" i="6"/>
  <c r="BU19" i="6"/>
  <c r="BU53" i="6"/>
  <c r="BU21" i="6"/>
  <c r="BU57" i="6"/>
  <c r="BU24" i="6"/>
  <c r="BU25" i="6"/>
  <c r="BU58" i="6"/>
  <c r="BU26" i="6"/>
  <c r="BU32" i="6"/>
  <c r="BV52" i="6"/>
  <c r="BV18" i="6"/>
  <c r="BV51" i="6"/>
  <c r="BV17" i="6"/>
  <c r="BV19" i="6"/>
  <c r="BV53" i="6"/>
  <c r="BV21" i="6"/>
  <c r="BV57" i="6"/>
  <c r="BV24" i="6"/>
  <c r="BV25" i="6"/>
  <c r="BV58" i="6"/>
  <c r="BV26" i="6"/>
  <c r="BV32" i="6"/>
  <c r="BW52" i="6"/>
  <c r="BW18" i="6"/>
  <c r="BW51" i="6"/>
  <c r="BW17" i="6"/>
  <c r="BW19" i="6"/>
  <c r="BW53" i="6"/>
  <c r="BW21" i="6"/>
  <c r="BW57" i="6"/>
  <c r="BW24" i="6"/>
  <c r="BW25" i="6"/>
  <c r="BW58" i="6"/>
  <c r="BW26" i="6"/>
  <c r="BW32" i="6"/>
  <c r="BX52" i="6"/>
  <c r="BX18" i="6"/>
  <c r="BX51" i="6"/>
  <c r="BX17" i="6"/>
  <c r="BX19" i="6"/>
  <c r="BX53" i="6"/>
  <c r="BX21" i="6"/>
  <c r="BX57" i="6"/>
  <c r="BX24" i="6"/>
  <c r="BX25" i="6"/>
  <c r="BX58" i="6"/>
  <c r="BX26" i="6"/>
  <c r="BX32" i="6"/>
  <c r="BY52" i="6"/>
  <c r="BY18" i="6"/>
  <c r="BY51" i="6"/>
  <c r="BY17" i="6"/>
  <c r="BY19" i="6"/>
  <c r="J53" i="6"/>
  <c r="BY53" i="6"/>
  <c r="BY21" i="6"/>
  <c r="J57" i="6"/>
  <c r="BY57" i="6"/>
  <c r="BY24" i="6"/>
  <c r="BY25" i="6"/>
  <c r="BY58" i="6"/>
  <c r="BY26" i="6"/>
  <c r="BY32" i="6"/>
  <c r="BZ52" i="6"/>
  <c r="BZ18" i="6"/>
  <c r="BZ51" i="6"/>
  <c r="BZ17" i="6"/>
  <c r="BZ19" i="6"/>
  <c r="BZ53" i="6"/>
  <c r="BZ21" i="6"/>
  <c r="BZ57" i="6"/>
  <c r="BZ24" i="6"/>
  <c r="BZ25" i="6"/>
  <c r="BZ58" i="6"/>
  <c r="BZ26" i="6"/>
  <c r="BZ32" i="6"/>
  <c r="CA52" i="6"/>
  <c r="CA18" i="6"/>
  <c r="CA51" i="6"/>
  <c r="CA17" i="6"/>
  <c r="CA19" i="6"/>
  <c r="CA53" i="6"/>
  <c r="CA21" i="6"/>
  <c r="CA57" i="6"/>
  <c r="CA24" i="6"/>
  <c r="CA25" i="6"/>
  <c r="CA58" i="6"/>
  <c r="CA26" i="6"/>
  <c r="CA32" i="6"/>
  <c r="CB52" i="6"/>
  <c r="CB18" i="6"/>
  <c r="CB51" i="6"/>
  <c r="CB17" i="6"/>
  <c r="CB19" i="6"/>
  <c r="CB53" i="6"/>
  <c r="CB21" i="6"/>
  <c r="CB57" i="6"/>
  <c r="CB24" i="6"/>
  <c r="CB25" i="6"/>
  <c r="CB58" i="6"/>
  <c r="CB26" i="6"/>
  <c r="CB32" i="6"/>
  <c r="CC52" i="6"/>
  <c r="CC18" i="6"/>
  <c r="CC51" i="6"/>
  <c r="CC17" i="6"/>
  <c r="CC19" i="6"/>
  <c r="CC53" i="6"/>
  <c r="CC21" i="6"/>
  <c r="CC57" i="6"/>
  <c r="CC24" i="6"/>
  <c r="CC25" i="6"/>
  <c r="CC58" i="6"/>
  <c r="CC26" i="6"/>
  <c r="CC32" i="6"/>
  <c r="CD52" i="6"/>
  <c r="CD18" i="6"/>
  <c r="CD51" i="6"/>
  <c r="CD17" i="6"/>
  <c r="CD19" i="6"/>
  <c r="CD53" i="6"/>
  <c r="CD21" i="6"/>
  <c r="CD57" i="6"/>
  <c r="CD24" i="6"/>
  <c r="CD25" i="6"/>
  <c r="CD58" i="6"/>
  <c r="CD26" i="6"/>
  <c r="CD32" i="6"/>
  <c r="CE52" i="6"/>
  <c r="CE18" i="6"/>
  <c r="CE51" i="6"/>
  <c r="CE17" i="6"/>
  <c r="CE19" i="6"/>
  <c r="CE53" i="6"/>
  <c r="CE21" i="6"/>
  <c r="CE57" i="6"/>
  <c r="CE24" i="6"/>
  <c r="CE25" i="6"/>
  <c r="CE58" i="6"/>
  <c r="CE26" i="6"/>
  <c r="CE32" i="6"/>
  <c r="CF52" i="6"/>
  <c r="CF18" i="6"/>
  <c r="CF51" i="6"/>
  <c r="CF17" i="6"/>
  <c r="CF19" i="6"/>
  <c r="CF53" i="6"/>
  <c r="CF21" i="6"/>
  <c r="CF57" i="6"/>
  <c r="CF24" i="6"/>
  <c r="CF25" i="6"/>
  <c r="CF58" i="6"/>
  <c r="CF26" i="6"/>
  <c r="CF32" i="6"/>
  <c r="CG52" i="6"/>
  <c r="CG18" i="6"/>
  <c r="CG51" i="6"/>
  <c r="CG17" i="6"/>
  <c r="CG19" i="6"/>
  <c r="CG53" i="6"/>
  <c r="CG21" i="6"/>
  <c r="CG57" i="6"/>
  <c r="CG24" i="6"/>
  <c r="CG25" i="6"/>
  <c r="CG58" i="6"/>
  <c r="CG26" i="6"/>
  <c r="CG32" i="6"/>
  <c r="CH52" i="6"/>
  <c r="CH18" i="6"/>
  <c r="CH51" i="6"/>
  <c r="CH17" i="6"/>
  <c r="CH19" i="6"/>
  <c r="CH53" i="6"/>
  <c r="CH21" i="6"/>
  <c r="CH57" i="6"/>
  <c r="CH24" i="6"/>
  <c r="CH25" i="6"/>
  <c r="CH58" i="6"/>
  <c r="CH26" i="6"/>
  <c r="CH32" i="6"/>
  <c r="CI52" i="6"/>
  <c r="CI18" i="6"/>
  <c r="CI51" i="6"/>
  <c r="CI17" i="6"/>
  <c r="CI19" i="6"/>
  <c r="CI53" i="6"/>
  <c r="CI21" i="6"/>
  <c r="CI57" i="6"/>
  <c r="CI24" i="6"/>
  <c r="CI25" i="6"/>
  <c r="CI58" i="6"/>
  <c r="CI26" i="6"/>
  <c r="CI32" i="6"/>
  <c r="CJ52" i="6"/>
  <c r="CJ18" i="6"/>
  <c r="CJ51" i="6"/>
  <c r="CJ17" i="6"/>
  <c r="CJ19" i="6"/>
  <c r="CJ53" i="6"/>
  <c r="CJ21" i="6"/>
  <c r="CJ57" i="6"/>
  <c r="CJ24" i="6"/>
  <c r="CJ25" i="6"/>
  <c r="CJ58" i="6"/>
  <c r="CJ26" i="6"/>
  <c r="CJ32" i="6"/>
  <c r="CK52" i="6"/>
  <c r="CK18" i="6"/>
  <c r="CK51" i="6"/>
  <c r="CK17" i="6"/>
  <c r="CK19" i="6"/>
  <c r="K53" i="6"/>
  <c r="CK53" i="6"/>
  <c r="CK21" i="6"/>
  <c r="K57" i="6"/>
  <c r="CK57" i="6"/>
  <c r="CK24" i="6"/>
  <c r="CK25" i="6"/>
  <c r="CK58" i="6"/>
  <c r="CK26" i="6"/>
  <c r="CK32" i="6"/>
  <c r="CL52" i="6"/>
  <c r="CL18" i="6"/>
  <c r="CL51" i="6"/>
  <c r="CL17" i="6"/>
  <c r="CL19" i="6"/>
  <c r="CL53" i="6"/>
  <c r="CL21" i="6"/>
  <c r="CL57" i="6"/>
  <c r="CL24" i="6"/>
  <c r="CL25" i="6"/>
  <c r="CL58" i="6"/>
  <c r="CL26" i="6"/>
  <c r="CL32" i="6"/>
  <c r="CM52" i="6"/>
  <c r="CM18" i="6"/>
  <c r="CM51" i="6"/>
  <c r="CM17" i="6"/>
  <c r="CM19" i="6"/>
  <c r="CM53" i="6"/>
  <c r="CM21" i="6"/>
  <c r="CM57" i="6"/>
  <c r="CM24" i="6"/>
  <c r="CM25" i="6"/>
  <c r="CM58" i="6"/>
  <c r="CM26" i="6"/>
  <c r="CM32" i="6"/>
  <c r="CN52" i="6"/>
  <c r="CN18" i="6"/>
  <c r="CN51" i="6"/>
  <c r="CN17" i="6"/>
  <c r="CN19" i="6"/>
  <c r="CN53" i="6"/>
  <c r="CN21" i="6"/>
  <c r="CN57" i="6"/>
  <c r="CN24" i="6"/>
  <c r="CN25" i="6"/>
  <c r="CN58" i="6"/>
  <c r="CN26" i="6"/>
  <c r="CN32" i="6"/>
  <c r="CO52" i="6"/>
  <c r="CO18" i="6"/>
  <c r="CO51" i="6"/>
  <c r="CO17" i="6"/>
  <c r="CO19" i="6"/>
  <c r="CO53" i="6"/>
  <c r="CO21" i="6"/>
  <c r="CO57" i="6"/>
  <c r="CO24" i="6"/>
  <c r="CO25" i="6"/>
  <c r="CO58" i="6"/>
  <c r="CO26" i="6"/>
  <c r="CO32" i="6"/>
  <c r="CP52" i="6"/>
  <c r="CP18" i="6"/>
  <c r="CP51" i="6"/>
  <c r="CP17" i="6"/>
  <c r="CP19" i="6"/>
  <c r="CP53" i="6"/>
  <c r="CP21" i="6"/>
  <c r="CP57" i="6"/>
  <c r="CP24" i="6"/>
  <c r="CP25" i="6"/>
  <c r="CP58" i="6"/>
  <c r="CP26" i="6"/>
  <c r="CP32" i="6"/>
  <c r="CQ52" i="6"/>
  <c r="CQ18" i="6"/>
  <c r="CQ51" i="6"/>
  <c r="CQ17" i="6"/>
  <c r="CQ19" i="6"/>
  <c r="CQ53" i="6"/>
  <c r="CQ21" i="6"/>
  <c r="CQ57" i="6"/>
  <c r="CQ24" i="6"/>
  <c r="CQ25" i="6"/>
  <c r="CQ58" i="6"/>
  <c r="CQ26" i="6"/>
  <c r="CQ32" i="6"/>
  <c r="CR52" i="6"/>
  <c r="CR18" i="6"/>
  <c r="CR51" i="6"/>
  <c r="CR17" i="6"/>
  <c r="CR19" i="6"/>
  <c r="CR53" i="6"/>
  <c r="CR21" i="6"/>
  <c r="CR57" i="6"/>
  <c r="CR24" i="6"/>
  <c r="CR25" i="6"/>
  <c r="CR58" i="6"/>
  <c r="CR26" i="6"/>
  <c r="CR32" i="6"/>
  <c r="CS52" i="6"/>
  <c r="CS18" i="6"/>
  <c r="CS51" i="6"/>
  <c r="CS17" i="6"/>
  <c r="CS19" i="6"/>
  <c r="CS53" i="6"/>
  <c r="CS21" i="6"/>
  <c r="CS57" i="6"/>
  <c r="CS24" i="6"/>
  <c r="CS25" i="6"/>
  <c r="CS58" i="6"/>
  <c r="CS26" i="6"/>
  <c r="CS32" i="6"/>
  <c r="CT52" i="6"/>
  <c r="CT18" i="6"/>
  <c r="CT51" i="6"/>
  <c r="CT17" i="6"/>
  <c r="CT19" i="6"/>
  <c r="CT53" i="6"/>
  <c r="CT21" i="6"/>
  <c r="CT57" i="6"/>
  <c r="CT24" i="6"/>
  <c r="CT25" i="6"/>
  <c r="CT58" i="6"/>
  <c r="CT26" i="6"/>
  <c r="CT32" i="6"/>
  <c r="CU52" i="6"/>
  <c r="CU18" i="6"/>
  <c r="CU51" i="6"/>
  <c r="CU17" i="6"/>
  <c r="CU19" i="6"/>
  <c r="CU53" i="6"/>
  <c r="CU21" i="6"/>
  <c r="CU57" i="6"/>
  <c r="CU24" i="6"/>
  <c r="CU25" i="6"/>
  <c r="CU58" i="6"/>
  <c r="CU26" i="6"/>
  <c r="CU32" i="6"/>
  <c r="CV52" i="6"/>
  <c r="CV18" i="6"/>
  <c r="CV51" i="6"/>
  <c r="CV17" i="6"/>
  <c r="CV19" i="6"/>
  <c r="CV53" i="6"/>
  <c r="CV21" i="6"/>
  <c r="CV57" i="6"/>
  <c r="CV24" i="6"/>
  <c r="CV25" i="6"/>
  <c r="CV58" i="6"/>
  <c r="CV26" i="6"/>
  <c r="CV32" i="6"/>
  <c r="M51" i="6"/>
  <c r="M17" i="6"/>
  <c r="M52" i="6"/>
  <c r="M18" i="6"/>
  <c r="M19" i="6"/>
  <c r="M53" i="6"/>
  <c r="M21" i="6"/>
  <c r="M32" i="6"/>
  <c r="F11" i="6"/>
  <c r="G10" i="6"/>
  <c r="G65" i="6"/>
  <c r="G11" i="6"/>
  <c r="H10" i="6"/>
  <c r="H65" i="6"/>
  <c r="H11" i="6"/>
  <c r="I10" i="6"/>
  <c r="I65" i="6"/>
  <c r="I11" i="6"/>
  <c r="J10" i="6"/>
  <c r="J65" i="6"/>
  <c r="J11" i="6"/>
  <c r="CV48" i="6"/>
  <c r="CV10" i="6"/>
  <c r="K10" i="6"/>
  <c r="K65" i="6"/>
  <c r="E11" i="6"/>
  <c r="F10" i="6"/>
  <c r="F65" i="6"/>
  <c r="E65" i="6"/>
  <c r="CV58" i="17"/>
  <c r="CU58" i="17"/>
  <c r="CT58" i="17"/>
  <c r="CS58" i="17"/>
  <c r="CR58" i="17"/>
  <c r="CQ58" i="17"/>
  <c r="CP58" i="17"/>
  <c r="CO58" i="17"/>
  <c r="CN58" i="17"/>
  <c r="CM58" i="17"/>
  <c r="CL58" i="17"/>
  <c r="CK58" i="17"/>
  <c r="CJ58" i="17"/>
  <c r="CI58" i="17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BK58" i="17"/>
  <c r="BJ58" i="17"/>
  <c r="BI58" i="17"/>
  <c r="BH58" i="17"/>
  <c r="BG58" i="17"/>
  <c r="BF58" i="17"/>
  <c r="BE58" i="17"/>
  <c r="BD58" i="17"/>
  <c r="BC58" i="17"/>
  <c r="BB58" i="17"/>
  <c r="BA58" i="17"/>
  <c r="AZ58" i="17"/>
  <c r="AY58" i="17"/>
  <c r="AX58" i="17"/>
  <c r="AW58" i="17"/>
  <c r="AV58" i="17"/>
  <c r="AU58" i="17"/>
  <c r="AT58" i="17"/>
  <c r="AS58" i="17"/>
  <c r="AR58" i="17"/>
  <c r="AQ58" i="17"/>
  <c r="AP58" i="17"/>
  <c r="AO58" i="17"/>
  <c r="AN58" i="17"/>
  <c r="AM58" i="17"/>
  <c r="AL58" i="17"/>
  <c r="AK58" i="17"/>
  <c r="AJ58" i="17"/>
  <c r="AI58" i="17"/>
  <c r="AH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J57" i="17"/>
  <c r="K57" i="17"/>
  <c r="CN57" i="17"/>
  <c r="CJ57" i="17"/>
  <c r="CG57" i="17"/>
  <c r="CF57" i="17"/>
  <c r="CC57" i="17"/>
  <c r="CB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BK57" i="17"/>
  <c r="BJ57" i="17"/>
  <c r="BI57" i="17"/>
  <c r="BH57" i="17"/>
  <c r="BG57" i="17"/>
  <c r="BF57" i="17"/>
  <c r="BE57" i="17"/>
  <c r="BD57" i="17"/>
  <c r="BC57" i="17"/>
  <c r="BB57" i="17"/>
  <c r="BA57" i="17"/>
  <c r="AZ57" i="17"/>
  <c r="AY57" i="17"/>
  <c r="AX57" i="17"/>
  <c r="AW57" i="17"/>
  <c r="AV57" i="17"/>
  <c r="AU57" i="17"/>
  <c r="AT57" i="17"/>
  <c r="AS57" i="17"/>
  <c r="AR57" i="17"/>
  <c r="AQ57" i="17"/>
  <c r="AP57" i="17"/>
  <c r="AO57" i="17"/>
  <c r="AN57" i="17"/>
  <c r="AM57" i="17"/>
  <c r="AL57" i="17"/>
  <c r="AK57" i="17"/>
  <c r="AJ57" i="17"/>
  <c r="AI57" i="17"/>
  <c r="AH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CI57" i="17"/>
  <c r="J56" i="17"/>
  <c r="CI56" i="17"/>
  <c r="CD56" i="17"/>
  <c r="CA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BK56" i="17"/>
  <c r="BJ56" i="17"/>
  <c r="BI56" i="17"/>
  <c r="BH56" i="17"/>
  <c r="BG56" i="17"/>
  <c r="BF56" i="17"/>
  <c r="BE56" i="17"/>
  <c r="BD56" i="17"/>
  <c r="BC56" i="17"/>
  <c r="BB56" i="17"/>
  <c r="BA56" i="17"/>
  <c r="AZ56" i="17"/>
  <c r="AY56" i="17"/>
  <c r="AX56" i="17"/>
  <c r="AW56" i="17"/>
  <c r="AV56" i="17"/>
  <c r="AU56" i="17"/>
  <c r="AT56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CV55" i="17"/>
  <c r="CU55" i="17"/>
  <c r="CT55" i="17"/>
  <c r="CS55" i="17"/>
  <c r="CR55" i="17"/>
  <c r="CQ55" i="17"/>
  <c r="CP55" i="17"/>
  <c r="CO55" i="17"/>
  <c r="CN55" i="17"/>
  <c r="CM55" i="17"/>
  <c r="CL55" i="17"/>
  <c r="CK55" i="17"/>
  <c r="CJ55" i="17"/>
  <c r="CI55" i="17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BK55" i="17"/>
  <c r="BJ55" i="17"/>
  <c r="BI55" i="17"/>
  <c r="BH55" i="17"/>
  <c r="BG55" i="17"/>
  <c r="BF55" i="17"/>
  <c r="BE55" i="17"/>
  <c r="BD55" i="17"/>
  <c r="BC55" i="17"/>
  <c r="BB55" i="17"/>
  <c r="BA55" i="17"/>
  <c r="AZ55" i="17"/>
  <c r="AY55" i="17"/>
  <c r="AX55" i="17"/>
  <c r="AW55" i="17"/>
  <c r="AV55" i="17"/>
  <c r="AU55" i="17"/>
  <c r="AT55" i="17"/>
  <c r="AS55" i="17"/>
  <c r="AR55" i="17"/>
  <c r="AQ55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CV54" i="17"/>
  <c r="CU54" i="17"/>
  <c r="CT54" i="17"/>
  <c r="CS54" i="17"/>
  <c r="CR54" i="17"/>
  <c r="CQ54" i="17"/>
  <c r="CP54" i="17"/>
  <c r="CO54" i="17"/>
  <c r="CN54" i="17"/>
  <c r="CM54" i="17"/>
  <c r="CL54" i="17"/>
  <c r="CK54" i="17"/>
  <c r="CJ54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BK54" i="17"/>
  <c r="BJ54" i="17"/>
  <c r="BI54" i="17"/>
  <c r="BH54" i="17"/>
  <c r="BG54" i="17"/>
  <c r="BF54" i="17"/>
  <c r="BE54" i="17"/>
  <c r="BD54" i="17"/>
  <c r="BC54" i="17"/>
  <c r="BB54" i="17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J53" i="17"/>
  <c r="K53" i="17"/>
  <c r="CS53" i="17"/>
  <c r="CK53" i="17"/>
  <c r="CJ53" i="17"/>
  <c r="CG53" i="17"/>
  <c r="CF53" i="17"/>
  <c r="CC53" i="17"/>
  <c r="CB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CR53" i="17"/>
  <c r="CI53" i="17"/>
  <c r="CV52" i="17"/>
  <c r="CU52" i="17"/>
  <c r="CT52" i="17"/>
  <c r="CS52" i="17"/>
  <c r="CR52" i="17"/>
  <c r="CQ52" i="17"/>
  <c r="CP52" i="17"/>
  <c r="CO52" i="17"/>
  <c r="CN52" i="17"/>
  <c r="CM52" i="17"/>
  <c r="CL52" i="17"/>
  <c r="CK52" i="17"/>
  <c r="CJ52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BK52" i="17"/>
  <c r="BJ52" i="17"/>
  <c r="BI52" i="17"/>
  <c r="BH52" i="17"/>
  <c r="BG52" i="17"/>
  <c r="BF52" i="17"/>
  <c r="BE52" i="17"/>
  <c r="BD52" i="17"/>
  <c r="BC52" i="17"/>
  <c r="BB52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CV51" i="17"/>
  <c r="CU51" i="17"/>
  <c r="CT51" i="17"/>
  <c r="CS51" i="17"/>
  <c r="CR51" i="17"/>
  <c r="CQ51" i="17"/>
  <c r="CP51" i="17"/>
  <c r="CO51" i="17"/>
  <c r="CN51" i="17"/>
  <c r="CM51" i="17"/>
  <c r="CL51" i="17"/>
  <c r="CK51" i="17"/>
  <c r="CJ51" i="17"/>
  <c r="CI51" i="17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BK51" i="17"/>
  <c r="BJ51" i="17"/>
  <c r="BI51" i="17"/>
  <c r="BH51" i="17"/>
  <c r="BG51" i="17"/>
  <c r="BF51" i="17"/>
  <c r="BE51" i="17"/>
  <c r="BD51" i="17"/>
  <c r="BC51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K50" i="17"/>
  <c r="CU50" i="17"/>
  <c r="CT50" i="17"/>
  <c r="CQ50" i="17"/>
  <c r="CP50" i="17"/>
  <c r="CM50" i="17"/>
  <c r="CL50" i="17"/>
  <c r="J50" i="17"/>
  <c r="CI50" i="17"/>
  <c r="CH50" i="17"/>
  <c r="CA50" i="17"/>
  <c r="BZ50" i="17"/>
  <c r="I50" i="17"/>
  <c r="BR50" i="17"/>
  <c r="H50" i="17"/>
  <c r="BK50" i="17"/>
  <c r="BJ50" i="17"/>
  <c r="BG50" i="17"/>
  <c r="BF50" i="17"/>
  <c r="BC50" i="17"/>
  <c r="BB50" i="17"/>
  <c r="G50" i="17"/>
  <c r="AY50" i="17"/>
  <c r="AX50" i="17"/>
  <c r="AU50" i="17"/>
  <c r="AT50" i="17"/>
  <c r="AQ50" i="17"/>
  <c r="AP50" i="17"/>
  <c r="F50" i="17"/>
  <c r="AM50" i="17"/>
  <c r="AL50" i="17"/>
  <c r="AE50" i="17"/>
  <c r="AD50" i="17"/>
  <c r="E50" i="17"/>
  <c r="W50" i="17"/>
  <c r="D80" i="11"/>
  <c r="D82" i="11"/>
  <c r="D84" i="11"/>
  <c r="D85" i="11"/>
  <c r="D38" i="11"/>
  <c r="D50" i="17"/>
  <c r="O50" i="17"/>
  <c r="N50" i="17"/>
  <c r="CS50" i="17"/>
  <c r="BI50" i="17"/>
  <c r="AW50" i="17"/>
  <c r="M50" i="17"/>
  <c r="K49" i="17"/>
  <c r="CU49" i="17"/>
  <c r="CT49" i="17"/>
  <c r="CQ49" i="17"/>
  <c r="CP49" i="17"/>
  <c r="CM49" i="17"/>
  <c r="CL49" i="17"/>
  <c r="J49" i="17"/>
  <c r="CI49" i="17"/>
  <c r="CH49" i="17"/>
  <c r="CA49" i="17"/>
  <c r="BZ49" i="17"/>
  <c r="I49" i="17"/>
  <c r="BR49" i="17"/>
  <c r="H49" i="17"/>
  <c r="BK49" i="17"/>
  <c r="BJ49" i="17"/>
  <c r="BG49" i="17"/>
  <c r="BF49" i="17"/>
  <c r="BC49" i="17"/>
  <c r="BB49" i="17"/>
  <c r="G49" i="17"/>
  <c r="AY49" i="17"/>
  <c r="AX49" i="17"/>
  <c r="AU49" i="17"/>
  <c r="AT49" i="17"/>
  <c r="AQ49" i="17"/>
  <c r="AP49" i="17"/>
  <c r="F49" i="17"/>
  <c r="AM49" i="17"/>
  <c r="AL49" i="17"/>
  <c r="AE49" i="17"/>
  <c r="AD49" i="17"/>
  <c r="E49" i="17"/>
  <c r="W49" i="17"/>
  <c r="D49" i="17"/>
  <c r="O49" i="17"/>
  <c r="N49" i="17"/>
  <c r="CS49" i="17"/>
  <c r="BI49" i="17"/>
  <c r="AW49" i="17"/>
  <c r="M49" i="17"/>
  <c r="AC48" i="17"/>
  <c r="AB48" i="17"/>
  <c r="AA48" i="17"/>
  <c r="Z48" i="17"/>
  <c r="Y48" i="17"/>
  <c r="X48" i="17"/>
  <c r="W48" i="17"/>
  <c r="V48" i="17"/>
  <c r="T48" i="17"/>
  <c r="Q48" i="17"/>
  <c r="P48" i="17"/>
  <c r="O48" i="17"/>
  <c r="N48" i="17"/>
  <c r="M48" i="17"/>
  <c r="CV47" i="17"/>
  <c r="CU47" i="17"/>
  <c r="CT47" i="17"/>
  <c r="CS47" i="17"/>
  <c r="CR47" i="17"/>
  <c r="AJ47" i="17"/>
  <c r="AI47" i="17"/>
  <c r="AA47" i="17"/>
  <c r="Z47" i="17"/>
  <c r="Y47" i="17"/>
  <c r="X47" i="17"/>
  <c r="W47" i="17"/>
  <c r="V47" i="17"/>
  <c r="U47" i="17"/>
  <c r="T47" i="17"/>
  <c r="S47" i="17"/>
  <c r="R47" i="17"/>
  <c r="Q47" i="17"/>
  <c r="O47" i="17"/>
  <c r="N47" i="17"/>
  <c r="M47" i="17"/>
  <c r="R38" i="17"/>
  <c r="Q38" i="17"/>
  <c r="P38" i="17"/>
  <c r="O38" i="17"/>
  <c r="N38" i="17"/>
  <c r="M38" i="17"/>
  <c r="H37" i="17"/>
  <c r="G37" i="17"/>
  <c r="F37" i="17"/>
  <c r="E37" i="17"/>
  <c r="D37" i="17"/>
  <c r="K30" i="17"/>
  <c r="J30" i="17"/>
  <c r="I30" i="17"/>
  <c r="H30" i="17"/>
  <c r="G30" i="17"/>
  <c r="F30" i="17"/>
  <c r="E30" i="17"/>
  <c r="D30" i="17"/>
  <c r="K29" i="17"/>
  <c r="J29" i="17"/>
  <c r="I29" i="17"/>
  <c r="H29" i="17"/>
  <c r="G29" i="17"/>
  <c r="F29" i="17"/>
  <c r="E29" i="17"/>
  <c r="D29" i="17"/>
  <c r="F26" i="17"/>
  <c r="E26" i="17"/>
  <c r="D26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T25" i="17"/>
  <c r="S25" i="17"/>
  <c r="R25" i="17"/>
  <c r="E25" i="17"/>
  <c r="N25" i="17"/>
  <c r="D25" i="17"/>
  <c r="F24" i="17"/>
  <c r="E24" i="17"/>
  <c r="D24" i="17"/>
  <c r="N22" i="17"/>
  <c r="N23" i="17"/>
  <c r="X22" i="17"/>
  <c r="X23" i="17"/>
  <c r="W22" i="17"/>
  <c r="W23" i="17"/>
  <c r="V22" i="17"/>
  <c r="V23" i="17"/>
  <c r="U22" i="17"/>
  <c r="U23" i="17"/>
  <c r="T22" i="17"/>
  <c r="T23" i="17"/>
  <c r="S22" i="17"/>
  <c r="S23" i="17"/>
  <c r="R22" i="17"/>
  <c r="R23" i="17"/>
  <c r="O22" i="17"/>
  <c r="O23" i="17"/>
  <c r="M22" i="17"/>
  <c r="M23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T21" i="17"/>
  <c r="S21" i="17"/>
  <c r="U21" i="17"/>
  <c r="R21" i="17"/>
  <c r="Q21" i="17"/>
  <c r="E21" i="17"/>
  <c r="P21" i="17"/>
  <c r="O21" i="17"/>
  <c r="N21" i="17"/>
  <c r="M21" i="17"/>
  <c r="D21" i="17"/>
  <c r="E20" i="17"/>
  <c r="D20" i="17"/>
  <c r="R18" i="17"/>
  <c r="Q18" i="17"/>
  <c r="P18" i="17"/>
  <c r="P17" i="17"/>
  <c r="P19" i="17"/>
  <c r="O18" i="17"/>
  <c r="N18" i="17"/>
  <c r="M18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R19" i="17"/>
  <c r="Q17" i="17"/>
  <c r="Q19" i="17"/>
  <c r="O17" i="17"/>
  <c r="O19" i="17"/>
  <c r="O32" i="17"/>
  <c r="N17" i="17"/>
  <c r="M17" i="17"/>
  <c r="M19" i="17"/>
  <c r="E17" i="17"/>
  <c r="D14" i="17"/>
  <c r="D13" i="17"/>
  <c r="D11" i="17"/>
  <c r="D10" i="17"/>
  <c r="Q8" i="17"/>
  <c r="E8" i="17"/>
  <c r="D8" i="17"/>
  <c r="F7" i="17"/>
  <c r="E7" i="17"/>
  <c r="D7" i="17"/>
  <c r="E10" i="17"/>
  <c r="AP17" i="17"/>
  <c r="S49" i="17"/>
  <c r="S13" i="17"/>
  <c r="Y22" i="17"/>
  <c r="Y23" i="17"/>
  <c r="F8" i="17"/>
  <c r="N19" i="17"/>
  <c r="N32" i="17"/>
  <c r="D17" i="17"/>
  <c r="R32" i="17"/>
  <c r="AN17" i="17"/>
  <c r="D18" i="17"/>
  <c r="M32" i="17"/>
  <c r="D19" i="17"/>
  <c r="O34" i="17"/>
  <c r="O39" i="17"/>
  <c r="O40" i="17"/>
  <c r="D63" i="17"/>
  <c r="O42" i="17"/>
  <c r="Y49" i="17"/>
  <c r="U49" i="17"/>
  <c r="Q49" i="17"/>
  <c r="AB49" i="17"/>
  <c r="X49" i="17"/>
  <c r="T49" i="17"/>
  <c r="AA49" i="17"/>
  <c r="Z49" i="17"/>
  <c r="R49" i="17"/>
  <c r="BU49" i="17"/>
  <c r="BQ49" i="17"/>
  <c r="BM49" i="17"/>
  <c r="BX49" i="17"/>
  <c r="BT49" i="17"/>
  <c r="BP49" i="17"/>
  <c r="BW49" i="17"/>
  <c r="BO49" i="17"/>
  <c r="BV49" i="17"/>
  <c r="BN49" i="17"/>
  <c r="BS49" i="17"/>
  <c r="Y50" i="17"/>
  <c r="U50" i="17"/>
  <c r="Q50" i="17"/>
  <c r="AB50" i="17"/>
  <c r="X50" i="17"/>
  <c r="T50" i="17"/>
  <c r="AA50" i="17"/>
  <c r="S50" i="17"/>
  <c r="Z50" i="17"/>
  <c r="R50" i="17"/>
  <c r="BU50" i="17"/>
  <c r="BQ50" i="17"/>
  <c r="BM50" i="17"/>
  <c r="BX50" i="17"/>
  <c r="BT50" i="17"/>
  <c r="BP50" i="17"/>
  <c r="BW50" i="17"/>
  <c r="BO50" i="17"/>
  <c r="BV50" i="17"/>
  <c r="BN50" i="17"/>
  <c r="BS50" i="17"/>
  <c r="V49" i="17"/>
  <c r="V50" i="17"/>
  <c r="CU57" i="17"/>
  <c r="CQ57" i="17"/>
  <c r="CM57" i="17"/>
  <c r="CT57" i="17"/>
  <c r="CP57" i="17"/>
  <c r="CL57" i="17"/>
  <c r="CO57" i="17"/>
  <c r="CS57" i="17"/>
  <c r="CK57" i="17"/>
  <c r="CR57" i="17"/>
  <c r="CV57" i="17"/>
  <c r="AK49" i="17"/>
  <c r="AG49" i="17"/>
  <c r="AC49" i="17"/>
  <c r="AN49" i="17"/>
  <c r="AJ49" i="17"/>
  <c r="AF49" i="17"/>
  <c r="CG49" i="17"/>
  <c r="CC49" i="17"/>
  <c r="BY49" i="17"/>
  <c r="CJ49" i="17"/>
  <c r="CF49" i="17"/>
  <c r="CB49" i="17"/>
  <c r="AH49" i="17"/>
  <c r="CD49" i="17"/>
  <c r="AK50" i="17"/>
  <c r="AG50" i="17"/>
  <c r="AC50" i="17"/>
  <c r="AN50" i="17"/>
  <c r="AJ50" i="17"/>
  <c r="AF50" i="17"/>
  <c r="CG50" i="17"/>
  <c r="CC50" i="17"/>
  <c r="BY50" i="17"/>
  <c r="CJ50" i="17"/>
  <c r="CF50" i="17"/>
  <c r="CB50" i="17"/>
  <c r="AH50" i="17"/>
  <c r="CD50" i="17"/>
  <c r="CO53" i="17"/>
  <c r="CG56" i="17"/>
  <c r="CC56" i="17"/>
  <c r="BY56" i="17"/>
  <c r="CJ56" i="17"/>
  <c r="CF56" i="17"/>
  <c r="CB56" i="17"/>
  <c r="K56" i="17"/>
  <c r="CE56" i="17"/>
  <c r="AI49" i="17"/>
  <c r="CE49" i="17"/>
  <c r="AI50" i="17"/>
  <c r="CE50" i="17"/>
  <c r="BZ56" i="17"/>
  <c r="CH56" i="17"/>
  <c r="CU53" i="17"/>
  <c r="CQ53" i="17"/>
  <c r="CM53" i="17"/>
  <c r="CT53" i="17"/>
  <c r="CP53" i="17"/>
  <c r="CL53" i="17"/>
  <c r="CN53" i="17"/>
  <c r="CV53" i="17"/>
  <c r="P49" i="17"/>
  <c r="AR49" i="17"/>
  <c r="AV49" i="17"/>
  <c r="AZ49" i="17"/>
  <c r="BD49" i="17"/>
  <c r="BH49" i="17"/>
  <c r="BL49" i="17"/>
  <c r="CN49" i="17"/>
  <c r="CR49" i="17"/>
  <c r="CV49" i="17"/>
  <c r="P50" i="17"/>
  <c r="AR50" i="17"/>
  <c r="AV50" i="17"/>
  <c r="AZ50" i="17"/>
  <c r="BD50" i="17"/>
  <c r="BH50" i="17"/>
  <c r="BL50" i="17"/>
  <c r="CN50" i="17"/>
  <c r="CR50" i="17"/>
  <c r="CV50" i="17"/>
  <c r="BZ53" i="17"/>
  <c r="CD53" i="17"/>
  <c r="CH53" i="17"/>
  <c r="BZ57" i="17"/>
  <c r="CD57" i="17"/>
  <c r="CH57" i="17"/>
  <c r="AO49" i="17"/>
  <c r="AS49" i="17"/>
  <c r="BA49" i="17"/>
  <c r="BE49" i="17"/>
  <c r="CK49" i="17"/>
  <c r="CO49" i="17"/>
  <c r="AO50" i="17"/>
  <c r="AS50" i="17"/>
  <c r="BA50" i="17"/>
  <c r="BE50" i="17"/>
  <c r="CK50" i="17"/>
  <c r="CO50" i="17"/>
  <c r="CA53" i="17"/>
  <c r="CE53" i="17"/>
  <c r="CA57" i="17"/>
  <c r="CE57" i="17"/>
  <c r="G37" i="6"/>
  <c r="Q9" i="17"/>
  <c r="Q22" i="17"/>
  <c r="Q23" i="17"/>
  <c r="Q32" i="17"/>
  <c r="D9" i="17"/>
  <c r="P22" i="17"/>
  <c r="D22" i="17"/>
  <c r="AO17" i="17"/>
  <c r="Z22" i="17"/>
  <c r="Z23" i="17"/>
  <c r="CS56" i="17"/>
  <c r="CO56" i="17"/>
  <c r="CK56" i="17"/>
  <c r="CV56" i="17"/>
  <c r="CR56" i="17"/>
  <c r="CN56" i="17"/>
  <c r="CT56" i="17"/>
  <c r="CL56" i="17"/>
  <c r="CP56" i="17"/>
  <c r="CU56" i="17"/>
  <c r="CM56" i="17"/>
  <c r="CQ56" i="17"/>
  <c r="M39" i="17"/>
  <c r="M34" i="17"/>
  <c r="R39" i="17"/>
  <c r="R34" i="17"/>
  <c r="N39" i="17"/>
  <c r="N34" i="17"/>
  <c r="AQ17" i="17"/>
  <c r="S14" i="17"/>
  <c r="F17" i="17"/>
  <c r="T13" i="17"/>
  <c r="T14" i="17"/>
  <c r="S12" i="17"/>
  <c r="E37" i="8"/>
  <c r="P23" i="17"/>
  <c r="S38" i="17"/>
  <c r="S18" i="17"/>
  <c r="N40" i="17"/>
  <c r="N42" i="17"/>
  <c r="M40" i="17"/>
  <c r="M41" i="17"/>
  <c r="N41" i="17"/>
  <c r="O41" i="17"/>
  <c r="M42" i="17"/>
  <c r="AA22" i="17"/>
  <c r="AA23" i="17"/>
  <c r="T38" i="17"/>
  <c r="T18" i="17"/>
  <c r="T19" i="17"/>
  <c r="T32" i="17"/>
  <c r="T39" i="17"/>
  <c r="T12" i="17"/>
  <c r="U13" i="17"/>
  <c r="U14" i="17"/>
  <c r="P32" i="17"/>
  <c r="D23" i="17"/>
  <c r="D32" i="17"/>
  <c r="D34" i="17"/>
  <c r="Q39" i="17"/>
  <c r="Q34" i="17"/>
  <c r="AR17" i="17"/>
  <c r="R42" i="17"/>
  <c r="R40" i="17"/>
  <c r="AM26" i="1"/>
  <c r="AN26" i="1"/>
  <c r="AH26" i="1"/>
  <c r="AI26" i="1"/>
  <c r="AJ26" i="1"/>
  <c r="AK26" i="1"/>
  <c r="AL26" i="1"/>
  <c r="AM29" i="1"/>
  <c r="AN29" i="1"/>
  <c r="AH29" i="1"/>
  <c r="AI29" i="1"/>
  <c r="AJ29" i="1"/>
  <c r="AK29" i="1"/>
  <c r="AL29" i="1"/>
  <c r="AN30" i="1"/>
  <c r="AK30" i="1"/>
  <c r="AL30" i="1"/>
  <c r="AM30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F37" i="1"/>
  <c r="G37" i="1"/>
  <c r="M37" i="1"/>
  <c r="H37" i="1"/>
  <c r="E37" i="1"/>
  <c r="AH7" i="1"/>
  <c r="AI7" i="1"/>
  <c r="AJ7" i="1"/>
  <c r="AK7" i="1"/>
  <c r="K30" i="1"/>
  <c r="J30" i="1"/>
  <c r="I30" i="1"/>
  <c r="H30" i="1"/>
  <c r="G30" i="1"/>
  <c r="AS17" i="17"/>
  <c r="T34" i="17"/>
  <c r="Q42" i="17"/>
  <c r="Q40" i="17"/>
  <c r="V13" i="17"/>
  <c r="V14" i="17"/>
  <c r="U12" i="17"/>
  <c r="T42" i="17"/>
  <c r="T40" i="17"/>
  <c r="S19" i="17"/>
  <c r="P34" i="17"/>
  <c r="P39" i="17"/>
  <c r="U38" i="17"/>
  <c r="U18" i="17"/>
  <c r="U19" i="17"/>
  <c r="U32" i="17"/>
  <c r="U39" i="17"/>
  <c r="AB22" i="17"/>
  <c r="E9" i="17"/>
  <c r="D37" i="1"/>
  <c r="AG20" i="1"/>
  <c r="AH20" i="1"/>
  <c r="AI20" i="1"/>
  <c r="AJ20" i="1"/>
  <c r="AK20" i="1"/>
  <c r="AL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E20" i="1"/>
  <c r="AC20" i="1"/>
  <c r="AD20" i="1"/>
  <c r="AE20" i="1"/>
  <c r="AF20" i="1"/>
  <c r="M20" i="1"/>
  <c r="AC22" i="17"/>
  <c r="AC23" i="17"/>
  <c r="U42" i="17"/>
  <c r="U40" i="17"/>
  <c r="P40" i="17"/>
  <c r="P41" i="17"/>
  <c r="P42" i="17"/>
  <c r="D42" i="17"/>
  <c r="V12" i="17"/>
  <c r="W13" i="17"/>
  <c r="AB23" i="17"/>
  <c r="E23" i="17"/>
  <c r="E22" i="17"/>
  <c r="V38" i="17"/>
  <c r="V18" i="17"/>
  <c r="V19" i="17"/>
  <c r="V32" i="17"/>
  <c r="V39" i="17"/>
  <c r="AT17" i="17"/>
  <c r="S32" i="17"/>
  <c r="U34" i="17"/>
  <c r="K29" i="1"/>
  <c r="J29" i="1"/>
  <c r="J51" i="1"/>
  <c r="CI51" i="1"/>
  <c r="CI17" i="1"/>
  <c r="K51" i="1"/>
  <c r="J52" i="1"/>
  <c r="CG52" i="1"/>
  <c r="K52" i="1"/>
  <c r="CV52" i="1"/>
  <c r="J54" i="1"/>
  <c r="BY54" i="1"/>
  <c r="K54" i="1"/>
  <c r="CV54" i="1"/>
  <c r="J55" i="1"/>
  <c r="CI55" i="1"/>
  <c r="K55" i="1"/>
  <c r="J58" i="1"/>
  <c r="CC58" i="1"/>
  <c r="K58" i="1"/>
  <c r="CV58" i="1"/>
  <c r="J7" i="1"/>
  <c r="K7" i="1"/>
  <c r="J47" i="1"/>
  <c r="CI47" i="1"/>
  <c r="CI8" i="1"/>
  <c r="K47" i="1"/>
  <c r="CU47" i="1"/>
  <c r="CU8" i="1"/>
  <c r="J48" i="1"/>
  <c r="CF48" i="1"/>
  <c r="K48" i="1"/>
  <c r="CU48" i="1"/>
  <c r="AU17" i="17"/>
  <c r="V34" i="17"/>
  <c r="W14" i="17"/>
  <c r="Q41" i="17"/>
  <c r="R41" i="17"/>
  <c r="D41" i="17"/>
  <c r="AD22" i="17"/>
  <c r="AD23" i="17"/>
  <c r="V40" i="17"/>
  <c r="V42" i="17"/>
  <c r="X13" i="17"/>
  <c r="X14" i="17"/>
  <c r="W12" i="17"/>
  <c r="S39" i="17"/>
  <c r="S34" i="17"/>
  <c r="CG51" i="1"/>
  <c r="CG17" i="1"/>
  <c r="CT52" i="1"/>
  <c r="CD55" i="1"/>
  <c r="CK52" i="1"/>
  <c r="BY55" i="1"/>
  <c r="CF55" i="1"/>
  <c r="CL52" i="1"/>
  <c r="BZ55" i="1"/>
  <c r="CG55" i="1"/>
  <c r="CB51" i="1"/>
  <c r="CB17" i="1"/>
  <c r="CS52" i="1"/>
  <c r="CB55" i="1"/>
  <c r="CJ55" i="1"/>
  <c r="CO54" i="1"/>
  <c r="CS58" i="1"/>
  <c r="CC51" i="1"/>
  <c r="CC17" i="1"/>
  <c r="CH51" i="1"/>
  <c r="CH17" i="1"/>
  <c r="CP54" i="1"/>
  <c r="BY58" i="1"/>
  <c r="BY51" i="1"/>
  <c r="BY17" i="1"/>
  <c r="CD51" i="1"/>
  <c r="CD17" i="1"/>
  <c r="CJ51" i="1"/>
  <c r="CJ17" i="1"/>
  <c r="CO52" i="1"/>
  <c r="CK54" i="1"/>
  <c r="CS54" i="1"/>
  <c r="CK58" i="1"/>
  <c r="BZ51" i="1"/>
  <c r="BZ17" i="1"/>
  <c r="CF51" i="1"/>
  <c r="CF17" i="1"/>
  <c r="CC52" i="1"/>
  <c r="CP52" i="1"/>
  <c r="CL54" i="1"/>
  <c r="CT54" i="1"/>
  <c r="CC55" i="1"/>
  <c r="CH55" i="1"/>
  <c r="CO58" i="1"/>
  <c r="CB48" i="1"/>
  <c r="CV51" i="1"/>
  <c r="CV17" i="1"/>
  <c r="CR51" i="1"/>
  <c r="CR17" i="1"/>
  <c r="CN51" i="1"/>
  <c r="CN17" i="1"/>
  <c r="CU51" i="1"/>
  <c r="CU17" i="1"/>
  <c r="CQ51" i="1"/>
  <c r="CQ17" i="1"/>
  <c r="CM51" i="1"/>
  <c r="CM17" i="1"/>
  <c r="CK51" i="1"/>
  <c r="CK17" i="1"/>
  <c r="CC54" i="1"/>
  <c r="CV55" i="1"/>
  <c r="CR55" i="1"/>
  <c r="CN55" i="1"/>
  <c r="CU55" i="1"/>
  <c r="CQ55" i="1"/>
  <c r="CM55" i="1"/>
  <c r="CT55" i="1"/>
  <c r="CP55" i="1"/>
  <c r="CL55" i="1"/>
  <c r="CL51" i="1"/>
  <c r="CL17" i="1"/>
  <c r="CT51" i="1"/>
  <c r="CT17" i="1"/>
  <c r="CD52" i="1"/>
  <c r="CG54" i="1"/>
  <c r="CK55" i="1"/>
  <c r="CS51" i="1"/>
  <c r="CS17" i="1"/>
  <c r="CJ58" i="1"/>
  <c r="CF58" i="1"/>
  <c r="CB58" i="1"/>
  <c r="CI58" i="1"/>
  <c r="CE58" i="1"/>
  <c r="CA58" i="1"/>
  <c r="CH58" i="1"/>
  <c r="CD58" i="1"/>
  <c r="BZ58" i="1"/>
  <c r="CO51" i="1"/>
  <c r="CO17" i="1"/>
  <c r="BY52" i="1"/>
  <c r="CO55" i="1"/>
  <c r="CG58" i="1"/>
  <c r="CJ54" i="1"/>
  <c r="CF54" i="1"/>
  <c r="CB54" i="1"/>
  <c r="CI54" i="1"/>
  <c r="CE54" i="1"/>
  <c r="CA54" i="1"/>
  <c r="CH54" i="1"/>
  <c r="CD54" i="1"/>
  <c r="CJ52" i="1"/>
  <c r="CF52" i="1"/>
  <c r="CB52" i="1"/>
  <c r="CI52" i="1"/>
  <c r="CE52" i="1"/>
  <c r="CA52" i="1"/>
  <c r="CP51" i="1"/>
  <c r="CP17" i="1"/>
  <c r="BZ52" i="1"/>
  <c r="CH52" i="1"/>
  <c r="BZ54" i="1"/>
  <c r="CS55" i="1"/>
  <c r="CL58" i="1"/>
  <c r="CP58" i="1"/>
  <c r="CT58" i="1"/>
  <c r="CA51" i="1"/>
  <c r="CA17" i="1"/>
  <c r="CE51" i="1"/>
  <c r="CE17" i="1"/>
  <c r="CM52" i="1"/>
  <c r="CQ52" i="1"/>
  <c r="CU52" i="1"/>
  <c r="CM54" i="1"/>
  <c r="CQ54" i="1"/>
  <c r="CU54" i="1"/>
  <c r="CA55" i="1"/>
  <c r="CE55" i="1"/>
  <c r="CM58" i="1"/>
  <c r="CQ58" i="1"/>
  <c r="CU58" i="1"/>
  <c r="CN52" i="1"/>
  <c r="CR52" i="1"/>
  <c r="CN54" i="1"/>
  <c r="CR54" i="1"/>
  <c r="CN58" i="1"/>
  <c r="CR58" i="1"/>
  <c r="BY47" i="1"/>
  <c r="BY8" i="1"/>
  <c r="CL48" i="1"/>
  <c r="CR48" i="1"/>
  <c r="CS48" i="1"/>
  <c r="CG47" i="1"/>
  <c r="CG8" i="1"/>
  <c r="CN48" i="1"/>
  <c r="CV47" i="1"/>
  <c r="CV8" i="1"/>
  <c r="CB47" i="1"/>
  <c r="CB8" i="1"/>
  <c r="CJ47" i="1"/>
  <c r="CJ8" i="1"/>
  <c r="CC47" i="1"/>
  <c r="CC8" i="1"/>
  <c r="CN47" i="1"/>
  <c r="CN8" i="1"/>
  <c r="CO48" i="1"/>
  <c r="CT48" i="1"/>
  <c r="CF47" i="1"/>
  <c r="CF8" i="1"/>
  <c r="CR47" i="1"/>
  <c r="CR8" i="1"/>
  <c r="CK48" i="1"/>
  <c r="CP48" i="1"/>
  <c r="CV48" i="1"/>
  <c r="CI48" i="1"/>
  <c r="CE48" i="1"/>
  <c r="CA48" i="1"/>
  <c r="CH48" i="1"/>
  <c r="BZ48" i="1"/>
  <c r="CG48" i="1"/>
  <c r="CC48" i="1"/>
  <c r="CD48" i="1"/>
  <c r="BY48" i="1"/>
  <c r="CJ48" i="1"/>
  <c r="CK47" i="1"/>
  <c r="CK8" i="1"/>
  <c r="BZ47" i="1"/>
  <c r="BZ8" i="1"/>
  <c r="CH47" i="1"/>
  <c r="CH8" i="1"/>
  <c r="CP47" i="1"/>
  <c r="CP8" i="1"/>
  <c r="CO47" i="1"/>
  <c r="CO8" i="1"/>
  <c r="CS47" i="1"/>
  <c r="CS8" i="1"/>
  <c r="CD47" i="1"/>
  <c r="CD8" i="1"/>
  <c r="CL47" i="1"/>
  <c r="CL8" i="1"/>
  <c r="CT47" i="1"/>
  <c r="CT8" i="1"/>
  <c r="CA47" i="1"/>
  <c r="CA8" i="1"/>
  <c r="CE47" i="1"/>
  <c r="CE8" i="1"/>
  <c r="CM47" i="1"/>
  <c r="CM8" i="1"/>
  <c r="CQ47" i="1"/>
  <c r="CQ8" i="1"/>
  <c r="CM48" i="1"/>
  <c r="CQ48" i="1"/>
  <c r="J29" i="8"/>
  <c r="K29" i="8"/>
  <c r="J30" i="8"/>
  <c r="K30" i="8"/>
  <c r="J45" i="8"/>
  <c r="CB45" i="8"/>
  <c r="CB8" i="8"/>
  <c r="K45" i="8"/>
  <c r="CU45" i="8"/>
  <c r="CU8" i="8"/>
  <c r="J46" i="8"/>
  <c r="CC46" i="8"/>
  <c r="K46" i="8"/>
  <c r="CO46" i="8"/>
  <c r="J49" i="8"/>
  <c r="BZ49" i="8"/>
  <c r="BZ17" i="8"/>
  <c r="K49" i="8"/>
  <c r="CL49" i="8"/>
  <c r="CL17" i="8"/>
  <c r="J50" i="8"/>
  <c r="CA50" i="8"/>
  <c r="K50" i="8"/>
  <c r="CM50" i="8"/>
  <c r="J52" i="8"/>
  <c r="CC52" i="8"/>
  <c r="K52" i="8"/>
  <c r="CO52" i="8"/>
  <c r="J53" i="8"/>
  <c r="BZ53" i="8"/>
  <c r="K53" i="8"/>
  <c r="CL53" i="8"/>
  <c r="J56" i="8"/>
  <c r="CC56" i="8"/>
  <c r="K56" i="8"/>
  <c r="CO56" i="8"/>
  <c r="K7" i="8"/>
  <c r="J7" i="8"/>
  <c r="S42" i="17"/>
  <c r="S40" i="17"/>
  <c r="S41" i="17"/>
  <c r="T41" i="17"/>
  <c r="U41" i="17"/>
  <c r="V41" i="17"/>
  <c r="X12" i="17"/>
  <c r="Y13" i="17"/>
  <c r="Y14" i="17"/>
  <c r="AE22" i="17"/>
  <c r="AE23" i="17"/>
  <c r="X38" i="17"/>
  <c r="X18" i="17"/>
  <c r="X19" i="17"/>
  <c r="X32" i="17"/>
  <c r="X39" i="17"/>
  <c r="AV17" i="17"/>
  <c r="W18" i="17"/>
  <c r="W38" i="17"/>
  <c r="K53" i="1"/>
  <c r="CJ56" i="8"/>
  <c r="CC53" i="8"/>
  <c r="CH50" i="8"/>
  <c r="CC49" i="8"/>
  <c r="CC17" i="8"/>
  <c r="CF56" i="8"/>
  <c r="CJ52" i="8"/>
  <c r="CD50" i="8"/>
  <c r="BY49" i="8"/>
  <c r="BY17" i="8"/>
  <c r="CB56" i="8"/>
  <c r="CF52" i="8"/>
  <c r="BZ50" i="8"/>
  <c r="BY53" i="8"/>
  <c r="CG53" i="8"/>
  <c r="CB52" i="8"/>
  <c r="CG49" i="8"/>
  <c r="CG17" i="8"/>
  <c r="J17" i="1"/>
  <c r="J56" i="1"/>
  <c r="J54" i="8"/>
  <c r="J53" i="1"/>
  <c r="J51" i="8"/>
  <c r="J57" i="1"/>
  <c r="J55" i="8"/>
  <c r="CK49" i="8"/>
  <c r="CK17" i="8"/>
  <c r="CK53" i="8"/>
  <c r="CV56" i="8"/>
  <c r="CR56" i="8"/>
  <c r="CN56" i="8"/>
  <c r="CS53" i="8"/>
  <c r="CO53" i="8"/>
  <c r="CV52" i="8"/>
  <c r="CR52" i="8"/>
  <c r="CN52" i="8"/>
  <c r="CT50" i="8"/>
  <c r="CP50" i="8"/>
  <c r="CL50" i="8"/>
  <c r="CS49" i="8"/>
  <c r="CS17" i="8"/>
  <c r="CO49" i="8"/>
  <c r="CO17" i="8"/>
  <c r="BY50" i="8"/>
  <c r="CI56" i="8"/>
  <c r="CE56" i="8"/>
  <c r="CA56" i="8"/>
  <c r="CJ53" i="8"/>
  <c r="CF53" i="8"/>
  <c r="CB53" i="8"/>
  <c r="CI52" i="8"/>
  <c r="CE52" i="8"/>
  <c r="CA52" i="8"/>
  <c r="CG50" i="8"/>
  <c r="CC50" i="8"/>
  <c r="CJ49" i="8"/>
  <c r="CJ17" i="8"/>
  <c r="CF49" i="8"/>
  <c r="CF17" i="8"/>
  <c r="CB49" i="8"/>
  <c r="CB17" i="8"/>
  <c r="CK50" i="8"/>
  <c r="CU56" i="8"/>
  <c r="CQ56" i="8"/>
  <c r="CM56" i="8"/>
  <c r="CV53" i="8"/>
  <c r="CR53" i="8"/>
  <c r="CN53" i="8"/>
  <c r="CU52" i="8"/>
  <c r="CQ52" i="8"/>
  <c r="CM52" i="8"/>
  <c r="CS50" i="8"/>
  <c r="CO50" i="8"/>
  <c r="CV49" i="8"/>
  <c r="CV17" i="8"/>
  <c r="CR49" i="8"/>
  <c r="CR17" i="8"/>
  <c r="CN49" i="8"/>
  <c r="CN17" i="8"/>
  <c r="K17" i="1"/>
  <c r="CH56" i="8"/>
  <c r="CD56" i="8"/>
  <c r="BZ56" i="8"/>
  <c r="CI53" i="8"/>
  <c r="CE53" i="8"/>
  <c r="CA53" i="8"/>
  <c r="CH52" i="8"/>
  <c r="CD52" i="8"/>
  <c r="BZ52" i="8"/>
  <c r="CJ50" i="8"/>
  <c r="CF50" i="8"/>
  <c r="CB50" i="8"/>
  <c r="CI49" i="8"/>
  <c r="CI17" i="8"/>
  <c r="CE49" i="8"/>
  <c r="CE17" i="8"/>
  <c r="CA49" i="8"/>
  <c r="CA17" i="8"/>
  <c r="CT56" i="8"/>
  <c r="CP56" i="8"/>
  <c r="CL56" i="8"/>
  <c r="CU53" i="8"/>
  <c r="CQ53" i="8"/>
  <c r="CM53" i="8"/>
  <c r="CT52" i="8"/>
  <c r="CP52" i="8"/>
  <c r="CL52" i="8"/>
  <c r="CV50" i="8"/>
  <c r="CR50" i="8"/>
  <c r="CN50" i="8"/>
  <c r="CU49" i="8"/>
  <c r="CU17" i="8"/>
  <c r="CQ49" i="8"/>
  <c r="CQ17" i="8"/>
  <c r="CM49" i="8"/>
  <c r="CM17" i="8"/>
  <c r="BY52" i="8"/>
  <c r="BY56" i="8"/>
  <c r="CG56" i="8"/>
  <c r="CH53" i="8"/>
  <c r="CD53" i="8"/>
  <c r="CG52" i="8"/>
  <c r="CI50" i="8"/>
  <c r="CE50" i="8"/>
  <c r="CH49" i="8"/>
  <c r="CH17" i="8"/>
  <c r="CD49" i="8"/>
  <c r="CD17" i="8"/>
  <c r="CK52" i="8"/>
  <c r="CK56" i="8"/>
  <c r="CS56" i="8"/>
  <c r="CT53" i="8"/>
  <c r="CP53" i="8"/>
  <c r="CS52" i="8"/>
  <c r="CU50" i="8"/>
  <c r="CQ50" i="8"/>
  <c r="CT49" i="8"/>
  <c r="CT17" i="8"/>
  <c r="CP49" i="8"/>
  <c r="CP17" i="8"/>
  <c r="J8" i="1"/>
  <c r="K8" i="1"/>
  <c r="CJ46" i="8"/>
  <c r="CE45" i="8"/>
  <c r="CE8" i="8"/>
  <c r="CF46" i="8"/>
  <c r="CA45" i="8"/>
  <c r="CA8" i="8"/>
  <c r="CV46" i="8"/>
  <c r="CM45" i="8"/>
  <c r="CM8" i="8"/>
  <c r="CB46" i="8"/>
  <c r="CR46" i="8"/>
  <c r="CI45" i="8"/>
  <c r="CI8" i="8"/>
  <c r="CN46" i="8"/>
  <c r="CN45" i="8"/>
  <c r="CN8" i="8"/>
  <c r="CR45" i="8"/>
  <c r="CR8" i="8"/>
  <c r="CV45" i="8"/>
  <c r="CV8" i="8"/>
  <c r="CO45" i="8"/>
  <c r="CO8" i="8"/>
  <c r="CS45" i="8"/>
  <c r="CS8" i="8"/>
  <c r="CK45" i="8"/>
  <c r="CK8" i="8"/>
  <c r="CL45" i="8"/>
  <c r="CL8" i="8"/>
  <c r="CP45" i="8"/>
  <c r="CP8" i="8"/>
  <c r="CT45" i="8"/>
  <c r="CT8" i="8"/>
  <c r="CQ45" i="8"/>
  <c r="CQ8" i="8"/>
  <c r="CI46" i="8"/>
  <c r="CE46" i="8"/>
  <c r="CA46" i="8"/>
  <c r="CH45" i="8"/>
  <c r="CH8" i="8"/>
  <c r="CD45" i="8"/>
  <c r="CD8" i="8"/>
  <c r="BZ45" i="8"/>
  <c r="BZ8" i="8"/>
  <c r="CU46" i="8"/>
  <c r="CQ46" i="8"/>
  <c r="CM46" i="8"/>
  <c r="BY45" i="8"/>
  <c r="BY8" i="8"/>
  <c r="CH46" i="8"/>
  <c r="CD46" i="8"/>
  <c r="BZ46" i="8"/>
  <c r="CG45" i="8"/>
  <c r="CG8" i="8"/>
  <c r="CC45" i="8"/>
  <c r="CC8" i="8"/>
  <c r="CT46" i="8"/>
  <c r="CP46" i="8"/>
  <c r="CL46" i="8"/>
  <c r="BY46" i="8"/>
  <c r="CG46" i="8"/>
  <c r="CJ45" i="8"/>
  <c r="CJ8" i="8"/>
  <c r="CF45" i="8"/>
  <c r="CF8" i="8"/>
  <c r="CK46" i="8"/>
  <c r="CS46" i="8"/>
  <c r="AH24" i="1"/>
  <c r="AI24" i="1"/>
  <c r="AJ24" i="1"/>
  <c r="AK24" i="1"/>
  <c r="AL24" i="1"/>
  <c r="AM24" i="1"/>
  <c r="AN24" i="1"/>
  <c r="AO24" i="1"/>
  <c r="AP24" i="1"/>
  <c r="AQ24" i="1"/>
  <c r="AR24" i="1"/>
  <c r="AS24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M26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M24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D7" i="1"/>
  <c r="AE7" i="1"/>
  <c r="AF7" i="1"/>
  <c r="AG7" i="1"/>
  <c r="M7" i="1"/>
  <c r="D21" i="11"/>
  <c r="F26" i="11"/>
  <c r="G26" i="11"/>
  <c r="D23" i="11"/>
  <c r="C23" i="11"/>
  <c r="I22" i="11"/>
  <c r="G22" i="11"/>
  <c r="D22" i="11"/>
  <c r="I21" i="11"/>
  <c r="G21" i="11"/>
  <c r="W19" i="17"/>
  <c r="X34" i="17"/>
  <c r="X42" i="17"/>
  <c r="X40" i="17"/>
  <c r="Y38" i="17"/>
  <c r="Y18" i="17"/>
  <c r="Y19" i="17"/>
  <c r="Y32" i="17"/>
  <c r="Y39" i="17"/>
  <c r="AW17" i="17"/>
  <c r="AF22" i="17"/>
  <c r="AF23" i="17"/>
  <c r="Z13" i="17"/>
  <c r="Z14" i="17"/>
  <c r="Y12" i="17"/>
  <c r="F29" i="1"/>
  <c r="K55" i="8"/>
  <c r="CV55" i="8"/>
  <c r="K57" i="1"/>
  <c r="CV57" i="1"/>
  <c r="K51" i="8"/>
  <c r="CV51" i="8"/>
  <c r="J17" i="8"/>
  <c r="CJ53" i="1"/>
  <c r="CF53" i="1"/>
  <c r="CB53" i="1"/>
  <c r="CI53" i="1"/>
  <c r="CE53" i="1"/>
  <c r="CA53" i="1"/>
  <c r="CH53" i="1"/>
  <c r="BZ53" i="1"/>
  <c r="CG53" i="1"/>
  <c r="BY53" i="1"/>
  <c r="CD53" i="1"/>
  <c r="CC53" i="1"/>
  <c r="CA54" i="8"/>
  <c r="CE54" i="8"/>
  <c r="CI54" i="8"/>
  <c r="CB54" i="8"/>
  <c r="CF54" i="8"/>
  <c r="CJ54" i="8"/>
  <c r="CC54" i="8"/>
  <c r="CG54" i="8"/>
  <c r="BY54" i="8"/>
  <c r="BZ54" i="8"/>
  <c r="CD54" i="8"/>
  <c r="CH54" i="8"/>
  <c r="K17" i="8"/>
  <c r="CB55" i="8"/>
  <c r="CF55" i="8"/>
  <c r="CJ55" i="8"/>
  <c r="CC55" i="8"/>
  <c r="CG55" i="8"/>
  <c r="BY55" i="8"/>
  <c r="BZ55" i="8"/>
  <c r="CD55" i="8"/>
  <c r="CH55" i="8"/>
  <c r="CA55" i="8"/>
  <c r="CE55" i="8"/>
  <c r="CI55" i="8"/>
  <c r="CJ57" i="1"/>
  <c r="CF57" i="1"/>
  <c r="CB57" i="1"/>
  <c r="CI57" i="1"/>
  <c r="CE57" i="1"/>
  <c r="CA57" i="1"/>
  <c r="CH57" i="1"/>
  <c r="CD57" i="1"/>
  <c r="BZ57" i="1"/>
  <c r="CC57" i="1"/>
  <c r="BY57" i="1"/>
  <c r="CG57" i="1"/>
  <c r="J22" i="11"/>
  <c r="CB51" i="8"/>
  <c r="CF51" i="8"/>
  <c r="CJ51" i="8"/>
  <c r="CC51" i="8"/>
  <c r="CG51" i="8"/>
  <c r="BY51" i="8"/>
  <c r="BZ51" i="8"/>
  <c r="CD51" i="8"/>
  <c r="CH51" i="8"/>
  <c r="CA51" i="8"/>
  <c r="CE51" i="8"/>
  <c r="CI51" i="8"/>
  <c r="K56" i="1"/>
  <c r="K54" i="8"/>
  <c r="CJ56" i="1"/>
  <c r="CF56" i="1"/>
  <c r="CB56" i="1"/>
  <c r="CI56" i="1"/>
  <c r="CE56" i="1"/>
  <c r="CA56" i="1"/>
  <c r="CH56" i="1"/>
  <c r="CD56" i="1"/>
  <c r="BZ56" i="1"/>
  <c r="CG56" i="1"/>
  <c r="BY56" i="1"/>
  <c r="CC56" i="1"/>
  <c r="CO51" i="8"/>
  <c r="CV53" i="1"/>
  <c r="CR53" i="1"/>
  <c r="CN53" i="1"/>
  <c r="CU53" i="1"/>
  <c r="CQ53" i="1"/>
  <c r="CM53" i="1"/>
  <c r="CP53" i="1"/>
  <c r="CS53" i="1"/>
  <c r="CO53" i="1"/>
  <c r="CK53" i="1"/>
  <c r="CT53" i="1"/>
  <c r="CL53" i="1"/>
  <c r="C11" i="11"/>
  <c r="C28" i="11"/>
  <c r="G23" i="11"/>
  <c r="G30" i="11"/>
  <c r="G9" i="11"/>
  <c r="K8" i="8"/>
  <c r="J8" i="8"/>
  <c r="G28" i="11"/>
  <c r="I15" i="11"/>
  <c r="I23" i="11"/>
  <c r="I30" i="11"/>
  <c r="L22" i="11"/>
  <c r="I26" i="11"/>
  <c r="I9" i="11"/>
  <c r="J9" i="11"/>
  <c r="J21" i="11"/>
  <c r="Y34" i="17"/>
  <c r="Y42" i="17"/>
  <c r="Y40" i="17"/>
  <c r="Z38" i="17"/>
  <c r="Z18" i="17"/>
  <c r="Z19" i="17"/>
  <c r="Z32" i="17"/>
  <c r="Z39" i="17"/>
  <c r="W32" i="17"/>
  <c r="G8" i="17"/>
  <c r="AX17" i="17"/>
  <c r="Z12" i="17"/>
  <c r="AA13" i="17"/>
  <c r="AA14" i="17"/>
  <c r="AG22" i="17"/>
  <c r="AG23" i="17"/>
  <c r="CU51" i="8"/>
  <c r="CP51" i="8"/>
  <c r="CM55" i="8"/>
  <c r="CM51" i="8"/>
  <c r="CK51" i="8"/>
  <c r="CR51" i="8"/>
  <c r="CT51" i="8"/>
  <c r="CS51" i="8"/>
  <c r="CN51" i="8"/>
  <c r="CQ51" i="8"/>
  <c r="CL51" i="8"/>
  <c r="CK55" i="8"/>
  <c r="CK57" i="1"/>
  <c r="CR55" i="8"/>
  <c r="CQ55" i="8"/>
  <c r="CU57" i="1"/>
  <c r="CP55" i="8"/>
  <c r="CN55" i="8"/>
  <c r="CP57" i="1"/>
  <c r="CU55" i="8"/>
  <c r="CL55" i="8"/>
  <c r="CO55" i="8"/>
  <c r="CT55" i="8"/>
  <c r="CS55" i="8"/>
  <c r="CO57" i="1"/>
  <c r="CT57" i="1"/>
  <c r="CN57" i="1"/>
  <c r="CS57" i="1"/>
  <c r="CM57" i="1"/>
  <c r="CR57" i="1"/>
  <c r="CL57" i="1"/>
  <c r="CQ57" i="1"/>
  <c r="CM54" i="8"/>
  <c r="CQ54" i="8"/>
  <c r="CU54" i="8"/>
  <c r="CN54" i="8"/>
  <c r="CR54" i="8"/>
  <c r="CV54" i="8"/>
  <c r="CO54" i="8"/>
  <c r="CS54" i="8"/>
  <c r="CK54" i="8"/>
  <c r="CL54" i="8"/>
  <c r="CP54" i="8"/>
  <c r="CT54" i="8"/>
  <c r="CV56" i="1"/>
  <c r="CR56" i="1"/>
  <c r="CN56" i="1"/>
  <c r="CU56" i="1"/>
  <c r="CQ56" i="1"/>
  <c r="CM56" i="1"/>
  <c r="CT56" i="1"/>
  <c r="CP56" i="1"/>
  <c r="CL56" i="1"/>
  <c r="CK56" i="1"/>
  <c r="CS56" i="1"/>
  <c r="CO56" i="1"/>
  <c r="I28" i="11"/>
  <c r="J30" i="11"/>
  <c r="L30" i="11"/>
  <c r="L21" i="11"/>
  <c r="G15" i="11"/>
  <c r="J15" i="11"/>
  <c r="L15" i="11"/>
  <c r="G11" i="11"/>
  <c r="J11" i="11"/>
  <c r="M5" i="11"/>
  <c r="J23" i="11"/>
  <c r="L9" i="11"/>
  <c r="J26" i="11"/>
  <c r="I11" i="11"/>
  <c r="Z34" i="17"/>
  <c r="Z40" i="17"/>
  <c r="Z42" i="17"/>
  <c r="AA38" i="17"/>
  <c r="AA18" i="17"/>
  <c r="AY17" i="17"/>
  <c r="AB13" i="17"/>
  <c r="AA12" i="17"/>
  <c r="W39" i="17"/>
  <c r="W34" i="17"/>
  <c r="AH22" i="17"/>
  <c r="AH23" i="17"/>
  <c r="D49" i="6"/>
  <c r="D37" i="11"/>
  <c r="D50" i="6"/>
  <c r="L23" i="11"/>
  <c r="M9" i="11"/>
  <c r="M6" i="11"/>
  <c r="M4" i="11"/>
  <c r="M3" i="11"/>
  <c r="L11" i="11"/>
  <c r="J28" i="11"/>
  <c r="M23" i="11"/>
  <c r="L26" i="11"/>
  <c r="AI22" i="17"/>
  <c r="AI23" i="17"/>
  <c r="F10" i="17"/>
  <c r="AB14" i="17"/>
  <c r="E13" i="17"/>
  <c r="W40" i="17"/>
  <c r="W41" i="17"/>
  <c r="X41" i="17"/>
  <c r="Y41" i="17"/>
  <c r="Z41" i="17"/>
  <c r="W42" i="17"/>
  <c r="AA19" i="17"/>
  <c r="AB12" i="17"/>
  <c r="AC13" i="17"/>
  <c r="E11" i="17"/>
  <c r="E12" i="17"/>
  <c r="AZ17" i="17"/>
  <c r="G7" i="17"/>
  <c r="E37" i="11"/>
  <c r="M11" i="11"/>
  <c r="L28" i="11"/>
  <c r="M22" i="11"/>
  <c r="M21" i="11"/>
  <c r="M26" i="11"/>
  <c r="G17" i="17"/>
  <c r="AD13" i="17"/>
  <c r="AD14" i="17"/>
  <c r="AC12" i="17"/>
  <c r="AB38" i="17"/>
  <c r="AB18" i="17"/>
  <c r="E14" i="17"/>
  <c r="AJ22" i="17"/>
  <c r="AJ23" i="17"/>
  <c r="BA17" i="17"/>
  <c r="AC14" i="17"/>
  <c r="AA32" i="17"/>
  <c r="F37" i="11"/>
  <c r="BB17" i="17"/>
  <c r="AA39" i="17"/>
  <c r="AA34" i="17"/>
  <c r="AC38" i="17"/>
  <c r="AC18" i="17"/>
  <c r="E15" i="17"/>
  <c r="AD12" i="17"/>
  <c r="AE13" i="17"/>
  <c r="AM20" i="17"/>
  <c r="AK22" i="17"/>
  <c r="AK23" i="17"/>
  <c r="AB19" i="17"/>
  <c r="E18" i="17"/>
  <c r="AD38" i="17"/>
  <c r="AD18" i="17"/>
  <c r="AD19" i="17"/>
  <c r="AD32" i="17"/>
  <c r="AD39" i="17"/>
  <c r="G37" i="11"/>
  <c r="AD34" i="17"/>
  <c r="AE14" i="17"/>
  <c r="AC19" i="17"/>
  <c r="AN20" i="17"/>
  <c r="AL22" i="17"/>
  <c r="AL23" i="17"/>
  <c r="AF13" i="17"/>
  <c r="AF14" i="17"/>
  <c r="AE12" i="17"/>
  <c r="BC17" i="17"/>
  <c r="AD40" i="17"/>
  <c r="AD42" i="17"/>
  <c r="AB32" i="17"/>
  <c r="E19" i="17"/>
  <c r="E32" i="17"/>
  <c r="E34" i="17"/>
  <c r="E35" i="17"/>
  <c r="AM21" i="17"/>
  <c r="AM25" i="17"/>
  <c r="AA42" i="17"/>
  <c r="AA40" i="17"/>
  <c r="AA41" i="17"/>
  <c r="H37" i="11"/>
  <c r="AB39" i="17"/>
  <c r="AB34" i="17"/>
  <c r="AF38" i="17"/>
  <c r="AF18" i="17"/>
  <c r="AF19" i="17"/>
  <c r="AF32" i="17"/>
  <c r="AF39" i="17"/>
  <c r="AM22" i="17"/>
  <c r="AM23" i="17"/>
  <c r="AO20" i="17"/>
  <c r="AE38" i="17"/>
  <c r="AE18" i="17"/>
  <c r="F20" i="17"/>
  <c r="AN21" i="17"/>
  <c r="AN25" i="17"/>
  <c r="F25" i="17"/>
  <c r="F21" i="17"/>
  <c r="BD17" i="17"/>
  <c r="AF12" i="17"/>
  <c r="AG13" i="17"/>
  <c r="AG14" i="17"/>
  <c r="AC32" i="17"/>
  <c r="I37" i="11"/>
  <c r="AC39" i="17"/>
  <c r="AC34" i="17"/>
  <c r="BE17" i="17"/>
  <c r="AO21" i="17"/>
  <c r="AO25" i="17"/>
  <c r="AG38" i="17"/>
  <c r="AG18" i="17"/>
  <c r="AG19" i="17"/>
  <c r="AG32" i="17"/>
  <c r="AG39" i="17"/>
  <c r="AH13" i="17"/>
  <c r="AH14" i="17"/>
  <c r="AG12" i="17"/>
  <c r="AN22" i="17"/>
  <c r="AP20" i="17"/>
  <c r="F9" i="17"/>
  <c r="AF34" i="17"/>
  <c r="AB40" i="17"/>
  <c r="AB41" i="17"/>
  <c r="AB42" i="17"/>
  <c r="E42" i="17"/>
  <c r="AE19" i="17"/>
  <c r="AF42" i="17"/>
  <c r="AF40" i="17"/>
  <c r="J37" i="11"/>
  <c r="AG34" i="17"/>
  <c r="AG42" i="17"/>
  <c r="AG40" i="17"/>
  <c r="E41" i="17"/>
  <c r="AQ20" i="17"/>
  <c r="AO22" i="17"/>
  <c r="AO23" i="17"/>
  <c r="AH38" i="17"/>
  <c r="AH18" i="17"/>
  <c r="BF17" i="17"/>
  <c r="F22" i="17"/>
  <c r="AN23" i="17"/>
  <c r="F23" i="17"/>
  <c r="AE32" i="17"/>
  <c r="AP21" i="17"/>
  <c r="AP25" i="17"/>
  <c r="AH12" i="17"/>
  <c r="AI13" i="17"/>
  <c r="AI14" i="17"/>
  <c r="AC42" i="17"/>
  <c r="AC40" i="17"/>
  <c r="AC41" i="17"/>
  <c r="AD41" i="17"/>
  <c r="J49" i="1"/>
  <c r="J47" i="8"/>
  <c r="J50" i="1"/>
  <c r="J48" i="8"/>
  <c r="K37" i="11"/>
  <c r="AJ13" i="17"/>
  <c r="AJ14" i="17"/>
  <c r="AI12" i="17"/>
  <c r="AH19" i="17"/>
  <c r="AE39" i="17"/>
  <c r="AE34" i="17"/>
  <c r="BG17" i="17"/>
  <c r="AR20" i="17"/>
  <c r="AP22" i="17"/>
  <c r="AP23" i="17"/>
  <c r="AI38" i="17"/>
  <c r="AI18" i="17"/>
  <c r="AI19" i="17"/>
  <c r="AI32" i="17"/>
  <c r="AI39" i="17"/>
  <c r="AQ21" i="17"/>
  <c r="AQ25" i="17"/>
  <c r="K49" i="1"/>
  <c r="K47" i="8"/>
  <c r="CG48" i="8"/>
  <c r="BZ48" i="8"/>
  <c r="CH48" i="8"/>
  <c r="CA48" i="8"/>
  <c r="CB48" i="8"/>
  <c r="BY48" i="8"/>
  <c r="CJ48" i="8"/>
  <c r="CI48" i="8"/>
  <c r="CD48" i="8"/>
  <c r="CC48" i="8"/>
  <c r="CF48" i="8"/>
  <c r="CE48" i="8"/>
  <c r="CE47" i="8"/>
  <c r="CF47" i="8"/>
  <c r="CG47" i="8"/>
  <c r="CH47" i="8"/>
  <c r="CA47" i="8"/>
  <c r="CJ47" i="8"/>
  <c r="BZ47" i="8"/>
  <c r="CB47" i="8"/>
  <c r="CC47" i="8"/>
  <c r="BY47" i="8"/>
  <c r="CD47" i="8"/>
  <c r="CI47" i="8"/>
  <c r="CI50" i="1"/>
  <c r="CE50" i="1"/>
  <c r="CA50" i="1"/>
  <c r="CH50" i="1"/>
  <c r="BZ50" i="1"/>
  <c r="CG50" i="1"/>
  <c r="CC50" i="1"/>
  <c r="BY50" i="1"/>
  <c r="CD50" i="1"/>
  <c r="CB50" i="1"/>
  <c r="CF50" i="1"/>
  <c r="CJ50" i="1"/>
  <c r="K50" i="1"/>
  <c r="K48" i="8"/>
  <c r="CI49" i="1"/>
  <c r="CE49" i="1"/>
  <c r="CA49" i="1"/>
  <c r="CD49" i="1"/>
  <c r="CG49" i="1"/>
  <c r="CC49" i="1"/>
  <c r="BY49" i="1"/>
  <c r="CH49" i="1"/>
  <c r="BZ49" i="1"/>
  <c r="CJ49" i="1"/>
  <c r="CF49" i="1"/>
  <c r="CB49" i="1"/>
  <c r="AI42" i="17"/>
  <c r="AI40" i="17"/>
  <c r="AE42" i="17"/>
  <c r="AE40" i="17"/>
  <c r="AE41" i="17"/>
  <c r="AF41" i="17"/>
  <c r="AG41" i="17"/>
  <c r="AR21" i="17"/>
  <c r="AR25" i="17"/>
  <c r="AJ38" i="17"/>
  <c r="AJ18" i="17"/>
  <c r="AJ19" i="17"/>
  <c r="AJ32" i="17"/>
  <c r="AJ39" i="17"/>
  <c r="AQ22" i="17"/>
  <c r="AQ23" i="17"/>
  <c r="AS20" i="17"/>
  <c r="AH32" i="17"/>
  <c r="AI34" i="17"/>
  <c r="BH17" i="17"/>
  <c r="AJ12" i="17"/>
  <c r="AK13" i="17"/>
  <c r="AK14" i="17"/>
  <c r="CU50" i="1"/>
  <c r="CQ50" i="1"/>
  <c r="CM50" i="1"/>
  <c r="CP50" i="1"/>
  <c r="CS50" i="1"/>
  <c r="CK50" i="1"/>
  <c r="CT50" i="1"/>
  <c r="CL50" i="1"/>
  <c r="CO50" i="1"/>
  <c r="CR50" i="1"/>
  <c r="CN50" i="1"/>
  <c r="CV50" i="1"/>
  <c r="CK47" i="8"/>
  <c r="CU47" i="8"/>
  <c r="CL47" i="8"/>
  <c r="CT47" i="8"/>
  <c r="CS47" i="8"/>
  <c r="CV47" i="8"/>
  <c r="CM47" i="8"/>
  <c r="CO47" i="8"/>
  <c r="CR47" i="8"/>
  <c r="CN47" i="8"/>
  <c r="CP47" i="8"/>
  <c r="CQ47" i="8"/>
  <c r="CL48" i="8"/>
  <c r="CV48" i="8"/>
  <c r="CN48" i="8"/>
  <c r="CR48" i="8"/>
  <c r="CQ48" i="8"/>
  <c r="CS48" i="8"/>
  <c r="CT48" i="8"/>
  <c r="CM48" i="8"/>
  <c r="CK48" i="8"/>
  <c r="CP48" i="8"/>
  <c r="CO48" i="8"/>
  <c r="CU48" i="8"/>
  <c r="CU49" i="1"/>
  <c r="CQ49" i="1"/>
  <c r="CM49" i="1"/>
  <c r="CP49" i="1"/>
  <c r="CL49" i="1"/>
  <c r="CS49" i="1"/>
  <c r="CO49" i="1"/>
  <c r="CK49" i="1"/>
  <c r="CT49" i="1"/>
  <c r="CR49" i="1"/>
  <c r="CV49" i="1"/>
  <c r="CN49" i="1"/>
  <c r="AJ34" i="17"/>
  <c r="AS21" i="17"/>
  <c r="AS25" i="17"/>
  <c r="AL13" i="17"/>
  <c r="AL14" i="17"/>
  <c r="AK12" i="17"/>
  <c r="AJ42" i="17"/>
  <c r="AJ40" i="17"/>
  <c r="BI17" i="17"/>
  <c r="AK38" i="17"/>
  <c r="AK18" i="17"/>
  <c r="AH39" i="17"/>
  <c r="AH34" i="17"/>
  <c r="AR22" i="17"/>
  <c r="AR23" i="17"/>
  <c r="AT20" i="17"/>
  <c r="AA30" i="1"/>
  <c r="AB30" i="1"/>
  <c r="AC30" i="1"/>
  <c r="AD30" i="1"/>
  <c r="AE30" i="1"/>
  <c r="Y30" i="1"/>
  <c r="Z30" i="1"/>
  <c r="F26" i="1"/>
  <c r="F45" i="8"/>
  <c r="G45" i="8"/>
  <c r="R26" i="8"/>
  <c r="S26" i="8"/>
  <c r="T26" i="8"/>
  <c r="U26" i="8"/>
  <c r="Q26" i="8"/>
  <c r="AU20" i="17"/>
  <c r="AS22" i="17"/>
  <c r="AS23" i="17"/>
  <c r="AL38" i="17"/>
  <c r="AL18" i="17"/>
  <c r="AL19" i="17"/>
  <c r="AL32" i="17"/>
  <c r="AL39" i="17"/>
  <c r="H8" i="17"/>
  <c r="BJ17" i="17"/>
  <c r="AL12" i="17"/>
  <c r="AM13" i="17"/>
  <c r="AM14" i="17"/>
  <c r="AT21" i="17"/>
  <c r="AT25" i="17"/>
  <c r="AH40" i="17"/>
  <c r="AH41" i="17"/>
  <c r="AI41" i="17"/>
  <c r="AJ41" i="17"/>
  <c r="AH42" i="17"/>
  <c r="AK19" i="17"/>
  <c r="E20" i="6"/>
  <c r="D24" i="6"/>
  <c r="E30" i="6"/>
  <c r="D26" i="6"/>
  <c r="E26" i="6"/>
  <c r="AM38" i="17"/>
  <c r="AM18" i="17"/>
  <c r="AM19" i="17"/>
  <c r="AM32" i="17"/>
  <c r="AM39" i="17"/>
  <c r="BK17" i="17"/>
  <c r="AL34" i="17"/>
  <c r="AV20" i="17"/>
  <c r="AT22" i="17"/>
  <c r="AT23" i="17"/>
  <c r="AK32" i="17"/>
  <c r="AL40" i="17"/>
  <c r="AL42" i="17"/>
  <c r="AN13" i="17"/>
  <c r="AM12" i="17"/>
  <c r="AU21" i="17"/>
  <c r="AU25" i="17"/>
  <c r="AF30" i="1"/>
  <c r="AG30" i="1"/>
  <c r="AH30" i="1"/>
  <c r="AI30" i="1"/>
  <c r="AJ30" i="1"/>
  <c r="N30" i="1"/>
  <c r="O30" i="1"/>
  <c r="P30" i="1"/>
  <c r="Q30" i="1"/>
  <c r="R30" i="1"/>
  <c r="S30" i="1"/>
  <c r="T30" i="1"/>
  <c r="U30" i="1"/>
  <c r="V30" i="1"/>
  <c r="W30" i="1"/>
  <c r="X30" i="1"/>
  <c r="H45" i="8"/>
  <c r="I45" i="8"/>
  <c r="AK39" i="17"/>
  <c r="AK34" i="17"/>
  <c r="AV21" i="17"/>
  <c r="AV25" i="17"/>
  <c r="AM34" i="17"/>
  <c r="AN12" i="17"/>
  <c r="AO13" i="17"/>
  <c r="F11" i="17"/>
  <c r="F12" i="17"/>
  <c r="AU22" i="17"/>
  <c r="AU23" i="17"/>
  <c r="AW20" i="17"/>
  <c r="G10" i="17"/>
  <c r="AN14" i="17"/>
  <c r="F13" i="17"/>
  <c r="BL17" i="17"/>
  <c r="H7" i="17"/>
  <c r="AM42" i="17"/>
  <c r="AM40" i="17"/>
  <c r="E30" i="1"/>
  <c r="F30" i="1"/>
  <c r="D30" i="6"/>
  <c r="M30" i="1"/>
  <c r="D30" i="1"/>
  <c r="C49" i="2"/>
  <c r="D54" i="1"/>
  <c r="M54" i="1"/>
  <c r="E54" i="1"/>
  <c r="Q54" i="1"/>
  <c r="F54" i="1"/>
  <c r="AC54" i="1"/>
  <c r="G54" i="1"/>
  <c r="AO54" i="1"/>
  <c r="H54" i="1"/>
  <c r="I54" i="1"/>
  <c r="D52" i="8"/>
  <c r="O52" i="8"/>
  <c r="E52" i="8"/>
  <c r="S52" i="8"/>
  <c r="F52" i="8"/>
  <c r="AE52" i="8"/>
  <c r="G52" i="8"/>
  <c r="AQ52" i="8"/>
  <c r="H52" i="8"/>
  <c r="BC52" i="8"/>
  <c r="I52" i="8"/>
  <c r="BO52" i="8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N38" i="17"/>
  <c r="AN18" i="17"/>
  <c r="F14" i="17"/>
  <c r="BM17" i="17"/>
  <c r="AV22" i="17"/>
  <c r="AV23" i="17"/>
  <c r="AX20" i="17"/>
  <c r="AW21" i="17"/>
  <c r="AW25" i="17"/>
  <c r="AP13" i="17"/>
  <c r="AP14" i="17"/>
  <c r="AO12" i="17"/>
  <c r="H17" i="17"/>
  <c r="AO14" i="17"/>
  <c r="AK40" i="17"/>
  <c r="AK41" i="17"/>
  <c r="AL41" i="17"/>
  <c r="AM41" i="17"/>
  <c r="AK42" i="17"/>
  <c r="AG52" i="8"/>
  <c r="BJ52" i="8"/>
  <c r="BB52" i="8"/>
  <c r="AF54" i="1"/>
  <c r="O54" i="1"/>
  <c r="AN54" i="1"/>
  <c r="BF52" i="8"/>
  <c r="S54" i="1"/>
  <c r="AW52" i="8"/>
  <c r="AO52" i="8"/>
  <c r="W54" i="1"/>
  <c r="AT52" i="8"/>
  <c r="AL52" i="8"/>
  <c r="AD52" i="8"/>
  <c r="AB54" i="1"/>
  <c r="T54" i="1"/>
  <c r="N54" i="1"/>
  <c r="AS52" i="8"/>
  <c r="AK52" i="8"/>
  <c r="AC52" i="8"/>
  <c r="AA54" i="1"/>
  <c r="AX52" i="8"/>
  <c r="AP52" i="8"/>
  <c r="AH52" i="8"/>
  <c r="N52" i="8"/>
  <c r="AJ54" i="1"/>
  <c r="X54" i="1"/>
  <c r="P54" i="1"/>
  <c r="BR52" i="8"/>
  <c r="Z52" i="8"/>
  <c r="R52" i="8"/>
  <c r="BX54" i="1"/>
  <c r="BP54" i="1"/>
  <c r="BH54" i="1"/>
  <c r="AV54" i="1"/>
  <c r="BU52" i="8"/>
  <c r="BE52" i="8"/>
  <c r="Q52" i="8"/>
  <c r="BW54" i="1"/>
  <c r="BK54" i="1"/>
  <c r="AY54" i="1"/>
  <c r="AE54" i="1"/>
  <c r="BV52" i="8"/>
  <c r="BD54" i="1"/>
  <c r="BM52" i="8"/>
  <c r="BA52" i="8"/>
  <c r="U52" i="8"/>
  <c r="BO54" i="1"/>
  <c r="BC54" i="1"/>
  <c r="AQ54" i="1"/>
  <c r="AI54" i="1"/>
  <c r="BX52" i="8"/>
  <c r="BT52" i="8"/>
  <c r="BP52" i="8"/>
  <c r="BL52" i="8"/>
  <c r="BH52" i="8"/>
  <c r="BD52" i="8"/>
  <c r="AZ52" i="8"/>
  <c r="AV52" i="8"/>
  <c r="AR52" i="8"/>
  <c r="AN52" i="8"/>
  <c r="AJ52" i="8"/>
  <c r="AF52" i="8"/>
  <c r="AB52" i="8"/>
  <c r="X52" i="8"/>
  <c r="T52" i="8"/>
  <c r="P52" i="8"/>
  <c r="BV54" i="1"/>
  <c r="BR54" i="1"/>
  <c r="BN54" i="1"/>
  <c r="BJ54" i="1"/>
  <c r="BF54" i="1"/>
  <c r="BB54" i="1"/>
  <c r="AX54" i="1"/>
  <c r="AT54" i="1"/>
  <c r="AP54" i="1"/>
  <c r="AL54" i="1"/>
  <c r="AH54" i="1"/>
  <c r="AD54" i="1"/>
  <c r="Z54" i="1"/>
  <c r="V54" i="1"/>
  <c r="R54" i="1"/>
  <c r="BN52" i="8"/>
  <c r="V52" i="8"/>
  <c r="BT54" i="1"/>
  <c r="BL54" i="1"/>
  <c r="AZ54" i="1"/>
  <c r="AR54" i="1"/>
  <c r="BQ52" i="8"/>
  <c r="BI52" i="8"/>
  <c r="Y52" i="8"/>
  <c r="M52" i="8"/>
  <c r="BS54" i="1"/>
  <c r="BG54" i="1"/>
  <c r="AU54" i="1"/>
  <c r="AM54" i="1"/>
  <c r="BW52" i="8"/>
  <c r="BS52" i="8"/>
  <c r="BK52" i="8"/>
  <c r="BG52" i="8"/>
  <c r="AY52" i="8"/>
  <c r="AU52" i="8"/>
  <c r="AM52" i="8"/>
  <c r="AI52" i="8"/>
  <c r="AA52" i="8"/>
  <c r="W52" i="8"/>
  <c r="BU54" i="1"/>
  <c r="BQ54" i="1"/>
  <c r="BM54" i="1"/>
  <c r="BI54" i="1"/>
  <c r="BE54" i="1"/>
  <c r="BA54" i="1"/>
  <c r="AW54" i="1"/>
  <c r="AS54" i="1"/>
  <c r="AK54" i="1"/>
  <c r="AG54" i="1"/>
  <c r="Y54" i="1"/>
  <c r="U54" i="1"/>
  <c r="AY20" i="17"/>
  <c r="AW22" i="17"/>
  <c r="AW23" i="17"/>
  <c r="AN19" i="17"/>
  <c r="F18" i="17"/>
  <c r="AX21" i="17"/>
  <c r="AX25" i="17"/>
  <c r="AO38" i="17"/>
  <c r="AO18" i="17"/>
  <c r="AP12" i="17"/>
  <c r="AQ13" i="17"/>
  <c r="AQ14" i="17"/>
  <c r="AP38" i="17"/>
  <c r="AP18" i="17"/>
  <c r="AP19" i="17"/>
  <c r="AP32" i="17"/>
  <c r="AP39" i="17"/>
  <c r="BN17" i="17"/>
  <c r="F15" i="17"/>
  <c r="F55" i="8"/>
  <c r="F56" i="8"/>
  <c r="G55" i="8"/>
  <c r="H55" i="8"/>
  <c r="I55" i="8"/>
  <c r="G56" i="8"/>
  <c r="H56" i="8"/>
  <c r="I56" i="8"/>
  <c r="AP34" i="17"/>
  <c r="AZ20" i="17"/>
  <c r="AX22" i="17"/>
  <c r="AX23" i="17"/>
  <c r="AR13" i="17"/>
  <c r="AQ12" i="17"/>
  <c r="AP40" i="17"/>
  <c r="AP42" i="17"/>
  <c r="AO19" i="17"/>
  <c r="AQ38" i="17"/>
  <c r="AQ18" i="17"/>
  <c r="AQ19" i="17"/>
  <c r="AQ32" i="17"/>
  <c r="AQ39" i="17"/>
  <c r="AN32" i="17"/>
  <c r="F19" i="17"/>
  <c r="F32" i="17"/>
  <c r="F34" i="17"/>
  <c r="F35" i="17"/>
  <c r="AY21" i="17"/>
  <c r="AY25" i="17"/>
  <c r="BO17" i="17"/>
  <c r="I30" i="8"/>
  <c r="I29" i="8"/>
  <c r="I7" i="8"/>
  <c r="AL57" i="6"/>
  <c r="AM57" i="6"/>
  <c r="AN57" i="6"/>
  <c r="AO57" i="6"/>
  <c r="AP57" i="6"/>
  <c r="AQ57" i="6"/>
  <c r="AR57" i="6"/>
  <c r="AS57" i="6"/>
  <c r="AT57" i="6"/>
  <c r="AU57" i="6"/>
  <c r="AV57" i="6"/>
  <c r="AW57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BX45" i="8"/>
  <c r="BX8" i="8"/>
  <c r="I46" i="8"/>
  <c r="BM46" i="8"/>
  <c r="I47" i="8"/>
  <c r="I48" i="8"/>
  <c r="BM48" i="8"/>
  <c r="I49" i="8"/>
  <c r="BQ49" i="8"/>
  <c r="BQ17" i="8"/>
  <c r="I50" i="8"/>
  <c r="BM50" i="8"/>
  <c r="I51" i="8"/>
  <c r="BT51" i="8"/>
  <c r="I53" i="8"/>
  <c r="BP53" i="8"/>
  <c r="I54" i="8"/>
  <c r="BT54" i="8"/>
  <c r="BP55" i="8"/>
  <c r="BT56" i="8"/>
  <c r="AY22" i="17"/>
  <c r="AY23" i="17"/>
  <c r="BA20" i="17"/>
  <c r="BP17" i="17"/>
  <c r="AO32" i="17"/>
  <c r="AQ34" i="17"/>
  <c r="AR12" i="17"/>
  <c r="AS13" i="17"/>
  <c r="AS14" i="17"/>
  <c r="AN39" i="17"/>
  <c r="AN34" i="17"/>
  <c r="AQ42" i="17"/>
  <c r="AQ40" i="17"/>
  <c r="AR14" i="17"/>
  <c r="AZ21" i="17"/>
  <c r="G21" i="17"/>
  <c r="G20" i="17"/>
  <c r="AZ25" i="17"/>
  <c r="G25" i="17"/>
  <c r="BQ47" i="8"/>
  <c r="BN47" i="8"/>
  <c r="BN53" i="8"/>
  <c r="BM47" i="8"/>
  <c r="BS56" i="8"/>
  <c r="BR56" i="8"/>
  <c r="BS51" i="8"/>
  <c r="BR51" i="8"/>
  <c r="BS54" i="8"/>
  <c r="BW53" i="8"/>
  <c r="BV53" i="8"/>
  <c r="BR54" i="8"/>
  <c r="BO53" i="8"/>
  <c r="BW55" i="8"/>
  <c r="BV55" i="8"/>
  <c r="BO55" i="8"/>
  <c r="BN55" i="8"/>
  <c r="BT45" i="8"/>
  <c r="BT8" i="8"/>
  <c r="BQ56" i="8"/>
  <c r="BU55" i="8"/>
  <c r="BM55" i="8"/>
  <c r="BQ54" i="8"/>
  <c r="BU53" i="8"/>
  <c r="BM53" i="8"/>
  <c r="BQ51" i="8"/>
  <c r="BX56" i="8"/>
  <c r="BP56" i="8"/>
  <c r="BT55" i="8"/>
  <c r="BX54" i="8"/>
  <c r="BP54" i="8"/>
  <c r="BT53" i="8"/>
  <c r="BX51" i="8"/>
  <c r="BP51" i="8"/>
  <c r="BW56" i="8"/>
  <c r="BO56" i="8"/>
  <c r="BS55" i="8"/>
  <c r="BW54" i="8"/>
  <c r="BO54" i="8"/>
  <c r="BS53" i="8"/>
  <c r="BW51" i="8"/>
  <c r="BO51" i="8"/>
  <c r="BV56" i="8"/>
  <c r="BN56" i="8"/>
  <c r="BR55" i="8"/>
  <c r="BV54" i="8"/>
  <c r="BN54" i="8"/>
  <c r="BR53" i="8"/>
  <c r="BV51" i="8"/>
  <c r="BN51" i="8"/>
  <c r="BU56" i="8"/>
  <c r="BM56" i="8"/>
  <c r="BQ55" i="8"/>
  <c r="BU54" i="8"/>
  <c r="BM54" i="8"/>
  <c r="BQ53" i="8"/>
  <c r="BU51" i="8"/>
  <c r="BM51" i="8"/>
  <c r="BX55" i="8"/>
  <c r="BX53" i="8"/>
  <c r="BQ48" i="8"/>
  <c r="BR48" i="8"/>
  <c r="BS45" i="8"/>
  <c r="BS8" i="8"/>
  <c r="BR45" i="8"/>
  <c r="BR8" i="8"/>
  <c r="BT50" i="8"/>
  <c r="BX47" i="8"/>
  <c r="BX46" i="8"/>
  <c r="BQ45" i="8"/>
  <c r="BQ8" i="8"/>
  <c r="BQ50" i="8"/>
  <c r="BW47" i="8"/>
  <c r="BT46" i="8"/>
  <c r="BP45" i="8"/>
  <c r="BP8" i="8"/>
  <c r="BX49" i="8"/>
  <c r="BX17" i="8"/>
  <c r="BV47" i="8"/>
  <c r="BS46" i="8"/>
  <c r="BO45" i="8"/>
  <c r="BO8" i="8"/>
  <c r="BP49" i="8"/>
  <c r="BP17" i="8"/>
  <c r="BU47" i="8"/>
  <c r="BR46" i="8"/>
  <c r="BM45" i="8"/>
  <c r="BM8" i="8"/>
  <c r="BT48" i="8"/>
  <c r="BP47" i="8"/>
  <c r="BQ46" i="8"/>
  <c r="BW45" i="8"/>
  <c r="BW8" i="8"/>
  <c r="BS48" i="8"/>
  <c r="BO47" i="8"/>
  <c r="BP46" i="8"/>
  <c r="BS50" i="8"/>
  <c r="BW49" i="8"/>
  <c r="BW17" i="8"/>
  <c r="BO49" i="8"/>
  <c r="BO17" i="8"/>
  <c r="BR50" i="8"/>
  <c r="BV49" i="8"/>
  <c r="BV17" i="8"/>
  <c r="BN49" i="8"/>
  <c r="BN17" i="8"/>
  <c r="BU49" i="8"/>
  <c r="BU17" i="8"/>
  <c r="BX50" i="8"/>
  <c r="BP50" i="8"/>
  <c r="BT49" i="8"/>
  <c r="BT17" i="8"/>
  <c r="BX48" i="8"/>
  <c r="BP48" i="8"/>
  <c r="BT47" i="8"/>
  <c r="BW50" i="8"/>
  <c r="BS49" i="8"/>
  <c r="BS17" i="8"/>
  <c r="BW48" i="8"/>
  <c r="BO48" i="8"/>
  <c r="BS47" i="8"/>
  <c r="BW46" i="8"/>
  <c r="BO46" i="8"/>
  <c r="BM49" i="8"/>
  <c r="BM17" i="8"/>
  <c r="BO50" i="8"/>
  <c r="BV45" i="8"/>
  <c r="BV8" i="8"/>
  <c r="BN45" i="8"/>
  <c r="BN8" i="8"/>
  <c r="BV50" i="8"/>
  <c r="BN50" i="8"/>
  <c r="BR49" i="8"/>
  <c r="BR17" i="8"/>
  <c r="BV48" i="8"/>
  <c r="BN48" i="8"/>
  <c r="BR47" i="8"/>
  <c r="BV46" i="8"/>
  <c r="BN46" i="8"/>
  <c r="BU45" i="8"/>
  <c r="BU8" i="8"/>
  <c r="BU50" i="8"/>
  <c r="BU48" i="8"/>
  <c r="BU46" i="8"/>
  <c r="I7" i="1"/>
  <c r="AR38" i="17"/>
  <c r="AR18" i="17"/>
  <c r="AN42" i="17"/>
  <c r="F42" i="17"/>
  <c r="AN40" i="17"/>
  <c r="AN41" i="17"/>
  <c r="BA21" i="17"/>
  <c r="BA25" i="17"/>
  <c r="AS38" i="17"/>
  <c r="AS18" i="17"/>
  <c r="AS19" i="17"/>
  <c r="AS32" i="17"/>
  <c r="AS39" i="17"/>
  <c r="AO39" i="17"/>
  <c r="AO34" i="17"/>
  <c r="AT13" i="17"/>
  <c r="AT14" i="17"/>
  <c r="AS12" i="17"/>
  <c r="BQ17" i="17"/>
  <c r="AZ22" i="17"/>
  <c r="BB20" i="17"/>
  <c r="G9" i="17"/>
  <c r="I8" i="8"/>
  <c r="I17" i="8"/>
  <c r="I29" i="1"/>
  <c r="H7" i="1"/>
  <c r="I47" i="1"/>
  <c r="I48" i="1"/>
  <c r="I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I50" i="1"/>
  <c r="I51" i="1"/>
  <c r="I52" i="1"/>
  <c r="I53" i="1"/>
  <c r="I55" i="1"/>
  <c r="I56" i="1"/>
  <c r="I57" i="1"/>
  <c r="I58" i="1"/>
  <c r="BC20" i="17"/>
  <c r="BA22" i="17"/>
  <c r="BA23" i="17"/>
  <c r="AZ23" i="17"/>
  <c r="G23" i="17"/>
  <c r="G22" i="17"/>
  <c r="AT38" i="17"/>
  <c r="AT18" i="17"/>
  <c r="AT19" i="17"/>
  <c r="AT32" i="17"/>
  <c r="AT39" i="17"/>
  <c r="AS34" i="17"/>
  <c r="AR19" i="17"/>
  <c r="BB21" i="17"/>
  <c r="BB25" i="17"/>
  <c r="BR17" i="17"/>
  <c r="AS42" i="17"/>
  <c r="AS40" i="17"/>
  <c r="F41" i="17"/>
  <c r="AT12" i="17"/>
  <c r="AU13" i="17"/>
  <c r="AO42" i="17"/>
  <c r="AO40" i="17"/>
  <c r="AO41" i="17"/>
  <c r="AP41" i="17"/>
  <c r="AQ41" i="17"/>
  <c r="E47" i="1"/>
  <c r="F47" i="1"/>
  <c r="G47" i="1"/>
  <c r="H47" i="1"/>
  <c r="E48" i="1"/>
  <c r="F48" i="1"/>
  <c r="G48" i="1"/>
  <c r="H48" i="1"/>
  <c r="E49" i="1"/>
  <c r="F49" i="1"/>
  <c r="G49" i="1"/>
  <c r="H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D48" i="1"/>
  <c r="D49" i="1"/>
  <c r="D50" i="1"/>
  <c r="D51" i="1"/>
  <c r="D52" i="1"/>
  <c r="D53" i="1"/>
  <c r="D55" i="1"/>
  <c r="D56" i="1"/>
  <c r="D57" i="1"/>
  <c r="D58" i="1"/>
  <c r="D47" i="1"/>
  <c r="E45" i="8"/>
  <c r="E46" i="8"/>
  <c r="F46" i="8"/>
  <c r="G46" i="8"/>
  <c r="H46" i="8"/>
  <c r="E47" i="8"/>
  <c r="F47" i="8"/>
  <c r="G47" i="8"/>
  <c r="H47" i="8"/>
  <c r="E48" i="8"/>
  <c r="F48" i="8"/>
  <c r="G48" i="8"/>
  <c r="H48" i="8"/>
  <c r="E49" i="8"/>
  <c r="F49" i="8"/>
  <c r="G49" i="8"/>
  <c r="H49" i="8"/>
  <c r="E50" i="8"/>
  <c r="F50" i="8"/>
  <c r="G50" i="8"/>
  <c r="H50" i="8"/>
  <c r="E51" i="8"/>
  <c r="F51" i="8"/>
  <c r="G51" i="8"/>
  <c r="H51" i="8"/>
  <c r="E53" i="8"/>
  <c r="F53" i="8"/>
  <c r="G53" i="8"/>
  <c r="H53" i="8"/>
  <c r="E54" i="8"/>
  <c r="F54" i="8"/>
  <c r="G54" i="8"/>
  <c r="H54" i="8"/>
  <c r="E55" i="8"/>
  <c r="E56" i="8"/>
  <c r="D46" i="8"/>
  <c r="D47" i="8"/>
  <c r="D48" i="8"/>
  <c r="D49" i="8"/>
  <c r="D50" i="8"/>
  <c r="D51" i="8"/>
  <c r="D53" i="8"/>
  <c r="D54" i="8"/>
  <c r="D55" i="8"/>
  <c r="D56" i="8"/>
  <c r="D45" i="8"/>
  <c r="AR32" i="17"/>
  <c r="AT40" i="17"/>
  <c r="AT42" i="17"/>
  <c r="BC21" i="17"/>
  <c r="BC25" i="17"/>
  <c r="BD20" i="17"/>
  <c r="BB22" i="17"/>
  <c r="BB23" i="17"/>
  <c r="AU14" i="17"/>
  <c r="BS17" i="17"/>
  <c r="AV13" i="17"/>
  <c r="AV14" i="17"/>
  <c r="AU12" i="17"/>
  <c r="AT34" i="17"/>
  <c r="BH56" i="8"/>
  <c r="BF56" i="8"/>
  <c r="BI56" i="8"/>
  <c r="BA56" i="8"/>
  <c r="BB56" i="8"/>
  <c r="BJ56" i="8"/>
  <c r="BG56" i="8"/>
  <c r="BC56" i="8"/>
  <c r="BK56" i="8"/>
  <c r="BD56" i="8"/>
  <c r="BL56" i="8"/>
  <c r="BE56" i="8"/>
  <c r="BD51" i="8"/>
  <c r="BL51" i="8"/>
  <c r="BE51" i="8"/>
  <c r="BF51" i="8"/>
  <c r="BJ51" i="8"/>
  <c r="BC51" i="8"/>
  <c r="BG51" i="8"/>
  <c r="BB51" i="8"/>
  <c r="BH51" i="8"/>
  <c r="BK51" i="8"/>
  <c r="BI51" i="8"/>
  <c r="BA51" i="8"/>
  <c r="BC55" i="8"/>
  <c r="BK55" i="8"/>
  <c r="BA55" i="8"/>
  <c r="BB55" i="8"/>
  <c r="BD55" i="8"/>
  <c r="BL55" i="8"/>
  <c r="BE55" i="8"/>
  <c r="BI55" i="8"/>
  <c r="BF55" i="8"/>
  <c r="BG55" i="8"/>
  <c r="BH55" i="8"/>
  <c r="BJ55" i="8"/>
  <c r="BF54" i="8"/>
  <c r="BG54" i="8"/>
  <c r="BD54" i="8"/>
  <c r="BE54" i="8"/>
  <c r="BA54" i="8"/>
  <c r="BH54" i="8"/>
  <c r="BI54" i="8"/>
  <c r="BB54" i="8"/>
  <c r="BJ54" i="8"/>
  <c r="BC54" i="8"/>
  <c r="BK54" i="8"/>
  <c r="BL54" i="8"/>
  <c r="BI53" i="8"/>
  <c r="BG53" i="8"/>
  <c r="BB53" i="8"/>
  <c r="BJ53" i="8"/>
  <c r="BC53" i="8"/>
  <c r="BK53" i="8"/>
  <c r="BD53" i="8"/>
  <c r="BL53" i="8"/>
  <c r="BH53" i="8"/>
  <c r="BE53" i="8"/>
  <c r="BA53" i="8"/>
  <c r="BF53" i="8"/>
  <c r="BH47" i="8"/>
  <c r="BC47" i="8"/>
  <c r="BI47" i="8"/>
  <c r="BJ47" i="8"/>
  <c r="BL47" i="8"/>
  <c r="BG47" i="8"/>
  <c r="BB47" i="8"/>
  <c r="BK47" i="8"/>
  <c r="BD47" i="8"/>
  <c r="BE47" i="8"/>
  <c r="BF47" i="8"/>
  <c r="BA47" i="8"/>
  <c r="BB49" i="8"/>
  <c r="BB17" i="8"/>
  <c r="BJ49" i="8"/>
  <c r="BJ17" i="8"/>
  <c r="BA49" i="8"/>
  <c r="BI49" i="8"/>
  <c r="BC49" i="8"/>
  <c r="BK49" i="8"/>
  <c r="BK17" i="8"/>
  <c r="BD49" i="8"/>
  <c r="BD17" i="8"/>
  <c r="BL49" i="8"/>
  <c r="BL17" i="8"/>
  <c r="BE49" i="8"/>
  <c r="BF49" i="8"/>
  <c r="BF17" i="8"/>
  <c r="BG49" i="8"/>
  <c r="BG17" i="8"/>
  <c r="BH49" i="8"/>
  <c r="BH17" i="8"/>
  <c r="BC46" i="8"/>
  <c r="BK46" i="8"/>
  <c r="BD46" i="8"/>
  <c r="BL46" i="8"/>
  <c r="BE46" i="8"/>
  <c r="BG46" i="8"/>
  <c r="BF46" i="8"/>
  <c r="BB46" i="8"/>
  <c r="BH46" i="8"/>
  <c r="BA46" i="8"/>
  <c r="BJ46" i="8"/>
  <c r="BI46" i="8"/>
  <c r="BF45" i="8"/>
  <c r="BF8" i="8"/>
  <c r="BH45" i="8"/>
  <c r="BH8" i="8"/>
  <c r="BG45" i="8"/>
  <c r="BG8" i="8"/>
  <c r="BB45" i="8"/>
  <c r="BB8" i="8"/>
  <c r="BE45" i="8"/>
  <c r="BE8" i="8"/>
  <c r="BI45" i="8"/>
  <c r="BI8" i="8"/>
  <c r="BJ45" i="8"/>
  <c r="BJ8" i="8"/>
  <c r="BC45" i="8"/>
  <c r="BC8" i="8"/>
  <c r="BK45" i="8"/>
  <c r="BK8" i="8"/>
  <c r="BD45" i="8"/>
  <c r="BD8" i="8"/>
  <c r="BL45" i="8"/>
  <c r="BL8" i="8"/>
  <c r="BA45" i="8"/>
  <c r="BA8" i="8"/>
  <c r="BG50" i="8"/>
  <c r="BH50" i="8"/>
  <c r="BA50" i="8"/>
  <c r="BC50" i="8"/>
  <c r="BI50" i="8"/>
  <c r="BB50" i="8"/>
  <c r="BJ50" i="8"/>
  <c r="BK50" i="8"/>
  <c r="BD50" i="8"/>
  <c r="BL50" i="8"/>
  <c r="BF50" i="8"/>
  <c r="BE50" i="8"/>
  <c r="BE48" i="8"/>
  <c r="BG48" i="8"/>
  <c r="BI48" i="8"/>
  <c r="BF48" i="8"/>
  <c r="BL48" i="8"/>
  <c r="BH48" i="8"/>
  <c r="BA48" i="8"/>
  <c r="BB48" i="8"/>
  <c r="BJ48" i="8"/>
  <c r="BC48" i="8"/>
  <c r="BK48" i="8"/>
  <c r="BD48" i="8"/>
  <c r="BN57" i="1"/>
  <c r="BR57" i="1"/>
  <c r="BV57" i="1"/>
  <c r="BO57" i="1"/>
  <c r="BS57" i="1"/>
  <c r="BW57" i="1"/>
  <c r="BQ57" i="1"/>
  <c r="BM57" i="1"/>
  <c r="BU57" i="1"/>
  <c r="BX57" i="1"/>
  <c r="BT57" i="1"/>
  <c r="BP57" i="1"/>
  <c r="BN55" i="1"/>
  <c r="BR55" i="1"/>
  <c r="BV55" i="1"/>
  <c r="BO55" i="1"/>
  <c r="BS55" i="1"/>
  <c r="BW55" i="1"/>
  <c r="BQ55" i="1"/>
  <c r="BM55" i="1"/>
  <c r="BU55" i="1"/>
  <c r="BT55" i="1"/>
  <c r="BX55" i="1"/>
  <c r="BP55" i="1"/>
  <c r="BM52" i="1"/>
  <c r="BQ52" i="1"/>
  <c r="BU52" i="1"/>
  <c r="BP52" i="1"/>
  <c r="BV52" i="1"/>
  <c r="BR52" i="1"/>
  <c r="BW52" i="1"/>
  <c r="BO52" i="1"/>
  <c r="BT52" i="1"/>
  <c r="BS52" i="1"/>
  <c r="BN52" i="1"/>
  <c r="BX52" i="1"/>
  <c r="BM50" i="1"/>
  <c r="BQ50" i="1"/>
  <c r="BU50" i="1"/>
  <c r="BN50" i="1"/>
  <c r="BS50" i="1"/>
  <c r="BX50" i="1"/>
  <c r="BO50" i="1"/>
  <c r="BT50" i="1"/>
  <c r="BR50" i="1"/>
  <c r="BW50" i="1"/>
  <c r="BV50" i="1"/>
  <c r="BP50" i="1"/>
  <c r="BM48" i="1"/>
  <c r="BQ48" i="1"/>
  <c r="BU48" i="1"/>
  <c r="BP48" i="1"/>
  <c r="BV48" i="1"/>
  <c r="BR48" i="1"/>
  <c r="BW48" i="1"/>
  <c r="BT48" i="1"/>
  <c r="BO48" i="1"/>
  <c r="BN48" i="1"/>
  <c r="BX48" i="1"/>
  <c r="BS48" i="1"/>
  <c r="BN58" i="1"/>
  <c r="BR58" i="1"/>
  <c r="BV58" i="1"/>
  <c r="BO58" i="1"/>
  <c r="BS58" i="1"/>
  <c r="BW58" i="1"/>
  <c r="BM58" i="1"/>
  <c r="BU58" i="1"/>
  <c r="BP58" i="1"/>
  <c r="BX58" i="1"/>
  <c r="BT58" i="1"/>
  <c r="BQ58" i="1"/>
  <c r="BN56" i="1"/>
  <c r="BR56" i="1"/>
  <c r="BV56" i="1"/>
  <c r="BO56" i="1"/>
  <c r="BS56" i="1"/>
  <c r="BW56" i="1"/>
  <c r="BM56" i="1"/>
  <c r="BU56" i="1"/>
  <c r="BQ56" i="1"/>
  <c r="BP56" i="1"/>
  <c r="BX56" i="1"/>
  <c r="BT56" i="1"/>
  <c r="BN53" i="1"/>
  <c r="BR53" i="1"/>
  <c r="BV53" i="1"/>
  <c r="BO53" i="1"/>
  <c r="BS53" i="1"/>
  <c r="BW53" i="1"/>
  <c r="BM53" i="1"/>
  <c r="BU53" i="1"/>
  <c r="BP53" i="1"/>
  <c r="BX53" i="1"/>
  <c r="BQ53" i="1"/>
  <c r="BT53" i="1"/>
  <c r="BM51" i="1"/>
  <c r="BQ51" i="1"/>
  <c r="BU51" i="1"/>
  <c r="BR51" i="1"/>
  <c r="BW51" i="1"/>
  <c r="BN51" i="1"/>
  <c r="BS51" i="1"/>
  <c r="BX51" i="1"/>
  <c r="BP51" i="1"/>
  <c r="BV51" i="1"/>
  <c r="BT51" i="1"/>
  <c r="BO51" i="1"/>
  <c r="BM47" i="1"/>
  <c r="BM8" i="1"/>
  <c r="BQ47" i="1"/>
  <c r="BQ8" i="1"/>
  <c r="BU47" i="1"/>
  <c r="BU8" i="1"/>
  <c r="BR47" i="1"/>
  <c r="BR8" i="1"/>
  <c r="BW47" i="1"/>
  <c r="BW8" i="1"/>
  <c r="BN47" i="1"/>
  <c r="BN8" i="1"/>
  <c r="BS47" i="1"/>
  <c r="BS8" i="1"/>
  <c r="BX47" i="1"/>
  <c r="BX8" i="1"/>
  <c r="BV47" i="1"/>
  <c r="BV8" i="1"/>
  <c r="BP47" i="1"/>
  <c r="BP8" i="1"/>
  <c r="BO47" i="1"/>
  <c r="BO8" i="1"/>
  <c r="BT47" i="1"/>
  <c r="BT8" i="1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U53" i="6"/>
  <c r="R50" i="6"/>
  <c r="Q50" i="6"/>
  <c r="P50" i="6"/>
  <c r="O50" i="6"/>
  <c r="N50" i="6"/>
  <c r="M50" i="6"/>
  <c r="R49" i="6"/>
  <c r="Q49" i="6"/>
  <c r="P49" i="6"/>
  <c r="O49" i="6"/>
  <c r="N49" i="6"/>
  <c r="M49" i="6"/>
  <c r="Y48" i="6"/>
  <c r="X48" i="6"/>
  <c r="W48" i="6"/>
  <c r="V48" i="6"/>
  <c r="T48" i="6"/>
  <c r="Q48" i="6"/>
  <c r="P48" i="6"/>
  <c r="O48" i="6"/>
  <c r="N48" i="6"/>
  <c r="M48" i="6"/>
  <c r="AJ47" i="6"/>
  <c r="AI47" i="6"/>
  <c r="X47" i="6"/>
  <c r="W47" i="6"/>
  <c r="V47" i="6"/>
  <c r="U47" i="6"/>
  <c r="T47" i="6"/>
  <c r="S47" i="6"/>
  <c r="R47" i="6"/>
  <c r="O47" i="6"/>
  <c r="N47" i="6"/>
  <c r="M47" i="6"/>
  <c r="R38" i="6"/>
  <c r="Q38" i="6"/>
  <c r="P38" i="6"/>
  <c r="O38" i="6"/>
  <c r="N38" i="6"/>
  <c r="M38" i="6"/>
  <c r="H37" i="6"/>
  <c r="F37" i="6"/>
  <c r="E37" i="6"/>
  <c r="D37" i="6"/>
  <c r="D13" i="6"/>
  <c r="D11" i="6"/>
  <c r="D10" i="6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N22" i="8"/>
  <c r="M53" i="8"/>
  <c r="M22" i="8"/>
  <c r="M23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N21" i="8"/>
  <c r="M51" i="8"/>
  <c r="M21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R18" i="8"/>
  <c r="Q50" i="8"/>
  <c r="Q18" i="8"/>
  <c r="P50" i="8"/>
  <c r="P18" i="8"/>
  <c r="O50" i="8"/>
  <c r="O18" i="8"/>
  <c r="N50" i="8"/>
  <c r="N18" i="8"/>
  <c r="M50" i="8"/>
  <c r="M18" i="8"/>
  <c r="BC17" i="8"/>
  <c r="AZ49" i="8"/>
  <c r="AZ17" i="8"/>
  <c r="AY49" i="8"/>
  <c r="AY17" i="8"/>
  <c r="AX49" i="8"/>
  <c r="AX17" i="8"/>
  <c r="AW49" i="8"/>
  <c r="AV49" i="8"/>
  <c r="AV17" i="8"/>
  <c r="AU49" i="8"/>
  <c r="AU17" i="8"/>
  <c r="AT49" i="8"/>
  <c r="AT17" i="8"/>
  <c r="AS49" i="8"/>
  <c r="AR49" i="8"/>
  <c r="AR17" i="8"/>
  <c r="AQ49" i="8"/>
  <c r="AQ17" i="8"/>
  <c r="AP49" i="8"/>
  <c r="AP17" i="8"/>
  <c r="AO49" i="8"/>
  <c r="AN49" i="8"/>
  <c r="AN17" i="8"/>
  <c r="AM49" i="8"/>
  <c r="AM17" i="8"/>
  <c r="AL49" i="8"/>
  <c r="AL17" i="8"/>
  <c r="AK49" i="8"/>
  <c r="AJ49" i="8"/>
  <c r="AJ17" i="8"/>
  <c r="AI49" i="8"/>
  <c r="AI17" i="8"/>
  <c r="AH49" i="8"/>
  <c r="AH17" i="8"/>
  <c r="AG49" i="8"/>
  <c r="AF49" i="8"/>
  <c r="AF17" i="8"/>
  <c r="AE49" i="8"/>
  <c r="AE17" i="8"/>
  <c r="AD49" i="8"/>
  <c r="AD17" i="8"/>
  <c r="AC49" i="8"/>
  <c r="AB49" i="8"/>
  <c r="AB17" i="8"/>
  <c r="AA49" i="8"/>
  <c r="AA17" i="8"/>
  <c r="Z49" i="8"/>
  <c r="Z17" i="8"/>
  <c r="Y49" i="8"/>
  <c r="X49" i="8"/>
  <c r="X17" i="8"/>
  <c r="W49" i="8"/>
  <c r="W17" i="8"/>
  <c r="V49" i="8"/>
  <c r="V17" i="8"/>
  <c r="U49" i="8"/>
  <c r="T49" i="8"/>
  <c r="S49" i="8"/>
  <c r="R49" i="8"/>
  <c r="Q49" i="8"/>
  <c r="P49" i="8"/>
  <c r="O49" i="8"/>
  <c r="N49" i="8"/>
  <c r="N17" i="8"/>
  <c r="M49" i="8"/>
  <c r="M17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AZ45" i="8"/>
  <c r="AZ8" i="8"/>
  <c r="AY45" i="8"/>
  <c r="AY8" i="8"/>
  <c r="AX45" i="8"/>
  <c r="AX8" i="8"/>
  <c r="AW45" i="8"/>
  <c r="AW8" i="8"/>
  <c r="AV45" i="8"/>
  <c r="AV8" i="8"/>
  <c r="AU45" i="8"/>
  <c r="AU8" i="8"/>
  <c r="AT45" i="8"/>
  <c r="AT8" i="8"/>
  <c r="AS45" i="8"/>
  <c r="AS8" i="8"/>
  <c r="AR45" i="8"/>
  <c r="AR8" i="8"/>
  <c r="AQ45" i="8"/>
  <c r="AQ8" i="8"/>
  <c r="AP45" i="8"/>
  <c r="AP8" i="8"/>
  <c r="AO45" i="8"/>
  <c r="AO8" i="8"/>
  <c r="AN45" i="8"/>
  <c r="AN8" i="8"/>
  <c r="AM45" i="8"/>
  <c r="AM8" i="8"/>
  <c r="AL45" i="8"/>
  <c r="AL8" i="8"/>
  <c r="AK45" i="8"/>
  <c r="AK8" i="8"/>
  <c r="AJ45" i="8"/>
  <c r="AJ8" i="8"/>
  <c r="AI45" i="8"/>
  <c r="AI8" i="8"/>
  <c r="AH45" i="8"/>
  <c r="AH8" i="8"/>
  <c r="AG45" i="8"/>
  <c r="AG8" i="8"/>
  <c r="AF45" i="8"/>
  <c r="AF8" i="8"/>
  <c r="AE45" i="8"/>
  <c r="AE8" i="8"/>
  <c r="AD45" i="8"/>
  <c r="AD8" i="8"/>
  <c r="AC45" i="8"/>
  <c r="AC8" i="8"/>
  <c r="AB45" i="8"/>
  <c r="AB8" i="8"/>
  <c r="AA45" i="8"/>
  <c r="AA8" i="8"/>
  <c r="Z45" i="8"/>
  <c r="Z8" i="8"/>
  <c r="Y45" i="8"/>
  <c r="Y8" i="8"/>
  <c r="X45" i="8"/>
  <c r="X8" i="8"/>
  <c r="W45" i="8"/>
  <c r="W8" i="8"/>
  <c r="V45" i="8"/>
  <c r="V8" i="8"/>
  <c r="U45" i="8"/>
  <c r="U8" i="8"/>
  <c r="T45" i="8"/>
  <c r="T8" i="8"/>
  <c r="S45" i="8"/>
  <c r="S8" i="8"/>
  <c r="R45" i="8"/>
  <c r="R8" i="8"/>
  <c r="Q45" i="8"/>
  <c r="Q8" i="8"/>
  <c r="P45" i="8"/>
  <c r="P8" i="8"/>
  <c r="O45" i="8"/>
  <c r="N45" i="8"/>
  <c r="M45" i="8"/>
  <c r="R38" i="8"/>
  <c r="Q38" i="8"/>
  <c r="P38" i="8"/>
  <c r="O38" i="8"/>
  <c r="N38" i="8"/>
  <c r="M38" i="8"/>
  <c r="H37" i="8"/>
  <c r="G37" i="8"/>
  <c r="F37" i="8"/>
  <c r="D37" i="8"/>
  <c r="D26" i="8"/>
  <c r="D30" i="8"/>
  <c r="H30" i="8"/>
  <c r="G30" i="8"/>
  <c r="F30" i="8"/>
  <c r="E30" i="8"/>
  <c r="N25" i="8"/>
  <c r="H29" i="8"/>
  <c r="G29" i="8"/>
  <c r="F29" i="8"/>
  <c r="E29" i="8"/>
  <c r="D29" i="8"/>
  <c r="D24" i="8"/>
  <c r="D14" i="8"/>
  <c r="D13" i="8"/>
  <c r="D11" i="8"/>
  <c r="D10" i="8"/>
  <c r="H7" i="8"/>
  <c r="G7" i="8"/>
  <c r="F7" i="8"/>
  <c r="E7" i="8"/>
  <c r="D7" i="8"/>
  <c r="H29" i="1"/>
  <c r="BK47" i="1"/>
  <c r="BK8" i="1"/>
  <c r="BL47" i="1"/>
  <c r="BL8" i="1"/>
  <c r="BK48" i="1"/>
  <c r="BL48" i="1"/>
  <c r="BK50" i="1"/>
  <c r="BL50" i="1"/>
  <c r="BK51" i="1"/>
  <c r="BK17" i="1"/>
  <c r="BL51" i="1"/>
  <c r="BL17" i="1"/>
  <c r="BK52" i="1"/>
  <c r="BL52" i="1"/>
  <c r="BK53" i="1"/>
  <c r="BL53" i="1"/>
  <c r="BK55" i="1"/>
  <c r="BL55" i="1"/>
  <c r="BK56" i="1"/>
  <c r="BL56" i="1"/>
  <c r="BK57" i="1"/>
  <c r="BL57" i="1"/>
  <c r="BK58" i="1"/>
  <c r="BL58" i="1"/>
  <c r="BA47" i="1"/>
  <c r="BA8" i="1"/>
  <c r="BB47" i="1"/>
  <c r="BB8" i="1"/>
  <c r="BC47" i="1"/>
  <c r="BC8" i="1"/>
  <c r="BD47" i="1"/>
  <c r="BD8" i="1"/>
  <c r="BE47" i="1"/>
  <c r="BE8" i="1"/>
  <c r="BF47" i="1"/>
  <c r="BF8" i="1"/>
  <c r="BG47" i="1"/>
  <c r="BG8" i="1"/>
  <c r="BH47" i="1"/>
  <c r="BH8" i="1"/>
  <c r="BI47" i="1"/>
  <c r="BI8" i="1"/>
  <c r="BJ47" i="1"/>
  <c r="BJ8" i="1"/>
  <c r="BA48" i="1"/>
  <c r="BB48" i="1"/>
  <c r="BC48" i="1"/>
  <c r="BD48" i="1"/>
  <c r="BE48" i="1"/>
  <c r="BF48" i="1"/>
  <c r="BG48" i="1"/>
  <c r="BH48" i="1"/>
  <c r="BI48" i="1"/>
  <c r="BJ48" i="1"/>
  <c r="BA50" i="1"/>
  <c r="BB50" i="1"/>
  <c r="BC50" i="1"/>
  <c r="BD50" i="1"/>
  <c r="BE50" i="1"/>
  <c r="BF50" i="1"/>
  <c r="BG50" i="1"/>
  <c r="BH50" i="1"/>
  <c r="BI50" i="1"/>
  <c r="BJ50" i="1"/>
  <c r="BA51" i="1"/>
  <c r="BA17" i="1"/>
  <c r="BB51" i="1"/>
  <c r="BB17" i="1"/>
  <c r="BC51" i="1"/>
  <c r="BC17" i="1"/>
  <c r="BD51" i="1"/>
  <c r="BD17" i="1"/>
  <c r="BE51" i="1"/>
  <c r="BE17" i="1"/>
  <c r="BF51" i="1"/>
  <c r="BF17" i="1"/>
  <c r="BG51" i="1"/>
  <c r="BG17" i="1"/>
  <c r="BH51" i="1"/>
  <c r="BH17" i="1"/>
  <c r="BI51" i="1"/>
  <c r="BI17" i="1"/>
  <c r="BJ51" i="1"/>
  <c r="BJ17" i="1"/>
  <c r="BA52" i="1"/>
  <c r="BB52" i="1"/>
  <c r="BC52" i="1"/>
  <c r="BD52" i="1"/>
  <c r="BE52" i="1"/>
  <c r="BF52" i="1"/>
  <c r="BG52" i="1"/>
  <c r="BH52" i="1"/>
  <c r="BI52" i="1"/>
  <c r="BJ52" i="1"/>
  <c r="BA53" i="1"/>
  <c r="BB53" i="1"/>
  <c r="BC53" i="1"/>
  <c r="BD53" i="1"/>
  <c r="BE53" i="1"/>
  <c r="BF53" i="1"/>
  <c r="BG53" i="1"/>
  <c r="BH53" i="1"/>
  <c r="BI53" i="1"/>
  <c r="BJ53" i="1"/>
  <c r="BA55" i="1"/>
  <c r="BB55" i="1"/>
  <c r="BC55" i="1"/>
  <c r="BD55" i="1"/>
  <c r="BE55" i="1"/>
  <c r="BF55" i="1"/>
  <c r="BG55" i="1"/>
  <c r="BH55" i="1"/>
  <c r="BI55" i="1"/>
  <c r="BJ55" i="1"/>
  <c r="BA56" i="1"/>
  <c r="BB56" i="1"/>
  <c r="BC56" i="1"/>
  <c r="BD56" i="1"/>
  <c r="BE56" i="1"/>
  <c r="BF56" i="1"/>
  <c r="BG56" i="1"/>
  <c r="BH56" i="1"/>
  <c r="BI56" i="1"/>
  <c r="BJ56" i="1"/>
  <c r="BA57" i="1"/>
  <c r="BB57" i="1"/>
  <c r="BC57" i="1"/>
  <c r="BD57" i="1"/>
  <c r="BE57" i="1"/>
  <c r="BF57" i="1"/>
  <c r="BG57" i="1"/>
  <c r="BH57" i="1"/>
  <c r="BI57" i="1"/>
  <c r="BJ57" i="1"/>
  <c r="BA58" i="1"/>
  <c r="BB58" i="1"/>
  <c r="BC58" i="1"/>
  <c r="BD58" i="1"/>
  <c r="BE58" i="1"/>
  <c r="BF58" i="1"/>
  <c r="BG58" i="1"/>
  <c r="BH58" i="1"/>
  <c r="BI58" i="1"/>
  <c r="BJ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AZ47" i="1"/>
  <c r="AZ8" i="1"/>
  <c r="AY47" i="1"/>
  <c r="AY8" i="1"/>
  <c r="AX47" i="1"/>
  <c r="AX8" i="1"/>
  <c r="AW47" i="1"/>
  <c r="AW8" i="1"/>
  <c r="AV47" i="1"/>
  <c r="AV8" i="1"/>
  <c r="AU47" i="1"/>
  <c r="AU8" i="1"/>
  <c r="AT47" i="1"/>
  <c r="AT8" i="1"/>
  <c r="AS47" i="1"/>
  <c r="AS8" i="1"/>
  <c r="AR47" i="1"/>
  <c r="AR8" i="1"/>
  <c r="AQ47" i="1"/>
  <c r="AQ8" i="1"/>
  <c r="AP47" i="1"/>
  <c r="AP8" i="1"/>
  <c r="AO47" i="1"/>
  <c r="AO8" i="1"/>
  <c r="AN47" i="1"/>
  <c r="AM47" i="1"/>
  <c r="AM8" i="1"/>
  <c r="AL47" i="1"/>
  <c r="AL8" i="1"/>
  <c r="AK47" i="1"/>
  <c r="AK8" i="1"/>
  <c r="AJ47" i="1"/>
  <c r="AI47" i="1"/>
  <c r="AH47" i="1"/>
  <c r="AH8" i="1"/>
  <c r="AG47" i="1"/>
  <c r="AG8" i="1"/>
  <c r="AF47" i="1"/>
  <c r="AF8" i="1"/>
  <c r="AE47" i="1"/>
  <c r="AC7" i="1"/>
  <c r="AE8" i="1"/>
  <c r="AD47" i="1"/>
  <c r="AD8" i="1"/>
  <c r="AC47" i="1"/>
  <c r="AC8" i="1"/>
  <c r="AB47" i="1"/>
  <c r="AB8" i="1"/>
  <c r="AA47" i="1"/>
  <c r="AA8" i="1"/>
  <c r="Z47" i="1"/>
  <c r="Z8" i="1"/>
  <c r="Y47" i="1"/>
  <c r="Y8" i="1"/>
  <c r="X47" i="1"/>
  <c r="W47" i="1"/>
  <c r="V47" i="1"/>
  <c r="V8" i="1"/>
  <c r="U47" i="1"/>
  <c r="U8" i="1"/>
  <c r="T47" i="1"/>
  <c r="T8" i="1"/>
  <c r="S47" i="1"/>
  <c r="S8" i="1"/>
  <c r="R47" i="1"/>
  <c r="R8" i="1"/>
  <c r="Q47" i="1"/>
  <c r="Q8" i="1"/>
  <c r="P47" i="1"/>
  <c r="P8" i="1"/>
  <c r="P9" i="1"/>
  <c r="O47" i="1"/>
  <c r="N47" i="1"/>
  <c r="M47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T10" i="1"/>
  <c r="S48" i="1"/>
  <c r="S10" i="1"/>
  <c r="R48" i="1"/>
  <c r="R10" i="1"/>
  <c r="Q48" i="1"/>
  <c r="P48" i="1"/>
  <c r="O48" i="1"/>
  <c r="N48" i="1"/>
  <c r="M48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R18" i="1"/>
  <c r="Q52" i="1"/>
  <c r="Q18" i="1"/>
  <c r="P52" i="1"/>
  <c r="P18" i="1"/>
  <c r="O52" i="1"/>
  <c r="O18" i="1"/>
  <c r="N52" i="1"/>
  <c r="N18" i="1"/>
  <c r="M52" i="1"/>
  <c r="M1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D49" i="2"/>
  <c r="C6" i="2"/>
  <c r="C7" i="2"/>
  <c r="C8" i="2"/>
  <c r="C9" i="2"/>
  <c r="C10" i="2"/>
  <c r="C11" i="2"/>
  <c r="C12" i="2"/>
  <c r="C14" i="2"/>
  <c r="C15" i="2"/>
  <c r="C16" i="2"/>
  <c r="C17" i="2"/>
  <c r="C26" i="2"/>
  <c r="C20" i="2"/>
  <c r="C21" i="2"/>
  <c r="C22" i="2"/>
  <c r="C27" i="2"/>
  <c r="C23" i="2"/>
  <c r="C28" i="2"/>
  <c r="C24" i="2"/>
  <c r="C30" i="2"/>
  <c r="C32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  <c r="C48" i="2"/>
  <c r="C50" i="2"/>
  <c r="C51" i="2"/>
  <c r="C52" i="2"/>
  <c r="C4" i="2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N21" i="1"/>
  <c r="M53" i="1"/>
  <c r="M21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Q21" i="1"/>
  <c r="P55" i="1"/>
  <c r="P21" i="1"/>
  <c r="O55" i="1"/>
  <c r="O21" i="1"/>
  <c r="N55" i="1"/>
  <c r="N22" i="1"/>
  <c r="M55" i="1"/>
  <c r="M22" i="1"/>
  <c r="D10" i="1"/>
  <c r="AV12" i="17"/>
  <c r="AW13" i="17"/>
  <c r="AW14" i="17"/>
  <c r="BT17" i="17"/>
  <c r="AU38" i="17"/>
  <c r="AU18" i="17"/>
  <c r="BC22" i="17"/>
  <c r="BC23" i="17"/>
  <c r="BE20" i="17"/>
  <c r="AR39" i="17"/>
  <c r="AR34" i="17"/>
  <c r="AV38" i="17"/>
  <c r="AV18" i="17"/>
  <c r="AV19" i="17"/>
  <c r="AV32" i="17"/>
  <c r="AV39" i="17"/>
  <c r="BD21" i="17"/>
  <c r="BD25" i="17"/>
  <c r="U10" i="1"/>
  <c r="D63" i="6"/>
  <c r="E61" i="8"/>
  <c r="Q25" i="8"/>
  <c r="U25" i="8"/>
  <c r="D18" i="6"/>
  <c r="P17" i="8"/>
  <c r="P25" i="8"/>
  <c r="T17" i="8"/>
  <c r="T25" i="8"/>
  <c r="R17" i="8"/>
  <c r="R19" i="8"/>
  <c r="R25" i="8"/>
  <c r="O17" i="8"/>
  <c r="O19" i="8"/>
  <c r="O25" i="8"/>
  <c r="S17" i="8"/>
  <c r="S25" i="8"/>
  <c r="BO17" i="1"/>
  <c r="BX17" i="1"/>
  <c r="BR17" i="1"/>
  <c r="BT17" i="1"/>
  <c r="BS17" i="1"/>
  <c r="BU17" i="1"/>
  <c r="BV17" i="1"/>
  <c r="BN17" i="1"/>
  <c r="BQ17" i="1"/>
  <c r="I8" i="1"/>
  <c r="BP17" i="1"/>
  <c r="BW17" i="1"/>
  <c r="BM17" i="1"/>
  <c r="I17" i="1"/>
  <c r="O22" i="8"/>
  <c r="Q21" i="8"/>
  <c r="N19" i="8"/>
  <c r="D18" i="8"/>
  <c r="H17" i="1"/>
  <c r="H8" i="1"/>
  <c r="O22" i="1"/>
  <c r="E8" i="8"/>
  <c r="E8" i="6"/>
  <c r="N23" i="8"/>
  <c r="F8" i="8"/>
  <c r="M19" i="8"/>
  <c r="M32" i="8"/>
  <c r="M34" i="8"/>
  <c r="D8" i="8"/>
  <c r="P9" i="8"/>
  <c r="G8" i="8"/>
  <c r="H8" i="8"/>
  <c r="D20" i="8"/>
  <c r="P21" i="8"/>
  <c r="Q17" i="8"/>
  <c r="U17" i="8"/>
  <c r="Y17" i="8"/>
  <c r="AC17" i="8"/>
  <c r="AG17" i="8"/>
  <c r="AK17" i="8"/>
  <c r="AO17" i="8"/>
  <c r="AS17" i="8"/>
  <c r="AW17" i="8"/>
  <c r="BA17" i="8"/>
  <c r="BE17" i="8"/>
  <c r="BI17" i="8"/>
  <c r="O21" i="8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N23" i="1"/>
  <c r="M56" i="1"/>
  <c r="M23" i="1"/>
  <c r="AP51" i="1"/>
  <c r="AP17" i="1"/>
  <c r="AQ51" i="1"/>
  <c r="AQ17" i="1"/>
  <c r="AR51" i="1"/>
  <c r="AR17" i="1"/>
  <c r="AS51" i="1"/>
  <c r="AS17" i="1"/>
  <c r="AT51" i="1"/>
  <c r="AT17" i="1"/>
  <c r="AU51" i="1"/>
  <c r="AU17" i="1"/>
  <c r="AV51" i="1"/>
  <c r="AV17" i="1"/>
  <c r="AW51" i="1"/>
  <c r="AW17" i="1"/>
  <c r="AX51" i="1"/>
  <c r="AX17" i="1"/>
  <c r="AY51" i="1"/>
  <c r="AY17" i="1"/>
  <c r="AZ51" i="1"/>
  <c r="AZ17" i="1"/>
  <c r="AO51" i="1"/>
  <c r="AO17" i="1"/>
  <c r="AD51" i="1"/>
  <c r="AD17" i="1"/>
  <c r="AE51" i="1"/>
  <c r="AE17" i="1"/>
  <c r="AF51" i="1"/>
  <c r="AF17" i="1"/>
  <c r="AG51" i="1"/>
  <c r="AG17" i="1"/>
  <c r="AH51" i="1"/>
  <c r="AH17" i="1"/>
  <c r="AI51" i="1"/>
  <c r="AI17" i="1"/>
  <c r="AJ51" i="1"/>
  <c r="AJ17" i="1"/>
  <c r="AK51" i="1"/>
  <c r="AK17" i="1"/>
  <c r="AL51" i="1"/>
  <c r="AM51" i="1"/>
  <c r="AM17" i="1"/>
  <c r="AN51" i="1"/>
  <c r="AN17" i="1"/>
  <c r="AC51" i="1"/>
  <c r="R51" i="1"/>
  <c r="S51" i="1"/>
  <c r="T51" i="1"/>
  <c r="U51" i="1"/>
  <c r="V51" i="1"/>
  <c r="W51" i="1"/>
  <c r="W17" i="1"/>
  <c r="X51" i="1"/>
  <c r="X17" i="1"/>
  <c r="Y51" i="1"/>
  <c r="Y17" i="1"/>
  <c r="Z51" i="1"/>
  <c r="Z17" i="1"/>
  <c r="AA51" i="1"/>
  <c r="AA17" i="1"/>
  <c r="AB51" i="1"/>
  <c r="AB17" i="1"/>
  <c r="Q51" i="1"/>
  <c r="N51" i="1"/>
  <c r="N17" i="1"/>
  <c r="O51" i="1"/>
  <c r="P51" i="1"/>
  <c r="M51" i="1"/>
  <c r="M17" i="1"/>
  <c r="AU19" i="17"/>
  <c r="AX13" i="17"/>
  <c r="AX14" i="17"/>
  <c r="AW12" i="17"/>
  <c r="AR40" i="17"/>
  <c r="AR41" i="17"/>
  <c r="AS41" i="17"/>
  <c r="AT41" i="17"/>
  <c r="AR42" i="17"/>
  <c r="BE21" i="17"/>
  <c r="BE25" i="17"/>
  <c r="AV42" i="17"/>
  <c r="AV40" i="17"/>
  <c r="AV34" i="17"/>
  <c r="BD22" i="17"/>
  <c r="BD23" i="17"/>
  <c r="BF20" i="17"/>
  <c r="BU17" i="17"/>
  <c r="AW38" i="17"/>
  <c r="AW26" i="17"/>
  <c r="AW18" i="17"/>
  <c r="AW19" i="17"/>
  <c r="D17" i="8"/>
  <c r="E17" i="6"/>
  <c r="AC17" i="1"/>
  <c r="D21" i="6"/>
  <c r="P19" i="8"/>
  <c r="D19" i="8"/>
  <c r="R17" i="1"/>
  <c r="R25" i="1"/>
  <c r="Q17" i="1"/>
  <c r="Q25" i="1"/>
  <c r="O17" i="1"/>
  <c r="O25" i="1"/>
  <c r="S17" i="1"/>
  <c r="S25" i="1"/>
  <c r="V17" i="1"/>
  <c r="V25" i="1"/>
  <c r="U17" i="1"/>
  <c r="U25" i="1"/>
  <c r="P17" i="1"/>
  <c r="P25" i="1"/>
  <c r="T17" i="1"/>
  <c r="T25" i="1"/>
  <c r="D8" i="6"/>
  <c r="D19" i="6"/>
  <c r="D9" i="6"/>
  <c r="D25" i="6"/>
  <c r="O23" i="8"/>
  <c r="O32" i="8"/>
  <c r="O39" i="8"/>
  <c r="N34" i="6"/>
  <c r="N32" i="8"/>
  <c r="N34" i="8"/>
  <c r="O23" i="1"/>
  <c r="R21" i="8"/>
  <c r="D21" i="8"/>
  <c r="F17" i="8"/>
  <c r="Q19" i="8"/>
  <c r="E17" i="8"/>
  <c r="G17" i="8"/>
  <c r="H17" i="8"/>
  <c r="P22" i="8"/>
  <c r="Q9" i="8"/>
  <c r="W10" i="8"/>
  <c r="D9" i="8"/>
  <c r="N38" i="1"/>
  <c r="O38" i="1"/>
  <c r="P38" i="1"/>
  <c r="M38" i="1"/>
  <c r="N25" i="1"/>
  <c r="D24" i="1"/>
  <c r="D14" i="1"/>
  <c r="R38" i="1"/>
  <c r="Q38" i="1"/>
  <c r="D13" i="1"/>
  <c r="D11" i="1"/>
  <c r="G7" i="1"/>
  <c r="F7" i="1"/>
  <c r="E7" i="1"/>
  <c r="D7" i="1"/>
  <c r="AW32" i="17"/>
  <c r="AW39" i="17"/>
  <c r="AW40" i="17"/>
  <c r="BF21" i="17"/>
  <c r="BF25" i="17"/>
  <c r="AX38" i="17"/>
  <c r="AX24" i="17"/>
  <c r="AX26" i="17"/>
  <c r="AX18" i="17"/>
  <c r="AX19" i="17"/>
  <c r="AU32" i="17"/>
  <c r="I8" i="17"/>
  <c r="BV17" i="17"/>
  <c r="BG20" i="17"/>
  <c r="BE22" i="17"/>
  <c r="BE23" i="17"/>
  <c r="AW42" i="17"/>
  <c r="AX12" i="17"/>
  <c r="AY13" i="17"/>
  <c r="AY14" i="17"/>
  <c r="D63" i="1"/>
  <c r="D32" i="6"/>
  <c r="D34" i="6"/>
  <c r="D22" i="6"/>
  <c r="N39" i="6"/>
  <c r="M34" i="6"/>
  <c r="M39" i="6"/>
  <c r="M42" i="6"/>
  <c r="O40" i="8"/>
  <c r="O42" i="8"/>
  <c r="N39" i="8"/>
  <c r="O34" i="8"/>
  <c r="S21" i="8"/>
  <c r="O34" i="6"/>
  <c r="O39" i="6"/>
  <c r="R11" i="8"/>
  <c r="Q22" i="8"/>
  <c r="R9" i="8"/>
  <c r="X10" i="8"/>
  <c r="D22" i="8"/>
  <c r="P23" i="8"/>
  <c r="D25" i="8"/>
  <c r="M39" i="8"/>
  <c r="P19" i="1"/>
  <c r="O19" i="1"/>
  <c r="N19" i="1"/>
  <c r="N32" i="1"/>
  <c r="M19" i="1"/>
  <c r="D8" i="1"/>
  <c r="E8" i="1"/>
  <c r="G8" i="1"/>
  <c r="D17" i="1"/>
  <c r="R19" i="1"/>
  <c r="D29" i="1"/>
  <c r="Q19" i="1"/>
  <c r="D20" i="1"/>
  <c r="E17" i="1"/>
  <c r="G17" i="1"/>
  <c r="D18" i="1"/>
  <c r="AW34" i="17"/>
  <c r="AU39" i="17"/>
  <c r="AU34" i="17"/>
  <c r="BH20" i="17"/>
  <c r="BF22" i="17"/>
  <c r="BF23" i="17"/>
  <c r="AZ13" i="17"/>
  <c r="AY12" i="17"/>
  <c r="BG21" i="17"/>
  <c r="BG25" i="17"/>
  <c r="BW17" i="17"/>
  <c r="AX32" i="17"/>
  <c r="AY38" i="17"/>
  <c r="AY26" i="17"/>
  <c r="AY18" i="17"/>
  <c r="AY19" i="17"/>
  <c r="AY24" i="17"/>
  <c r="N40" i="6"/>
  <c r="N42" i="6"/>
  <c r="O40" i="6"/>
  <c r="O42" i="6"/>
  <c r="M40" i="6"/>
  <c r="M41" i="6"/>
  <c r="N40" i="8"/>
  <c r="N42" i="8"/>
  <c r="M40" i="8"/>
  <c r="M41" i="8"/>
  <c r="M42" i="8"/>
  <c r="O32" i="1"/>
  <c r="T21" i="8"/>
  <c r="R11" i="1"/>
  <c r="R21" i="1"/>
  <c r="Q23" i="8"/>
  <c r="D23" i="8"/>
  <c r="D32" i="8"/>
  <c r="P32" i="8"/>
  <c r="R22" i="8"/>
  <c r="S9" i="8"/>
  <c r="Y10" i="8"/>
  <c r="S13" i="8"/>
  <c r="S11" i="8"/>
  <c r="M32" i="1"/>
  <c r="Q9" i="1"/>
  <c r="V10" i="1"/>
  <c r="P22" i="1"/>
  <c r="P23" i="1"/>
  <c r="D9" i="1"/>
  <c r="D26" i="1"/>
  <c r="D19" i="1"/>
  <c r="D21" i="1"/>
  <c r="I7" i="17"/>
  <c r="BX17" i="17"/>
  <c r="BG22" i="17"/>
  <c r="BG23" i="17"/>
  <c r="BI20" i="17"/>
  <c r="H10" i="17"/>
  <c r="AZ12" i="17"/>
  <c r="G11" i="17"/>
  <c r="G12" i="17"/>
  <c r="BA13" i="17"/>
  <c r="AY32" i="17"/>
  <c r="AX39" i="17"/>
  <c r="AX34" i="17"/>
  <c r="AZ14" i="17"/>
  <c r="G13" i="17"/>
  <c r="BH21" i="17"/>
  <c r="BH25" i="17"/>
  <c r="AU42" i="17"/>
  <c r="AU40" i="17"/>
  <c r="AU41" i="17"/>
  <c r="AV41" i="17"/>
  <c r="AW41" i="17"/>
  <c r="N41" i="6"/>
  <c r="O41" i="6"/>
  <c r="S12" i="6"/>
  <c r="P39" i="6"/>
  <c r="P40" i="6"/>
  <c r="Q32" i="8"/>
  <c r="S13" i="1"/>
  <c r="S14" i="1"/>
  <c r="S18" i="1"/>
  <c r="N41" i="8"/>
  <c r="O41" i="8"/>
  <c r="D34" i="8"/>
  <c r="D35" i="8"/>
  <c r="U21" i="8"/>
  <c r="S21" i="1"/>
  <c r="D25" i="1"/>
  <c r="Q34" i="6"/>
  <c r="Q39" i="6"/>
  <c r="T38" i="6"/>
  <c r="S38" i="6"/>
  <c r="T13" i="8"/>
  <c r="T14" i="8"/>
  <c r="T11" i="8"/>
  <c r="R23" i="8"/>
  <c r="S22" i="8"/>
  <c r="T9" i="8"/>
  <c r="S14" i="8"/>
  <c r="P39" i="8"/>
  <c r="P34" i="8"/>
  <c r="Q22" i="1"/>
  <c r="Q23" i="1"/>
  <c r="S11" i="1"/>
  <c r="R9" i="1"/>
  <c r="W10" i="1"/>
  <c r="D22" i="1"/>
  <c r="D23" i="1"/>
  <c r="M39" i="1"/>
  <c r="M34" i="1"/>
  <c r="O39" i="1"/>
  <c r="O34" i="1"/>
  <c r="N39" i="1"/>
  <c r="N34" i="1"/>
  <c r="BB13" i="17"/>
  <c r="BB14" i="17"/>
  <c r="BA12" i="17"/>
  <c r="BH22" i="17"/>
  <c r="BH23" i="17"/>
  <c r="BJ20" i="17"/>
  <c r="BY17" i="17"/>
  <c r="AY39" i="17"/>
  <c r="AY34" i="17"/>
  <c r="BA14" i="17"/>
  <c r="BI21" i="17"/>
  <c r="BI25" i="17"/>
  <c r="I17" i="17"/>
  <c r="AZ38" i="17"/>
  <c r="AZ26" i="17"/>
  <c r="G26" i="17"/>
  <c r="AZ24" i="17"/>
  <c r="G24" i="17"/>
  <c r="AZ18" i="17"/>
  <c r="G14" i="17"/>
  <c r="AX42" i="17"/>
  <c r="AX40" i="17"/>
  <c r="AX41" i="17"/>
  <c r="V20" i="8"/>
  <c r="V25" i="8"/>
  <c r="Z10" i="8"/>
  <c r="T12" i="6"/>
  <c r="P42" i="6"/>
  <c r="D42" i="6"/>
  <c r="P41" i="6"/>
  <c r="D41" i="6"/>
  <c r="T13" i="1"/>
  <c r="T14" i="1"/>
  <c r="T18" i="1"/>
  <c r="T12" i="8"/>
  <c r="Q40" i="6"/>
  <c r="Q42" i="6"/>
  <c r="D32" i="1"/>
  <c r="D34" i="1"/>
  <c r="M40" i="1"/>
  <c r="M41" i="1"/>
  <c r="M42" i="1"/>
  <c r="O40" i="1"/>
  <c r="O42" i="1"/>
  <c r="P40" i="8"/>
  <c r="P41" i="8"/>
  <c r="D41" i="8"/>
  <c r="P42" i="8"/>
  <c r="D42" i="8"/>
  <c r="N40" i="1"/>
  <c r="N42" i="1"/>
  <c r="T21" i="1"/>
  <c r="R39" i="6"/>
  <c r="R34" i="6"/>
  <c r="U38" i="6"/>
  <c r="R32" i="8"/>
  <c r="R34" i="8"/>
  <c r="S38" i="8"/>
  <c r="S18" i="8"/>
  <c r="S23" i="8"/>
  <c r="T38" i="8"/>
  <c r="T18" i="8"/>
  <c r="T19" i="8"/>
  <c r="T22" i="8"/>
  <c r="U9" i="8"/>
  <c r="Q39" i="8"/>
  <c r="Q34" i="8"/>
  <c r="U13" i="8"/>
  <c r="U11" i="8"/>
  <c r="Q32" i="1"/>
  <c r="Q39" i="1"/>
  <c r="R22" i="1"/>
  <c r="T11" i="1"/>
  <c r="S9" i="1"/>
  <c r="X10" i="1"/>
  <c r="P32" i="1"/>
  <c r="P34" i="1"/>
  <c r="AY42" i="17"/>
  <c r="AY40" i="17"/>
  <c r="AY41" i="17"/>
  <c r="G15" i="17"/>
  <c r="BZ17" i="17"/>
  <c r="BB12" i="17"/>
  <c r="BC13" i="17"/>
  <c r="AZ19" i="17"/>
  <c r="G18" i="17"/>
  <c r="BA38" i="17"/>
  <c r="BA26" i="17"/>
  <c r="BA18" i="17"/>
  <c r="BA24" i="17"/>
  <c r="BK20" i="17"/>
  <c r="BI22" i="17"/>
  <c r="BI23" i="17"/>
  <c r="BJ21" i="17"/>
  <c r="BJ25" i="17"/>
  <c r="BB38" i="17"/>
  <c r="BB24" i="17"/>
  <c r="BB26" i="17"/>
  <c r="BB18" i="17"/>
  <c r="BB19" i="17"/>
  <c r="U12" i="6"/>
  <c r="V21" i="8"/>
  <c r="W20" i="8"/>
  <c r="W25" i="8"/>
  <c r="AA10" i="8"/>
  <c r="V26" i="8"/>
  <c r="V12" i="6"/>
  <c r="T23" i="8"/>
  <c r="Q41" i="6"/>
  <c r="U12" i="8"/>
  <c r="U13" i="1"/>
  <c r="U14" i="1"/>
  <c r="U18" i="1"/>
  <c r="S12" i="1"/>
  <c r="N41" i="1"/>
  <c r="O41" i="1"/>
  <c r="R40" i="6"/>
  <c r="R42" i="6"/>
  <c r="Q40" i="8"/>
  <c r="Q41" i="8"/>
  <c r="Q42" i="8"/>
  <c r="Q40" i="1"/>
  <c r="Q42" i="1"/>
  <c r="R39" i="8"/>
  <c r="T9" i="1"/>
  <c r="Y10" i="1"/>
  <c r="U21" i="1"/>
  <c r="T39" i="6"/>
  <c r="V38" i="6"/>
  <c r="U22" i="8"/>
  <c r="V9" i="8"/>
  <c r="S19" i="8"/>
  <c r="V11" i="8"/>
  <c r="V13" i="8"/>
  <c r="V14" i="8"/>
  <c r="U14" i="8"/>
  <c r="R23" i="1"/>
  <c r="S22" i="1"/>
  <c r="U11" i="1"/>
  <c r="P39" i="1"/>
  <c r="Q34" i="1"/>
  <c r="T19" i="1"/>
  <c r="T38" i="1"/>
  <c r="S19" i="1"/>
  <c r="S38" i="1"/>
  <c r="BB32" i="17"/>
  <c r="BB39" i="17"/>
  <c r="BB40" i="17"/>
  <c r="BD13" i="17"/>
  <c r="BD14" i="17"/>
  <c r="BC12" i="17"/>
  <c r="CA17" i="17"/>
  <c r="BL20" i="17"/>
  <c r="BJ22" i="17"/>
  <c r="BJ23" i="17"/>
  <c r="AZ32" i="17"/>
  <c r="G19" i="17"/>
  <c r="G32" i="17"/>
  <c r="G34" i="17"/>
  <c r="G35" i="17"/>
  <c r="BK21" i="17"/>
  <c r="BK25" i="17"/>
  <c r="BA19" i="17"/>
  <c r="BC14" i="17"/>
  <c r="W21" i="8"/>
  <c r="W26" i="8"/>
  <c r="X20" i="8"/>
  <c r="X25" i="8"/>
  <c r="AB10" i="8"/>
  <c r="T22" i="1"/>
  <c r="T23" i="1"/>
  <c r="R41" i="6"/>
  <c r="W12" i="6"/>
  <c r="V12" i="8"/>
  <c r="V13" i="1"/>
  <c r="V14" i="1"/>
  <c r="V18" i="1"/>
  <c r="T12" i="1"/>
  <c r="T40" i="6"/>
  <c r="T42" i="6"/>
  <c r="R40" i="8"/>
  <c r="R41" i="8"/>
  <c r="R42" i="8"/>
  <c r="P40" i="1"/>
  <c r="P41" i="1"/>
  <c r="D41" i="1"/>
  <c r="P42" i="1"/>
  <c r="D42" i="1"/>
  <c r="D44" i="1"/>
  <c r="V11" i="1"/>
  <c r="U9" i="1"/>
  <c r="Z10" i="1"/>
  <c r="R32" i="1"/>
  <c r="R39" i="1"/>
  <c r="V21" i="1"/>
  <c r="T34" i="6"/>
  <c r="S39" i="6"/>
  <c r="S34" i="6"/>
  <c r="T32" i="8"/>
  <c r="T39" i="8"/>
  <c r="U23" i="8"/>
  <c r="U38" i="8"/>
  <c r="U18" i="8"/>
  <c r="V18" i="8"/>
  <c r="V19" i="8"/>
  <c r="V38" i="8"/>
  <c r="S32" i="8"/>
  <c r="W13" i="8"/>
  <c r="W11" i="8"/>
  <c r="V22" i="8"/>
  <c r="W9" i="8"/>
  <c r="S23" i="1"/>
  <c r="U38" i="1"/>
  <c r="U19" i="1"/>
  <c r="BB42" i="17"/>
  <c r="BB34" i="17"/>
  <c r="BD26" i="17"/>
  <c r="BD38" i="17"/>
  <c r="BD24" i="17"/>
  <c r="BD18" i="17"/>
  <c r="BD19" i="17"/>
  <c r="BC38" i="17"/>
  <c r="BC26" i="17"/>
  <c r="BC18" i="17"/>
  <c r="BC24" i="17"/>
  <c r="H20" i="17"/>
  <c r="BL21" i="17"/>
  <c r="H21" i="17"/>
  <c r="BL25" i="17"/>
  <c r="H25" i="17"/>
  <c r="BA32" i="17"/>
  <c r="BK22" i="17"/>
  <c r="BK23" i="17"/>
  <c r="BM20" i="17"/>
  <c r="BD12" i="17"/>
  <c r="BE13" i="17"/>
  <c r="AZ39" i="17"/>
  <c r="AZ34" i="17"/>
  <c r="CB17" i="17"/>
  <c r="F8" i="6"/>
  <c r="AL7" i="1"/>
  <c r="X21" i="8"/>
  <c r="X26" i="8"/>
  <c r="Y20" i="8"/>
  <c r="Y25" i="8"/>
  <c r="AC10" i="8"/>
  <c r="X12" i="6"/>
  <c r="W12" i="8"/>
  <c r="W13" i="1"/>
  <c r="W14" i="1"/>
  <c r="W18" i="1"/>
  <c r="U12" i="1"/>
  <c r="W11" i="1"/>
  <c r="U22" i="1"/>
  <c r="U23" i="1"/>
  <c r="V9" i="1"/>
  <c r="AA10" i="1"/>
  <c r="S40" i="6"/>
  <c r="S41" i="6"/>
  <c r="T41" i="6"/>
  <c r="S42" i="6"/>
  <c r="Q41" i="1"/>
  <c r="R40" i="1"/>
  <c r="R42" i="1"/>
  <c r="T40" i="8"/>
  <c r="T42" i="8"/>
  <c r="R34" i="1"/>
  <c r="V39" i="6"/>
  <c r="U39" i="6"/>
  <c r="U34" i="6"/>
  <c r="W38" i="6"/>
  <c r="X38" i="6"/>
  <c r="T34" i="8"/>
  <c r="W14" i="8"/>
  <c r="W22" i="8"/>
  <c r="X9" i="8"/>
  <c r="V23" i="8"/>
  <c r="S39" i="8"/>
  <c r="S34" i="8"/>
  <c r="X11" i="8"/>
  <c r="X13" i="8"/>
  <c r="X14" i="8"/>
  <c r="U19" i="8"/>
  <c r="S32" i="1"/>
  <c r="T32" i="1"/>
  <c r="V19" i="1"/>
  <c r="V38" i="1"/>
  <c r="AZ40" i="17"/>
  <c r="AZ41" i="17"/>
  <c r="AZ42" i="17"/>
  <c r="G42" i="17"/>
  <c r="BM21" i="17"/>
  <c r="BM25" i="17"/>
  <c r="BE14" i="17"/>
  <c r="BL22" i="17"/>
  <c r="BN20" i="17"/>
  <c r="H9" i="17"/>
  <c r="BC19" i="17"/>
  <c r="BD32" i="17"/>
  <c r="CC17" i="17"/>
  <c r="BF13" i="17"/>
  <c r="BF14" i="17"/>
  <c r="BE12" i="17"/>
  <c r="BA39" i="17"/>
  <c r="BA34" i="17"/>
  <c r="AN8" i="1"/>
  <c r="F8" i="1"/>
  <c r="AL17" i="1"/>
  <c r="F17" i="1"/>
  <c r="Z20" i="8"/>
  <c r="Z25" i="8"/>
  <c r="AD10" i="8"/>
  <c r="Y26" i="8"/>
  <c r="Y21" i="8"/>
  <c r="W21" i="1"/>
  <c r="W25" i="1"/>
  <c r="Y12" i="6"/>
  <c r="V22" i="1"/>
  <c r="V23" i="1"/>
  <c r="X13" i="1"/>
  <c r="X14" i="1"/>
  <c r="X18" i="1"/>
  <c r="V12" i="1"/>
  <c r="X12" i="8"/>
  <c r="W9" i="1"/>
  <c r="AB10" i="1"/>
  <c r="U32" i="1"/>
  <c r="U34" i="1"/>
  <c r="R41" i="1"/>
  <c r="X11" i="1"/>
  <c r="V40" i="6"/>
  <c r="V42" i="6"/>
  <c r="U40" i="6"/>
  <c r="U41" i="6"/>
  <c r="U42" i="6"/>
  <c r="S40" i="8"/>
  <c r="S41" i="8"/>
  <c r="T41" i="8"/>
  <c r="S42" i="8"/>
  <c r="V34" i="6"/>
  <c r="V32" i="8"/>
  <c r="V39" i="8"/>
  <c r="Y13" i="8"/>
  <c r="Y14" i="8"/>
  <c r="Y11" i="8"/>
  <c r="W23" i="8"/>
  <c r="U32" i="8"/>
  <c r="X38" i="8"/>
  <c r="X18" i="8"/>
  <c r="X19" i="8"/>
  <c r="X22" i="8"/>
  <c r="Y9" i="8"/>
  <c r="W38" i="8"/>
  <c r="W18" i="8"/>
  <c r="T39" i="1"/>
  <c r="T34" i="1"/>
  <c r="S39" i="1"/>
  <c r="S34" i="1"/>
  <c r="BN21" i="17"/>
  <c r="BN25" i="17"/>
  <c r="BE38" i="17"/>
  <c r="BE26" i="17"/>
  <c r="BE18" i="17"/>
  <c r="BE24" i="17"/>
  <c r="BF12" i="17"/>
  <c r="BG13" i="17"/>
  <c r="BG14" i="17"/>
  <c r="BC32" i="17"/>
  <c r="BO20" i="17"/>
  <c r="BM22" i="17"/>
  <c r="BM23" i="17"/>
  <c r="BF38" i="17"/>
  <c r="BF24" i="17"/>
  <c r="BF18" i="17"/>
  <c r="BF19" i="17"/>
  <c r="BF26" i="17"/>
  <c r="H22" i="17"/>
  <c r="BL23" i="17"/>
  <c r="H23" i="17"/>
  <c r="BA42" i="17"/>
  <c r="BA40" i="17"/>
  <c r="BA41" i="17"/>
  <c r="BB41" i="17"/>
  <c r="CD17" i="17"/>
  <c r="BD39" i="17"/>
  <c r="BD34" i="17"/>
  <c r="G41" i="17"/>
  <c r="Z21" i="8"/>
  <c r="AA20" i="8"/>
  <c r="AA25" i="8"/>
  <c r="AE10" i="8"/>
  <c r="Z26" i="8"/>
  <c r="W22" i="1"/>
  <c r="W23" i="1"/>
  <c r="X21" i="1"/>
  <c r="X25" i="1"/>
  <c r="V32" i="1"/>
  <c r="Y11" i="1"/>
  <c r="Z11" i="1"/>
  <c r="W12" i="1"/>
  <c r="Z12" i="6"/>
  <c r="X9" i="1"/>
  <c r="AC10" i="1"/>
  <c r="Y13" i="1"/>
  <c r="Y14" i="1"/>
  <c r="Y18" i="1"/>
  <c r="Y12" i="8"/>
  <c r="V41" i="6"/>
  <c r="S40" i="1"/>
  <c r="S41" i="1"/>
  <c r="S42" i="1"/>
  <c r="V40" i="8"/>
  <c r="V42" i="8"/>
  <c r="T40" i="1"/>
  <c r="T42" i="1"/>
  <c r="F17" i="6"/>
  <c r="E21" i="6"/>
  <c r="X34" i="6"/>
  <c r="E10" i="6"/>
  <c r="Z38" i="6"/>
  <c r="Y38" i="6"/>
  <c r="V34" i="8"/>
  <c r="Y22" i="8"/>
  <c r="Z9" i="8"/>
  <c r="W19" i="8"/>
  <c r="X23" i="8"/>
  <c r="Z11" i="8"/>
  <c r="Z13" i="8"/>
  <c r="U39" i="8"/>
  <c r="U34" i="8"/>
  <c r="Y38" i="8"/>
  <c r="Y18" i="8"/>
  <c r="Y19" i="8"/>
  <c r="U39" i="1"/>
  <c r="X38" i="1"/>
  <c r="X19" i="1"/>
  <c r="W19" i="1"/>
  <c r="W38" i="1"/>
  <c r="BO21" i="17"/>
  <c r="BO25" i="17"/>
  <c r="BF32" i="17"/>
  <c r="BH13" i="17"/>
  <c r="BH14" i="17"/>
  <c r="BG12" i="17"/>
  <c r="BP20" i="17"/>
  <c r="BN22" i="17"/>
  <c r="BN23" i="17"/>
  <c r="BC39" i="17"/>
  <c r="BC34" i="17"/>
  <c r="BE19" i="17"/>
  <c r="BG38" i="17"/>
  <c r="BG26" i="17"/>
  <c r="BG18" i="17"/>
  <c r="BG19" i="17"/>
  <c r="BG24" i="17"/>
  <c r="BD42" i="17"/>
  <c r="BD40" i="17"/>
  <c r="CE17" i="17"/>
  <c r="AA26" i="8"/>
  <c r="AA21" i="8"/>
  <c r="AB20" i="8"/>
  <c r="AB25" i="8"/>
  <c r="AF10" i="8"/>
  <c r="Y9" i="1"/>
  <c r="AD10" i="1"/>
  <c r="Y21" i="1"/>
  <c r="Y25" i="1"/>
  <c r="X22" i="1"/>
  <c r="X23" i="1"/>
  <c r="AA25" i="1"/>
  <c r="Z12" i="8"/>
  <c r="AA12" i="6"/>
  <c r="X12" i="1"/>
  <c r="Z13" i="1"/>
  <c r="Z14" i="1"/>
  <c r="Z18" i="1"/>
  <c r="T41" i="1"/>
  <c r="U40" i="8"/>
  <c r="U41" i="8"/>
  <c r="V41" i="8"/>
  <c r="U42" i="8"/>
  <c r="U40" i="1"/>
  <c r="U42" i="1"/>
  <c r="X32" i="8"/>
  <c r="X34" i="8"/>
  <c r="AA21" i="1"/>
  <c r="X39" i="6"/>
  <c r="W39" i="6"/>
  <c r="W34" i="6"/>
  <c r="AA38" i="6"/>
  <c r="AA13" i="8"/>
  <c r="AA14" i="8"/>
  <c r="AA11" i="8"/>
  <c r="Y23" i="8"/>
  <c r="W32" i="8"/>
  <c r="Z14" i="8"/>
  <c r="Z22" i="8"/>
  <c r="E10" i="8"/>
  <c r="AA9" i="8"/>
  <c r="W32" i="1"/>
  <c r="W39" i="1"/>
  <c r="W40" i="1"/>
  <c r="V39" i="1"/>
  <c r="V34" i="1"/>
  <c r="Y38" i="1"/>
  <c r="Y19" i="1"/>
  <c r="BG32" i="17"/>
  <c r="BG39" i="17"/>
  <c r="BG40" i="17"/>
  <c r="BO22" i="17"/>
  <c r="BO23" i="17"/>
  <c r="BQ20" i="17"/>
  <c r="BE32" i="17"/>
  <c r="BC42" i="17"/>
  <c r="BC40" i="17"/>
  <c r="BC41" i="17"/>
  <c r="BD41" i="17"/>
  <c r="BP21" i="17"/>
  <c r="BP25" i="17"/>
  <c r="BF39" i="17"/>
  <c r="BF34" i="17"/>
  <c r="CF17" i="17"/>
  <c r="BH12" i="17"/>
  <c r="BI13" i="17"/>
  <c r="BI14" i="17"/>
  <c r="BG34" i="17"/>
  <c r="BH38" i="17"/>
  <c r="BH26" i="17"/>
  <c r="BH24" i="17"/>
  <c r="BH18" i="17"/>
  <c r="BH19" i="17"/>
  <c r="AB26" i="8"/>
  <c r="AB21" i="8"/>
  <c r="E21" i="8"/>
  <c r="E20" i="8"/>
  <c r="AC20" i="8"/>
  <c r="AC25" i="8"/>
  <c r="AG10" i="8"/>
  <c r="Y22" i="1"/>
  <c r="Y23" i="1"/>
  <c r="Y32" i="1"/>
  <c r="Z9" i="1"/>
  <c r="AE10" i="1"/>
  <c r="Y12" i="1"/>
  <c r="AB25" i="1"/>
  <c r="Z21" i="1"/>
  <c r="Z25" i="1"/>
  <c r="X32" i="1"/>
  <c r="X39" i="1"/>
  <c r="U41" i="1"/>
  <c r="AB12" i="6"/>
  <c r="AA13" i="1"/>
  <c r="AA14" i="1"/>
  <c r="AA18" i="1"/>
  <c r="AA12" i="8"/>
  <c r="W40" i="6"/>
  <c r="W41" i="6"/>
  <c r="W42" i="6"/>
  <c r="X40" i="6"/>
  <c r="X42" i="6"/>
  <c r="W42" i="1"/>
  <c r="V40" i="1"/>
  <c r="V42" i="1"/>
  <c r="X39" i="8"/>
  <c r="Z39" i="6"/>
  <c r="E22" i="6"/>
  <c r="E9" i="6"/>
  <c r="E13" i="6"/>
  <c r="Y32" i="8"/>
  <c r="Y39" i="8"/>
  <c r="W39" i="8"/>
  <c r="W34" i="8"/>
  <c r="AA22" i="8"/>
  <c r="AB9" i="8"/>
  <c r="Z38" i="8"/>
  <c r="Z18" i="8"/>
  <c r="Z19" i="8"/>
  <c r="AB11" i="8"/>
  <c r="AB13" i="8"/>
  <c r="Z23" i="8"/>
  <c r="AA18" i="8"/>
  <c r="AA19" i="8"/>
  <c r="AA38" i="8"/>
  <c r="W34" i="1"/>
  <c r="AA11" i="1"/>
  <c r="Z38" i="1"/>
  <c r="Z19" i="1"/>
  <c r="BG42" i="17"/>
  <c r="BP22" i="17"/>
  <c r="BP23" i="17"/>
  <c r="BR20" i="17"/>
  <c r="BI38" i="17"/>
  <c r="BI26" i="17"/>
  <c r="BI18" i="17"/>
  <c r="BI24" i="17"/>
  <c r="BH32" i="17"/>
  <c r="BJ13" i="17"/>
  <c r="BJ14" i="17"/>
  <c r="BI12" i="17"/>
  <c r="CG17" i="17"/>
  <c r="BQ21" i="17"/>
  <c r="BQ25" i="17"/>
  <c r="BF42" i="17"/>
  <c r="BF40" i="17"/>
  <c r="BE39" i="17"/>
  <c r="BE34" i="17"/>
  <c r="AC26" i="8"/>
  <c r="AC21" i="8"/>
  <c r="AD20" i="8"/>
  <c r="AD25" i="8"/>
  <c r="AH10" i="8"/>
  <c r="Z12" i="1"/>
  <c r="Z22" i="1"/>
  <c r="Z23" i="1"/>
  <c r="Z32" i="1"/>
  <c r="AA9" i="1"/>
  <c r="AF10" i="1"/>
  <c r="E10" i="1"/>
  <c r="AB21" i="1"/>
  <c r="E21" i="1"/>
  <c r="AC21" i="1"/>
  <c r="V41" i="1"/>
  <c r="W41" i="1"/>
  <c r="AC12" i="6"/>
  <c r="E12" i="6"/>
  <c r="AB12" i="8"/>
  <c r="AB13" i="1"/>
  <c r="AB14" i="1"/>
  <c r="E26" i="1"/>
  <c r="X41" i="6"/>
  <c r="Z40" i="6"/>
  <c r="Z42" i="6"/>
  <c r="W40" i="8"/>
  <c r="W41" i="8"/>
  <c r="W42" i="8"/>
  <c r="Y40" i="8"/>
  <c r="Y42" i="8"/>
  <c r="X40" i="8"/>
  <c r="X42" i="8"/>
  <c r="X40" i="1"/>
  <c r="X42" i="1"/>
  <c r="Z34" i="6"/>
  <c r="AA34" i="6"/>
  <c r="E25" i="6"/>
  <c r="Y39" i="6"/>
  <c r="Y34" i="6"/>
  <c r="AB38" i="6"/>
  <c r="E18" i="6"/>
  <c r="E24" i="6"/>
  <c r="E15" i="6"/>
  <c r="Y34" i="8"/>
  <c r="E11" i="8"/>
  <c r="AC11" i="8"/>
  <c r="AC13" i="8"/>
  <c r="Z32" i="8"/>
  <c r="AB22" i="8"/>
  <c r="AC9" i="8"/>
  <c r="E9" i="8"/>
  <c r="AB14" i="8"/>
  <c r="E13" i="8"/>
  <c r="AA23" i="8"/>
  <c r="X34" i="1"/>
  <c r="Y34" i="1"/>
  <c r="AA19" i="1"/>
  <c r="AA38" i="1"/>
  <c r="J8" i="17"/>
  <c r="CH17" i="17"/>
  <c r="BJ12" i="17"/>
  <c r="BK13" i="17"/>
  <c r="BK14" i="17"/>
  <c r="BR21" i="17"/>
  <c r="BR25" i="17"/>
  <c r="BH39" i="17"/>
  <c r="BH34" i="17"/>
  <c r="BJ38" i="17"/>
  <c r="BJ24" i="17"/>
  <c r="BJ26" i="17"/>
  <c r="BJ18" i="17"/>
  <c r="BJ19" i="17"/>
  <c r="BE40" i="17"/>
  <c r="BE41" i="17"/>
  <c r="BF41" i="17"/>
  <c r="BG41" i="17"/>
  <c r="BE42" i="17"/>
  <c r="BI19" i="17"/>
  <c r="BS20" i="17"/>
  <c r="BQ22" i="17"/>
  <c r="BQ23" i="17"/>
  <c r="AD21" i="8"/>
  <c r="AD26" i="8"/>
  <c r="AE20" i="8"/>
  <c r="AE25" i="8"/>
  <c r="AI10" i="8"/>
  <c r="AA22" i="1"/>
  <c r="AA23" i="1"/>
  <c r="AA32" i="1"/>
  <c r="AA12" i="1"/>
  <c r="AB9" i="1"/>
  <c r="AG10" i="1"/>
  <c r="AB11" i="1"/>
  <c r="E11" i="1"/>
  <c r="AC25" i="1"/>
  <c r="AD25" i="1"/>
  <c r="X41" i="1"/>
  <c r="AB18" i="1"/>
  <c r="AD12" i="6"/>
  <c r="E12" i="8"/>
  <c r="AC12" i="8"/>
  <c r="X41" i="8"/>
  <c r="Y41" i="8"/>
  <c r="Y40" i="6"/>
  <c r="Y41" i="6"/>
  <c r="Z41" i="6"/>
  <c r="Y42" i="6"/>
  <c r="E26" i="8"/>
  <c r="E24" i="8"/>
  <c r="AA39" i="6"/>
  <c r="AC38" i="6"/>
  <c r="E19" i="6"/>
  <c r="E32" i="6"/>
  <c r="E34" i="6"/>
  <c r="E35" i="6"/>
  <c r="AD38" i="6"/>
  <c r="AA32" i="8"/>
  <c r="AA34" i="8"/>
  <c r="AC22" i="8"/>
  <c r="AD9" i="8"/>
  <c r="AJ10" i="8"/>
  <c r="Z39" i="8"/>
  <c r="Z34" i="8"/>
  <c r="AC14" i="8"/>
  <c r="AB38" i="8"/>
  <c r="AB18" i="8"/>
  <c r="E14" i="8"/>
  <c r="AD11" i="8"/>
  <c r="AD13" i="8"/>
  <c r="AD14" i="8"/>
  <c r="E22" i="8"/>
  <c r="AB23" i="8"/>
  <c r="E23" i="8"/>
  <c r="E25" i="8"/>
  <c r="Y39" i="1"/>
  <c r="Z39" i="1"/>
  <c r="Z42" i="1"/>
  <c r="E13" i="1"/>
  <c r="BJ32" i="17"/>
  <c r="BJ39" i="17"/>
  <c r="BJ40" i="17"/>
  <c r="BT20" i="17"/>
  <c r="BR22" i="17"/>
  <c r="BR23" i="17"/>
  <c r="BI32" i="17"/>
  <c r="BH40" i="17"/>
  <c r="BH41" i="17"/>
  <c r="BH42" i="17"/>
  <c r="BK38" i="17"/>
  <c r="BK26" i="17"/>
  <c r="BK18" i="17"/>
  <c r="BK19" i="17"/>
  <c r="BK24" i="17"/>
  <c r="CI17" i="17"/>
  <c r="BL13" i="17"/>
  <c r="BK12" i="17"/>
  <c r="BS21" i="17"/>
  <c r="BS25" i="17"/>
  <c r="AE21" i="8"/>
  <c r="AE26" i="8"/>
  <c r="AC9" i="1"/>
  <c r="AH10" i="1"/>
  <c r="AC13" i="1"/>
  <c r="AC14" i="1"/>
  <c r="AC18" i="1"/>
  <c r="E9" i="1"/>
  <c r="E12" i="1"/>
  <c r="AB22" i="1"/>
  <c r="AB23" i="1"/>
  <c r="E23" i="1"/>
  <c r="AB12" i="1"/>
  <c r="AC11" i="1"/>
  <c r="AF20" i="8"/>
  <c r="AF25" i="8"/>
  <c r="AE25" i="1"/>
  <c r="AD21" i="1"/>
  <c r="E15" i="8"/>
  <c r="AE12" i="6"/>
  <c r="AD12" i="8"/>
  <c r="AA40" i="6"/>
  <c r="AA41" i="6"/>
  <c r="AA42" i="6"/>
  <c r="Z40" i="8"/>
  <c r="Z41" i="8"/>
  <c r="Z42" i="8"/>
  <c r="Y40" i="1"/>
  <c r="Y41" i="1"/>
  <c r="Y42" i="1"/>
  <c r="Z40" i="1"/>
  <c r="AA39" i="8"/>
  <c r="AE13" i="8"/>
  <c r="AE14" i="8"/>
  <c r="AE11" i="8"/>
  <c r="AD38" i="8"/>
  <c r="AD18" i="8"/>
  <c r="AD19" i="8"/>
  <c r="AC38" i="8"/>
  <c r="AC18" i="8"/>
  <c r="AC23" i="8"/>
  <c r="AB19" i="8"/>
  <c r="E18" i="8"/>
  <c r="AD22" i="8"/>
  <c r="AE9" i="8"/>
  <c r="E25" i="1"/>
  <c r="Z34" i="1"/>
  <c r="AB19" i="1"/>
  <c r="AB38" i="1"/>
  <c r="E29" i="1"/>
  <c r="E24" i="1"/>
  <c r="E14" i="1"/>
  <c r="BJ42" i="17"/>
  <c r="BJ34" i="17"/>
  <c r="BK32" i="17"/>
  <c r="BI39" i="17"/>
  <c r="BI34" i="17"/>
  <c r="BT21" i="17"/>
  <c r="BT25" i="17"/>
  <c r="BL14" i="17"/>
  <c r="H13" i="17"/>
  <c r="BL12" i="17"/>
  <c r="H11" i="17"/>
  <c r="H12" i="17"/>
  <c r="BM13" i="17"/>
  <c r="CJ17" i="17"/>
  <c r="BS22" i="17"/>
  <c r="BS23" i="17"/>
  <c r="BU20" i="17"/>
  <c r="I10" i="17"/>
  <c r="AD9" i="1"/>
  <c r="AI10" i="1"/>
  <c r="AG20" i="8"/>
  <c r="AG21" i="8"/>
  <c r="AK10" i="8"/>
  <c r="AC22" i="1"/>
  <c r="AC23" i="1"/>
  <c r="AC12" i="1"/>
  <c r="E22" i="1"/>
  <c r="AD11" i="1"/>
  <c r="AE13" i="1"/>
  <c r="AE14" i="1"/>
  <c r="AE18" i="1"/>
  <c r="AD13" i="1"/>
  <c r="AD14" i="1"/>
  <c r="AD18" i="1"/>
  <c r="AD19" i="1"/>
  <c r="AF21" i="8"/>
  <c r="AF26" i="8"/>
  <c r="AE21" i="1"/>
  <c r="AF12" i="6"/>
  <c r="AE12" i="8"/>
  <c r="Z41" i="1"/>
  <c r="AA40" i="8"/>
  <c r="AA41" i="8"/>
  <c r="AA42" i="8"/>
  <c r="AB39" i="6"/>
  <c r="AB34" i="6"/>
  <c r="AF38" i="6"/>
  <c r="AE38" i="6"/>
  <c r="AE22" i="8"/>
  <c r="AF9" i="8"/>
  <c r="AB32" i="8"/>
  <c r="E19" i="8"/>
  <c r="E32" i="8"/>
  <c r="E34" i="8"/>
  <c r="E35" i="8"/>
  <c r="AC19" i="8"/>
  <c r="AF13" i="8"/>
  <c r="AF14" i="8"/>
  <c r="AF11" i="8"/>
  <c r="AD23" i="8"/>
  <c r="AE38" i="8"/>
  <c r="AE18" i="8"/>
  <c r="AE19" i="8"/>
  <c r="AA34" i="1"/>
  <c r="AA39" i="1"/>
  <c r="AC38" i="1"/>
  <c r="AC19" i="1"/>
  <c r="E18" i="1"/>
  <c r="AB32" i="1"/>
  <c r="BT22" i="17"/>
  <c r="BT23" i="17"/>
  <c r="BV20" i="17"/>
  <c r="BM14" i="17"/>
  <c r="BK39" i="17"/>
  <c r="BK34" i="17"/>
  <c r="CK17" i="17"/>
  <c r="BI42" i="17"/>
  <c r="BI40" i="17"/>
  <c r="BI41" i="17"/>
  <c r="BJ41" i="17"/>
  <c r="BU21" i="17"/>
  <c r="BU25" i="17"/>
  <c r="J17" i="17"/>
  <c r="BN13" i="17"/>
  <c r="BN14" i="17"/>
  <c r="BM12" i="17"/>
  <c r="BL26" i="17"/>
  <c r="H26" i="17"/>
  <c r="BL24" i="17"/>
  <c r="H24" i="17"/>
  <c r="BL38" i="17"/>
  <c r="BL18" i="17"/>
  <c r="H14" i="17"/>
  <c r="AE9" i="1"/>
  <c r="AJ10" i="1"/>
  <c r="AD22" i="1"/>
  <c r="AD23" i="1"/>
  <c r="AD32" i="1"/>
  <c r="AG25" i="8"/>
  <c r="AG26" i="8"/>
  <c r="AH20" i="8"/>
  <c r="AH25" i="8"/>
  <c r="AL10" i="8"/>
  <c r="AD12" i="1"/>
  <c r="AE11" i="1"/>
  <c r="AF13" i="1"/>
  <c r="AF14" i="1"/>
  <c r="AD38" i="1"/>
  <c r="AF21" i="1"/>
  <c r="AF25" i="1"/>
  <c r="AF12" i="8"/>
  <c r="AG12" i="6"/>
  <c r="AB40" i="6"/>
  <c r="AB41" i="6"/>
  <c r="E41" i="6"/>
  <c r="AB42" i="6"/>
  <c r="E42" i="6"/>
  <c r="AA40" i="1"/>
  <c r="AA41" i="1"/>
  <c r="AA42" i="1"/>
  <c r="AG38" i="6"/>
  <c r="AD39" i="6"/>
  <c r="AD34" i="6"/>
  <c r="AC39" i="6"/>
  <c r="AC34" i="6"/>
  <c r="AC32" i="8"/>
  <c r="AD32" i="8"/>
  <c r="AG11" i="8"/>
  <c r="AG13" i="8"/>
  <c r="AG14" i="8"/>
  <c r="AF22" i="8"/>
  <c r="AG9" i="8"/>
  <c r="AF38" i="8"/>
  <c r="AF18" i="8"/>
  <c r="AE23" i="8"/>
  <c r="AB39" i="8"/>
  <c r="AB34" i="8"/>
  <c r="AE38" i="1"/>
  <c r="AE19" i="1"/>
  <c r="AC32" i="1"/>
  <c r="E19" i="1"/>
  <c r="E32" i="1"/>
  <c r="E34" i="1"/>
  <c r="BV21" i="17"/>
  <c r="BV25" i="17"/>
  <c r="H15" i="17"/>
  <c r="BN38" i="17"/>
  <c r="BN24" i="17"/>
  <c r="BN18" i="17"/>
  <c r="BN19" i="17"/>
  <c r="BN26" i="17"/>
  <c r="BK40" i="17"/>
  <c r="BK41" i="17"/>
  <c r="BK42" i="17"/>
  <c r="BL19" i="17"/>
  <c r="H18" i="17"/>
  <c r="BM38" i="17"/>
  <c r="BM26" i="17"/>
  <c r="BM18" i="17"/>
  <c r="BM24" i="17"/>
  <c r="BN12" i="17"/>
  <c r="BO13" i="17"/>
  <c r="BO14" i="17"/>
  <c r="CL17" i="17"/>
  <c r="BW20" i="17"/>
  <c r="BU22" i="17"/>
  <c r="BU23" i="17"/>
  <c r="AF9" i="1"/>
  <c r="AK10" i="1"/>
  <c r="AE22" i="1"/>
  <c r="AE23" i="1"/>
  <c r="AE32" i="1"/>
  <c r="AH21" i="8"/>
  <c r="AI20" i="8"/>
  <c r="AI25" i="8"/>
  <c r="AM10" i="8"/>
  <c r="AH26" i="8"/>
  <c r="AF11" i="1"/>
  <c r="AE12" i="1"/>
  <c r="AG21" i="1"/>
  <c r="AG25" i="1"/>
  <c r="AF18" i="1"/>
  <c r="AF19" i="1"/>
  <c r="AH12" i="6"/>
  <c r="AG12" i="8"/>
  <c r="AC40" i="6"/>
  <c r="AC41" i="6"/>
  <c r="AC42" i="6"/>
  <c r="AD40" i="6"/>
  <c r="AD42" i="6"/>
  <c r="AB40" i="8"/>
  <c r="AB41" i="8"/>
  <c r="E41" i="8"/>
  <c r="AB42" i="8"/>
  <c r="E42" i="8"/>
  <c r="AF39" i="6"/>
  <c r="AH38" i="6"/>
  <c r="AE32" i="8"/>
  <c r="AE34" i="8"/>
  <c r="AF23" i="8"/>
  <c r="AG38" i="8"/>
  <c r="AG18" i="8"/>
  <c r="AG19" i="8"/>
  <c r="AC39" i="8"/>
  <c r="AC34" i="8"/>
  <c r="AF19" i="8"/>
  <c r="AG22" i="8"/>
  <c r="AH9" i="8"/>
  <c r="AH11" i="8"/>
  <c r="AH13" i="8"/>
  <c r="AD39" i="8"/>
  <c r="AD34" i="8"/>
  <c r="AD39" i="1"/>
  <c r="AB39" i="1"/>
  <c r="AB34" i="1"/>
  <c r="AF38" i="1"/>
  <c r="BX20" i="17"/>
  <c r="BV22" i="17"/>
  <c r="BV23" i="17"/>
  <c r="BO38" i="17"/>
  <c r="BO26" i="17"/>
  <c r="BO18" i="17"/>
  <c r="BO19" i="17"/>
  <c r="BO24" i="17"/>
  <c r="BW21" i="17"/>
  <c r="BW25" i="17"/>
  <c r="CM17" i="17"/>
  <c r="BP13" i="17"/>
  <c r="BO12" i="17"/>
  <c r="BM19" i="17"/>
  <c r="BL32" i="17"/>
  <c r="H19" i="17"/>
  <c r="H32" i="17"/>
  <c r="H34" i="17"/>
  <c r="H35" i="17"/>
  <c r="BN32" i="17"/>
  <c r="AF12" i="1"/>
  <c r="AF22" i="1"/>
  <c r="AF23" i="1"/>
  <c r="AF32" i="1"/>
  <c r="AG9" i="1"/>
  <c r="AL10" i="1"/>
  <c r="AJ20" i="8"/>
  <c r="AJ25" i="8"/>
  <c r="AN10" i="8"/>
  <c r="AI21" i="8"/>
  <c r="AI26" i="8"/>
  <c r="AG11" i="1"/>
  <c r="AG13" i="1"/>
  <c r="AG14" i="1"/>
  <c r="AG18" i="1"/>
  <c r="AG19" i="1"/>
  <c r="AH21" i="1"/>
  <c r="AH25" i="1"/>
  <c r="AI12" i="6"/>
  <c r="AH12" i="8"/>
  <c r="AD41" i="6"/>
  <c r="AF40" i="6"/>
  <c r="AF42" i="6"/>
  <c r="AD40" i="1"/>
  <c r="AD42" i="1"/>
  <c r="AD40" i="8"/>
  <c r="AD42" i="8"/>
  <c r="AC40" i="8"/>
  <c r="AC41" i="8"/>
  <c r="AC42" i="8"/>
  <c r="AB40" i="1"/>
  <c r="AB41" i="1"/>
  <c r="E41" i="1"/>
  <c r="AB42" i="1"/>
  <c r="E42" i="1"/>
  <c r="E44" i="1"/>
  <c r="G8" i="6"/>
  <c r="AF34" i="6"/>
  <c r="AE39" i="8"/>
  <c r="AG39" i="6"/>
  <c r="AE39" i="6"/>
  <c r="AE34" i="6"/>
  <c r="AI38" i="6"/>
  <c r="AF32" i="8"/>
  <c r="AH22" i="8"/>
  <c r="AI9" i="8"/>
  <c r="AH14" i="8"/>
  <c r="AG23" i="8"/>
  <c r="AI13" i="8"/>
  <c r="AI14" i="8"/>
  <c r="AI11" i="8"/>
  <c r="AD34" i="1"/>
  <c r="AE39" i="1"/>
  <c r="AC39" i="1"/>
  <c r="AC34" i="1"/>
  <c r="BO32" i="17"/>
  <c r="BX21" i="17"/>
  <c r="I21" i="17"/>
  <c r="I20" i="17"/>
  <c r="BX25" i="17"/>
  <c r="I25" i="17"/>
  <c r="CN17" i="17"/>
  <c r="BL39" i="17"/>
  <c r="BL34" i="17"/>
  <c r="BP12" i="17"/>
  <c r="BQ13" i="17"/>
  <c r="BQ14" i="17"/>
  <c r="BW22" i="17"/>
  <c r="BW23" i="17"/>
  <c r="BY20" i="17"/>
  <c r="BN39" i="17"/>
  <c r="BN34" i="17"/>
  <c r="BM32" i="17"/>
  <c r="BP14" i="17"/>
  <c r="AH9" i="1"/>
  <c r="AM10" i="1"/>
  <c r="AG12" i="1"/>
  <c r="AG22" i="1"/>
  <c r="AG23" i="1"/>
  <c r="AG32" i="1"/>
  <c r="AJ21" i="8"/>
  <c r="AJ26" i="8"/>
  <c r="AK20" i="8"/>
  <c r="AK25" i="8"/>
  <c r="AO10" i="8"/>
  <c r="AH13" i="1"/>
  <c r="AH14" i="1"/>
  <c r="AH18" i="1"/>
  <c r="AH11" i="1"/>
  <c r="AI13" i="1"/>
  <c r="AI14" i="1"/>
  <c r="AG38" i="1"/>
  <c r="AI21" i="1"/>
  <c r="AI25" i="1"/>
  <c r="AI12" i="8"/>
  <c r="AJ12" i="6"/>
  <c r="AG40" i="6"/>
  <c r="AG42" i="6"/>
  <c r="AE40" i="6"/>
  <c r="AE41" i="6"/>
  <c r="AF41" i="6"/>
  <c r="AE42" i="6"/>
  <c r="AD41" i="8"/>
  <c r="AE40" i="1"/>
  <c r="AE42" i="1"/>
  <c r="AE40" i="8"/>
  <c r="AE42" i="8"/>
  <c r="AC40" i="1"/>
  <c r="AC41" i="1"/>
  <c r="AD41" i="1"/>
  <c r="AC42" i="1"/>
  <c r="AG34" i="6"/>
  <c r="AG32" i="8"/>
  <c r="AG39" i="8"/>
  <c r="AJ38" i="6"/>
  <c r="AH38" i="8"/>
  <c r="AH18" i="8"/>
  <c r="AI38" i="8"/>
  <c r="AI18" i="8"/>
  <c r="AI19" i="8"/>
  <c r="AI22" i="8"/>
  <c r="AJ9" i="8"/>
  <c r="AF39" i="8"/>
  <c r="AF34" i="8"/>
  <c r="AJ13" i="8"/>
  <c r="AJ14" i="8"/>
  <c r="AJ11" i="8"/>
  <c r="AH23" i="8"/>
  <c r="AE34" i="1"/>
  <c r="AI9" i="1"/>
  <c r="AN10" i="1"/>
  <c r="BQ38" i="17"/>
  <c r="BQ26" i="17"/>
  <c r="BQ18" i="17"/>
  <c r="BQ19" i="17"/>
  <c r="BQ24" i="17"/>
  <c r="BL42" i="17"/>
  <c r="H42" i="17"/>
  <c r="BL40" i="17"/>
  <c r="BL41" i="17"/>
  <c r="BP38" i="17"/>
  <c r="BP26" i="17"/>
  <c r="BP24" i="17"/>
  <c r="BP18" i="17"/>
  <c r="BN40" i="17"/>
  <c r="BN42" i="17"/>
  <c r="BM39" i="17"/>
  <c r="BM34" i="17"/>
  <c r="BO39" i="17"/>
  <c r="BO34" i="17"/>
  <c r="BY21" i="17"/>
  <c r="BY25" i="17"/>
  <c r="BR13" i="17"/>
  <c r="BR14" i="17"/>
  <c r="BQ12" i="17"/>
  <c r="CO17" i="17"/>
  <c r="CP7" i="17"/>
  <c r="BX22" i="17"/>
  <c r="BZ20" i="17"/>
  <c r="I9" i="17"/>
  <c r="AH22" i="1"/>
  <c r="AH23" i="1"/>
  <c r="AK21" i="8"/>
  <c r="AK26" i="8"/>
  <c r="AL20" i="8"/>
  <c r="AL25" i="8"/>
  <c r="AP10" i="8"/>
  <c r="AI11" i="1"/>
  <c r="AJ11" i="1"/>
  <c r="AH12" i="1"/>
  <c r="AJ21" i="1"/>
  <c r="AJ25" i="1"/>
  <c r="AI18" i="1"/>
  <c r="AI19" i="1"/>
  <c r="AJ12" i="8"/>
  <c r="AK12" i="6"/>
  <c r="AE41" i="8"/>
  <c r="AE41" i="1"/>
  <c r="AG41" i="6"/>
  <c r="AF40" i="8"/>
  <c r="AF42" i="8"/>
  <c r="AG40" i="8"/>
  <c r="AG42" i="8"/>
  <c r="AG34" i="8"/>
  <c r="AI34" i="6"/>
  <c r="AH39" i="6"/>
  <c r="AH34" i="6"/>
  <c r="AK38" i="6"/>
  <c r="AJ22" i="8"/>
  <c r="AK9" i="8"/>
  <c r="AI23" i="8"/>
  <c r="AJ38" i="8"/>
  <c r="AJ18" i="8"/>
  <c r="AJ19" i="8"/>
  <c r="AH19" i="8"/>
  <c r="AK13" i="8"/>
  <c r="AK14" i="8"/>
  <c r="AK11" i="8"/>
  <c r="AI22" i="1"/>
  <c r="AI23" i="1"/>
  <c r="AF39" i="1"/>
  <c r="AF34" i="1"/>
  <c r="AG39" i="1"/>
  <c r="AI38" i="1"/>
  <c r="AH19" i="1"/>
  <c r="AH38" i="1"/>
  <c r="AJ9" i="1"/>
  <c r="AO10" i="1"/>
  <c r="BX23" i="17"/>
  <c r="I23" i="17"/>
  <c r="I22" i="17"/>
  <c r="BQ32" i="17"/>
  <c r="BZ21" i="17"/>
  <c r="BZ25" i="17"/>
  <c r="BR38" i="17"/>
  <c r="BR24" i="17"/>
  <c r="BR26" i="17"/>
  <c r="BR18" i="17"/>
  <c r="BR19" i="17"/>
  <c r="BO40" i="17"/>
  <c r="BO42" i="17"/>
  <c r="H41" i="17"/>
  <c r="CA20" i="17"/>
  <c r="BY22" i="17"/>
  <c r="BY23" i="17"/>
  <c r="CR8" i="17"/>
  <c r="CQ7" i="17"/>
  <c r="CP17" i="17"/>
  <c r="BR12" i="17"/>
  <c r="BS13" i="17"/>
  <c r="BS14" i="17"/>
  <c r="BM42" i="17"/>
  <c r="BM40" i="17"/>
  <c r="BM41" i="17"/>
  <c r="BN41" i="17"/>
  <c r="BP19" i="17"/>
  <c r="AL26" i="8"/>
  <c r="AL21" i="8"/>
  <c r="AM20" i="8"/>
  <c r="AM25" i="8"/>
  <c r="AQ10" i="8"/>
  <c r="AJ13" i="1"/>
  <c r="AJ14" i="1"/>
  <c r="AJ18" i="1"/>
  <c r="AJ19" i="1"/>
  <c r="AI12" i="1"/>
  <c r="AK21" i="1"/>
  <c r="AK25" i="1"/>
  <c r="AL12" i="6"/>
  <c r="AK12" i="8"/>
  <c r="AF41" i="8"/>
  <c r="AG41" i="8"/>
  <c r="AK13" i="1"/>
  <c r="AK14" i="1"/>
  <c r="AJ12" i="1"/>
  <c r="AH40" i="6"/>
  <c r="AH41" i="6"/>
  <c r="AH42" i="6"/>
  <c r="AF40" i="1"/>
  <c r="AF41" i="1"/>
  <c r="AF42" i="1"/>
  <c r="AG40" i="1"/>
  <c r="AG42" i="1"/>
  <c r="AI39" i="6"/>
  <c r="G17" i="6"/>
  <c r="AI32" i="8"/>
  <c r="AI34" i="8"/>
  <c r="AJ34" i="6"/>
  <c r="AL38" i="6"/>
  <c r="AK22" i="8"/>
  <c r="AL9" i="8"/>
  <c r="AL11" i="8"/>
  <c r="AL13" i="8"/>
  <c r="AL14" i="8"/>
  <c r="AK38" i="8"/>
  <c r="AK18" i="8"/>
  <c r="AK19" i="8"/>
  <c r="AH32" i="8"/>
  <c r="AJ23" i="8"/>
  <c r="AI32" i="1"/>
  <c r="AJ22" i="1"/>
  <c r="AJ23" i="1"/>
  <c r="AG34" i="1"/>
  <c r="AK9" i="1"/>
  <c r="AP10" i="1"/>
  <c r="AK11" i="1"/>
  <c r="AH32" i="1"/>
  <c r="BO41" i="17"/>
  <c r="BT13" i="17"/>
  <c r="BT14" i="17"/>
  <c r="BS12" i="17"/>
  <c r="CA21" i="17"/>
  <c r="CA25" i="17"/>
  <c r="BR32" i="17"/>
  <c r="BQ39" i="17"/>
  <c r="BQ34" i="17"/>
  <c r="BP32" i="17"/>
  <c r="BS38" i="17"/>
  <c r="BS26" i="17"/>
  <c r="BS18" i="17"/>
  <c r="BS24" i="17"/>
  <c r="CQ17" i="17"/>
  <c r="CR7" i="17"/>
  <c r="CS8" i="17"/>
  <c r="CB20" i="17"/>
  <c r="BZ22" i="17"/>
  <c r="BZ23" i="17"/>
  <c r="F21" i="6"/>
  <c r="AM21" i="8"/>
  <c r="AN20" i="8"/>
  <c r="AN25" i="8"/>
  <c r="AR10" i="8"/>
  <c r="AM26" i="8"/>
  <c r="AM20" i="1"/>
  <c r="AJ38" i="1"/>
  <c r="AL21" i="1"/>
  <c r="AL25" i="1"/>
  <c r="AK18" i="1"/>
  <c r="AK19" i="1"/>
  <c r="AM12" i="6"/>
  <c r="AL12" i="8"/>
  <c r="AL13" i="1"/>
  <c r="AL14" i="1"/>
  <c r="AK12" i="1"/>
  <c r="AG41" i="1"/>
  <c r="AI40" i="6"/>
  <c r="AI41" i="6"/>
  <c r="AI42" i="6"/>
  <c r="AI39" i="8"/>
  <c r="AJ32" i="8"/>
  <c r="AJ34" i="8"/>
  <c r="AJ39" i="6"/>
  <c r="AM38" i="6"/>
  <c r="AL22" i="8"/>
  <c r="AM9" i="8"/>
  <c r="F10" i="8"/>
  <c r="AH39" i="8"/>
  <c r="AH34" i="8"/>
  <c r="AM13" i="8"/>
  <c r="AM14" i="8"/>
  <c r="AM11" i="8"/>
  <c r="AK23" i="8"/>
  <c r="AL18" i="8"/>
  <c r="AL19" i="8"/>
  <c r="AL38" i="8"/>
  <c r="AJ32" i="1"/>
  <c r="AK22" i="1"/>
  <c r="AK23" i="1"/>
  <c r="AI39" i="1"/>
  <c r="AL11" i="1"/>
  <c r="AL9" i="1"/>
  <c r="AQ10" i="1"/>
  <c r="AK38" i="1"/>
  <c r="BS19" i="17"/>
  <c r="CR17" i="17"/>
  <c r="CT8" i="17"/>
  <c r="CS7" i="17"/>
  <c r="BT12" i="17"/>
  <c r="BU13" i="17"/>
  <c r="BU14" i="17"/>
  <c r="CB21" i="17"/>
  <c r="CB25" i="17"/>
  <c r="BT26" i="17"/>
  <c r="BT24" i="17"/>
  <c r="BT38" i="17"/>
  <c r="BT18" i="17"/>
  <c r="BT19" i="17"/>
  <c r="BP39" i="17"/>
  <c r="BP34" i="17"/>
  <c r="BR39" i="17"/>
  <c r="BR34" i="17"/>
  <c r="CA22" i="17"/>
  <c r="CA23" i="17"/>
  <c r="CC20" i="17"/>
  <c r="BQ42" i="17"/>
  <c r="BQ40" i="17"/>
  <c r="F20" i="8"/>
  <c r="AN26" i="8"/>
  <c r="AN21" i="8"/>
  <c r="F21" i="8"/>
  <c r="AO20" i="8"/>
  <c r="AO25" i="8"/>
  <c r="AS10" i="8"/>
  <c r="AN20" i="1"/>
  <c r="AN21" i="1"/>
  <c r="AM21" i="1"/>
  <c r="AM25" i="1"/>
  <c r="AN12" i="6"/>
  <c r="AL18" i="1"/>
  <c r="AL19" i="1"/>
  <c r="AM13" i="1"/>
  <c r="AM14" i="1"/>
  <c r="AL12" i="1"/>
  <c r="AM12" i="8"/>
  <c r="AJ40" i="6"/>
  <c r="AJ41" i="6"/>
  <c r="AJ42" i="6"/>
  <c r="AH40" i="8"/>
  <c r="AH41" i="8"/>
  <c r="AH42" i="8"/>
  <c r="AI40" i="8"/>
  <c r="AI42" i="8"/>
  <c r="AI40" i="1"/>
  <c r="AI42" i="1"/>
  <c r="AJ39" i="8"/>
  <c r="AL39" i="6"/>
  <c r="AK39" i="6"/>
  <c r="AK34" i="6"/>
  <c r="F13" i="6"/>
  <c r="F22" i="6"/>
  <c r="F9" i="6"/>
  <c r="AK32" i="8"/>
  <c r="AK39" i="8"/>
  <c r="AN11" i="8"/>
  <c r="AN13" i="8"/>
  <c r="AM38" i="8"/>
  <c r="AM18" i="8"/>
  <c r="AM19" i="8"/>
  <c r="AM22" i="8"/>
  <c r="AN9" i="8"/>
  <c r="AL23" i="8"/>
  <c r="AK32" i="1"/>
  <c r="AL22" i="1"/>
  <c r="AL23" i="1"/>
  <c r="F10" i="1"/>
  <c r="AI34" i="1"/>
  <c r="AJ39" i="1"/>
  <c r="AH39" i="1"/>
  <c r="AH34" i="1"/>
  <c r="AM11" i="1"/>
  <c r="AM9" i="1"/>
  <c r="AR10" i="1"/>
  <c r="AL38" i="1"/>
  <c r="BT32" i="17"/>
  <c r="BT39" i="17"/>
  <c r="BT42" i="17"/>
  <c r="CC21" i="17"/>
  <c r="CC25" i="17"/>
  <c r="BR40" i="17"/>
  <c r="BR42" i="17"/>
  <c r="BP42" i="17"/>
  <c r="BP40" i="17"/>
  <c r="BP41" i="17"/>
  <c r="BQ41" i="17"/>
  <c r="CS17" i="17"/>
  <c r="CU8" i="17"/>
  <c r="CT7" i="17"/>
  <c r="CB22" i="17"/>
  <c r="CB23" i="17"/>
  <c r="CD20" i="17"/>
  <c r="BU38" i="17"/>
  <c r="BU26" i="17"/>
  <c r="BU18" i="17"/>
  <c r="BU19" i="17"/>
  <c r="BU24" i="17"/>
  <c r="BS32" i="17"/>
  <c r="BV13" i="17"/>
  <c r="BV14" i="17"/>
  <c r="BU12" i="17"/>
  <c r="AO26" i="8"/>
  <c r="AP20" i="8"/>
  <c r="AP25" i="8"/>
  <c r="AT10" i="8"/>
  <c r="AO21" i="8"/>
  <c r="F20" i="1"/>
  <c r="AN25" i="1"/>
  <c r="AO20" i="1"/>
  <c r="F21" i="1"/>
  <c r="AM18" i="1"/>
  <c r="AM19" i="1"/>
  <c r="F12" i="6"/>
  <c r="AO12" i="6"/>
  <c r="AN13" i="1"/>
  <c r="AN14" i="1"/>
  <c r="AM12" i="1"/>
  <c r="AN12" i="8"/>
  <c r="AK40" i="6"/>
  <c r="AK41" i="6"/>
  <c r="AK42" i="6"/>
  <c r="AL40" i="6"/>
  <c r="AL42" i="6"/>
  <c r="AJ40" i="1"/>
  <c r="AJ42" i="1"/>
  <c r="AK40" i="8"/>
  <c r="AK42" i="8"/>
  <c r="AH40" i="1"/>
  <c r="AH41" i="1"/>
  <c r="AI41" i="1"/>
  <c r="AH42" i="1"/>
  <c r="AJ40" i="8"/>
  <c r="AJ42" i="8"/>
  <c r="AI41" i="8"/>
  <c r="AL34" i="6"/>
  <c r="AM34" i="6"/>
  <c r="F25" i="6"/>
  <c r="F18" i="6"/>
  <c r="AN38" i="6"/>
  <c r="F24" i="6"/>
  <c r="F15" i="6"/>
  <c r="AK34" i="8"/>
  <c r="AL32" i="8"/>
  <c r="AL39" i="8"/>
  <c r="AN22" i="8"/>
  <c r="AO9" i="8"/>
  <c r="F9" i="8"/>
  <c r="AM23" i="8"/>
  <c r="AN14" i="8"/>
  <c r="F13" i="8"/>
  <c r="AO13" i="8"/>
  <c r="AO11" i="8"/>
  <c r="F11" i="8"/>
  <c r="AL32" i="1"/>
  <c r="AM22" i="1"/>
  <c r="AM23" i="1"/>
  <c r="AJ34" i="1"/>
  <c r="AK34" i="1"/>
  <c r="AN9" i="1"/>
  <c r="AS10" i="1"/>
  <c r="AN11" i="1"/>
  <c r="AM38" i="1"/>
  <c r="BT34" i="17"/>
  <c r="BR41" i="17"/>
  <c r="BT40" i="17"/>
  <c r="BU32" i="17"/>
  <c r="BV12" i="17"/>
  <c r="BW13" i="17"/>
  <c r="BW14" i="17"/>
  <c r="BS39" i="17"/>
  <c r="BS34" i="17"/>
  <c r="CE20" i="17"/>
  <c r="CC22" i="17"/>
  <c r="CC23" i="17"/>
  <c r="CV8" i="17"/>
  <c r="K8" i="17"/>
  <c r="CU7" i="17"/>
  <c r="CT17" i="17"/>
  <c r="BV38" i="17"/>
  <c r="BV24" i="17"/>
  <c r="BV18" i="17"/>
  <c r="BV19" i="17"/>
  <c r="BV26" i="17"/>
  <c r="CD21" i="17"/>
  <c r="CD25" i="17"/>
  <c r="AP26" i="8"/>
  <c r="AP21" i="8"/>
  <c r="AQ20" i="8"/>
  <c r="AQ25" i="8"/>
  <c r="AU10" i="8"/>
  <c r="AP20" i="1"/>
  <c r="F26" i="6"/>
  <c r="AO21" i="1"/>
  <c r="AO25" i="1"/>
  <c r="AN18" i="1"/>
  <c r="AL41" i="6"/>
  <c r="AP12" i="6"/>
  <c r="AO12" i="8"/>
  <c r="AO13" i="1"/>
  <c r="AO14" i="1"/>
  <c r="AN12" i="1"/>
  <c r="F12" i="8"/>
  <c r="AJ41" i="1"/>
  <c r="AL40" i="8"/>
  <c r="AL42" i="8"/>
  <c r="AJ41" i="8"/>
  <c r="AK41" i="8"/>
  <c r="AL34" i="8"/>
  <c r="AM32" i="1"/>
  <c r="AM39" i="6"/>
  <c r="F19" i="6"/>
  <c r="AP38" i="6"/>
  <c r="AO38" i="6"/>
  <c r="AM32" i="8"/>
  <c r="AM39" i="8"/>
  <c r="AP11" i="8"/>
  <c r="AP13" i="8"/>
  <c r="AP14" i="8"/>
  <c r="AN38" i="8"/>
  <c r="F26" i="8"/>
  <c r="F24" i="8"/>
  <c r="AN18" i="8"/>
  <c r="F14" i="8"/>
  <c r="AO22" i="8"/>
  <c r="AP9" i="8"/>
  <c r="AO14" i="8"/>
  <c r="F22" i="8"/>
  <c r="AN23" i="8"/>
  <c r="F23" i="8"/>
  <c r="F25" i="8"/>
  <c r="AN22" i="1"/>
  <c r="AN23" i="1"/>
  <c r="AK39" i="1"/>
  <c r="AL39" i="1"/>
  <c r="F13" i="1"/>
  <c r="F9" i="1"/>
  <c r="AO9" i="1"/>
  <c r="AT10" i="1"/>
  <c r="F11" i="1"/>
  <c r="AO11" i="1"/>
  <c r="BV32" i="17"/>
  <c r="BX13" i="17"/>
  <c r="BW12" i="17"/>
  <c r="CU17" i="17"/>
  <c r="CV7" i="17"/>
  <c r="CE21" i="17"/>
  <c r="CE25" i="17"/>
  <c r="CF20" i="17"/>
  <c r="CD22" i="17"/>
  <c r="CD23" i="17"/>
  <c r="BS42" i="17"/>
  <c r="BS40" i="17"/>
  <c r="BS41" i="17"/>
  <c r="BT41" i="17"/>
  <c r="BW38" i="17"/>
  <c r="BW26" i="17"/>
  <c r="BW18" i="17"/>
  <c r="BW19" i="17"/>
  <c r="BW24" i="17"/>
  <c r="BU39" i="17"/>
  <c r="BU34" i="17"/>
  <c r="AQ21" i="8"/>
  <c r="AQ26" i="8"/>
  <c r="AR20" i="8"/>
  <c r="AR25" i="8"/>
  <c r="AV10" i="8"/>
  <c r="AQ20" i="1"/>
  <c r="F32" i="6"/>
  <c r="F34" i="6"/>
  <c r="F35" i="6"/>
  <c r="F15" i="8"/>
  <c r="AP21" i="1"/>
  <c r="AP25" i="1"/>
  <c r="AO18" i="1"/>
  <c r="AQ12" i="6"/>
  <c r="AP12" i="8"/>
  <c r="AP13" i="1"/>
  <c r="AP14" i="1"/>
  <c r="AO12" i="1"/>
  <c r="F12" i="1"/>
  <c r="AL41" i="8"/>
  <c r="AM40" i="6"/>
  <c r="AM41" i="6"/>
  <c r="AM42" i="6"/>
  <c r="AM40" i="8"/>
  <c r="AM42" i="8"/>
  <c r="AL40" i="1"/>
  <c r="AL42" i="1"/>
  <c r="AK40" i="1"/>
  <c r="AK41" i="1"/>
  <c r="AK42" i="1"/>
  <c r="AM34" i="8"/>
  <c r="AN19" i="8"/>
  <c r="F18" i="8"/>
  <c r="AP38" i="8"/>
  <c r="AP18" i="8"/>
  <c r="AP19" i="8"/>
  <c r="AO38" i="8"/>
  <c r="AO18" i="8"/>
  <c r="AP22" i="8"/>
  <c r="AQ9" i="8"/>
  <c r="AO23" i="8"/>
  <c r="AQ13" i="8"/>
  <c r="AQ14" i="8"/>
  <c r="AQ11" i="8"/>
  <c r="AO22" i="1"/>
  <c r="AO23" i="1"/>
  <c r="F25" i="1"/>
  <c r="AL34" i="1"/>
  <c r="AM39" i="1"/>
  <c r="AN19" i="1"/>
  <c r="AN38" i="1"/>
  <c r="F24" i="1"/>
  <c r="F14" i="1"/>
  <c r="F22" i="1"/>
  <c r="F23" i="1"/>
  <c r="AP9" i="1"/>
  <c r="AU10" i="1"/>
  <c r="AP11" i="1"/>
  <c r="CF21" i="17"/>
  <c r="CF25" i="17"/>
  <c r="CV17" i="17"/>
  <c r="BX12" i="17"/>
  <c r="BY13" i="17"/>
  <c r="I11" i="17"/>
  <c r="I12" i="17"/>
  <c r="BX14" i="17"/>
  <c r="I13" i="17"/>
  <c r="BW32" i="17"/>
  <c r="CE22" i="17"/>
  <c r="CE23" i="17"/>
  <c r="CG20" i="17"/>
  <c r="J10" i="17"/>
  <c r="BU42" i="17"/>
  <c r="BU40" i="17"/>
  <c r="BU41" i="17"/>
  <c r="BV39" i="17"/>
  <c r="BV34" i="17"/>
  <c r="AR26" i="8"/>
  <c r="AR21" i="8"/>
  <c r="AS20" i="8"/>
  <c r="AS25" i="8"/>
  <c r="AW10" i="8"/>
  <c r="AR20" i="1"/>
  <c r="AQ21" i="1"/>
  <c r="AQ25" i="1"/>
  <c r="AQ12" i="8"/>
  <c r="AM41" i="8"/>
  <c r="AP18" i="1"/>
  <c r="AP19" i="1"/>
  <c r="AR12" i="6"/>
  <c r="AQ13" i="1"/>
  <c r="AQ14" i="1"/>
  <c r="AP12" i="1"/>
  <c r="AL41" i="1"/>
  <c r="AM40" i="1"/>
  <c r="AM42" i="1"/>
  <c r="AP39" i="6"/>
  <c r="AQ38" i="6"/>
  <c r="AR38" i="6"/>
  <c r="AN39" i="6"/>
  <c r="AN34" i="6"/>
  <c r="AQ22" i="8"/>
  <c r="AR9" i="8"/>
  <c r="AQ38" i="8"/>
  <c r="AQ18" i="8"/>
  <c r="AQ19" i="8"/>
  <c r="AN32" i="8"/>
  <c r="F19" i="8"/>
  <c r="F32" i="8"/>
  <c r="F34" i="8"/>
  <c r="F35" i="8"/>
  <c r="AR11" i="8"/>
  <c r="AR13" i="8"/>
  <c r="AR14" i="8"/>
  <c r="AP23" i="8"/>
  <c r="AO19" i="8"/>
  <c r="AP22" i="1"/>
  <c r="AP23" i="1"/>
  <c r="AM34" i="1"/>
  <c r="AO19" i="1"/>
  <c r="AO38" i="1"/>
  <c r="AP38" i="1"/>
  <c r="F18" i="1"/>
  <c r="AN32" i="1"/>
  <c r="AQ11" i="1"/>
  <c r="AQ9" i="1"/>
  <c r="AV10" i="1"/>
  <c r="BY14" i="17"/>
  <c r="BW39" i="17"/>
  <c r="BW34" i="17"/>
  <c r="BZ13" i="17"/>
  <c r="BZ14" i="17"/>
  <c r="BY12" i="17"/>
  <c r="BV40" i="17"/>
  <c r="BV41" i="17"/>
  <c r="BV42" i="17"/>
  <c r="CF22" i="17"/>
  <c r="CF23" i="17"/>
  <c r="CH20" i="17"/>
  <c r="CG21" i="17"/>
  <c r="CG25" i="17"/>
  <c r="BX38" i="17"/>
  <c r="BX26" i="17"/>
  <c r="I26" i="17"/>
  <c r="BX24" i="17"/>
  <c r="I24" i="17"/>
  <c r="BX18" i="17"/>
  <c r="I14" i="17"/>
  <c r="K17" i="17"/>
  <c r="AS26" i="8"/>
  <c r="AS21" i="8"/>
  <c r="AT20" i="8"/>
  <c r="AT25" i="8"/>
  <c r="AX10" i="8"/>
  <c r="AS20" i="1"/>
  <c r="AR21" i="1"/>
  <c r="AR25" i="1"/>
  <c r="AS12" i="6"/>
  <c r="AQ18" i="1"/>
  <c r="AQ19" i="1"/>
  <c r="AR13" i="1"/>
  <c r="AR14" i="1"/>
  <c r="AQ12" i="1"/>
  <c r="AR12" i="8"/>
  <c r="AM41" i="1"/>
  <c r="AP40" i="6"/>
  <c r="AP42" i="6"/>
  <c r="AN40" i="6"/>
  <c r="AN41" i="6"/>
  <c r="F41" i="6"/>
  <c r="AN42" i="6"/>
  <c r="F42" i="6"/>
  <c r="AP34" i="6"/>
  <c r="AO39" i="6"/>
  <c r="AO34" i="6"/>
  <c r="AS38" i="6"/>
  <c r="AS11" i="8"/>
  <c r="AS13" i="8"/>
  <c r="AO32" i="8"/>
  <c r="AP32" i="8"/>
  <c r="AR22" i="8"/>
  <c r="AS9" i="8"/>
  <c r="AR38" i="8"/>
  <c r="AR18" i="8"/>
  <c r="AN39" i="8"/>
  <c r="AN34" i="8"/>
  <c r="AQ23" i="8"/>
  <c r="AP32" i="1"/>
  <c r="AQ22" i="1"/>
  <c r="AQ23" i="1"/>
  <c r="AR11" i="1"/>
  <c r="F19" i="1"/>
  <c r="F32" i="1"/>
  <c r="F34" i="1"/>
  <c r="AO32" i="1"/>
  <c r="AQ38" i="1"/>
  <c r="AR9" i="1"/>
  <c r="AW10" i="1"/>
  <c r="CH21" i="17"/>
  <c r="CH25" i="17"/>
  <c r="BZ12" i="17"/>
  <c r="CA13" i="17"/>
  <c r="CA14" i="17"/>
  <c r="BW42" i="17"/>
  <c r="BW40" i="17"/>
  <c r="BW41" i="17"/>
  <c r="I15" i="17"/>
  <c r="CI20" i="17"/>
  <c r="CG22" i="17"/>
  <c r="CG23" i="17"/>
  <c r="BZ38" i="17"/>
  <c r="BZ26" i="17"/>
  <c r="BZ18" i="17"/>
  <c r="BZ19" i="17"/>
  <c r="BZ24" i="17"/>
  <c r="BY38" i="17"/>
  <c r="BY26" i="17"/>
  <c r="BY18" i="17"/>
  <c r="BY24" i="17"/>
  <c r="BX19" i="17"/>
  <c r="I18" i="17"/>
  <c r="AT21" i="8"/>
  <c r="AU20" i="8"/>
  <c r="AU25" i="8"/>
  <c r="AY10" i="8"/>
  <c r="AT20" i="1"/>
  <c r="AS21" i="1"/>
  <c r="AS25" i="1"/>
  <c r="AR18" i="1"/>
  <c r="AR19" i="1"/>
  <c r="AT12" i="6"/>
  <c r="AS13" i="1"/>
  <c r="AS14" i="1"/>
  <c r="AR12" i="1"/>
  <c r="AS12" i="8"/>
  <c r="AO40" i="6"/>
  <c r="AO41" i="6"/>
  <c r="AP41" i="6"/>
  <c r="AO42" i="6"/>
  <c r="AN40" i="8"/>
  <c r="AN41" i="8"/>
  <c r="F41" i="8"/>
  <c r="AN42" i="8"/>
  <c r="F42" i="8"/>
  <c r="AR34" i="6"/>
  <c r="AQ32" i="8"/>
  <c r="AS14" i="8"/>
  <c r="AR19" i="8"/>
  <c r="AS22" i="8"/>
  <c r="AT9" i="8"/>
  <c r="AP39" i="8"/>
  <c r="AP34" i="8"/>
  <c r="AT11" i="8"/>
  <c r="AT13" i="8"/>
  <c r="AT14" i="8"/>
  <c r="AR23" i="8"/>
  <c r="AO39" i="8"/>
  <c r="AO34" i="8"/>
  <c r="AQ32" i="1"/>
  <c r="AR22" i="1"/>
  <c r="AR23" i="1"/>
  <c r="AP39" i="1"/>
  <c r="AR38" i="1"/>
  <c r="AS11" i="1"/>
  <c r="AN39" i="1"/>
  <c r="AN34" i="1"/>
  <c r="AS9" i="1"/>
  <c r="AX10" i="1"/>
  <c r="CB13" i="17"/>
  <c r="CA12" i="17"/>
  <c r="CI21" i="17"/>
  <c r="CI25" i="17"/>
  <c r="BZ32" i="17"/>
  <c r="BY19" i="17"/>
  <c r="BX32" i="17"/>
  <c r="I19" i="17"/>
  <c r="I32" i="17"/>
  <c r="I34" i="17"/>
  <c r="I35" i="17"/>
  <c r="CJ20" i="17"/>
  <c r="CH22" i="17"/>
  <c r="CH23" i="17"/>
  <c r="CA38" i="17"/>
  <c r="CA26" i="17"/>
  <c r="CA18" i="17"/>
  <c r="CA19" i="17"/>
  <c r="CA24" i="17"/>
  <c r="AU21" i="8"/>
  <c r="AV20" i="8"/>
  <c r="AV25" i="8"/>
  <c r="AZ10" i="8"/>
  <c r="AU20" i="1"/>
  <c r="AT21" i="1"/>
  <c r="AT25" i="1"/>
  <c r="AU12" i="6"/>
  <c r="AS18" i="1"/>
  <c r="AT13" i="1"/>
  <c r="AT14" i="1"/>
  <c r="AS12" i="1"/>
  <c r="AT12" i="8"/>
  <c r="AN40" i="1"/>
  <c r="AN41" i="1"/>
  <c r="F41" i="1"/>
  <c r="AN42" i="1"/>
  <c r="F42" i="1"/>
  <c r="AP40" i="8"/>
  <c r="AP42" i="8"/>
  <c r="AO40" i="8"/>
  <c r="AO41" i="8"/>
  <c r="AO42" i="8"/>
  <c r="AP40" i="1"/>
  <c r="AP42" i="1"/>
  <c r="H8" i="6"/>
  <c r="AS39" i="6"/>
  <c r="AR39" i="6"/>
  <c r="AU38" i="6"/>
  <c r="AQ39" i="6"/>
  <c r="AQ34" i="6"/>
  <c r="AT38" i="6"/>
  <c r="AR32" i="8"/>
  <c r="AT26" i="8"/>
  <c r="AT38" i="8"/>
  <c r="AT18" i="8"/>
  <c r="AT19" i="8"/>
  <c r="AU13" i="8"/>
  <c r="AU14" i="8"/>
  <c r="AU11" i="8"/>
  <c r="AQ39" i="8"/>
  <c r="AQ34" i="8"/>
  <c r="AT22" i="8"/>
  <c r="AU9" i="8"/>
  <c r="AS23" i="8"/>
  <c r="AS38" i="8"/>
  <c r="AS18" i="8"/>
  <c r="AR32" i="1"/>
  <c r="AS22" i="1"/>
  <c r="AS23" i="1"/>
  <c r="AP34" i="1"/>
  <c r="AO39" i="1"/>
  <c r="AO34" i="1"/>
  <c r="AT9" i="1"/>
  <c r="AY10" i="1"/>
  <c r="AT11" i="1"/>
  <c r="CA32" i="17"/>
  <c r="CA39" i="17"/>
  <c r="CA42" i="17"/>
  <c r="BY32" i="17"/>
  <c r="CB14" i="17"/>
  <c r="BX39" i="17"/>
  <c r="BX34" i="17"/>
  <c r="J20" i="17"/>
  <c r="CJ21" i="17"/>
  <c r="J21" i="17"/>
  <c r="CJ25" i="17"/>
  <c r="J25" i="17"/>
  <c r="CB12" i="17"/>
  <c r="CC13" i="17"/>
  <c r="CC14" i="17"/>
  <c r="CI22" i="17"/>
  <c r="CI23" i="17"/>
  <c r="CK20" i="17"/>
  <c r="BZ39" i="17"/>
  <c r="BZ34" i="17"/>
  <c r="AW20" i="8"/>
  <c r="AW25" i="8"/>
  <c r="BA10" i="8"/>
  <c r="AV21" i="8"/>
  <c r="AV20" i="1"/>
  <c r="F44" i="1"/>
  <c r="AU24" i="1"/>
  <c r="AT24" i="1"/>
  <c r="AU21" i="1"/>
  <c r="AU25" i="1"/>
  <c r="AT18" i="1"/>
  <c r="AT19" i="1"/>
  <c r="AV12" i="6"/>
  <c r="AU12" i="8"/>
  <c r="AU13" i="1"/>
  <c r="AU14" i="1"/>
  <c r="AT12" i="1"/>
  <c r="AP41" i="8"/>
  <c r="AS40" i="6"/>
  <c r="AS42" i="6"/>
  <c r="AR40" i="6"/>
  <c r="AR42" i="6"/>
  <c r="AQ40" i="6"/>
  <c r="AQ41" i="6"/>
  <c r="AQ42" i="6"/>
  <c r="AQ40" i="8"/>
  <c r="AQ42" i="8"/>
  <c r="AO40" i="1"/>
  <c r="AO41" i="1"/>
  <c r="AP41" i="1"/>
  <c r="AO42" i="1"/>
  <c r="AS34" i="6"/>
  <c r="AS19" i="8"/>
  <c r="AU22" i="8"/>
  <c r="AV9" i="8"/>
  <c r="AT23" i="8"/>
  <c r="AV13" i="8"/>
  <c r="AV14" i="8"/>
  <c r="AV11" i="8"/>
  <c r="AR39" i="8"/>
  <c r="AR34" i="8"/>
  <c r="AU38" i="8"/>
  <c r="AU26" i="8"/>
  <c r="AU18" i="8"/>
  <c r="AU19" i="8"/>
  <c r="AT22" i="1"/>
  <c r="AT23" i="1"/>
  <c r="AQ39" i="1"/>
  <c r="AQ34" i="1"/>
  <c r="AR39" i="1"/>
  <c r="AT38" i="1"/>
  <c r="AS38" i="1"/>
  <c r="AS19" i="1"/>
  <c r="AU11" i="1"/>
  <c r="AU9" i="1"/>
  <c r="AZ10" i="1"/>
  <c r="CA34" i="17"/>
  <c r="CA40" i="17"/>
  <c r="CJ22" i="17"/>
  <c r="J9" i="17"/>
  <c r="CL20" i="17"/>
  <c r="CC38" i="17"/>
  <c r="CC26" i="17"/>
  <c r="CC18" i="17"/>
  <c r="CC19" i="17"/>
  <c r="CC24" i="17"/>
  <c r="BY39" i="17"/>
  <c r="BY34" i="17"/>
  <c r="BZ40" i="17"/>
  <c r="BZ42" i="17"/>
  <c r="CD13" i="17"/>
  <c r="CD14" i="17"/>
  <c r="CC12" i="17"/>
  <c r="BX40" i="17"/>
  <c r="BX41" i="17"/>
  <c r="BX42" i="17"/>
  <c r="I42" i="17"/>
  <c r="CK21" i="17"/>
  <c r="CK25" i="17"/>
  <c r="CB26" i="17"/>
  <c r="CB24" i="17"/>
  <c r="CB38" i="17"/>
  <c r="CB18" i="17"/>
  <c r="AW21" i="8"/>
  <c r="AX20" i="8"/>
  <c r="AX25" i="8"/>
  <c r="BB10" i="8"/>
  <c r="AW20" i="1"/>
  <c r="AV21" i="1"/>
  <c r="AV25" i="1"/>
  <c r="AV12" i="8"/>
  <c r="AW12" i="6"/>
  <c r="AQ41" i="8"/>
  <c r="AR41" i="6"/>
  <c r="AS41" i="6"/>
  <c r="AU18" i="1"/>
  <c r="AU19" i="1"/>
  <c r="AV13" i="1"/>
  <c r="AV14" i="1"/>
  <c r="AU12" i="1"/>
  <c r="AR40" i="8"/>
  <c r="AR42" i="8"/>
  <c r="AR40" i="1"/>
  <c r="AR42" i="1"/>
  <c r="AQ40" i="1"/>
  <c r="AQ41" i="1"/>
  <c r="AQ42" i="1"/>
  <c r="AT32" i="1"/>
  <c r="AU34" i="6"/>
  <c r="AW38" i="6"/>
  <c r="AV38" i="6"/>
  <c r="AT32" i="8"/>
  <c r="AT39" i="8"/>
  <c r="AV22" i="8"/>
  <c r="AW9" i="8"/>
  <c r="AS32" i="8"/>
  <c r="AW11" i="8"/>
  <c r="AW13" i="8"/>
  <c r="AW14" i="8"/>
  <c r="AV26" i="8"/>
  <c r="AV38" i="8"/>
  <c r="AV18" i="8"/>
  <c r="AV19" i="8"/>
  <c r="AU23" i="8"/>
  <c r="AU22" i="1"/>
  <c r="AU23" i="1"/>
  <c r="AR34" i="1"/>
  <c r="AS32" i="1"/>
  <c r="AV9" i="1"/>
  <c r="BA10" i="1"/>
  <c r="AV11" i="1"/>
  <c r="AU38" i="1"/>
  <c r="BY42" i="17"/>
  <c r="BY40" i="17"/>
  <c r="BY41" i="17"/>
  <c r="CM20" i="17"/>
  <c r="CK22" i="17"/>
  <c r="CK23" i="17"/>
  <c r="I41" i="17"/>
  <c r="CD12" i="17"/>
  <c r="CE13" i="17"/>
  <c r="CB19" i="17"/>
  <c r="CD38" i="17"/>
  <c r="CD26" i="17"/>
  <c r="CD18" i="17"/>
  <c r="CD19" i="17"/>
  <c r="CD24" i="17"/>
  <c r="CC32" i="17"/>
  <c r="CL21" i="17"/>
  <c r="CL25" i="17"/>
  <c r="J22" i="17"/>
  <c r="CJ23" i="17"/>
  <c r="J23" i="17"/>
  <c r="AX21" i="8"/>
  <c r="AY20" i="8"/>
  <c r="AY25" i="8"/>
  <c r="BC10" i="8"/>
  <c r="AX20" i="1"/>
  <c r="AV24" i="1"/>
  <c r="AW24" i="1"/>
  <c r="AW21" i="1"/>
  <c r="AW25" i="1"/>
  <c r="AR41" i="8"/>
  <c r="AX12" i="6"/>
  <c r="AV18" i="1"/>
  <c r="AV19" i="1"/>
  <c r="AW13" i="1"/>
  <c r="AW14" i="1"/>
  <c r="AV12" i="1"/>
  <c r="AW12" i="8"/>
  <c r="AR41" i="1"/>
  <c r="AT40" i="8"/>
  <c r="AT42" i="8"/>
  <c r="H17" i="6"/>
  <c r="AU39" i="6"/>
  <c r="AX38" i="6"/>
  <c r="AT39" i="6"/>
  <c r="AT34" i="6"/>
  <c r="AT34" i="8"/>
  <c r="AU32" i="8"/>
  <c r="AU39" i="8"/>
  <c r="AV23" i="8"/>
  <c r="AS39" i="8"/>
  <c r="AS34" i="8"/>
  <c r="AW38" i="8"/>
  <c r="AW26" i="8"/>
  <c r="AW18" i="8"/>
  <c r="AW22" i="8"/>
  <c r="AX9" i="8"/>
  <c r="AX11" i="8"/>
  <c r="AX13" i="8"/>
  <c r="AX14" i="8"/>
  <c r="AU32" i="1"/>
  <c r="AV22" i="1"/>
  <c r="AV23" i="1"/>
  <c r="AW9" i="1"/>
  <c r="BB10" i="1"/>
  <c r="AV38" i="1"/>
  <c r="AW11" i="1"/>
  <c r="BZ41" i="17"/>
  <c r="J41" i="17"/>
  <c r="CE14" i="17"/>
  <c r="CN20" i="17"/>
  <c r="CL22" i="17"/>
  <c r="CL23" i="17"/>
  <c r="CB32" i="17"/>
  <c r="CM21" i="17"/>
  <c r="CM25" i="17"/>
  <c r="CF13" i="17"/>
  <c r="CF14" i="17"/>
  <c r="CE12" i="17"/>
  <c r="CC39" i="17"/>
  <c r="CC34" i="17"/>
  <c r="CD32" i="17"/>
  <c r="G21" i="6"/>
  <c r="AZ20" i="8"/>
  <c r="AZ25" i="8"/>
  <c r="BD10" i="8"/>
  <c r="AY21" i="8"/>
  <c r="AY20" i="1"/>
  <c r="AX24" i="1"/>
  <c r="AX21" i="1"/>
  <c r="AX25" i="1"/>
  <c r="AY12" i="6"/>
  <c r="AW18" i="1"/>
  <c r="AW19" i="1"/>
  <c r="AX13" i="1"/>
  <c r="AX14" i="1"/>
  <c r="AX26" i="1"/>
  <c r="AW12" i="1"/>
  <c r="AX12" i="8"/>
  <c r="AT40" i="6"/>
  <c r="AT41" i="6"/>
  <c r="AT42" i="6"/>
  <c r="AU40" i="6"/>
  <c r="AU42" i="6"/>
  <c r="AS40" i="8"/>
  <c r="AS41" i="8"/>
  <c r="AT41" i="8"/>
  <c r="AS42" i="8"/>
  <c r="AU40" i="8"/>
  <c r="AU42" i="8"/>
  <c r="AU34" i="8"/>
  <c r="AV32" i="8"/>
  <c r="AV39" i="8"/>
  <c r="AW34" i="6"/>
  <c r="AY38" i="6"/>
  <c r="AW19" i="8"/>
  <c r="AX22" i="8"/>
  <c r="G10" i="8"/>
  <c r="AY9" i="8"/>
  <c r="AX26" i="8"/>
  <c r="AX18" i="8"/>
  <c r="AX19" i="8"/>
  <c r="AX38" i="8"/>
  <c r="AY13" i="8"/>
  <c r="AY14" i="8"/>
  <c r="AY24" i="8"/>
  <c r="AY11" i="8"/>
  <c r="AW23" i="8"/>
  <c r="AV32" i="1"/>
  <c r="AW22" i="1"/>
  <c r="AW23" i="1"/>
  <c r="AT34" i="1"/>
  <c r="AT39" i="1"/>
  <c r="AW38" i="1"/>
  <c r="AX9" i="1"/>
  <c r="BC10" i="1"/>
  <c r="AX11" i="1"/>
  <c r="AS39" i="1"/>
  <c r="AS34" i="1"/>
  <c r="CD39" i="17"/>
  <c r="CD34" i="17"/>
  <c r="CF12" i="17"/>
  <c r="CG13" i="17"/>
  <c r="CG14" i="17"/>
  <c r="CA41" i="17"/>
  <c r="K41" i="17"/>
  <c r="CM22" i="17"/>
  <c r="CM23" i="17"/>
  <c r="CO20" i="17"/>
  <c r="CN21" i="17"/>
  <c r="CN25" i="17"/>
  <c r="CC42" i="17"/>
  <c r="CC40" i="17"/>
  <c r="CF38" i="17"/>
  <c r="CF26" i="17"/>
  <c r="CF24" i="17"/>
  <c r="CF18" i="17"/>
  <c r="CF19" i="17"/>
  <c r="CB39" i="17"/>
  <c r="CB34" i="17"/>
  <c r="CE38" i="17"/>
  <c r="CE26" i="17"/>
  <c r="CE18" i="17"/>
  <c r="CE24" i="17"/>
  <c r="G20" i="8"/>
  <c r="BA20" i="8"/>
  <c r="BA25" i="8"/>
  <c r="BE10" i="8"/>
  <c r="AZ21" i="8"/>
  <c r="G21" i="8"/>
  <c r="AZ20" i="1"/>
  <c r="G20" i="1"/>
  <c r="AY24" i="1"/>
  <c r="AY21" i="1"/>
  <c r="AY25" i="1"/>
  <c r="AZ12" i="6"/>
  <c r="AX18" i="1"/>
  <c r="AX19" i="1"/>
  <c r="AY13" i="1"/>
  <c r="AY14" i="1"/>
  <c r="AY26" i="1"/>
  <c r="AX12" i="1"/>
  <c r="AY12" i="8"/>
  <c r="AU41" i="6"/>
  <c r="AU41" i="8"/>
  <c r="AT40" i="1"/>
  <c r="AT42" i="1"/>
  <c r="AV40" i="8"/>
  <c r="AV42" i="8"/>
  <c r="AS40" i="1"/>
  <c r="AS41" i="1"/>
  <c r="AS42" i="1"/>
  <c r="AV34" i="8"/>
  <c r="AW39" i="6"/>
  <c r="AX39" i="6"/>
  <c r="G13" i="6"/>
  <c r="AV39" i="6"/>
  <c r="AV34" i="6"/>
  <c r="G22" i="6"/>
  <c r="G9" i="6"/>
  <c r="AZ13" i="8"/>
  <c r="AZ11" i="8"/>
  <c r="AY26" i="8"/>
  <c r="AY38" i="8"/>
  <c r="AY18" i="8"/>
  <c r="AY19" i="8"/>
  <c r="AY22" i="8"/>
  <c r="AZ9" i="8"/>
  <c r="AW32" i="8"/>
  <c r="AX23" i="8"/>
  <c r="AW32" i="1"/>
  <c r="AX22" i="1"/>
  <c r="AX23" i="1"/>
  <c r="G10" i="1"/>
  <c r="AU34" i="1"/>
  <c r="AU39" i="1"/>
  <c r="AV39" i="1"/>
  <c r="AX38" i="1"/>
  <c r="AY11" i="1"/>
  <c r="AY9" i="1"/>
  <c r="BD10" i="1"/>
  <c r="CF32" i="17"/>
  <c r="CF39" i="17"/>
  <c r="CF42" i="17"/>
  <c r="CO21" i="17"/>
  <c r="CO25" i="17"/>
  <c r="CG38" i="17"/>
  <c r="CG26" i="17"/>
  <c r="CG18" i="17"/>
  <c r="CG19" i="17"/>
  <c r="CG24" i="17"/>
  <c r="CD42" i="17"/>
  <c r="CD40" i="17"/>
  <c r="CN22" i="17"/>
  <c r="CN23" i="17"/>
  <c r="CP20" i="17"/>
  <c r="CB40" i="17"/>
  <c r="CB41" i="17"/>
  <c r="CC41" i="17"/>
  <c r="CB42" i="17"/>
  <c r="CH13" i="17"/>
  <c r="CH14" i="17"/>
  <c r="CG12" i="17"/>
  <c r="CE19" i="17"/>
  <c r="BA21" i="8"/>
  <c r="BB20" i="8"/>
  <c r="BB25" i="8"/>
  <c r="BF10" i="8"/>
  <c r="AZ21" i="1"/>
  <c r="G21" i="1"/>
  <c r="AZ25" i="1"/>
  <c r="BA20" i="1"/>
  <c r="G12" i="6"/>
  <c r="AT41" i="1"/>
  <c r="BA12" i="6"/>
  <c r="AZ12" i="8"/>
  <c r="AY18" i="1"/>
  <c r="AY19" i="1"/>
  <c r="AZ13" i="1"/>
  <c r="AZ14" i="1"/>
  <c r="AZ26" i="1"/>
  <c r="G26" i="1"/>
  <c r="AY12" i="1"/>
  <c r="AW40" i="6"/>
  <c r="AW42" i="6"/>
  <c r="AV40" i="6"/>
  <c r="AV41" i="6"/>
  <c r="AV42" i="6"/>
  <c r="AV41" i="8"/>
  <c r="AX40" i="6"/>
  <c r="AX42" i="6"/>
  <c r="AV40" i="1"/>
  <c r="AV42" i="1"/>
  <c r="AU40" i="1"/>
  <c r="AU42" i="1"/>
  <c r="AX34" i="6"/>
  <c r="G25" i="6"/>
  <c r="G18" i="6"/>
  <c r="AZ38" i="6"/>
  <c r="AZ24" i="1"/>
  <c r="G15" i="6"/>
  <c r="AX32" i="8"/>
  <c r="AX39" i="8"/>
  <c r="AZ22" i="8"/>
  <c r="BA9" i="8"/>
  <c r="G9" i="8"/>
  <c r="AY23" i="8"/>
  <c r="BA13" i="8"/>
  <c r="BA11" i="8"/>
  <c r="G11" i="8"/>
  <c r="AW39" i="8"/>
  <c r="AW34" i="8"/>
  <c r="AZ14" i="8"/>
  <c r="AZ24" i="8"/>
  <c r="G13" i="8"/>
  <c r="AY22" i="1"/>
  <c r="AY23" i="1"/>
  <c r="AX32" i="1"/>
  <c r="AV34" i="1"/>
  <c r="AW34" i="1"/>
  <c r="AY38" i="1"/>
  <c r="AZ11" i="1"/>
  <c r="AZ9" i="1"/>
  <c r="BE10" i="1"/>
  <c r="CF40" i="17"/>
  <c r="CF34" i="17"/>
  <c r="CD41" i="17"/>
  <c r="CG32" i="17"/>
  <c r="CE32" i="17"/>
  <c r="CH12" i="17"/>
  <c r="CI13" i="17"/>
  <c r="CI14" i="17"/>
  <c r="CH38" i="17"/>
  <c r="CH26" i="17"/>
  <c r="CH18" i="17"/>
  <c r="CH19" i="17"/>
  <c r="CH24" i="17"/>
  <c r="CQ20" i="17"/>
  <c r="CO22" i="17"/>
  <c r="CO23" i="17"/>
  <c r="CP21" i="17"/>
  <c r="CP25" i="17"/>
  <c r="BB21" i="8"/>
  <c r="BB20" i="1"/>
  <c r="BC20" i="8"/>
  <c r="BC25" i="8"/>
  <c r="BG10" i="8"/>
  <c r="G26" i="6"/>
  <c r="G24" i="6"/>
  <c r="BA21" i="1"/>
  <c r="BA25" i="1"/>
  <c r="BB12" i="6"/>
  <c r="AU41" i="1"/>
  <c r="AV41" i="1"/>
  <c r="AW41" i="6"/>
  <c r="AX41" i="6"/>
  <c r="AZ18" i="1"/>
  <c r="BA12" i="8"/>
  <c r="AZ12" i="1"/>
  <c r="G12" i="8"/>
  <c r="AX40" i="8"/>
  <c r="AX42" i="8"/>
  <c r="AW40" i="8"/>
  <c r="AW41" i="8"/>
  <c r="AW42" i="8"/>
  <c r="AY32" i="1"/>
  <c r="BB38" i="6"/>
  <c r="AY39" i="6"/>
  <c r="AY34" i="6"/>
  <c r="BA38" i="6"/>
  <c r="G19" i="6"/>
  <c r="AX34" i="8"/>
  <c r="AY32" i="8"/>
  <c r="AY34" i="8"/>
  <c r="BA14" i="8"/>
  <c r="BA24" i="8"/>
  <c r="G22" i="8"/>
  <c r="AZ23" i="8"/>
  <c r="G23" i="8"/>
  <c r="G25" i="8"/>
  <c r="AZ26" i="8"/>
  <c r="G26" i="8"/>
  <c r="AZ38" i="8"/>
  <c r="G24" i="8"/>
  <c r="AZ18" i="8"/>
  <c r="G14" i="8"/>
  <c r="BB9" i="8"/>
  <c r="BA22" i="8"/>
  <c r="BB11" i="8"/>
  <c r="BB13" i="8"/>
  <c r="BB14" i="8"/>
  <c r="BB24" i="8"/>
  <c r="BA11" i="1"/>
  <c r="AZ22" i="1"/>
  <c r="AZ23" i="1"/>
  <c r="BA9" i="1"/>
  <c r="BF10" i="1"/>
  <c r="G11" i="1"/>
  <c r="BA13" i="1"/>
  <c r="AW39" i="1"/>
  <c r="AX39" i="1"/>
  <c r="G9" i="1"/>
  <c r="G13" i="1"/>
  <c r="CH32" i="17"/>
  <c r="CG39" i="17"/>
  <c r="CG34" i="17"/>
  <c r="CJ13" i="17"/>
  <c r="CI12" i="17"/>
  <c r="CR20" i="17"/>
  <c r="CP22" i="17"/>
  <c r="CP23" i="17"/>
  <c r="CQ21" i="17"/>
  <c r="CQ25" i="17"/>
  <c r="CI38" i="17"/>
  <c r="CI26" i="17"/>
  <c r="CI18" i="17"/>
  <c r="CI19" i="17"/>
  <c r="CI24" i="17"/>
  <c r="CE39" i="17"/>
  <c r="CE34" i="17"/>
  <c r="BC20" i="1"/>
  <c r="BD20" i="8"/>
  <c r="BD25" i="8"/>
  <c r="BH10" i="8"/>
  <c r="BC21" i="8"/>
  <c r="G15" i="8"/>
  <c r="G32" i="6"/>
  <c r="G34" i="6"/>
  <c r="G35" i="6"/>
  <c r="BB24" i="1"/>
  <c r="BA24" i="1"/>
  <c r="BB21" i="1"/>
  <c r="BB25" i="1"/>
  <c r="BB12" i="8"/>
  <c r="BC12" i="6"/>
  <c r="BA12" i="1"/>
  <c r="G12" i="1"/>
  <c r="AY40" i="6"/>
  <c r="AY41" i="6"/>
  <c r="AY42" i="6"/>
  <c r="AX41" i="8"/>
  <c r="AX40" i="1"/>
  <c r="AX42" i="1"/>
  <c r="AW40" i="1"/>
  <c r="AW41" i="1"/>
  <c r="AW42" i="1"/>
  <c r="AY39" i="8"/>
  <c r="BC38" i="6"/>
  <c r="BA38" i="8"/>
  <c r="BA26" i="8"/>
  <c r="BA18" i="8"/>
  <c r="BB18" i="8"/>
  <c r="BB19" i="8"/>
  <c r="BB38" i="8"/>
  <c r="BB26" i="8"/>
  <c r="BB22" i="8"/>
  <c r="BC9" i="8"/>
  <c r="BC13" i="8"/>
  <c r="BC14" i="8"/>
  <c r="BC24" i="8"/>
  <c r="BC11" i="8"/>
  <c r="BA23" i="8"/>
  <c r="AZ19" i="8"/>
  <c r="G18" i="8"/>
  <c r="BA14" i="1"/>
  <c r="G25" i="1"/>
  <c r="BB9" i="1"/>
  <c r="BG10" i="1"/>
  <c r="BA22" i="1"/>
  <c r="BB13" i="1"/>
  <c r="BB14" i="1"/>
  <c r="BB11" i="1"/>
  <c r="AX34" i="1"/>
  <c r="AY34" i="1"/>
  <c r="G23" i="1"/>
  <c r="G22" i="1"/>
  <c r="G29" i="1"/>
  <c r="G24" i="1"/>
  <c r="AZ38" i="1"/>
  <c r="AZ19" i="1"/>
  <c r="G14" i="1"/>
  <c r="CH39" i="17"/>
  <c r="CH34" i="17"/>
  <c r="CG42" i="17"/>
  <c r="CG40" i="17"/>
  <c r="CR21" i="17"/>
  <c r="CR25" i="17"/>
  <c r="CI32" i="17"/>
  <c r="CQ22" i="17"/>
  <c r="CQ23" i="17"/>
  <c r="CS20" i="17"/>
  <c r="K10" i="17"/>
  <c r="CR9" i="17"/>
  <c r="CJ12" i="17"/>
  <c r="J12" i="17"/>
  <c r="CK13" i="17"/>
  <c r="J11" i="17"/>
  <c r="CE42" i="17"/>
  <c r="CE40" i="17"/>
  <c r="CE41" i="17"/>
  <c r="CF41" i="17"/>
  <c r="CJ14" i="17"/>
  <c r="J13" i="17"/>
  <c r="BD21" i="8"/>
  <c r="BD20" i="1"/>
  <c r="BE20" i="8"/>
  <c r="BE25" i="8"/>
  <c r="BI10" i="8"/>
  <c r="BC24" i="1"/>
  <c r="BC21" i="1"/>
  <c r="BC25" i="1"/>
  <c r="BD12" i="6"/>
  <c r="BC12" i="8"/>
  <c r="BC13" i="1"/>
  <c r="BC14" i="1"/>
  <c r="BC38" i="1"/>
  <c r="BB12" i="1"/>
  <c r="AX41" i="1"/>
  <c r="AY40" i="8"/>
  <c r="AY41" i="8"/>
  <c r="AY42" i="8"/>
  <c r="BB39" i="6"/>
  <c r="AZ39" i="6"/>
  <c r="AZ34" i="6"/>
  <c r="AZ32" i="8"/>
  <c r="G19" i="8"/>
  <c r="G32" i="8"/>
  <c r="G34" i="8"/>
  <c r="G35" i="8"/>
  <c r="BD11" i="8"/>
  <c r="BD13" i="8"/>
  <c r="BC22" i="8"/>
  <c r="BD9" i="8"/>
  <c r="BC26" i="8"/>
  <c r="BC38" i="8"/>
  <c r="BC18" i="8"/>
  <c r="BC19" i="8"/>
  <c r="BA19" i="8"/>
  <c r="BB23" i="8"/>
  <c r="BC11" i="1"/>
  <c r="BB38" i="1"/>
  <c r="BB18" i="1"/>
  <c r="BB26" i="1"/>
  <c r="BA23" i="1"/>
  <c r="BA18" i="1"/>
  <c r="BA26" i="1"/>
  <c r="BA38" i="1"/>
  <c r="AZ32" i="1"/>
  <c r="BC9" i="1"/>
  <c r="BH10" i="1"/>
  <c r="BB22" i="1"/>
  <c r="AY39" i="1"/>
  <c r="G18" i="1"/>
  <c r="CG41" i="17"/>
  <c r="CH40" i="17"/>
  <c r="CH42" i="17"/>
  <c r="CR22" i="17"/>
  <c r="CR23" i="17"/>
  <c r="CT20" i="17"/>
  <c r="CS9" i="17"/>
  <c r="CJ26" i="17"/>
  <c r="J26" i="17"/>
  <c r="CJ38" i="17"/>
  <c r="CJ24" i="17"/>
  <c r="J24" i="17"/>
  <c r="CJ18" i="17"/>
  <c r="J14" i="17"/>
  <c r="CK14" i="17"/>
  <c r="CI39" i="17"/>
  <c r="CI34" i="17"/>
  <c r="CL13" i="17"/>
  <c r="CL14" i="17"/>
  <c r="CK12" i="17"/>
  <c r="CS21" i="17"/>
  <c r="CS25" i="17"/>
  <c r="BE21" i="8"/>
  <c r="BE20" i="1"/>
  <c r="BF20" i="8"/>
  <c r="BF25" i="8"/>
  <c r="BJ10" i="8"/>
  <c r="BD21" i="1"/>
  <c r="BD25" i="1"/>
  <c r="BC18" i="1"/>
  <c r="BC19" i="1"/>
  <c r="BC26" i="1"/>
  <c r="BE12" i="6"/>
  <c r="BD13" i="1"/>
  <c r="BD14" i="1"/>
  <c r="BC12" i="1"/>
  <c r="BD12" i="8"/>
  <c r="BD38" i="6"/>
  <c r="BB40" i="6"/>
  <c r="BB42" i="6"/>
  <c r="AZ40" i="6"/>
  <c r="AZ41" i="6"/>
  <c r="G41" i="6"/>
  <c r="AZ42" i="6"/>
  <c r="G42" i="6"/>
  <c r="AY40" i="1"/>
  <c r="AY41" i="1"/>
  <c r="AY42" i="1"/>
  <c r="BB19" i="1"/>
  <c r="BB34" i="6"/>
  <c r="BD11" i="1"/>
  <c r="BC39" i="6"/>
  <c r="BE38" i="6"/>
  <c r="BA39" i="6"/>
  <c r="BA34" i="6"/>
  <c r="BB32" i="8"/>
  <c r="BB34" i="8"/>
  <c r="BA32" i="8"/>
  <c r="BC23" i="8"/>
  <c r="BD14" i="8"/>
  <c r="BD24" i="8"/>
  <c r="AZ39" i="8"/>
  <c r="AZ34" i="8"/>
  <c r="BD22" i="8"/>
  <c r="BE9" i="8"/>
  <c r="BE13" i="8"/>
  <c r="BE14" i="8"/>
  <c r="BE24" i="8"/>
  <c r="BE11" i="8"/>
  <c r="BA19" i="1"/>
  <c r="BC22" i="1"/>
  <c r="BD9" i="1"/>
  <c r="BI10" i="1"/>
  <c r="BB23" i="1"/>
  <c r="G19" i="1"/>
  <c r="G32" i="1"/>
  <c r="G34" i="1"/>
  <c r="CH41" i="17"/>
  <c r="CL38" i="17"/>
  <c r="CL18" i="17"/>
  <c r="CL19" i="17"/>
  <c r="CL26" i="17"/>
  <c r="CL24" i="17"/>
  <c r="CI42" i="17"/>
  <c r="CI40" i="17"/>
  <c r="CJ19" i="17"/>
  <c r="J18" i="17"/>
  <c r="J15" i="17"/>
  <c r="CK38" i="17"/>
  <c r="CK26" i="17"/>
  <c r="CK18" i="17"/>
  <c r="CK24" i="17"/>
  <c r="CU20" i="17"/>
  <c r="CS22" i="17"/>
  <c r="CS23" i="17"/>
  <c r="CT9" i="17"/>
  <c r="CL12" i="17"/>
  <c r="CM13" i="17"/>
  <c r="CM14" i="17"/>
  <c r="CT21" i="17"/>
  <c r="CT25" i="17"/>
  <c r="BF21" i="8"/>
  <c r="BF20" i="1"/>
  <c r="BG20" i="8"/>
  <c r="BG25" i="8"/>
  <c r="BK10" i="8"/>
  <c r="BD24" i="1"/>
  <c r="BE24" i="1"/>
  <c r="BE21" i="1"/>
  <c r="BE25" i="1"/>
  <c r="BD38" i="1"/>
  <c r="BD18" i="1"/>
  <c r="BD19" i="1"/>
  <c r="BD26" i="1"/>
  <c r="BF12" i="6"/>
  <c r="BE13" i="1"/>
  <c r="BE14" i="1"/>
  <c r="BD12" i="1"/>
  <c r="BE12" i="8"/>
  <c r="BA40" i="6"/>
  <c r="BA41" i="6"/>
  <c r="BB41" i="6"/>
  <c r="BA42" i="6"/>
  <c r="BC40" i="6"/>
  <c r="BC42" i="6"/>
  <c r="AZ40" i="8"/>
  <c r="AZ41" i="8"/>
  <c r="G41" i="8"/>
  <c r="AZ42" i="8"/>
  <c r="G42" i="8"/>
  <c r="BF38" i="6"/>
  <c r="BB39" i="8"/>
  <c r="BE11" i="1"/>
  <c r="BC34" i="6"/>
  <c r="BF9" i="8"/>
  <c r="BE22" i="8"/>
  <c r="BC32" i="8"/>
  <c r="BF11" i="8"/>
  <c r="BF13" i="8"/>
  <c r="BD23" i="8"/>
  <c r="BD26" i="8"/>
  <c r="BD38" i="8"/>
  <c r="BD18" i="8"/>
  <c r="BE38" i="8"/>
  <c r="BE18" i="8"/>
  <c r="BE19" i="8"/>
  <c r="BE26" i="8"/>
  <c r="BA39" i="8"/>
  <c r="BA34" i="8"/>
  <c r="BB32" i="1"/>
  <c r="BB39" i="1"/>
  <c r="BA32" i="1"/>
  <c r="BD22" i="1"/>
  <c r="BE9" i="1"/>
  <c r="BJ10" i="1"/>
  <c r="BC23" i="1"/>
  <c r="AZ39" i="1"/>
  <c r="AZ34" i="1"/>
  <c r="CI41" i="17"/>
  <c r="CJ32" i="17"/>
  <c r="J19" i="17"/>
  <c r="J32" i="17"/>
  <c r="J34" i="17"/>
  <c r="J35" i="17"/>
  <c r="CM38" i="17"/>
  <c r="CM26" i="17"/>
  <c r="CM18" i="17"/>
  <c r="CM19" i="17"/>
  <c r="CM24" i="17"/>
  <c r="CK19" i="17"/>
  <c r="CU21" i="17"/>
  <c r="CU25" i="17"/>
  <c r="CL32" i="17"/>
  <c r="CV20" i="17"/>
  <c r="CT22" i="17"/>
  <c r="CT23" i="17"/>
  <c r="CU9" i="17"/>
  <c r="CN13" i="17"/>
  <c r="CM12" i="17"/>
  <c r="BG21" i="8"/>
  <c r="BG20" i="1"/>
  <c r="BH20" i="8"/>
  <c r="BH25" i="8"/>
  <c r="BL10" i="8"/>
  <c r="BF21" i="1"/>
  <c r="BF25" i="1"/>
  <c r="BD39" i="6"/>
  <c r="BF12" i="8"/>
  <c r="BG12" i="6"/>
  <c r="BF13" i="1"/>
  <c r="BF14" i="1"/>
  <c r="BF38" i="1"/>
  <c r="BE12" i="1"/>
  <c r="BC41" i="6"/>
  <c r="BB40" i="8"/>
  <c r="BB42" i="8"/>
  <c r="AZ40" i="1"/>
  <c r="AZ41" i="1"/>
  <c r="G41" i="1"/>
  <c r="AZ42" i="1"/>
  <c r="G42" i="1"/>
  <c r="G44" i="1"/>
  <c r="BB40" i="1"/>
  <c r="BB42" i="1"/>
  <c r="BA40" i="8"/>
  <c r="BA41" i="8"/>
  <c r="BA42" i="8"/>
  <c r="BF11" i="1"/>
  <c r="I8" i="6"/>
  <c r="BB34" i="1"/>
  <c r="BE34" i="6"/>
  <c r="BG38" i="6"/>
  <c r="BF14" i="8"/>
  <c r="BF24" i="8"/>
  <c r="BF22" i="8"/>
  <c r="BG9" i="8"/>
  <c r="BE23" i="8"/>
  <c r="BC39" i="8"/>
  <c r="BC34" i="8"/>
  <c r="BD19" i="8"/>
  <c r="BG13" i="8"/>
  <c r="BG14" i="8"/>
  <c r="BG24" i="8"/>
  <c r="BG11" i="8"/>
  <c r="BC32" i="1"/>
  <c r="BC34" i="1"/>
  <c r="BE22" i="1"/>
  <c r="BF9" i="1"/>
  <c r="BK10" i="1"/>
  <c r="BD23" i="1"/>
  <c r="BE18" i="1"/>
  <c r="BE26" i="1"/>
  <c r="BE38" i="1"/>
  <c r="BA39" i="1"/>
  <c r="BA34" i="1"/>
  <c r="CN14" i="17"/>
  <c r="CU22" i="17"/>
  <c r="CU23" i="17"/>
  <c r="CV9" i="17"/>
  <c r="CV21" i="17"/>
  <c r="K21" i="17"/>
  <c r="K20" i="17"/>
  <c r="CV25" i="17"/>
  <c r="K25" i="17"/>
  <c r="CM32" i="17"/>
  <c r="CN12" i="17"/>
  <c r="CO13" i="17"/>
  <c r="CO14" i="17"/>
  <c r="CL39" i="17"/>
  <c r="CL34" i="17"/>
  <c r="CK32" i="17"/>
  <c r="CJ39" i="17"/>
  <c r="CJ34" i="17"/>
  <c r="BH20" i="1"/>
  <c r="BI20" i="8"/>
  <c r="BI25" i="8"/>
  <c r="BM10" i="8"/>
  <c r="BH21" i="8"/>
  <c r="BG24" i="1"/>
  <c r="BF24" i="1"/>
  <c r="BG21" i="1"/>
  <c r="BG25" i="1"/>
  <c r="BD34" i="6"/>
  <c r="BH12" i="6"/>
  <c r="BG12" i="8"/>
  <c r="BG13" i="1"/>
  <c r="BG14" i="1"/>
  <c r="BF12" i="1"/>
  <c r="BF26" i="1"/>
  <c r="BD40" i="6"/>
  <c r="BD41" i="6"/>
  <c r="BD42" i="6"/>
  <c r="BB41" i="8"/>
  <c r="BA40" i="1"/>
  <c r="BA41" i="1"/>
  <c r="BB41" i="1"/>
  <c r="BA42" i="1"/>
  <c r="BC40" i="8"/>
  <c r="BC42" i="8"/>
  <c r="BG11" i="1"/>
  <c r="BF18" i="1"/>
  <c r="BF19" i="1"/>
  <c r="BE32" i="8"/>
  <c r="BE39" i="8"/>
  <c r="BE39" i="6"/>
  <c r="BC39" i="1"/>
  <c r="BH38" i="6"/>
  <c r="BG26" i="8"/>
  <c r="BG38" i="8"/>
  <c r="BG18" i="8"/>
  <c r="BG19" i="8"/>
  <c r="BF23" i="8"/>
  <c r="BH11" i="8"/>
  <c r="BH13" i="8"/>
  <c r="BH14" i="8"/>
  <c r="BH24" i="8"/>
  <c r="BD32" i="8"/>
  <c r="BG22" i="8"/>
  <c r="BH9" i="8"/>
  <c r="BF38" i="8"/>
  <c r="BF18" i="8"/>
  <c r="BF26" i="8"/>
  <c r="BG9" i="1"/>
  <c r="BL10" i="1"/>
  <c r="BF22" i="1"/>
  <c r="BE23" i="1"/>
  <c r="BE19" i="1"/>
  <c r="BD32" i="1"/>
  <c r="CJ42" i="17"/>
  <c r="J42" i="17"/>
  <c r="CJ40" i="17"/>
  <c r="CJ41" i="17"/>
  <c r="CL42" i="17"/>
  <c r="CL40" i="17"/>
  <c r="CO38" i="17"/>
  <c r="CO26" i="17"/>
  <c r="CO18" i="17"/>
  <c r="CO19" i="17"/>
  <c r="CO24" i="17"/>
  <c r="CV22" i="17"/>
  <c r="K9" i="17"/>
  <c r="CM39" i="17"/>
  <c r="CM34" i="17"/>
  <c r="CK39" i="17"/>
  <c r="CK34" i="17"/>
  <c r="CP13" i="17"/>
  <c r="CP14" i="17"/>
  <c r="CO12" i="17"/>
  <c r="CN38" i="17"/>
  <c r="CN26" i="17"/>
  <c r="CN24" i="17"/>
  <c r="CN18" i="17"/>
  <c r="BI20" i="1"/>
  <c r="BI21" i="8"/>
  <c r="BJ20" i="8"/>
  <c r="BJ25" i="8"/>
  <c r="BN10" i="8"/>
  <c r="BH24" i="1"/>
  <c r="BH21" i="1"/>
  <c r="BH25" i="1"/>
  <c r="BI12" i="6"/>
  <c r="BH12" i="8"/>
  <c r="BH13" i="1"/>
  <c r="BH14" i="1"/>
  <c r="BG12" i="1"/>
  <c r="BE40" i="6"/>
  <c r="BE41" i="6"/>
  <c r="BE42" i="6"/>
  <c r="BC41" i="8"/>
  <c r="BC40" i="1"/>
  <c r="BC41" i="1"/>
  <c r="BC42" i="1"/>
  <c r="BH11" i="1"/>
  <c r="BE40" i="8"/>
  <c r="BE42" i="8"/>
  <c r="BE34" i="8"/>
  <c r="BG34" i="6"/>
  <c r="BI38" i="6"/>
  <c r="BF39" i="6"/>
  <c r="BF34" i="6"/>
  <c r="BD39" i="8"/>
  <c r="BD34" i="8"/>
  <c r="BF19" i="8"/>
  <c r="BH22" i="8"/>
  <c r="BI9" i="8"/>
  <c r="BH26" i="8"/>
  <c r="BH38" i="8"/>
  <c r="BH18" i="8"/>
  <c r="BH19" i="8"/>
  <c r="BG23" i="8"/>
  <c r="BI11" i="8"/>
  <c r="BI13" i="8"/>
  <c r="BI14" i="8"/>
  <c r="BI24" i="8"/>
  <c r="BE32" i="1"/>
  <c r="BE39" i="1"/>
  <c r="BD39" i="1"/>
  <c r="BD34" i="1"/>
  <c r="BF23" i="1"/>
  <c r="BG22" i="1"/>
  <c r="BH9" i="1"/>
  <c r="BM10" i="1"/>
  <c r="BG18" i="1"/>
  <c r="BG38" i="1"/>
  <c r="BG26" i="1"/>
  <c r="CO32" i="17"/>
  <c r="CO39" i="17"/>
  <c r="CO42" i="17"/>
  <c r="CV23" i="17"/>
  <c r="K23" i="17"/>
  <c r="K22" i="17"/>
  <c r="CN19" i="17"/>
  <c r="CP12" i="17"/>
  <c r="CQ13" i="17"/>
  <c r="CQ14" i="17"/>
  <c r="CK42" i="17"/>
  <c r="CK40" i="17"/>
  <c r="CK41" i="17"/>
  <c r="CL41" i="17"/>
  <c r="CP38" i="17"/>
  <c r="CP26" i="17"/>
  <c r="CP18" i="17"/>
  <c r="CP19" i="17"/>
  <c r="CP24" i="17"/>
  <c r="CM42" i="17"/>
  <c r="CM40" i="17"/>
  <c r="J43" i="17"/>
  <c r="J44" i="17"/>
  <c r="BJ21" i="8"/>
  <c r="BJ20" i="1"/>
  <c r="BK20" i="8"/>
  <c r="BK25" i="8"/>
  <c r="BO10" i="8"/>
  <c r="I17" i="6"/>
  <c r="BI24" i="1"/>
  <c r="BI21" i="1"/>
  <c r="BI25" i="1"/>
  <c r="BJ12" i="6"/>
  <c r="BH38" i="1"/>
  <c r="BH18" i="1"/>
  <c r="BH19" i="1"/>
  <c r="BH26" i="1"/>
  <c r="BI13" i="1"/>
  <c r="BI14" i="1"/>
  <c r="BH12" i="1"/>
  <c r="BI12" i="8"/>
  <c r="BF40" i="6"/>
  <c r="BF41" i="6"/>
  <c r="BF42" i="6"/>
  <c r="BD40" i="1"/>
  <c r="BD41" i="1"/>
  <c r="BD42" i="1"/>
  <c r="BD40" i="8"/>
  <c r="BD41" i="8"/>
  <c r="BE41" i="8"/>
  <c r="BD42" i="8"/>
  <c r="BE40" i="1"/>
  <c r="BE42" i="1"/>
  <c r="BI11" i="1"/>
  <c r="BE34" i="1"/>
  <c r="BG39" i="6"/>
  <c r="BG32" i="8"/>
  <c r="BG39" i="8"/>
  <c r="BH39" i="6"/>
  <c r="BJ38" i="6"/>
  <c r="BJ11" i="8"/>
  <c r="BJ13" i="8"/>
  <c r="BJ14" i="8"/>
  <c r="BJ24" i="8"/>
  <c r="BH23" i="8"/>
  <c r="BI38" i="8"/>
  <c r="BI18" i="8"/>
  <c r="BI19" i="8"/>
  <c r="BI26" i="8"/>
  <c r="BJ9" i="8"/>
  <c r="BI22" i="8"/>
  <c r="BF32" i="8"/>
  <c r="BF32" i="1"/>
  <c r="BF34" i="1"/>
  <c r="BG23" i="1"/>
  <c r="BG19" i="1"/>
  <c r="BH22" i="1"/>
  <c r="BI9" i="1"/>
  <c r="BN10" i="1"/>
  <c r="CO40" i="17"/>
  <c r="CO34" i="17"/>
  <c r="CP32" i="17"/>
  <c r="CP39" i="17"/>
  <c r="CP42" i="17"/>
  <c r="CM41" i="17"/>
  <c r="CN32" i="17"/>
  <c r="CQ26" i="17"/>
  <c r="CQ38" i="17"/>
  <c r="CQ18" i="17"/>
  <c r="CQ19" i="17"/>
  <c r="CQ24" i="17"/>
  <c r="CR13" i="17"/>
  <c r="CR14" i="17"/>
  <c r="CQ12" i="17"/>
  <c r="H21" i="6"/>
  <c r="BK20" i="1"/>
  <c r="BK21" i="8"/>
  <c r="BL20" i="8"/>
  <c r="BL25" i="8"/>
  <c r="BP10" i="8"/>
  <c r="BJ24" i="1"/>
  <c r="BJ21" i="1"/>
  <c r="BJ25" i="1"/>
  <c r="BK12" i="6"/>
  <c r="BE41" i="1"/>
  <c r="BJ13" i="1"/>
  <c r="BJ14" i="1"/>
  <c r="BJ18" i="1"/>
  <c r="BJ19" i="1"/>
  <c r="BI12" i="1"/>
  <c r="BJ12" i="8"/>
  <c r="BJ11" i="1"/>
  <c r="BG40" i="6"/>
  <c r="BG41" i="6"/>
  <c r="BG42" i="6"/>
  <c r="BH40" i="6"/>
  <c r="BH42" i="6"/>
  <c r="BG40" i="8"/>
  <c r="BG42" i="8"/>
  <c r="BF39" i="1"/>
  <c r="BG34" i="8"/>
  <c r="BH32" i="8"/>
  <c r="BH39" i="8"/>
  <c r="BH34" i="6"/>
  <c r="BI34" i="6"/>
  <c r="H13" i="6"/>
  <c r="BK38" i="6"/>
  <c r="BJ22" i="8"/>
  <c r="H10" i="8"/>
  <c r="BK9" i="8"/>
  <c r="BJ26" i="8"/>
  <c r="BJ38" i="8"/>
  <c r="BJ18" i="8"/>
  <c r="BF39" i="8"/>
  <c r="BF34" i="8"/>
  <c r="BK13" i="8"/>
  <c r="BK14" i="8"/>
  <c r="BK24" i="8"/>
  <c r="BK11" i="8"/>
  <c r="BI23" i="8"/>
  <c r="BG32" i="1"/>
  <c r="BG34" i="1"/>
  <c r="BJ9" i="1"/>
  <c r="BO10" i="1"/>
  <c r="BI22" i="1"/>
  <c r="BI38" i="1"/>
  <c r="BI18" i="1"/>
  <c r="BI26" i="1"/>
  <c r="BH23" i="1"/>
  <c r="CP40" i="17"/>
  <c r="CP34" i="17"/>
  <c r="CQ32" i="17"/>
  <c r="CQ39" i="17"/>
  <c r="CQ42" i="17"/>
  <c r="CN39" i="17"/>
  <c r="CN34" i="17"/>
  <c r="CR26" i="17"/>
  <c r="CR38" i="17"/>
  <c r="CR18" i="17"/>
  <c r="CR19" i="17"/>
  <c r="CR24" i="17"/>
  <c r="CR12" i="17"/>
  <c r="CS13" i="17"/>
  <c r="CS14" i="17"/>
  <c r="H20" i="8"/>
  <c r="BL20" i="1"/>
  <c r="BL25" i="1"/>
  <c r="BL21" i="8"/>
  <c r="H21" i="8"/>
  <c r="BM20" i="8"/>
  <c r="BM25" i="8"/>
  <c r="BQ10" i="8"/>
  <c r="BK24" i="1"/>
  <c r="BK21" i="1"/>
  <c r="BK25" i="1"/>
  <c r="BJ26" i="1"/>
  <c r="BJ38" i="1"/>
  <c r="BL12" i="6"/>
  <c r="BK13" i="1"/>
  <c r="BK14" i="1"/>
  <c r="BJ12" i="1"/>
  <c r="BK11" i="1"/>
  <c r="BL13" i="1"/>
  <c r="BK12" i="8"/>
  <c r="BH41" i="6"/>
  <c r="BF40" i="8"/>
  <c r="BF41" i="8"/>
  <c r="BG41" i="8"/>
  <c r="BF42" i="8"/>
  <c r="BF40" i="1"/>
  <c r="BF41" i="1"/>
  <c r="BF42" i="1"/>
  <c r="BH40" i="8"/>
  <c r="BH42" i="8"/>
  <c r="BI32" i="8"/>
  <c r="BI39" i="8"/>
  <c r="BI39" i="6"/>
  <c r="BG39" i="1"/>
  <c r="BH34" i="8"/>
  <c r="BJ39" i="6"/>
  <c r="H9" i="6"/>
  <c r="H22" i="6"/>
  <c r="BK38" i="8"/>
  <c r="BK26" i="8"/>
  <c r="BK18" i="8"/>
  <c r="BK19" i="8"/>
  <c r="BK22" i="8"/>
  <c r="BL9" i="8"/>
  <c r="BL13" i="8"/>
  <c r="BL11" i="8"/>
  <c r="BJ19" i="8"/>
  <c r="BJ23" i="8"/>
  <c r="BI23" i="1"/>
  <c r="BH32" i="1"/>
  <c r="BI19" i="1"/>
  <c r="BJ22" i="1"/>
  <c r="BK9" i="1"/>
  <c r="BP10" i="1"/>
  <c r="H10" i="1"/>
  <c r="CR32" i="17"/>
  <c r="CR39" i="17"/>
  <c r="CR42" i="17"/>
  <c r="CQ40" i="17"/>
  <c r="CQ34" i="17"/>
  <c r="CT13" i="17"/>
  <c r="CT14" i="17"/>
  <c r="CS12" i="17"/>
  <c r="CN42" i="17"/>
  <c r="CN40" i="17"/>
  <c r="CN41" i="17"/>
  <c r="CO41" i="17"/>
  <c r="CP41" i="17"/>
  <c r="CQ41" i="17"/>
  <c r="CS38" i="17"/>
  <c r="CS26" i="17"/>
  <c r="CS18" i="17"/>
  <c r="CS19" i="17"/>
  <c r="CS24" i="17"/>
  <c r="H20" i="1"/>
  <c r="BL21" i="1"/>
  <c r="H21" i="1"/>
  <c r="BM20" i="1"/>
  <c r="BM25" i="1"/>
  <c r="BN20" i="8"/>
  <c r="BN25" i="8"/>
  <c r="BR10" i="8"/>
  <c r="H12" i="6"/>
  <c r="BM12" i="6"/>
  <c r="H13" i="1"/>
  <c r="BK12" i="1"/>
  <c r="BK26" i="1"/>
  <c r="BK38" i="1"/>
  <c r="BK18" i="1"/>
  <c r="BK19" i="1"/>
  <c r="BL12" i="8"/>
  <c r="BH41" i="8"/>
  <c r="BI40" i="8"/>
  <c r="BI42" i="8"/>
  <c r="BG40" i="1"/>
  <c r="BG41" i="1"/>
  <c r="BG42" i="1"/>
  <c r="BI40" i="6"/>
  <c r="BI41" i="6"/>
  <c r="BI42" i="6"/>
  <c r="BJ40" i="6"/>
  <c r="BJ42" i="6"/>
  <c r="BM9" i="8"/>
  <c r="H11" i="8"/>
  <c r="BM11" i="8"/>
  <c r="BM13" i="8"/>
  <c r="BM21" i="8"/>
  <c r="BI34" i="8"/>
  <c r="BJ34" i="6"/>
  <c r="BL11" i="1"/>
  <c r="BK34" i="6"/>
  <c r="H25" i="6"/>
  <c r="H18" i="6"/>
  <c r="BL24" i="1"/>
  <c r="BL38" i="6"/>
  <c r="H15" i="6"/>
  <c r="BJ32" i="8"/>
  <c r="BK23" i="8"/>
  <c r="BL14" i="8"/>
  <c r="BL24" i="8"/>
  <c r="H13" i="8"/>
  <c r="BL22" i="8"/>
  <c r="H9" i="8"/>
  <c r="BL14" i="1"/>
  <c r="H14" i="1"/>
  <c r="BK22" i="1"/>
  <c r="BL9" i="1"/>
  <c r="BQ10" i="1"/>
  <c r="BH39" i="1"/>
  <c r="BH34" i="1"/>
  <c r="BJ23" i="1"/>
  <c r="BI32" i="1"/>
  <c r="CR34" i="17"/>
  <c r="CR40" i="17"/>
  <c r="CR41" i="17"/>
  <c r="CS32" i="17"/>
  <c r="CS39" i="17"/>
  <c r="CS42" i="17"/>
  <c r="CT12" i="17"/>
  <c r="CU13" i="17"/>
  <c r="CU14" i="17"/>
  <c r="CT38" i="17"/>
  <c r="CT26" i="17"/>
  <c r="CT18" i="17"/>
  <c r="CT19" i="17"/>
  <c r="CT24" i="17"/>
  <c r="BN20" i="1"/>
  <c r="BN25" i="1"/>
  <c r="BO20" i="8"/>
  <c r="BO25" i="8"/>
  <c r="BS10" i="8"/>
  <c r="H26" i="6"/>
  <c r="H24" i="6"/>
  <c r="BN12" i="6"/>
  <c r="BL12" i="1"/>
  <c r="BM12" i="8"/>
  <c r="H12" i="8"/>
  <c r="BJ41" i="6"/>
  <c r="BI41" i="8"/>
  <c r="BH40" i="1"/>
  <c r="BH41" i="1"/>
  <c r="BH42" i="1"/>
  <c r="BM22" i="8"/>
  <c r="BN9" i="8"/>
  <c r="BT10" i="8"/>
  <c r="BM14" i="8"/>
  <c r="BM24" i="8"/>
  <c r="BN21" i="8"/>
  <c r="BN13" i="8"/>
  <c r="BN11" i="8"/>
  <c r="BN38" i="6"/>
  <c r="BM21" i="1"/>
  <c r="I21" i="1"/>
  <c r="BM9" i="1"/>
  <c r="BR10" i="1"/>
  <c r="H11" i="1"/>
  <c r="BM13" i="1"/>
  <c r="BM11" i="1"/>
  <c r="BM38" i="6"/>
  <c r="BK39" i="6"/>
  <c r="H19" i="6"/>
  <c r="BK32" i="8"/>
  <c r="BK34" i="8"/>
  <c r="BL26" i="8"/>
  <c r="H26" i="8"/>
  <c r="BL38" i="8"/>
  <c r="H24" i="8"/>
  <c r="BL18" i="8"/>
  <c r="H14" i="8"/>
  <c r="H22" i="8"/>
  <c r="BL23" i="8"/>
  <c r="H23" i="8"/>
  <c r="H25" i="8"/>
  <c r="BJ39" i="8"/>
  <c r="BJ34" i="8"/>
  <c r="BL22" i="1"/>
  <c r="H22" i="1"/>
  <c r="H9" i="1"/>
  <c r="BK23" i="1"/>
  <c r="BI39" i="1"/>
  <c r="BI34" i="1"/>
  <c r="BJ32" i="1"/>
  <c r="BL38" i="1"/>
  <c r="H24" i="1"/>
  <c r="BL18" i="1"/>
  <c r="BL26" i="1"/>
  <c r="H26" i="1"/>
  <c r="CS40" i="17"/>
  <c r="CS41" i="17"/>
  <c r="CT32" i="17"/>
  <c r="CT39" i="17"/>
  <c r="CT42" i="17"/>
  <c r="CS34" i="17"/>
  <c r="CV13" i="17"/>
  <c r="CU12" i="17"/>
  <c r="CU38" i="17"/>
  <c r="CU26" i="17"/>
  <c r="CU18" i="17"/>
  <c r="CU19" i="17"/>
  <c r="CU24" i="17"/>
  <c r="BO20" i="1"/>
  <c r="BO25" i="1"/>
  <c r="H15" i="8"/>
  <c r="BP20" i="8"/>
  <c r="BP25" i="8"/>
  <c r="BN14" i="8"/>
  <c r="BN18" i="8"/>
  <c r="BN19" i="8"/>
  <c r="H32" i="6"/>
  <c r="H34" i="6"/>
  <c r="H35" i="6"/>
  <c r="BM24" i="1"/>
  <c r="BN24" i="1"/>
  <c r="BN12" i="8"/>
  <c r="BO12" i="6"/>
  <c r="H12" i="1"/>
  <c r="BM12" i="1"/>
  <c r="BJ40" i="8"/>
  <c r="BJ41" i="8"/>
  <c r="BJ42" i="8"/>
  <c r="BI40" i="1"/>
  <c r="BI41" i="1"/>
  <c r="BI42" i="1"/>
  <c r="BK40" i="6"/>
  <c r="BK41" i="6"/>
  <c r="BK42" i="6"/>
  <c r="BM38" i="8"/>
  <c r="BM18" i="8"/>
  <c r="BM26" i="8"/>
  <c r="BO9" i="8"/>
  <c r="BN22" i="8"/>
  <c r="BO21" i="8"/>
  <c r="BO11" i="8"/>
  <c r="BO13" i="8"/>
  <c r="BM23" i="8"/>
  <c r="BN21" i="1"/>
  <c r="BN13" i="1"/>
  <c r="BN14" i="1"/>
  <c r="BN11" i="1"/>
  <c r="BM22" i="1"/>
  <c r="BN9" i="1"/>
  <c r="BS10" i="1"/>
  <c r="BM14" i="1"/>
  <c r="BO38" i="6"/>
  <c r="BK39" i="8"/>
  <c r="BK32" i="1"/>
  <c r="BK39" i="1"/>
  <c r="BL19" i="8"/>
  <c r="H18" i="8"/>
  <c r="BL19" i="1"/>
  <c r="H18" i="1"/>
  <c r="BJ39" i="1"/>
  <c r="BJ34" i="1"/>
  <c r="BL23" i="1"/>
  <c r="H23" i="1"/>
  <c r="H25" i="1"/>
  <c r="CT40" i="17"/>
  <c r="CT41" i="17"/>
  <c r="CT34" i="17"/>
  <c r="CU32" i="17"/>
  <c r="CV12" i="17"/>
  <c r="K12" i="17"/>
  <c r="K11" i="17"/>
  <c r="CV14" i="17"/>
  <c r="K13" i="17"/>
  <c r="BP20" i="1"/>
  <c r="BP25" i="1"/>
  <c r="BQ20" i="8"/>
  <c r="BQ25" i="8"/>
  <c r="BU10" i="8"/>
  <c r="BN26" i="8"/>
  <c r="BN38" i="8"/>
  <c r="BN24" i="8"/>
  <c r="BO24" i="1"/>
  <c r="BM34" i="6"/>
  <c r="BO12" i="8"/>
  <c r="BP12" i="6"/>
  <c r="BO13" i="1"/>
  <c r="BO14" i="1"/>
  <c r="BO26" i="1"/>
  <c r="BN12" i="1"/>
  <c r="BN34" i="6"/>
  <c r="BJ40" i="1"/>
  <c r="BJ41" i="1"/>
  <c r="BJ42" i="1"/>
  <c r="BK40" i="1"/>
  <c r="BK42" i="1"/>
  <c r="BK40" i="8"/>
  <c r="BK41" i="8"/>
  <c r="BK42" i="8"/>
  <c r="BO14" i="8"/>
  <c r="BN23" i="8"/>
  <c r="BP13" i="8"/>
  <c r="BP14" i="8"/>
  <c r="BP24" i="8"/>
  <c r="BP11" i="8"/>
  <c r="BP21" i="8"/>
  <c r="BM19" i="8"/>
  <c r="BM32" i="8"/>
  <c r="BP9" i="8"/>
  <c r="BO22" i="8"/>
  <c r="BO21" i="1"/>
  <c r="BO11" i="1"/>
  <c r="BN38" i="1"/>
  <c r="BN18" i="1"/>
  <c r="BN19" i="1"/>
  <c r="BN26" i="1"/>
  <c r="BN22" i="1"/>
  <c r="BO9" i="1"/>
  <c r="BT10" i="1"/>
  <c r="BM38" i="1"/>
  <c r="BM18" i="1"/>
  <c r="I24" i="1"/>
  <c r="BM26" i="1"/>
  <c r="I26" i="1"/>
  <c r="BM23" i="1"/>
  <c r="I23" i="1"/>
  <c r="I22" i="1"/>
  <c r="I25" i="1"/>
  <c r="BK34" i="1"/>
  <c r="BL39" i="6"/>
  <c r="BL34" i="6"/>
  <c r="BL32" i="8"/>
  <c r="H19" i="8"/>
  <c r="H32" i="8"/>
  <c r="H34" i="8"/>
  <c r="H35" i="8"/>
  <c r="BL32" i="1"/>
  <c r="H19" i="1"/>
  <c r="H32" i="1"/>
  <c r="H34" i="1"/>
  <c r="CV38" i="17"/>
  <c r="CV26" i="17"/>
  <c r="K26" i="17"/>
  <c r="CV18" i="17"/>
  <c r="CV24" i="17"/>
  <c r="K24" i="17"/>
  <c r="K14" i="17"/>
  <c r="CU39" i="17"/>
  <c r="CU34" i="17"/>
  <c r="BQ20" i="1"/>
  <c r="BQ25" i="1"/>
  <c r="BR20" i="8"/>
  <c r="BR25" i="8"/>
  <c r="BV10" i="8"/>
  <c r="BO24" i="8"/>
  <c r="BO38" i="1"/>
  <c r="BM39" i="6"/>
  <c r="BM40" i="6"/>
  <c r="BQ12" i="6"/>
  <c r="BO18" i="1"/>
  <c r="BO19" i="1"/>
  <c r="BP12" i="8"/>
  <c r="BO12" i="1"/>
  <c r="BK41" i="1"/>
  <c r="BN39" i="6"/>
  <c r="BN42" i="6"/>
  <c r="BL40" i="6"/>
  <c r="BL41" i="6"/>
  <c r="H41" i="6"/>
  <c r="BL42" i="6"/>
  <c r="H42" i="6"/>
  <c r="BM39" i="8"/>
  <c r="BM34" i="8"/>
  <c r="BQ21" i="8"/>
  <c r="BP38" i="8"/>
  <c r="BP26" i="8"/>
  <c r="BP18" i="8"/>
  <c r="BP19" i="8"/>
  <c r="BN32" i="8"/>
  <c r="BQ11" i="8"/>
  <c r="BQ13" i="8"/>
  <c r="BQ14" i="8"/>
  <c r="BQ24" i="8"/>
  <c r="BO23" i="8"/>
  <c r="BO26" i="8"/>
  <c r="BO18" i="8"/>
  <c r="BO38" i="8"/>
  <c r="BQ9" i="8"/>
  <c r="BP22" i="8"/>
  <c r="BO34" i="6"/>
  <c r="BQ38" i="6"/>
  <c r="BP38" i="6"/>
  <c r="BP21" i="1"/>
  <c r="BM19" i="1"/>
  <c r="I18" i="1"/>
  <c r="BN23" i="1"/>
  <c r="BO22" i="1"/>
  <c r="BP9" i="1"/>
  <c r="BU10" i="1"/>
  <c r="BP11" i="1"/>
  <c r="BP13" i="1"/>
  <c r="BL39" i="8"/>
  <c r="BL34" i="8"/>
  <c r="BL39" i="1"/>
  <c r="BL34" i="1"/>
  <c r="CV19" i="17"/>
  <c r="K18" i="17"/>
  <c r="CU42" i="17"/>
  <c r="CU40" i="17"/>
  <c r="CU41" i="17"/>
  <c r="K15" i="17"/>
  <c r="BR20" i="1"/>
  <c r="BR25" i="1"/>
  <c r="BS20" i="8"/>
  <c r="BS25" i="8"/>
  <c r="BW10" i="8"/>
  <c r="BQ24" i="1"/>
  <c r="BP24" i="1"/>
  <c r="BM42" i="6"/>
  <c r="BR12" i="6"/>
  <c r="BQ12" i="8"/>
  <c r="BN40" i="6"/>
  <c r="BM41" i="6"/>
  <c r="BP12" i="1"/>
  <c r="BO39" i="6"/>
  <c r="BO40" i="6"/>
  <c r="BL40" i="1"/>
  <c r="BL41" i="1"/>
  <c r="H41" i="1"/>
  <c r="BL42" i="1"/>
  <c r="H42" i="1"/>
  <c r="H44" i="1"/>
  <c r="BM40" i="8"/>
  <c r="BM42" i="8"/>
  <c r="BL40" i="8"/>
  <c r="BL41" i="8"/>
  <c r="H41" i="8"/>
  <c r="BL42" i="8"/>
  <c r="H42" i="8"/>
  <c r="BP23" i="8"/>
  <c r="BR13" i="8"/>
  <c r="BR11" i="8"/>
  <c r="BR21" i="8"/>
  <c r="BN39" i="8"/>
  <c r="BN34" i="8"/>
  <c r="BQ38" i="8"/>
  <c r="BQ18" i="8"/>
  <c r="BQ19" i="8"/>
  <c r="BQ26" i="8"/>
  <c r="BR9" i="8"/>
  <c r="BQ22" i="8"/>
  <c r="BO19" i="8"/>
  <c r="BN32" i="1"/>
  <c r="BN34" i="1"/>
  <c r="BQ21" i="1"/>
  <c r="BM32" i="1"/>
  <c r="I19" i="1"/>
  <c r="I32" i="1"/>
  <c r="BR38" i="6"/>
  <c r="BP14" i="1"/>
  <c r="BQ9" i="1"/>
  <c r="BV10" i="1"/>
  <c r="BP22" i="1"/>
  <c r="BQ11" i="1"/>
  <c r="BQ13" i="1"/>
  <c r="BQ14" i="1"/>
  <c r="BO23" i="1"/>
  <c r="CV32" i="17"/>
  <c r="K19" i="17"/>
  <c r="K32" i="17"/>
  <c r="K34" i="17"/>
  <c r="BS20" i="1"/>
  <c r="BS25" i="1"/>
  <c r="BT20" i="8"/>
  <c r="BT25" i="8"/>
  <c r="BX10" i="8"/>
  <c r="J8" i="6"/>
  <c r="BR24" i="1"/>
  <c r="BN41" i="6"/>
  <c r="BO41" i="6"/>
  <c r="BS12" i="6"/>
  <c r="BQ12" i="1"/>
  <c r="BR12" i="8"/>
  <c r="BP32" i="8"/>
  <c r="BP39" i="8"/>
  <c r="BO42" i="6"/>
  <c r="BN40" i="8"/>
  <c r="BN42" i="8"/>
  <c r="BM41" i="8"/>
  <c r="BN39" i="1"/>
  <c r="BQ23" i="8"/>
  <c r="BR14" i="8"/>
  <c r="BS13" i="8"/>
  <c r="BS14" i="8"/>
  <c r="BS24" i="8"/>
  <c r="BS11" i="8"/>
  <c r="BO32" i="8"/>
  <c r="BR22" i="8"/>
  <c r="BS9" i="8"/>
  <c r="BS21" i="8"/>
  <c r="BO32" i="1"/>
  <c r="BP38" i="1"/>
  <c r="BP18" i="1"/>
  <c r="BP19" i="1"/>
  <c r="BP26" i="1"/>
  <c r="BQ22" i="1"/>
  <c r="BR9" i="1"/>
  <c r="BW10" i="1"/>
  <c r="BM39" i="1"/>
  <c r="BM34" i="1"/>
  <c r="BQ18" i="1"/>
  <c r="BQ19" i="1"/>
  <c r="BQ38" i="1"/>
  <c r="BQ26" i="1"/>
  <c r="BR13" i="1"/>
  <c r="BR14" i="1"/>
  <c r="BR11" i="1"/>
  <c r="BP23" i="1"/>
  <c r="BR21" i="1"/>
  <c r="D61" i="17"/>
  <c r="K35" i="17"/>
  <c r="CV39" i="17"/>
  <c r="CV34" i="17"/>
  <c r="BT20" i="1"/>
  <c r="BT25" i="1"/>
  <c r="BU20" i="8"/>
  <c r="BU25" i="8"/>
  <c r="BY10" i="8"/>
  <c r="BR24" i="8"/>
  <c r="BT12" i="6"/>
  <c r="BS12" i="8"/>
  <c r="BR12" i="1"/>
  <c r="BP34" i="8"/>
  <c r="BP40" i="8"/>
  <c r="BP42" i="8"/>
  <c r="BM40" i="1"/>
  <c r="BM41" i="1"/>
  <c r="BM42" i="1"/>
  <c r="BN40" i="1"/>
  <c r="BN42" i="1"/>
  <c r="BN41" i="8"/>
  <c r="BT21" i="8"/>
  <c r="BR23" i="8"/>
  <c r="BT13" i="8"/>
  <c r="BT14" i="8"/>
  <c r="BT24" i="8"/>
  <c r="BT11" i="8"/>
  <c r="BR18" i="8"/>
  <c r="BR38" i="8"/>
  <c r="BR26" i="8"/>
  <c r="BS22" i="8"/>
  <c r="BT9" i="8"/>
  <c r="BO39" i="8"/>
  <c r="BO34" i="8"/>
  <c r="BS18" i="8"/>
  <c r="BS19" i="8"/>
  <c r="BS26" i="8"/>
  <c r="BS38" i="8"/>
  <c r="BQ32" i="8"/>
  <c r="BR39" i="6"/>
  <c r="BS21" i="1"/>
  <c r="BR22" i="1"/>
  <c r="BS9" i="1"/>
  <c r="BX10" i="1"/>
  <c r="BS38" i="6"/>
  <c r="BQ23" i="1"/>
  <c r="BP32" i="1"/>
  <c r="BO39" i="1"/>
  <c r="BO34" i="1"/>
  <c r="BR38" i="1"/>
  <c r="BR18" i="1"/>
  <c r="BR19" i="1"/>
  <c r="BR26" i="1"/>
  <c r="BP39" i="6"/>
  <c r="BP34" i="6"/>
  <c r="BQ39" i="6"/>
  <c r="BQ34" i="6"/>
  <c r="BS11" i="1"/>
  <c r="BS13" i="1"/>
  <c r="BS14" i="1"/>
  <c r="BT38" i="6"/>
  <c r="CV42" i="17"/>
  <c r="K42" i="17"/>
  <c r="CV40" i="17"/>
  <c r="CV41" i="17"/>
  <c r="BU20" i="1"/>
  <c r="BU25" i="1"/>
  <c r="BV20" i="8"/>
  <c r="BV25" i="8"/>
  <c r="BZ10" i="8"/>
  <c r="BT24" i="1"/>
  <c r="BS24" i="1"/>
  <c r="BS12" i="1"/>
  <c r="BU12" i="6"/>
  <c r="BT12" i="8"/>
  <c r="BN41" i="1"/>
  <c r="BO40" i="1"/>
  <c r="BO42" i="1"/>
  <c r="BO40" i="8"/>
  <c r="BO41" i="8"/>
  <c r="BP41" i="8"/>
  <c r="BO42" i="8"/>
  <c r="BR40" i="6"/>
  <c r="BR42" i="6"/>
  <c r="BR34" i="6"/>
  <c r="BP40" i="6"/>
  <c r="BP41" i="6"/>
  <c r="BP42" i="6"/>
  <c r="BQ40" i="6"/>
  <c r="BQ42" i="6"/>
  <c r="BT38" i="8"/>
  <c r="BT18" i="8"/>
  <c r="BT19" i="8"/>
  <c r="BT26" i="8"/>
  <c r="BR19" i="8"/>
  <c r="BU13" i="8"/>
  <c r="BU14" i="8"/>
  <c r="BU11" i="8"/>
  <c r="BT22" i="8"/>
  <c r="BU9" i="8"/>
  <c r="BS23" i="8"/>
  <c r="BQ39" i="8"/>
  <c r="BQ34" i="8"/>
  <c r="BU21" i="8"/>
  <c r="BQ32" i="1"/>
  <c r="BQ34" i="1"/>
  <c r="BP39" i="1"/>
  <c r="BP34" i="1"/>
  <c r="BR23" i="1"/>
  <c r="BU38" i="6"/>
  <c r="BS22" i="1"/>
  <c r="BT9" i="1"/>
  <c r="BY10" i="1"/>
  <c r="BT13" i="1"/>
  <c r="BT14" i="1"/>
  <c r="BT11" i="1"/>
  <c r="BT21" i="1"/>
  <c r="BS18" i="1"/>
  <c r="BS19" i="1"/>
  <c r="BS38" i="1"/>
  <c r="BS26" i="1"/>
  <c r="K43" i="17"/>
  <c r="K44" i="17"/>
  <c r="D62" i="17"/>
  <c r="BV20" i="1"/>
  <c r="BV25" i="1"/>
  <c r="BW20" i="8"/>
  <c r="BW25" i="8"/>
  <c r="CA10" i="8"/>
  <c r="J17" i="6"/>
  <c r="BU24" i="8"/>
  <c r="BU24" i="1"/>
  <c r="BS34" i="6"/>
  <c r="BT12" i="1"/>
  <c r="BV12" i="6"/>
  <c r="BU12" i="8"/>
  <c r="BO41" i="1"/>
  <c r="BQ40" i="8"/>
  <c r="BQ41" i="8"/>
  <c r="BQ42" i="8"/>
  <c r="BP40" i="1"/>
  <c r="BP42" i="1"/>
  <c r="BS32" i="8"/>
  <c r="BS34" i="8"/>
  <c r="BQ41" i="6"/>
  <c r="BR41" i="6"/>
  <c r="BV21" i="8"/>
  <c r="BV9" i="8"/>
  <c r="BU22" i="8"/>
  <c r="BQ39" i="1"/>
  <c r="BR32" i="8"/>
  <c r="BT23" i="8"/>
  <c r="BV13" i="8"/>
  <c r="BV14" i="8"/>
  <c r="BV24" i="8"/>
  <c r="BV11" i="8"/>
  <c r="BU38" i="8"/>
  <c r="BU26" i="8"/>
  <c r="BU18" i="8"/>
  <c r="BR32" i="1"/>
  <c r="BR39" i="1"/>
  <c r="BT22" i="1"/>
  <c r="BU9" i="1"/>
  <c r="BZ10" i="1"/>
  <c r="BU13" i="1"/>
  <c r="BU14" i="1"/>
  <c r="BU11" i="1"/>
  <c r="BS23" i="1"/>
  <c r="BT18" i="1"/>
  <c r="BT19" i="1"/>
  <c r="BT38" i="1"/>
  <c r="BT26" i="1"/>
  <c r="BU21" i="1"/>
  <c r="BV38" i="6"/>
  <c r="BW20" i="1"/>
  <c r="BW25" i="1"/>
  <c r="BX20" i="8"/>
  <c r="BX25" i="8"/>
  <c r="CB10" i="8"/>
  <c r="BV24" i="1"/>
  <c r="BS39" i="6"/>
  <c r="BS40" i="6"/>
  <c r="BS41" i="6"/>
  <c r="BW12" i="6"/>
  <c r="BV12" i="8"/>
  <c r="BS39" i="8"/>
  <c r="BS42" i="8"/>
  <c r="BP41" i="1"/>
  <c r="BU12" i="1"/>
  <c r="BR40" i="1"/>
  <c r="BR42" i="1"/>
  <c r="BQ40" i="1"/>
  <c r="BQ42" i="1"/>
  <c r="BT32" i="8"/>
  <c r="BT39" i="8"/>
  <c r="BV38" i="8"/>
  <c r="BV18" i="8"/>
  <c r="BV19" i="8"/>
  <c r="BV26" i="8"/>
  <c r="BU23" i="8"/>
  <c r="BV22" i="8"/>
  <c r="BW9" i="8"/>
  <c r="CC10" i="8"/>
  <c r="BR34" i="1"/>
  <c r="BR39" i="8"/>
  <c r="BR34" i="8"/>
  <c r="BW21" i="8"/>
  <c r="BU19" i="8"/>
  <c r="BW13" i="8"/>
  <c r="BW14" i="8"/>
  <c r="BW11" i="8"/>
  <c r="BU39" i="6"/>
  <c r="BS32" i="1"/>
  <c r="BS39" i="1"/>
  <c r="BW38" i="6"/>
  <c r="I21" i="6"/>
  <c r="BV9" i="1"/>
  <c r="CA10" i="1"/>
  <c r="BU22" i="1"/>
  <c r="BT39" i="6"/>
  <c r="BT34" i="6"/>
  <c r="BV21" i="1"/>
  <c r="BV13" i="1"/>
  <c r="BV14" i="1"/>
  <c r="BV11" i="1"/>
  <c r="BT23" i="1"/>
  <c r="BU18" i="1"/>
  <c r="BU19" i="1"/>
  <c r="BU38" i="1"/>
  <c r="BU26" i="1"/>
  <c r="BX20" i="1"/>
  <c r="BX25" i="1"/>
  <c r="I20" i="8"/>
  <c r="BY20" i="8"/>
  <c r="I22" i="6"/>
  <c r="I10" i="8"/>
  <c r="BW24" i="8"/>
  <c r="BW24" i="1"/>
  <c r="BS42" i="6"/>
  <c r="BS40" i="8"/>
  <c r="BQ41" i="1"/>
  <c r="BR41" i="1"/>
  <c r="BX12" i="6"/>
  <c r="BW12" i="8"/>
  <c r="BV12" i="1"/>
  <c r="BU34" i="6"/>
  <c r="BT34" i="8"/>
  <c r="BS34" i="1"/>
  <c r="BS40" i="1"/>
  <c r="BS42" i="1"/>
  <c r="BT40" i="8"/>
  <c r="BT42" i="8"/>
  <c r="BR40" i="8"/>
  <c r="BR41" i="8"/>
  <c r="BR42" i="8"/>
  <c r="BT40" i="6"/>
  <c r="BT41" i="6"/>
  <c r="BT42" i="6"/>
  <c r="BU40" i="6"/>
  <c r="BU42" i="6"/>
  <c r="BW38" i="8"/>
  <c r="BW18" i="8"/>
  <c r="BW19" i="8"/>
  <c r="BW26" i="8"/>
  <c r="BX21" i="8"/>
  <c r="I21" i="8"/>
  <c r="BX9" i="8"/>
  <c r="CD10" i="8"/>
  <c r="BW22" i="8"/>
  <c r="BV23" i="8"/>
  <c r="BU32" i="8"/>
  <c r="BX11" i="8"/>
  <c r="BX13" i="8"/>
  <c r="BT32" i="1"/>
  <c r="BT34" i="1"/>
  <c r="BV39" i="6"/>
  <c r="I10" i="1"/>
  <c r="BW9" i="1"/>
  <c r="CB10" i="1"/>
  <c r="BV22" i="1"/>
  <c r="BV38" i="1"/>
  <c r="BV18" i="1"/>
  <c r="BV19" i="1"/>
  <c r="BV26" i="1"/>
  <c r="BU23" i="1"/>
  <c r="I9" i="6"/>
  <c r="I13" i="6"/>
  <c r="BW21" i="1"/>
  <c r="BW11" i="1"/>
  <c r="BW13" i="1"/>
  <c r="BW14" i="1"/>
  <c r="BY20" i="1"/>
  <c r="BY13" i="8"/>
  <c r="BY11" i="8"/>
  <c r="BY9" i="8"/>
  <c r="CE10" i="8"/>
  <c r="BZ20" i="8"/>
  <c r="BY25" i="8"/>
  <c r="BY21" i="8"/>
  <c r="BY12" i="6"/>
  <c r="BS41" i="8"/>
  <c r="BT41" i="8"/>
  <c r="I12" i="6"/>
  <c r="BW12" i="1"/>
  <c r="I11" i="8"/>
  <c r="BX12" i="8"/>
  <c r="BS41" i="1"/>
  <c r="BT39" i="1"/>
  <c r="BT42" i="1"/>
  <c r="BU41" i="6"/>
  <c r="BV40" i="6"/>
  <c r="BV42" i="6"/>
  <c r="BX14" i="8"/>
  <c r="I13" i="8"/>
  <c r="BU39" i="8"/>
  <c r="BU34" i="8"/>
  <c r="BV32" i="8"/>
  <c r="BW23" i="8"/>
  <c r="BX22" i="8"/>
  <c r="I9" i="8"/>
  <c r="BV34" i="6"/>
  <c r="BW39" i="6"/>
  <c r="BU32" i="1"/>
  <c r="BU34" i="1"/>
  <c r="I18" i="6"/>
  <c r="BX38" i="6"/>
  <c r="BX24" i="1"/>
  <c r="I15" i="6"/>
  <c r="I25" i="6"/>
  <c r="BW22" i="1"/>
  <c r="BX9" i="1"/>
  <c r="CC10" i="1"/>
  <c r="BW38" i="1"/>
  <c r="BW18" i="1"/>
  <c r="BW19" i="1"/>
  <c r="BW26" i="1"/>
  <c r="I20" i="1"/>
  <c r="BX21" i="1"/>
  <c r="BX11" i="1"/>
  <c r="BX13" i="1"/>
  <c r="BV23" i="1"/>
  <c r="BZ20" i="1"/>
  <c r="BY13" i="1"/>
  <c r="BY11" i="1"/>
  <c r="BY9" i="1"/>
  <c r="CD10" i="1"/>
  <c r="BY21" i="1"/>
  <c r="BY25" i="1"/>
  <c r="BZ9" i="8"/>
  <c r="CF10" i="8"/>
  <c r="CA20" i="8"/>
  <c r="BY22" i="8"/>
  <c r="BY23" i="8"/>
  <c r="BZ38" i="6"/>
  <c r="BZ24" i="1"/>
  <c r="BY38" i="6"/>
  <c r="BY24" i="1"/>
  <c r="BZ11" i="8"/>
  <c r="BZ13" i="8"/>
  <c r="BZ14" i="8"/>
  <c r="BY12" i="8"/>
  <c r="BZ25" i="8"/>
  <c r="BZ21" i="8"/>
  <c r="BY14" i="8"/>
  <c r="BZ12" i="6"/>
  <c r="I26" i="6"/>
  <c r="I24" i="6"/>
  <c r="I11" i="1"/>
  <c r="BX12" i="1"/>
  <c r="I12" i="8"/>
  <c r="BV41" i="6"/>
  <c r="BT40" i="1"/>
  <c r="BT41" i="1"/>
  <c r="BX26" i="8"/>
  <c r="I26" i="8"/>
  <c r="BX24" i="8"/>
  <c r="I24" i="8"/>
  <c r="BU40" i="8"/>
  <c r="BU41" i="8"/>
  <c r="BU42" i="8"/>
  <c r="BW40" i="6"/>
  <c r="BW42" i="6"/>
  <c r="BW32" i="8"/>
  <c r="BV39" i="8"/>
  <c r="BV34" i="8"/>
  <c r="BX23" i="8"/>
  <c r="I23" i="8"/>
  <c r="I22" i="8"/>
  <c r="I25" i="8"/>
  <c r="BX38" i="8"/>
  <c r="BX18" i="8"/>
  <c r="I14" i="8"/>
  <c r="BW34" i="6"/>
  <c r="BU39" i="1"/>
  <c r="BV32" i="1"/>
  <c r="BV34" i="1"/>
  <c r="BW23" i="1"/>
  <c r="BX22" i="1"/>
  <c r="I9" i="1"/>
  <c r="BX14" i="1"/>
  <c r="I13" i="1"/>
  <c r="I19" i="6"/>
  <c r="CA20" i="1"/>
  <c r="BW41" i="6"/>
  <c r="I15" i="8"/>
  <c r="BZ11" i="1"/>
  <c r="BZ13" i="1"/>
  <c r="BZ14" i="1"/>
  <c r="BY12" i="1"/>
  <c r="BZ25" i="1"/>
  <c r="BZ21" i="1"/>
  <c r="BY22" i="1"/>
  <c r="BY23" i="1"/>
  <c r="BZ9" i="1"/>
  <c r="CE10" i="1"/>
  <c r="BY14" i="1"/>
  <c r="CA38" i="6"/>
  <c r="CA24" i="1"/>
  <c r="CA21" i="8"/>
  <c r="CA25" i="8"/>
  <c r="BY38" i="8"/>
  <c r="BY26" i="8"/>
  <c r="BY18" i="8"/>
  <c r="BY24" i="8"/>
  <c r="BZ24" i="8"/>
  <c r="BZ38" i="8"/>
  <c r="BZ26" i="8"/>
  <c r="BZ18" i="8"/>
  <c r="BZ19" i="8"/>
  <c r="CB20" i="8"/>
  <c r="CA9" i="8"/>
  <c r="CG10" i="8"/>
  <c r="BZ22" i="8"/>
  <c r="BZ23" i="8"/>
  <c r="BZ12" i="8"/>
  <c r="CA11" i="8"/>
  <c r="CA13" i="8"/>
  <c r="CA12" i="6"/>
  <c r="I32" i="6"/>
  <c r="I34" i="6"/>
  <c r="I35" i="6"/>
  <c r="I12" i="1"/>
  <c r="BU40" i="1"/>
  <c r="BU41" i="1"/>
  <c r="BU42" i="1"/>
  <c r="BV40" i="8"/>
  <c r="BV41" i="8"/>
  <c r="BV42" i="8"/>
  <c r="BX19" i="8"/>
  <c r="I18" i="8"/>
  <c r="BW39" i="8"/>
  <c r="BW34" i="8"/>
  <c r="BV39" i="1"/>
  <c r="BW32" i="1"/>
  <c r="BW34" i="1"/>
  <c r="BX18" i="1"/>
  <c r="BX19" i="1"/>
  <c r="BX38" i="1"/>
  <c r="BX26" i="1"/>
  <c r="I14" i="1"/>
  <c r="I34" i="1"/>
  <c r="BX23" i="1"/>
  <c r="CB20" i="1"/>
  <c r="CA9" i="1"/>
  <c r="CF10" i="1"/>
  <c r="BZ22" i="1"/>
  <c r="BZ23" i="1"/>
  <c r="BZ26" i="1"/>
  <c r="BZ18" i="1"/>
  <c r="BZ19" i="1"/>
  <c r="BZ38" i="1"/>
  <c r="BZ39" i="6"/>
  <c r="BZ40" i="6"/>
  <c r="BZ34" i="6"/>
  <c r="BY38" i="1"/>
  <c r="BY26" i="1"/>
  <c r="BY18" i="1"/>
  <c r="CA25" i="1"/>
  <c r="CA21" i="1"/>
  <c r="CA11" i="1"/>
  <c r="BZ12" i="1"/>
  <c r="CA13" i="1"/>
  <c r="CA14" i="1"/>
  <c r="CA14" i="8"/>
  <c r="CB13" i="8"/>
  <c r="CB14" i="8"/>
  <c r="CA12" i="8"/>
  <c r="CB11" i="8"/>
  <c r="CB21" i="8"/>
  <c r="CB25" i="8"/>
  <c r="BY19" i="8"/>
  <c r="CB9" i="8"/>
  <c r="CH10" i="8"/>
  <c r="CC20" i="8"/>
  <c r="CA22" i="8"/>
  <c r="CA23" i="8"/>
  <c r="BZ32" i="8"/>
  <c r="CB12" i="6"/>
  <c r="BW40" i="8"/>
  <c r="BW41" i="8"/>
  <c r="BW42" i="8"/>
  <c r="BV40" i="1"/>
  <c r="BV41" i="1"/>
  <c r="BV42" i="1"/>
  <c r="BX32" i="8"/>
  <c r="I19" i="8"/>
  <c r="I32" i="8"/>
  <c r="I34" i="8"/>
  <c r="BW39" i="1"/>
  <c r="BX39" i="6"/>
  <c r="BX34" i="6"/>
  <c r="BX32" i="1"/>
  <c r="BX39" i="1"/>
  <c r="BX42" i="1"/>
  <c r="CC20" i="1"/>
  <c r="CC12" i="6"/>
  <c r="I35" i="8"/>
  <c r="CA39" i="6"/>
  <c r="CA34" i="6"/>
  <c r="CA22" i="1"/>
  <c r="CA23" i="1"/>
  <c r="CB9" i="1"/>
  <c r="CG10" i="1"/>
  <c r="BZ42" i="6"/>
  <c r="BY19" i="1"/>
  <c r="CB21" i="1"/>
  <c r="CB25" i="1"/>
  <c r="BY39" i="6"/>
  <c r="BY42" i="6"/>
  <c r="BY34" i="6"/>
  <c r="CA26" i="1"/>
  <c r="CA18" i="1"/>
  <c r="CA19" i="1"/>
  <c r="CA38" i="1"/>
  <c r="CA12" i="1"/>
  <c r="CB11" i="1"/>
  <c r="CB13" i="1"/>
  <c r="BZ32" i="1"/>
  <c r="CB38" i="6"/>
  <c r="CB24" i="1"/>
  <c r="CD20" i="8"/>
  <c r="CB22" i="8"/>
  <c r="CB23" i="8"/>
  <c r="CC9" i="8"/>
  <c r="CI10" i="8"/>
  <c r="CB38" i="8"/>
  <c r="CB24" i="8"/>
  <c r="CB26" i="8"/>
  <c r="CB18" i="8"/>
  <c r="CB19" i="8"/>
  <c r="CA24" i="8"/>
  <c r="CA26" i="8"/>
  <c r="CA38" i="8"/>
  <c r="CA18" i="8"/>
  <c r="CC38" i="6"/>
  <c r="CC24" i="1"/>
  <c r="BZ39" i="8"/>
  <c r="BZ34" i="8"/>
  <c r="CD38" i="6"/>
  <c r="CD24" i="1"/>
  <c r="CC21" i="8"/>
  <c r="CC25" i="8"/>
  <c r="BY32" i="8"/>
  <c r="CC13" i="8"/>
  <c r="CC14" i="8"/>
  <c r="CB12" i="8"/>
  <c r="CC11" i="8"/>
  <c r="BW40" i="1"/>
  <c r="BW41" i="1"/>
  <c r="BW42" i="1"/>
  <c r="I42" i="1"/>
  <c r="I44" i="1"/>
  <c r="BX40" i="6"/>
  <c r="BX41" i="6"/>
  <c r="BX42" i="6"/>
  <c r="I42" i="6"/>
  <c r="BX39" i="8"/>
  <c r="BX34" i="8"/>
  <c r="BX40" i="1"/>
  <c r="BX34" i="1"/>
  <c r="CD20" i="1"/>
  <c r="BY40" i="6"/>
  <c r="BY41" i="6"/>
  <c r="CB32" i="8"/>
  <c r="CB39" i="8"/>
  <c r="CB42" i="8"/>
  <c r="CA32" i="1"/>
  <c r="CC25" i="1"/>
  <c r="CC21" i="1"/>
  <c r="CB12" i="1"/>
  <c r="CC11" i="1"/>
  <c r="CC13" i="1"/>
  <c r="CC14" i="1"/>
  <c r="CB22" i="1"/>
  <c r="CB23" i="1"/>
  <c r="CC9" i="1"/>
  <c r="CH10" i="1"/>
  <c r="BZ39" i="1"/>
  <c r="BZ34" i="1"/>
  <c r="CA42" i="6"/>
  <c r="CA40" i="6"/>
  <c r="CB14" i="1"/>
  <c r="BY32" i="1"/>
  <c r="CD13" i="8"/>
  <c r="CD14" i="8"/>
  <c r="CC12" i="8"/>
  <c r="CD11" i="8"/>
  <c r="CD9" i="8"/>
  <c r="CJ10" i="8"/>
  <c r="CC22" i="8"/>
  <c r="CC23" i="8"/>
  <c r="CE20" i="8"/>
  <c r="I41" i="6"/>
  <c r="CD12" i="6"/>
  <c r="BZ42" i="8"/>
  <c r="BZ40" i="8"/>
  <c r="CC38" i="8"/>
  <c r="CC24" i="8"/>
  <c r="CC18" i="8"/>
  <c r="CC19" i="8"/>
  <c r="CC26" i="8"/>
  <c r="CD21" i="8"/>
  <c r="CD25" i="8"/>
  <c r="BY39" i="8"/>
  <c r="BY34" i="8"/>
  <c r="CA19" i="8"/>
  <c r="BX41" i="1"/>
  <c r="BX40" i="8"/>
  <c r="BX41" i="8"/>
  <c r="I41" i="8"/>
  <c r="BX42" i="8"/>
  <c r="I42" i="8"/>
  <c r="CE12" i="6"/>
  <c r="CE20" i="1"/>
  <c r="CB40" i="8"/>
  <c r="CB34" i="8"/>
  <c r="K8" i="6"/>
  <c r="CA39" i="1"/>
  <c r="CA34" i="1"/>
  <c r="CD39" i="6"/>
  <c r="CD40" i="6"/>
  <c r="CD34" i="6"/>
  <c r="CB38" i="1"/>
  <c r="CB18" i="1"/>
  <c r="CB26" i="1"/>
  <c r="CC26" i="1"/>
  <c r="CC18" i="1"/>
  <c r="CC19" i="1"/>
  <c r="CC38" i="1"/>
  <c r="BY39" i="1"/>
  <c r="BY34" i="1"/>
  <c r="CD21" i="1"/>
  <c r="CD25" i="1"/>
  <c r="CC39" i="6"/>
  <c r="CC42" i="6"/>
  <c r="CC34" i="6"/>
  <c r="CC22" i="1"/>
  <c r="CC23" i="1"/>
  <c r="CD9" i="1"/>
  <c r="CI10" i="1"/>
  <c r="CD11" i="1"/>
  <c r="CD13" i="1"/>
  <c r="CD14" i="1"/>
  <c r="CC12" i="1"/>
  <c r="BZ42" i="1"/>
  <c r="BZ40" i="1"/>
  <c r="I41" i="1"/>
  <c r="BZ41" i="6"/>
  <c r="J41" i="6"/>
  <c r="CE13" i="8"/>
  <c r="CE11" i="8"/>
  <c r="CD12" i="8"/>
  <c r="CE25" i="8"/>
  <c r="CE21" i="8"/>
  <c r="BY42" i="8"/>
  <c r="BY40" i="8"/>
  <c r="BY41" i="8"/>
  <c r="BZ41" i="8"/>
  <c r="CC32" i="8"/>
  <c r="CD38" i="8"/>
  <c r="CD18" i="8"/>
  <c r="CD26" i="8"/>
  <c r="CD24" i="8"/>
  <c r="CE38" i="6"/>
  <c r="CE24" i="1"/>
  <c r="CF20" i="8"/>
  <c r="CE9" i="8"/>
  <c r="CK10" i="8"/>
  <c r="CD22" i="8"/>
  <c r="CD23" i="8"/>
  <c r="CA32" i="8"/>
  <c r="CF24" i="1"/>
  <c r="CF38" i="6"/>
  <c r="CF20" i="1"/>
  <c r="CD42" i="6"/>
  <c r="CC40" i="6"/>
  <c r="CA40" i="1"/>
  <c r="CA42" i="1"/>
  <c r="CE25" i="1"/>
  <c r="CE21" i="1"/>
  <c r="CD22" i="1"/>
  <c r="CD23" i="1"/>
  <c r="CE9" i="1"/>
  <c r="CJ10" i="1"/>
  <c r="CC32" i="1"/>
  <c r="CB19" i="1"/>
  <c r="CE11" i="1"/>
  <c r="CD12" i="1"/>
  <c r="CE13" i="1"/>
  <c r="CB39" i="6"/>
  <c r="CB42" i="6"/>
  <c r="CB34" i="6"/>
  <c r="CD38" i="1"/>
  <c r="CD26" i="1"/>
  <c r="CD18" i="1"/>
  <c r="CD19" i="1"/>
  <c r="BY42" i="1"/>
  <c r="BY40" i="1"/>
  <c r="BY41" i="1"/>
  <c r="BZ41" i="1"/>
  <c r="CD19" i="8"/>
  <c r="CF13" i="8"/>
  <c r="CF14" i="8"/>
  <c r="CE12" i="8"/>
  <c r="CF11" i="8"/>
  <c r="CA39" i="8"/>
  <c r="CA34" i="8"/>
  <c r="CF9" i="8"/>
  <c r="CL10" i="8"/>
  <c r="CG20" i="8"/>
  <c r="CE22" i="8"/>
  <c r="CE23" i="8"/>
  <c r="CE14" i="8"/>
  <c r="CF25" i="8"/>
  <c r="CF21" i="8"/>
  <c r="CC39" i="8"/>
  <c r="CC34" i="8"/>
  <c r="K41" i="6"/>
  <c r="CA41" i="6"/>
  <c r="CF12" i="6"/>
  <c r="CF39" i="6"/>
  <c r="CF40" i="6"/>
  <c r="CG12" i="6"/>
  <c r="CG20" i="1"/>
  <c r="CD32" i="1"/>
  <c r="CD39" i="1"/>
  <c r="CD42" i="1"/>
  <c r="CB40" i="6"/>
  <c r="CB41" i="6"/>
  <c r="CC41" i="6"/>
  <c r="CD41" i="6"/>
  <c r="CA41" i="1"/>
  <c r="CE22" i="1"/>
  <c r="CE23" i="1"/>
  <c r="CF9" i="1"/>
  <c r="CK10" i="1"/>
  <c r="CF25" i="1"/>
  <c r="CF21" i="1"/>
  <c r="CC39" i="1"/>
  <c r="CC34" i="1"/>
  <c r="CE14" i="1"/>
  <c r="CB32" i="1"/>
  <c r="CF11" i="1"/>
  <c r="CE12" i="1"/>
  <c r="CF13" i="1"/>
  <c r="CF14" i="1"/>
  <c r="CH38" i="6"/>
  <c r="CH24" i="1"/>
  <c r="CE26" i="8"/>
  <c r="CE24" i="8"/>
  <c r="CE38" i="8"/>
  <c r="CE18" i="8"/>
  <c r="CG21" i="8"/>
  <c r="CG25" i="8"/>
  <c r="CA40" i="8"/>
  <c r="CA41" i="8"/>
  <c r="CB41" i="8"/>
  <c r="CA42" i="8"/>
  <c r="CG11" i="8"/>
  <c r="CF12" i="8"/>
  <c r="CG13" i="8"/>
  <c r="CG14" i="8"/>
  <c r="CD32" i="8"/>
  <c r="CF26" i="8"/>
  <c r="CF24" i="8"/>
  <c r="CF38" i="8"/>
  <c r="CF18" i="8"/>
  <c r="CF19" i="8"/>
  <c r="CG38" i="6"/>
  <c r="CG24" i="1"/>
  <c r="CC42" i="8"/>
  <c r="CC40" i="8"/>
  <c r="CF22" i="8"/>
  <c r="CF23" i="8"/>
  <c r="CG9" i="8"/>
  <c r="CM10" i="8"/>
  <c r="CH20" i="8"/>
  <c r="CF34" i="6"/>
  <c r="CH20" i="1"/>
  <c r="CD40" i="1"/>
  <c r="CD34" i="1"/>
  <c r="K17" i="6"/>
  <c r="CF38" i="1"/>
  <c r="CF26" i="1"/>
  <c r="CF18" i="1"/>
  <c r="CF19" i="1"/>
  <c r="CG25" i="1"/>
  <c r="CG21" i="1"/>
  <c r="CF42" i="6"/>
  <c r="CG11" i="1"/>
  <c r="CG13" i="1"/>
  <c r="CG14" i="1"/>
  <c r="CF12" i="1"/>
  <c r="CE26" i="1"/>
  <c r="CE18" i="1"/>
  <c r="CE38" i="1"/>
  <c r="CC42" i="1"/>
  <c r="CC40" i="1"/>
  <c r="CB39" i="1"/>
  <c r="CB34" i="1"/>
  <c r="CF22" i="1"/>
  <c r="CF23" i="1"/>
  <c r="CG9" i="1"/>
  <c r="CL10" i="1"/>
  <c r="CE39" i="6"/>
  <c r="CE40" i="6"/>
  <c r="CE41" i="6"/>
  <c r="CF41" i="6"/>
  <c r="CE34" i="6"/>
  <c r="CH25" i="8"/>
  <c r="CH21" i="8"/>
  <c r="CG18" i="8"/>
  <c r="CG19" i="8"/>
  <c r="CG38" i="8"/>
  <c r="CG26" i="8"/>
  <c r="CG24" i="8"/>
  <c r="CG22" i="8"/>
  <c r="CG23" i="8"/>
  <c r="CI20" i="8"/>
  <c r="CH9" i="8"/>
  <c r="CN10" i="8"/>
  <c r="CC41" i="8"/>
  <c r="CE19" i="8"/>
  <c r="CI38" i="6"/>
  <c r="CI24" i="1"/>
  <c r="CF32" i="8"/>
  <c r="CD39" i="8"/>
  <c r="CD34" i="8"/>
  <c r="CG12" i="8"/>
  <c r="CH13" i="8"/>
  <c r="CH14" i="8"/>
  <c r="CH11" i="8"/>
  <c r="CH12" i="6"/>
  <c r="CI20" i="1"/>
  <c r="CE42" i="6"/>
  <c r="CF32" i="1"/>
  <c r="CF39" i="1"/>
  <c r="CF40" i="1"/>
  <c r="CH39" i="6"/>
  <c r="CH42" i="6"/>
  <c r="CH34" i="6"/>
  <c r="CH25" i="1"/>
  <c r="CH21" i="1"/>
  <c r="CE19" i="1"/>
  <c r="CG12" i="1"/>
  <c r="CH11" i="1"/>
  <c r="CH13" i="1"/>
  <c r="CH14" i="1"/>
  <c r="CG22" i="1"/>
  <c r="CG23" i="1"/>
  <c r="CH9" i="1"/>
  <c r="CM10" i="1"/>
  <c r="CB40" i="1"/>
  <c r="CB41" i="1"/>
  <c r="CC41" i="1"/>
  <c r="CD41" i="1"/>
  <c r="CB42" i="1"/>
  <c r="CG38" i="1"/>
  <c r="CG18" i="1"/>
  <c r="CG19" i="1"/>
  <c r="CG26" i="1"/>
  <c r="CH12" i="8"/>
  <c r="CI13" i="8"/>
  <c r="CI14" i="8"/>
  <c r="CI11" i="8"/>
  <c r="CH38" i="8"/>
  <c r="CH24" i="8"/>
  <c r="CH18" i="8"/>
  <c r="CH26" i="8"/>
  <c r="CF39" i="8"/>
  <c r="CF34" i="8"/>
  <c r="CE32" i="8"/>
  <c r="CD40" i="8"/>
  <c r="CD41" i="8"/>
  <c r="CD42" i="8"/>
  <c r="CI25" i="8"/>
  <c r="CI21" i="8"/>
  <c r="J25" i="6"/>
  <c r="J21" i="6"/>
  <c r="CJ20" i="8"/>
  <c r="CH22" i="8"/>
  <c r="CH23" i="8"/>
  <c r="CI9" i="8"/>
  <c r="CO10" i="8"/>
  <c r="J10" i="8"/>
  <c r="CG32" i="8"/>
  <c r="CI12" i="6"/>
  <c r="J13" i="6"/>
  <c r="J9" i="6"/>
  <c r="CJ20" i="1"/>
  <c r="CH40" i="6"/>
  <c r="CF42" i="1"/>
  <c r="CF34" i="1"/>
  <c r="CI39" i="6"/>
  <c r="CI42" i="6"/>
  <c r="CI34" i="6"/>
  <c r="CH12" i="1"/>
  <c r="CI11" i="1"/>
  <c r="CI13" i="1"/>
  <c r="CI14" i="1"/>
  <c r="CI25" i="1"/>
  <c r="CI21" i="1"/>
  <c r="CG39" i="6"/>
  <c r="CG42" i="6"/>
  <c r="CG34" i="6"/>
  <c r="CG32" i="1"/>
  <c r="CH22" i="1"/>
  <c r="CH23" i="1"/>
  <c r="CI9" i="1"/>
  <c r="CN10" i="1"/>
  <c r="J10" i="1"/>
  <c r="CH26" i="1"/>
  <c r="CH18" i="1"/>
  <c r="CH38" i="1"/>
  <c r="CE32" i="1"/>
  <c r="J15" i="6"/>
  <c r="CJ38" i="6"/>
  <c r="J26" i="6"/>
  <c r="J20" i="8"/>
  <c r="CJ25" i="8"/>
  <c r="J25" i="8"/>
  <c r="CJ21" i="8"/>
  <c r="J21" i="8"/>
  <c r="CH19" i="8"/>
  <c r="CI12" i="8"/>
  <c r="CJ11" i="8"/>
  <c r="J11" i="8"/>
  <c r="CJ13" i="8"/>
  <c r="CF40" i="8"/>
  <c r="CF42" i="8"/>
  <c r="CI38" i="8"/>
  <c r="CI26" i="8"/>
  <c r="CI18" i="8"/>
  <c r="CI19" i="8"/>
  <c r="CI24" i="8"/>
  <c r="CG39" i="8"/>
  <c r="CG34" i="8"/>
  <c r="CK20" i="8"/>
  <c r="CI22" i="8"/>
  <c r="CI23" i="8"/>
  <c r="CJ9" i="8"/>
  <c r="CE39" i="8"/>
  <c r="CE34" i="8"/>
  <c r="CJ12" i="6"/>
  <c r="J12" i="6"/>
  <c r="CK20" i="1"/>
  <c r="J9" i="8"/>
  <c r="CP10" i="8"/>
  <c r="CI40" i="6"/>
  <c r="CG40" i="6"/>
  <c r="CG41" i="6"/>
  <c r="CH41" i="6"/>
  <c r="CG39" i="1"/>
  <c r="CG34" i="1"/>
  <c r="J24" i="6"/>
  <c r="CJ24" i="1"/>
  <c r="J24" i="1"/>
  <c r="CI22" i="1"/>
  <c r="CI23" i="1"/>
  <c r="CJ9" i="1"/>
  <c r="CO10" i="1"/>
  <c r="CI26" i="1"/>
  <c r="CI18" i="1"/>
  <c r="CI19" i="1"/>
  <c r="CI38" i="1"/>
  <c r="CE39" i="1"/>
  <c r="CE34" i="1"/>
  <c r="CH19" i="1"/>
  <c r="J20" i="1"/>
  <c r="CJ21" i="1"/>
  <c r="J21" i="1"/>
  <c r="CJ25" i="1"/>
  <c r="J25" i="1"/>
  <c r="CI12" i="1"/>
  <c r="CJ11" i="1"/>
  <c r="CJ13" i="1"/>
  <c r="CI32" i="8"/>
  <c r="CH32" i="8"/>
  <c r="CE42" i="8"/>
  <c r="CE40" i="8"/>
  <c r="CE41" i="8"/>
  <c r="CF41" i="8"/>
  <c r="CK21" i="8"/>
  <c r="CK25" i="8"/>
  <c r="J22" i="6"/>
  <c r="CK11" i="8"/>
  <c r="CK13" i="8"/>
  <c r="CJ12" i="8"/>
  <c r="J12" i="8"/>
  <c r="CJ14" i="8"/>
  <c r="J13" i="8"/>
  <c r="J18" i="6"/>
  <c r="CL20" i="8"/>
  <c r="CK9" i="8"/>
  <c r="CQ10" i="8"/>
  <c r="CJ22" i="8"/>
  <c r="CG42" i="8"/>
  <c r="CG40" i="8"/>
  <c r="CK12" i="6"/>
  <c r="CL20" i="1"/>
  <c r="CI41" i="6"/>
  <c r="CL12" i="6"/>
  <c r="J11" i="1"/>
  <c r="CJ12" i="1"/>
  <c r="J12" i="1"/>
  <c r="CK11" i="1"/>
  <c r="CK13" i="1"/>
  <c r="CG40" i="1"/>
  <c r="CG42" i="1"/>
  <c r="CE40" i="1"/>
  <c r="CE41" i="1"/>
  <c r="CF41" i="1"/>
  <c r="CE42" i="1"/>
  <c r="CH32" i="1"/>
  <c r="J9" i="1"/>
  <c r="CJ22" i="1"/>
  <c r="CK9" i="1"/>
  <c r="CP10" i="1"/>
  <c r="CG41" i="8"/>
  <c r="CJ14" i="1"/>
  <c r="J13" i="1"/>
  <c r="CI32" i="1"/>
  <c r="CK25" i="1"/>
  <c r="CK21" i="1"/>
  <c r="CM38" i="6"/>
  <c r="CM24" i="1"/>
  <c r="CK22" i="8"/>
  <c r="CK23" i="8"/>
  <c r="CM20" i="8"/>
  <c r="CL9" i="8"/>
  <c r="CR10" i="8"/>
  <c r="CL21" i="8"/>
  <c r="CL25" i="8"/>
  <c r="J19" i="6"/>
  <c r="J32" i="6"/>
  <c r="J34" i="6"/>
  <c r="J35" i="6"/>
  <c r="CK14" i="8"/>
  <c r="CH39" i="8"/>
  <c r="CH34" i="8"/>
  <c r="CK38" i="6"/>
  <c r="CK24" i="1"/>
  <c r="CL38" i="6"/>
  <c r="CL24" i="1"/>
  <c r="CJ23" i="8"/>
  <c r="J23" i="8"/>
  <c r="J22" i="8"/>
  <c r="CJ38" i="8"/>
  <c r="CJ18" i="8"/>
  <c r="CJ26" i="8"/>
  <c r="J26" i="8"/>
  <c r="CJ24" i="8"/>
  <c r="J24" i="8"/>
  <c r="J14" i="8"/>
  <c r="CK12" i="8"/>
  <c r="CL11" i="8"/>
  <c r="CL13" i="8"/>
  <c r="CL14" i="8"/>
  <c r="CI39" i="8"/>
  <c r="CI34" i="8"/>
  <c r="CM20" i="1"/>
  <c r="CJ39" i="6"/>
  <c r="CJ42" i="6"/>
  <c r="J42" i="6"/>
  <c r="J43" i="6"/>
  <c r="J44" i="6"/>
  <c r="CJ34" i="6"/>
  <c r="CJ38" i="1"/>
  <c r="CJ26" i="1"/>
  <c r="J26" i="1"/>
  <c r="CJ18" i="1"/>
  <c r="J14" i="1"/>
  <c r="CL11" i="1"/>
  <c r="CK12" i="1"/>
  <c r="CL13" i="1"/>
  <c r="CL14" i="1"/>
  <c r="CK22" i="1"/>
  <c r="CK23" i="1"/>
  <c r="CL9" i="1"/>
  <c r="CQ10" i="1"/>
  <c r="CK14" i="1"/>
  <c r="CL21" i="1"/>
  <c r="CL25" i="1"/>
  <c r="CH39" i="1"/>
  <c r="CH34" i="1"/>
  <c r="CG41" i="1"/>
  <c r="J15" i="8"/>
  <c r="CI39" i="1"/>
  <c r="CI34" i="1"/>
  <c r="CJ23" i="1"/>
  <c r="J22" i="1"/>
  <c r="CI42" i="8"/>
  <c r="CI40" i="8"/>
  <c r="CL38" i="8"/>
  <c r="CL18" i="8"/>
  <c r="CL19" i="8"/>
  <c r="CL26" i="8"/>
  <c r="CL24" i="8"/>
  <c r="CK38" i="8"/>
  <c r="CK18" i="8"/>
  <c r="CK24" i="8"/>
  <c r="CK26" i="8"/>
  <c r="CM11" i="8"/>
  <c r="CM13" i="8"/>
  <c r="CL12" i="8"/>
  <c r="CM9" i="8"/>
  <c r="CS10" i="8"/>
  <c r="CL22" i="8"/>
  <c r="CL23" i="8"/>
  <c r="CN20" i="8"/>
  <c r="CJ19" i="8"/>
  <c r="J18" i="8"/>
  <c r="CN38" i="6"/>
  <c r="CN24" i="1"/>
  <c r="CH40" i="8"/>
  <c r="CH41" i="8"/>
  <c r="CH42" i="8"/>
  <c r="CM25" i="8"/>
  <c r="CM21" i="8"/>
  <c r="CM12" i="6"/>
  <c r="CN20" i="1"/>
  <c r="CJ40" i="6"/>
  <c r="CJ41" i="6"/>
  <c r="CL38" i="1"/>
  <c r="CL18" i="1"/>
  <c r="CL19" i="1"/>
  <c r="CL26" i="1"/>
  <c r="CM39" i="6"/>
  <c r="CM40" i="6"/>
  <c r="CM34" i="6"/>
  <c r="J23" i="1"/>
  <c r="CH40" i="1"/>
  <c r="CH41" i="1"/>
  <c r="CH42" i="1"/>
  <c r="CL22" i="1"/>
  <c r="CL23" i="1"/>
  <c r="CM9" i="1"/>
  <c r="CR10" i="1"/>
  <c r="CJ19" i="1"/>
  <c r="J19" i="1"/>
  <c r="J18" i="1"/>
  <c r="CL12" i="1"/>
  <c r="CM11" i="1"/>
  <c r="CM13" i="1"/>
  <c r="CM14" i="1"/>
  <c r="CL39" i="6"/>
  <c r="CL40" i="6"/>
  <c r="CL34" i="6"/>
  <c r="CI42" i="1"/>
  <c r="CI40" i="1"/>
  <c r="CK26" i="1"/>
  <c r="CK18" i="1"/>
  <c r="CK38" i="1"/>
  <c r="CM25" i="1"/>
  <c r="CM21" i="1"/>
  <c r="CN25" i="8"/>
  <c r="CN21" i="8"/>
  <c r="CL32" i="8"/>
  <c r="CN11" i="8"/>
  <c r="CN13" i="8"/>
  <c r="CN14" i="8"/>
  <c r="CM12" i="8"/>
  <c r="CK19" i="8"/>
  <c r="CJ32" i="8"/>
  <c r="J19" i="8"/>
  <c r="J32" i="8"/>
  <c r="J34" i="8"/>
  <c r="J35" i="8"/>
  <c r="CO38" i="6"/>
  <c r="CO24" i="1"/>
  <c r="CI41" i="8"/>
  <c r="CM22" i="8"/>
  <c r="CM23" i="8"/>
  <c r="CO20" i="8"/>
  <c r="CN9" i="8"/>
  <c r="CT10" i="8"/>
  <c r="CM14" i="8"/>
  <c r="CN12" i="6"/>
  <c r="CO12" i="6"/>
  <c r="CO20" i="1"/>
  <c r="CM42" i="6"/>
  <c r="CL42" i="6"/>
  <c r="CL32" i="1"/>
  <c r="CL39" i="1"/>
  <c r="CL42" i="1"/>
  <c r="CN39" i="6"/>
  <c r="CN40" i="6"/>
  <c r="CN34" i="6"/>
  <c r="CI41" i="1"/>
  <c r="J32" i="1"/>
  <c r="J34" i="1"/>
  <c r="CJ32" i="1"/>
  <c r="CN11" i="1"/>
  <c r="CM12" i="1"/>
  <c r="CN13" i="1"/>
  <c r="CN14" i="1"/>
  <c r="CN21" i="1"/>
  <c r="CN25" i="1"/>
  <c r="CK39" i="6"/>
  <c r="CK40" i="6"/>
  <c r="CK41" i="6"/>
  <c r="CL41" i="6"/>
  <c r="CM41" i="6"/>
  <c r="CK34" i="6"/>
  <c r="CK19" i="1"/>
  <c r="CM26" i="1"/>
  <c r="CM18" i="1"/>
  <c r="CM19" i="1"/>
  <c r="CM38" i="1"/>
  <c r="CM22" i="1"/>
  <c r="CM23" i="1"/>
  <c r="CN9" i="1"/>
  <c r="CS10" i="1"/>
  <c r="CO21" i="8"/>
  <c r="CO25" i="8"/>
  <c r="CN18" i="8"/>
  <c r="CN19" i="8"/>
  <c r="CN38" i="8"/>
  <c r="CN26" i="8"/>
  <c r="CN24" i="8"/>
  <c r="CL39" i="8"/>
  <c r="CL34" i="8"/>
  <c r="CN22" i="8"/>
  <c r="CN23" i="8"/>
  <c r="CP20" i="8"/>
  <c r="CO9" i="8"/>
  <c r="CU10" i="8"/>
  <c r="CJ39" i="8"/>
  <c r="CJ34" i="8"/>
  <c r="CM38" i="8"/>
  <c r="CM26" i="8"/>
  <c r="CM18" i="8"/>
  <c r="CM24" i="8"/>
  <c r="CK32" i="8"/>
  <c r="CO11" i="8"/>
  <c r="CO13" i="8"/>
  <c r="CN12" i="8"/>
  <c r="CP20" i="1"/>
  <c r="CL34" i="1"/>
  <c r="CL40" i="1"/>
  <c r="CN41" i="6"/>
  <c r="CN42" i="6"/>
  <c r="CK42" i="6"/>
  <c r="CJ34" i="1"/>
  <c r="CJ39" i="1"/>
  <c r="CN12" i="1"/>
  <c r="CO11" i="1"/>
  <c r="CO13" i="1"/>
  <c r="CM32" i="1"/>
  <c r="CN22" i="1"/>
  <c r="CN23" i="1"/>
  <c r="CO9" i="1"/>
  <c r="CT10" i="1"/>
  <c r="CK32" i="1"/>
  <c r="CO25" i="1"/>
  <c r="CO21" i="1"/>
  <c r="CN38" i="1"/>
  <c r="CN26" i="1"/>
  <c r="CN18" i="1"/>
  <c r="CN19" i="1"/>
  <c r="CK39" i="8"/>
  <c r="CK34" i="8"/>
  <c r="CM19" i="8"/>
  <c r="CJ42" i="8"/>
  <c r="J42" i="8"/>
  <c r="CJ40" i="8"/>
  <c r="CJ41" i="8"/>
  <c r="CL42" i="8"/>
  <c r="CL40" i="8"/>
  <c r="CO22" i="8"/>
  <c r="CO23" i="8"/>
  <c r="CQ20" i="8"/>
  <c r="CP9" i="8"/>
  <c r="CV10" i="8"/>
  <c r="CN32" i="8"/>
  <c r="CO14" i="8"/>
  <c r="CP38" i="6"/>
  <c r="CP24" i="1"/>
  <c r="CP13" i="8"/>
  <c r="CP14" i="8"/>
  <c r="CO12" i="8"/>
  <c r="CP11" i="8"/>
  <c r="CP25" i="8"/>
  <c r="CP21" i="8"/>
  <c r="CP12" i="6"/>
  <c r="CQ20" i="1"/>
  <c r="CK39" i="1"/>
  <c r="CK34" i="1"/>
  <c r="CM39" i="1"/>
  <c r="CM34" i="1"/>
  <c r="CO39" i="6"/>
  <c r="CO42" i="6"/>
  <c r="CO34" i="6"/>
  <c r="CO22" i="1"/>
  <c r="CO23" i="1"/>
  <c r="CP9" i="1"/>
  <c r="CU10" i="1"/>
  <c r="CO14" i="1"/>
  <c r="CJ40" i="1"/>
  <c r="CJ41" i="1"/>
  <c r="CJ42" i="1"/>
  <c r="J42" i="1"/>
  <c r="J43" i="1"/>
  <c r="J44" i="1"/>
  <c r="CP25" i="1"/>
  <c r="CP21" i="1"/>
  <c r="CN32" i="1"/>
  <c r="CP11" i="1"/>
  <c r="CO12" i="1"/>
  <c r="CP13" i="1"/>
  <c r="CP14" i="1"/>
  <c r="CP24" i="8"/>
  <c r="CP38" i="8"/>
  <c r="CP26" i="8"/>
  <c r="CP18" i="8"/>
  <c r="CP19" i="8"/>
  <c r="CN39" i="8"/>
  <c r="CN34" i="8"/>
  <c r="J41" i="8"/>
  <c r="CP12" i="8"/>
  <c r="CQ11" i="8"/>
  <c r="CQ13" i="8"/>
  <c r="CQ14" i="8"/>
  <c r="CO26" i="8"/>
  <c r="CO24" i="8"/>
  <c r="CO18" i="8"/>
  <c r="CO38" i="8"/>
  <c r="CP22" i="8"/>
  <c r="CP23" i="8"/>
  <c r="CR20" i="8"/>
  <c r="CQ9" i="8"/>
  <c r="CK40" i="8"/>
  <c r="CK41" i="8"/>
  <c r="CL41" i="8"/>
  <c r="CK42" i="8"/>
  <c r="CR38" i="6"/>
  <c r="CR24" i="1"/>
  <c r="CM32" i="8"/>
  <c r="CQ12" i="6"/>
  <c r="CQ21" i="8"/>
  <c r="CQ25" i="8"/>
  <c r="CR20" i="1"/>
  <c r="CR12" i="6"/>
  <c r="CO40" i="6"/>
  <c r="CO41" i="6"/>
  <c r="CP12" i="1"/>
  <c r="CQ11" i="1"/>
  <c r="CQ13" i="1"/>
  <c r="CQ14" i="1"/>
  <c r="CN39" i="1"/>
  <c r="CN34" i="1"/>
  <c r="CP26" i="1"/>
  <c r="CP18" i="1"/>
  <c r="CP19" i="1"/>
  <c r="CP38" i="1"/>
  <c r="CQ25" i="1"/>
  <c r="CQ21" i="1"/>
  <c r="J41" i="1"/>
  <c r="CP22" i="1"/>
  <c r="CP23" i="1"/>
  <c r="CQ9" i="1"/>
  <c r="CV10" i="1"/>
  <c r="CM42" i="1"/>
  <c r="CM40" i="1"/>
  <c r="CO38" i="1"/>
  <c r="CO18" i="1"/>
  <c r="CO26" i="1"/>
  <c r="CK42" i="1"/>
  <c r="CK40" i="1"/>
  <c r="CK41" i="1"/>
  <c r="CL41" i="1"/>
  <c r="CQ22" i="8"/>
  <c r="CQ23" i="8"/>
  <c r="CS20" i="8"/>
  <c r="CR9" i="8"/>
  <c r="CQ38" i="6"/>
  <c r="CQ24" i="1"/>
  <c r="CS38" i="6"/>
  <c r="CS24" i="1"/>
  <c r="CR25" i="8"/>
  <c r="CR21" i="8"/>
  <c r="CN42" i="8"/>
  <c r="CN40" i="8"/>
  <c r="CO19" i="8"/>
  <c r="CM39" i="8"/>
  <c r="CM34" i="8"/>
  <c r="CR11" i="8"/>
  <c r="CQ12" i="8"/>
  <c r="CR13" i="8"/>
  <c r="CR14" i="8"/>
  <c r="CQ26" i="8"/>
  <c r="CQ24" i="8"/>
  <c r="CQ38" i="8"/>
  <c r="CQ18" i="8"/>
  <c r="CQ19" i="8"/>
  <c r="CP32" i="8"/>
  <c r="CS20" i="1"/>
  <c r="CM41" i="1"/>
  <c r="CP32" i="1"/>
  <c r="CP39" i="1"/>
  <c r="CP42" i="1"/>
  <c r="CP39" i="6"/>
  <c r="CP40" i="6"/>
  <c r="CP41" i="6"/>
  <c r="CP34" i="6"/>
  <c r="CR21" i="1"/>
  <c r="CR25" i="1"/>
  <c r="CN40" i="1"/>
  <c r="CN42" i="1"/>
  <c r="CQ26" i="1"/>
  <c r="CQ18" i="1"/>
  <c r="CQ19" i="1"/>
  <c r="CQ38" i="1"/>
  <c r="CO19" i="1"/>
  <c r="CR13" i="1"/>
  <c r="CR14" i="1"/>
  <c r="CQ12" i="1"/>
  <c r="CR11" i="1"/>
  <c r="CR39" i="6"/>
  <c r="CR40" i="6"/>
  <c r="CR34" i="6"/>
  <c r="CQ22" i="1"/>
  <c r="CQ23" i="1"/>
  <c r="CR9" i="1"/>
  <c r="CO32" i="8"/>
  <c r="CQ32" i="8"/>
  <c r="CR26" i="8"/>
  <c r="CR18" i="8"/>
  <c r="CR19" i="8"/>
  <c r="CR38" i="8"/>
  <c r="CR24" i="8"/>
  <c r="CS21" i="8"/>
  <c r="CS25" i="8"/>
  <c r="CT20" i="8"/>
  <c r="CR22" i="8"/>
  <c r="CR23" i="8"/>
  <c r="CS9" i="8"/>
  <c r="CT38" i="6"/>
  <c r="CT24" i="1"/>
  <c r="CP39" i="8"/>
  <c r="CP34" i="8"/>
  <c r="CS11" i="8"/>
  <c r="CS13" i="8"/>
  <c r="CS14" i="8"/>
  <c r="CR12" i="8"/>
  <c r="CM42" i="8"/>
  <c r="CM40" i="8"/>
  <c r="CM41" i="8"/>
  <c r="CN41" i="8"/>
  <c r="CS12" i="6"/>
  <c r="CU38" i="6"/>
  <c r="CT20" i="1"/>
  <c r="CP34" i="1"/>
  <c r="CN41" i="1"/>
  <c r="CR42" i="6"/>
  <c r="CP40" i="1"/>
  <c r="CP42" i="6"/>
  <c r="CQ32" i="1"/>
  <c r="CQ39" i="1"/>
  <c r="CQ42" i="1"/>
  <c r="CR22" i="1"/>
  <c r="CR23" i="1"/>
  <c r="CS9" i="1"/>
  <c r="CU20" i="1"/>
  <c r="CR12" i="1"/>
  <c r="CS11" i="1"/>
  <c r="CS13" i="1"/>
  <c r="CS14" i="1"/>
  <c r="CO32" i="1"/>
  <c r="CS25" i="1"/>
  <c r="CS21" i="1"/>
  <c r="CR38" i="1"/>
  <c r="CR18" i="1"/>
  <c r="CR19" i="1"/>
  <c r="CR26" i="1"/>
  <c r="CS39" i="6"/>
  <c r="CS40" i="6"/>
  <c r="CS34" i="6"/>
  <c r="CS12" i="8"/>
  <c r="CT13" i="8"/>
  <c r="CT14" i="8"/>
  <c r="CT11" i="8"/>
  <c r="CP42" i="8"/>
  <c r="CP40" i="8"/>
  <c r="CR32" i="8"/>
  <c r="CO39" i="8"/>
  <c r="CO34" i="8"/>
  <c r="CT21" i="8"/>
  <c r="CT25" i="8"/>
  <c r="CT12" i="6"/>
  <c r="CS24" i="8"/>
  <c r="CS26" i="8"/>
  <c r="CS38" i="8"/>
  <c r="CS18" i="8"/>
  <c r="CT9" i="8"/>
  <c r="CS22" i="8"/>
  <c r="CS23" i="8"/>
  <c r="CU20" i="8"/>
  <c r="CQ39" i="8"/>
  <c r="CQ34" i="8"/>
  <c r="CU24" i="1"/>
  <c r="CQ40" i="1"/>
  <c r="CQ34" i="1"/>
  <c r="CS22" i="1"/>
  <c r="CS23" i="1"/>
  <c r="CT9" i="1"/>
  <c r="CV20" i="1"/>
  <c r="CR32" i="1"/>
  <c r="CT13" i="1"/>
  <c r="CT14" i="1"/>
  <c r="CS12" i="1"/>
  <c r="CT11" i="1"/>
  <c r="CT39" i="6"/>
  <c r="CT40" i="6"/>
  <c r="CT34" i="6"/>
  <c r="CT21" i="1"/>
  <c r="CT25" i="1"/>
  <c r="CS42" i="6"/>
  <c r="CS26" i="1"/>
  <c r="CS18" i="1"/>
  <c r="CS19" i="1"/>
  <c r="CS38" i="1"/>
  <c r="CQ39" i="6"/>
  <c r="CQ40" i="6"/>
  <c r="CQ41" i="6"/>
  <c r="CR41" i="6"/>
  <c r="CS41" i="6"/>
  <c r="CT41" i="6"/>
  <c r="CQ34" i="6"/>
  <c r="CO39" i="1"/>
  <c r="CO34" i="1"/>
  <c r="CQ40" i="8"/>
  <c r="CQ42" i="8"/>
  <c r="CU9" i="8"/>
  <c r="CV20" i="8"/>
  <c r="K10" i="8"/>
  <c r="CT22" i="8"/>
  <c r="CT23" i="8"/>
  <c r="CS19" i="8"/>
  <c r="CT12" i="8"/>
  <c r="CU11" i="8"/>
  <c r="CU13" i="8"/>
  <c r="CU14" i="8"/>
  <c r="K9" i="6"/>
  <c r="CO40" i="8"/>
  <c r="CO41" i="8"/>
  <c r="CP41" i="8"/>
  <c r="CO42" i="8"/>
  <c r="CT38" i="8"/>
  <c r="CT18" i="8"/>
  <c r="CT19" i="8"/>
  <c r="CT24" i="8"/>
  <c r="CT26" i="8"/>
  <c r="CU21" i="8"/>
  <c r="CU25" i="8"/>
  <c r="K25" i="6"/>
  <c r="K21" i="6"/>
  <c r="CR39" i="8"/>
  <c r="CR34" i="8"/>
  <c r="CU12" i="6"/>
  <c r="CV11" i="6"/>
  <c r="K11" i="6"/>
  <c r="K13" i="6"/>
  <c r="CQ41" i="8"/>
  <c r="CT42" i="6"/>
  <c r="CS32" i="1"/>
  <c r="CS39" i="1"/>
  <c r="CS42" i="1"/>
  <c r="CT22" i="1"/>
  <c r="CT23" i="1"/>
  <c r="K10" i="1"/>
  <c r="CU9" i="1"/>
  <c r="CT38" i="1"/>
  <c r="CT26" i="1"/>
  <c r="CT18" i="1"/>
  <c r="CT19" i="1"/>
  <c r="CU25" i="1"/>
  <c r="CU21" i="1"/>
  <c r="CU13" i="1"/>
  <c r="CU14" i="1"/>
  <c r="CT12" i="1"/>
  <c r="CU11" i="1"/>
  <c r="CQ42" i="6"/>
  <c r="CO40" i="1"/>
  <c r="CO41" i="1"/>
  <c r="CP41" i="1"/>
  <c r="CQ41" i="1"/>
  <c r="CO42" i="1"/>
  <c r="CR39" i="1"/>
  <c r="CR34" i="1"/>
  <c r="CT32" i="8"/>
  <c r="CU26" i="8"/>
  <c r="CU24" i="8"/>
  <c r="CU38" i="8"/>
  <c r="CU18" i="8"/>
  <c r="CU19" i="8"/>
  <c r="CR42" i="8"/>
  <c r="CR40" i="8"/>
  <c r="CU12" i="8"/>
  <c r="CV13" i="8"/>
  <c r="CV11" i="8"/>
  <c r="K11" i="8"/>
  <c r="K20" i="8"/>
  <c r="CV25" i="8"/>
  <c r="K25" i="8"/>
  <c r="CV21" i="8"/>
  <c r="K21" i="8"/>
  <c r="CV38" i="6"/>
  <c r="K26" i="6"/>
  <c r="CS32" i="8"/>
  <c r="CU22" i="8"/>
  <c r="CU23" i="8"/>
  <c r="CV9" i="8"/>
  <c r="CV12" i="6"/>
  <c r="K12" i="6"/>
  <c r="CR41" i="8"/>
  <c r="CS34" i="1"/>
  <c r="CS40" i="1"/>
  <c r="CR40" i="1"/>
  <c r="CR41" i="1"/>
  <c r="CR42" i="1"/>
  <c r="CV13" i="1"/>
  <c r="CU12" i="1"/>
  <c r="CV11" i="1"/>
  <c r="CU39" i="6"/>
  <c r="CU40" i="6"/>
  <c r="CU41" i="6"/>
  <c r="CU34" i="6"/>
  <c r="CT32" i="1"/>
  <c r="K20" i="1"/>
  <c r="CV25" i="1"/>
  <c r="K25" i="1"/>
  <c r="CV21" i="1"/>
  <c r="K21" i="1"/>
  <c r="K24" i="6"/>
  <c r="CV24" i="1"/>
  <c r="K24" i="1"/>
  <c r="CU26" i="1"/>
  <c r="CU18" i="1"/>
  <c r="CU19" i="1"/>
  <c r="CU38" i="1"/>
  <c r="CV9" i="1"/>
  <c r="CU22" i="1"/>
  <c r="CU23" i="1"/>
  <c r="CS39" i="8"/>
  <c r="CS34" i="8"/>
  <c r="K22" i="6"/>
  <c r="CV14" i="8"/>
  <c r="K13" i="8"/>
  <c r="K9" i="8"/>
  <c r="CV22" i="8"/>
  <c r="K18" i="6"/>
  <c r="K15" i="6"/>
  <c r="CV12" i="8"/>
  <c r="K12" i="8"/>
  <c r="CU32" i="8"/>
  <c r="CT39" i="8"/>
  <c r="CT34" i="8"/>
  <c r="CS41" i="1"/>
  <c r="CU32" i="1"/>
  <c r="CU39" i="1"/>
  <c r="CU40" i="1"/>
  <c r="K9" i="1"/>
  <c r="CV22" i="1"/>
  <c r="CT39" i="1"/>
  <c r="CT34" i="1"/>
  <c r="CV14" i="1"/>
  <c r="K13" i="1"/>
  <c r="CU42" i="6"/>
  <c r="CV12" i="1"/>
  <c r="K12" i="1"/>
  <c r="K11" i="1"/>
  <c r="CT40" i="8"/>
  <c r="CT42" i="8"/>
  <c r="CV23" i="8"/>
  <c r="K23" i="8"/>
  <c r="K22" i="8"/>
  <c r="CU39" i="8"/>
  <c r="CU34" i="8"/>
  <c r="CV24" i="8"/>
  <c r="K24" i="8"/>
  <c r="CV26" i="8"/>
  <c r="K26" i="8"/>
  <c r="CV18" i="8"/>
  <c r="CV38" i="8"/>
  <c r="K14" i="8"/>
  <c r="K19" i="6"/>
  <c r="K32" i="6"/>
  <c r="K34" i="6"/>
  <c r="CS42" i="8"/>
  <c r="CS40" i="8"/>
  <c r="CS41" i="8"/>
  <c r="K35" i="6"/>
  <c r="D61" i="6"/>
  <c r="CU42" i="1"/>
  <c r="CU34" i="1"/>
  <c r="K22" i="1"/>
  <c r="CV23" i="1"/>
  <c r="K23" i="1"/>
  <c r="CT42" i="1"/>
  <c r="CT40" i="1"/>
  <c r="CT41" i="1"/>
  <c r="CU41" i="1"/>
  <c r="CV39" i="6"/>
  <c r="CV42" i="6"/>
  <c r="K42" i="6"/>
  <c r="CV34" i="6"/>
  <c r="CV38" i="1"/>
  <c r="CV26" i="1"/>
  <c r="K26" i="1"/>
  <c r="CV18" i="1"/>
  <c r="K14" i="1"/>
  <c r="K15" i="8"/>
  <c r="CV19" i="8"/>
  <c r="K18" i="8"/>
  <c r="CU42" i="8"/>
  <c r="CU40" i="8"/>
  <c r="CT41" i="8"/>
  <c r="D62" i="6"/>
  <c r="K43" i="6"/>
  <c r="K44" i="6"/>
  <c r="CV40" i="6"/>
  <c r="CV41" i="6"/>
  <c r="CV19" i="1"/>
  <c r="K18" i="1"/>
  <c r="CU41" i="8"/>
  <c r="CV32" i="8"/>
  <c r="K19" i="8"/>
  <c r="K32" i="8"/>
  <c r="K34" i="8"/>
  <c r="K35" i="8"/>
  <c r="CV32" i="1"/>
  <c r="K19" i="1"/>
  <c r="CV39" i="8"/>
  <c r="CV34" i="8"/>
  <c r="K32" i="1"/>
  <c r="K34" i="1"/>
  <c r="D61" i="1"/>
  <c r="CV39" i="1"/>
  <c r="CV34" i="1"/>
  <c r="CV40" i="8"/>
  <c r="CV41" i="8"/>
  <c r="K41" i="8"/>
  <c r="E59" i="8"/>
  <c r="CV42" i="8"/>
  <c r="K42" i="8"/>
  <c r="E60" i="8"/>
  <c r="CV42" i="1"/>
  <c r="K42" i="1"/>
  <c r="K43" i="1"/>
  <c r="K44" i="1"/>
  <c r="CV40" i="1"/>
  <c r="CV41" i="1"/>
  <c r="K41" i="1"/>
  <c r="D62" i="1"/>
</calcChain>
</file>

<file path=xl/sharedStrings.xml><?xml version="1.0" encoding="utf-8"?>
<sst xmlns="http://schemas.openxmlformats.org/spreadsheetml/2006/main" count="792" uniqueCount="291">
  <si>
    <t>revenue</t>
  </si>
  <si>
    <t>number of new clients</t>
  </si>
  <si>
    <t>number of clients cumulative</t>
  </si>
  <si>
    <t>gross margin</t>
  </si>
  <si>
    <t>costs of marketing</t>
  </si>
  <si>
    <t>other costs</t>
  </si>
  <si>
    <t>cost of marketing (% of gross margin)</t>
  </si>
  <si>
    <t>total costs</t>
  </si>
  <si>
    <t>funding</t>
  </si>
  <si>
    <t>cash mutation</t>
  </si>
  <si>
    <t>EBT</t>
  </si>
  <si>
    <t>cash balance</t>
  </si>
  <si>
    <t>revenue per client per month</t>
  </si>
  <si>
    <t>P&amp;L</t>
  </si>
  <si>
    <t>Cash</t>
  </si>
  <si>
    <t>total costs of partner managers</t>
  </si>
  <si>
    <t>all costs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</si>
  <si>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</si>
  <si>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</si>
  <si>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</si>
  <si>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</si>
  <si>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</si>
  <si>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</si>
  <si>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</si>
  <si>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</si>
  <si>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</si>
  <si>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</si>
  <si>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</si>
  <si>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</si>
  <si>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</si>
  <si>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</si>
  <si>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</si>
  <si>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</si>
  <si>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</si>
  <si>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</si>
  <si>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</si>
  <si>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</si>
  <si>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</si>
  <si>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</si>
  <si>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</si>
  <si>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</si>
  <si>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</si>
  <si>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</si>
  <si>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</si>
  <si>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</si>
  <si>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</si>
  <si>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</si>
  <si>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</si>
  <si>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</si>
  <si>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</si>
  <si>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</si>
  <si>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</si>
  <si>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</si>
  <si>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</si>
  <si>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</si>
  <si>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</si>
  <si>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</si>
  <si>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support engineers (FTE)</t>
  </si>
  <si>
    <t>number of partner managers FTE</t>
  </si>
  <si>
    <t>cost of partner manager commission</t>
  </si>
  <si>
    <t>2nd and 3rd line support (FTE)</t>
  </si>
  <si>
    <t>costs of 2nd and 3rd line support staff</t>
  </si>
  <si>
    <t>costs of 2nd and 3rd line support</t>
  </si>
  <si>
    <t>decentral costs</t>
  </si>
  <si>
    <t>central costs</t>
  </si>
  <si>
    <t>costs recruitment</t>
  </si>
  <si>
    <t>simple budget - more detailed budget Nov 2018</t>
  </si>
  <si>
    <t>costs of partner managers (incl car / bonus)</t>
  </si>
  <si>
    <t>costs per partner manager per month (incl car / bonus)</t>
  </si>
  <si>
    <t>year 1</t>
  </si>
  <si>
    <t>year 2</t>
  </si>
  <si>
    <t>year 3</t>
  </si>
  <si>
    <t>product localisation costs</t>
  </si>
  <si>
    <t>field</t>
  </si>
  <si>
    <t>comment</t>
  </si>
  <si>
    <t xml:space="preserve">blue fields </t>
  </si>
  <si>
    <t>only change blue fields, these are variables, other fields are formula's</t>
  </si>
  <si>
    <t>number of new active partners</t>
  </si>
  <si>
    <t xml:space="preserve">number of active partners cumulative </t>
  </si>
  <si>
    <t>number of new clients per month per partner</t>
  </si>
  <si>
    <t xml:space="preserve">number of partners per head 2nd line and 3rd line support </t>
  </si>
  <si>
    <t>new partner manager starts contracting partners average in 3 monhts</t>
  </si>
  <si>
    <t>new partner starts activating cliens average in 3 months</t>
  </si>
  <si>
    <t>costs of  support engineers (incl car / bonus)</t>
  </si>
  <si>
    <t>based on the number of partners</t>
  </si>
  <si>
    <t>for simplicity; no internal loans or other ways of funding taken into account, structure will be part of budget in November</t>
  </si>
  <si>
    <t>local office, travel, telco, advisory, legal, licenses, memberships, unforseen costs</t>
  </si>
  <si>
    <t>costs / expectation for sen partner manager quite high in Germany, average in time (several countries, proven model) might be lower</t>
  </si>
  <si>
    <t>Data entry / assumptions</t>
  </si>
  <si>
    <t>other costs (% of gross margin)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</si>
  <si>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</si>
  <si>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</si>
  <si>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</si>
  <si>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</si>
  <si>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</si>
  <si>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</si>
  <si>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</si>
  <si>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</si>
  <si>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</si>
  <si>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</si>
  <si>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</si>
  <si>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</si>
  <si>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view 7 units; 6 in Germany, 1 in second country</t>
  </si>
  <si>
    <t>year 4</t>
  </si>
  <si>
    <t>year 5</t>
  </si>
  <si>
    <t>number of new partners per month per partner manager</t>
  </si>
  <si>
    <t>Business value (4 * EBT plus cash)</t>
  </si>
  <si>
    <t>IRR - value EBT ratio</t>
  </si>
  <si>
    <t xml:space="preserve"> 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</si>
  <si>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</si>
  <si>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</si>
  <si>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</si>
  <si>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</si>
  <si>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</si>
  <si>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</si>
  <si>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</si>
  <si>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</si>
  <si>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</si>
  <si>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</si>
  <si>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</si>
  <si>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</si>
  <si>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year 6</t>
  </si>
  <si>
    <t>Net present value cash (discounted 10% per year)</t>
  </si>
  <si>
    <t>WACC</t>
  </si>
  <si>
    <t>operational cash flow</t>
  </si>
  <si>
    <t>number of clients per partner</t>
  </si>
  <si>
    <t>commission key staff (% of gross margin)</t>
  </si>
  <si>
    <t>costs of support (1st line support, sales support and training)</t>
  </si>
  <si>
    <t>number of partners per head support (1st line, sales support, training)</t>
  </si>
  <si>
    <t>support (FTE, 1st line, sales support and training)</t>
  </si>
  <si>
    <t>costs of  support (incl car / bonus)</t>
  </si>
  <si>
    <t>scale up, different growth scenario's (7 units, 32 units) and a view for 1 extra unit and a fall back scenario (1 unit only)</t>
  </si>
  <si>
    <t>portfolio start with hosted VoIP with relatively high margin, declining in time with broadening portfolio</t>
  </si>
  <si>
    <t>upside for succesful key-staff, long term loyalty</t>
  </si>
  <si>
    <t>upside for succesful key staff, long term loyalty</t>
  </si>
  <si>
    <t>margin after external and central platform costs</t>
  </si>
  <si>
    <t>first months  higher; translation site, materials etc.</t>
  </si>
  <si>
    <t>year 0</t>
  </si>
  <si>
    <t>seats basic</t>
  </si>
  <si>
    <t>traffic</t>
  </si>
  <si>
    <t>cloud</t>
  </si>
  <si>
    <t>nmbr</t>
  </si>
  <si>
    <t>seats high end</t>
  </si>
  <si>
    <t>non seat licenses</t>
  </si>
  <si>
    <t>purchase/user</t>
  </si>
  <si>
    <t>purchage</t>
  </si>
  <si>
    <t>margin</t>
  </si>
  <si>
    <t>margin %</t>
  </si>
  <si>
    <t>marge share</t>
  </si>
  <si>
    <t>ARPU partner</t>
  </si>
  <si>
    <t>discount RT</t>
  </si>
  <si>
    <t>ARPU RT INT</t>
  </si>
  <si>
    <t>PER SEAT</t>
  </si>
  <si>
    <t>RT NED</t>
  </si>
  <si>
    <t>purchase/seat</t>
  </si>
  <si>
    <t>units</t>
  </si>
  <si>
    <t>unit</t>
  </si>
  <si>
    <t>ARPU</t>
  </si>
  <si>
    <t>access</t>
  </si>
  <si>
    <t>mobiel</t>
  </si>
  <si>
    <t>#</t>
  </si>
  <si>
    <t>NETTO</t>
  </si>
  <si>
    <t>ARPU/Cust</t>
  </si>
  <si>
    <t>year 7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</si>
  <si>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</si>
  <si>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</si>
  <si>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</si>
  <si>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</si>
  <si>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</si>
  <si>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</si>
  <si>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</si>
  <si>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</si>
  <si>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month 73</t>
  </si>
  <si>
    <t>month 74</t>
  </si>
  <si>
    <t>month 75</t>
  </si>
  <si>
    <t>month 76</t>
  </si>
  <si>
    <t>month 77</t>
  </si>
  <si>
    <t>month 78</t>
  </si>
  <si>
    <t>month 79</t>
  </si>
  <si>
    <t>month 80</t>
  </si>
  <si>
    <t>month 81</t>
  </si>
  <si>
    <t>month 82</t>
  </si>
  <si>
    <t>month 83</t>
  </si>
  <si>
    <t>month 84</t>
  </si>
  <si>
    <t>month 85</t>
  </si>
  <si>
    <t>month 86</t>
  </si>
  <si>
    <t>month 87</t>
  </si>
  <si>
    <t>month 88</t>
  </si>
  <si>
    <t>MARGIN%</t>
  </si>
  <si>
    <t>ARPU+MARGIN  CALCULATION</t>
  </si>
  <si>
    <t>MARGIN</t>
  </si>
  <si>
    <t>MARGIN/CUSTOMER</t>
  </si>
  <si>
    <t>Metrics</t>
  </si>
  <si>
    <t>product localisation and development costs</t>
  </si>
  <si>
    <t>tax estimation</t>
  </si>
  <si>
    <t>Value in 6,5 years and IRR</t>
  </si>
  <si>
    <t>Return on investment</t>
  </si>
  <si>
    <t>ROI</t>
  </si>
  <si>
    <t>free cash flow</t>
  </si>
  <si>
    <t>view 6 units in Germany</t>
  </si>
  <si>
    <t xml:space="preserve">estimated platform costs plus +25% at 80% pbx and 20% MS Office </t>
  </si>
  <si>
    <t>gross margin - as set in SLA, including platform costs (cost price plus)</t>
  </si>
  <si>
    <t>other internal costs for corporate services (+10%)</t>
  </si>
  <si>
    <t># partnermanagers</t>
  </si>
  <si>
    <t xml:space="preserve"># support </t>
  </si>
  <si>
    <t># Central staff</t>
  </si>
  <si>
    <t>Central costs</t>
  </si>
  <si>
    <t>Support</t>
  </si>
  <si>
    <t>COGS - Voip platform etc</t>
  </si>
  <si>
    <t># Director</t>
  </si>
  <si>
    <t>Total</t>
  </si>
  <si>
    <t>Development = CAPEX GMBH</t>
  </si>
  <si>
    <t>IC costs</t>
  </si>
  <si>
    <t>inkoop fixed D</t>
  </si>
  <si>
    <t>Colt</t>
  </si>
  <si>
    <t>sales</t>
  </si>
  <si>
    <t>ARPU NL</t>
  </si>
  <si>
    <t>ARPU EWE</t>
  </si>
  <si>
    <t>inkoop mobile</t>
  </si>
  <si>
    <t>sales mobile D</t>
  </si>
  <si>
    <t>rev NL voip licenses / customer</t>
  </si>
  <si>
    <t>rev NL voip traffic / customer</t>
  </si>
  <si>
    <t>rev NL voip / customer</t>
  </si>
  <si>
    <t>rev D voip licenses / customer</t>
  </si>
  <si>
    <t>rev D voip traffic / customer</t>
  </si>
  <si>
    <t>rev D voip / customer</t>
  </si>
  <si>
    <t>rev D EWE voip licenses / customer</t>
  </si>
  <si>
    <t>rev D EWE voip traffic / customer</t>
  </si>
  <si>
    <t>rev D EWE voip / customer</t>
  </si>
  <si>
    <t>ARPU D</t>
  </si>
  <si>
    <t>margin NL voip licenses / customer</t>
  </si>
  <si>
    <t>margin NL voip traffic / customer</t>
  </si>
  <si>
    <t>margin NL voip total / customer</t>
  </si>
  <si>
    <t>margin D voip licenses / customer</t>
  </si>
  <si>
    <t>margin D voip traffic / customer</t>
  </si>
  <si>
    <t>margin D voip total / customer</t>
  </si>
  <si>
    <t>margin D EWE voip licenses / customer</t>
  </si>
  <si>
    <t>margin D EWE voip traffic / customer</t>
  </si>
  <si>
    <t>margin D EWE voip / customer</t>
  </si>
  <si>
    <t>average</t>
  </si>
  <si>
    <t>seats</t>
  </si>
  <si>
    <t>9 users average</t>
  </si>
  <si>
    <t>12 users average, simplified pricing (-5%)</t>
  </si>
  <si>
    <t>no start fee (-10%)</t>
  </si>
  <si>
    <t>NL</t>
  </si>
  <si>
    <t>D</t>
  </si>
  <si>
    <t>D EWE</t>
  </si>
  <si>
    <t>7 users, 10% extra discount on high end seats</t>
  </si>
  <si>
    <t>60% discount instead of 30% discount on traffic (40/70 rev left over)</t>
  </si>
  <si>
    <t>verkeer bruto prijs</t>
  </si>
  <si>
    <t>standaard korting</t>
  </si>
  <si>
    <t>netto omzet</t>
  </si>
  <si>
    <t>marge</t>
  </si>
  <si>
    <t>EWE korting</t>
  </si>
  <si>
    <t>kostprijs inkoop</t>
  </si>
  <si>
    <t>kosprijs inkoop</t>
  </si>
  <si>
    <t>marge RI</t>
  </si>
  <si>
    <t>MARGIN / CUSTOMER INCL EWE VOIP FOCUS</t>
  </si>
  <si>
    <t xml:space="preserve">MARGIN   </t>
  </si>
  <si>
    <t>ARP / CUSTOMER INCL EWE / VOIP FOCUS / 3 UNITS (65% EWE cust / 35% PN customers)</t>
  </si>
  <si>
    <t>ARP / CUSTOMER INCL EWE / VOIP FOCUS / 6 UNITS (50%/50% split partner network / EWE)</t>
  </si>
  <si>
    <t>scale up XXX business model</t>
  </si>
  <si>
    <t>scale up  ompany X business model</t>
  </si>
  <si>
    <t>scale up Company X international business model</t>
  </si>
  <si>
    <t>central staff including SLA Company X NL capacity</t>
  </si>
  <si>
    <t># of FTE's Company X GMBH</t>
  </si>
  <si>
    <t>TOTAL IC Company X BV NL *1k EUR</t>
  </si>
  <si>
    <t>costs higher than average Company X due to higher costs Germany (mediors get cars)</t>
  </si>
  <si>
    <t>at start costs of interim manager plus a small central team; 1 medior online marketeer / prod owner, 1 voip engineer / jun project leader, 1  sales support / admin, partly hired from Company X</t>
  </si>
  <si>
    <t>Don't be shocked by this budget.</t>
  </si>
  <si>
    <t>It only serves as an example. It is a more complex than we expect from you. But you can steal elements from it.</t>
  </si>
  <si>
    <t>It is a budget that was used in reality for a scale up. Een existing company that was expanding internationally.</t>
  </si>
  <si>
    <t>It is a about a scale up; roll out of a SaaS company (hosted PBX) from NL to Germany and a third country.</t>
  </si>
  <si>
    <t>The number of partner managers in this models grows step by step. A partner manager is resposible for acquiring new partners and to make them succesful.</t>
  </si>
  <si>
    <t>With more customers coming in, more support is needed.</t>
  </si>
  <si>
    <t>You can see a difference between headoffice costs (central) and local costs.</t>
  </si>
  <si>
    <t>An overview of cash flow is included.</t>
  </si>
  <si>
    <t>All costs in this model are immediately depricated (so, also cost you could see as an investment).</t>
  </si>
  <si>
    <t>Marketing expenditure is a function of gross margin (with growth, more is invested in marketing).</t>
  </si>
  <si>
    <t>The variable data in the model is given a separate colour. This way you know how to create different scenario's without breaking formula's.</t>
  </si>
  <si>
    <r>
      <rPr>
        <b/>
        <sz val="14"/>
        <color theme="1"/>
        <rFont val="Calibri"/>
        <family val="2"/>
        <scheme val="minor"/>
      </rPr>
      <t>Acceptance criteria for your budget</t>
    </r>
    <r>
      <rPr>
        <sz val="14"/>
        <color theme="1"/>
        <rFont val="Calibri"/>
        <family val="2"/>
        <scheme val="minor"/>
      </rPr>
      <t>:</t>
    </r>
  </si>
  <si>
    <t>Clear overview</t>
  </si>
  <si>
    <t>Logical reasoning / assumptions grounded in reality</t>
  </si>
  <si>
    <t>Profit and Loss (P&amp;L)</t>
  </si>
  <si>
    <t>Cash flow overview</t>
  </si>
  <si>
    <t>Overview per month and per year, 5 to 7years run time, which is the time you need to build substantial value and ensure you can show some serious ROI</t>
  </si>
  <si>
    <t>Structured in monthly growth and yearly colums.</t>
  </si>
  <si>
    <t>Keep your input data seperate, ensure this is visually clear.</t>
  </si>
  <si>
    <t>Clear graphics.</t>
  </si>
  <si>
    <t>Ensure a logical phasing of your investments (not all in once).</t>
  </si>
  <si>
    <t>Calculate the ROI on investment based on a reasonable valuation in 5 to 7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</si>
</sst>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&quot;€&quot;* #,##0.00_-;\-&quot;€&quot;* #,##0.00_-;_-&quot;€&quot;* &quot;-&quot;??_-;_-@_-"/>
    <numFmt numFmtId="165" formatCode="#,##0.0"/>
    <numFmt numFmtId="166" formatCode="0.0%"/>
    <numFmt numFmtId="167" formatCode="_ * #,##0_ ;_ * \-#,##0_ ;_ * &quot;-&quot;??_ ;_ @_ "/>
    <numFmt numFmtId="168" formatCode="0.0"/>
    <numFmt numFmtId="169" formatCode="_ * #,##0.0_ ;_ * \-#,##0.0_ ;_ * &quot;-&quot;??_ ;_ @_ "/>
    <numFmt numFmtId="170" formatCode="_ &quot;€&quot;\ * #,##0_ ;_ &quot;€&quot;\ * \-#,##0_ ;_ &quot;€&quot;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0">
    <xf numFmtId="0" fontId="0" fillId="0" borderId="0" xfId="0"/>
    <xf numFmtId="17" fontId="0" fillId="0" borderId="0" xfId="0" applyNumberFormat="1"/>
    <xf numFmtId="0" fontId="2" fillId="0" borderId="0" xfId="0" applyFont="1"/>
    <xf numFmtId="3" fontId="0" fillId="0" borderId="0" xfId="0" applyNumberFormat="1"/>
    <xf numFmtId="3" fontId="0" fillId="2" borderId="0" xfId="0" applyNumberFormat="1" applyFill="1"/>
    <xf numFmtId="9" fontId="0" fillId="0" borderId="0" xfId="1" applyFont="1"/>
    <xf numFmtId="9" fontId="0" fillId="0" borderId="0" xfId="0" applyNumberForma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3" fontId="3" fillId="2" borderId="0" xfId="0" applyNumberFormat="1" applyFont="1" applyFill="1"/>
    <xf numFmtId="9" fontId="0" fillId="2" borderId="0" xfId="1" applyFont="1" applyFill="1"/>
    <xf numFmtId="0" fontId="0" fillId="3" borderId="0" xfId="0" applyFill="1"/>
    <xf numFmtId="17" fontId="0" fillId="3" borderId="0" xfId="0" applyNumberFormat="1" applyFill="1"/>
    <xf numFmtId="0" fontId="0" fillId="4" borderId="0" xfId="0" applyFill="1"/>
    <xf numFmtId="0" fontId="2" fillId="4" borderId="0" xfId="0" applyFont="1" applyFill="1"/>
    <xf numFmtId="3" fontId="2" fillId="4" borderId="0" xfId="0" applyNumberFormat="1" applyFont="1" applyFill="1"/>
    <xf numFmtId="3" fontId="0" fillId="4" borderId="0" xfId="0" applyNumberFormat="1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3" fontId="0" fillId="0" borderId="0" xfId="0" applyNumberFormat="1" applyAlignment="1">
      <alignment vertical="top" wrapText="1"/>
    </xf>
    <xf numFmtId="165" fontId="0" fillId="2" borderId="0" xfId="0" applyNumberFormat="1" applyFill="1"/>
    <xf numFmtId="3" fontId="2" fillId="0" borderId="0" xfId="0" applyNumberFormat="1" applyFont="1" applyAlignment="1">
      <alignment vertical="top"/>
    </xf>
    <xf numFmtId="166" fontId="0" fillId="0" borderId="0" xfId="1" applyNumberFormat="1" applyFont="1"/>
    <xf numFmtId="165" fontId="0" fillId="0" borderId="0" xfId="0" applyNumberFormat="1"/>
    <xf numFmtId="3" fontId="4" fillId="4" borderId="0" xfId="0" applyNumberFormat="1" applyFont="1" applyFill="1"/>
    <xf numFmtId="3" fontId="4" fillId="0" borderId="0" xfId="0" applyNumberFormat="1" applyFont="1"/>
    <xf numFmtId="0" fontId="0" fillId="0" borderId="0" xfId="0" applyAlignment="1">
      <alignment horizontal="left" vertical="top"/>
    </xf>
    <xf numFmtId="9" fontId="0" fillId="0" borderId="0" xfId="1" applyFont="1" applyFill="1"/>
    <xf numFmtId="166" fontId="0" fillId="0" borderId="0" xfId="1" applyNumberFormat="1" applyFont="1" applyFill="1"/>
    <xf numFmtId="167" fontId="3" fillId="0" borderId="0" xfId="2" applyNumberFormat="1" applyFont="1"/>
    <xf numFmtId="167" fontId="0" fillId="0" borderId="0" xfId="2" applyNumberFormat="1" applyFont="1"/>
    <xf numFmtId="167" fontId="2" fillId="0" borderId="0" xfId="2" applyNumberFormat="1" applyFont="1"/>
    <xf numFmtId="167" fontId="4" fillId="0" borderId="0" xfId="2" applyNumberFormat="1" applyFon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167" fontId="0" fillId="0" borderId="0" xfId="0" applyNumberFormat="1"/>
    <xf numFmtId="167" fontId="1" fillId="0" borderId="0" xfId="2" applyNumberFormat="1" applyFont="1"/>
    <xf numFmtId="0" fontId="5" fillId="0" borderId="0" xfId="0" applyFont="1"/>
    <xf numFmtId="167" fontId="1" fillId="0" borderId="0" xfId="2" applyNumberFormat="1" applyFont="1" applyFill="1"/>
    <xf numFmtId="165" fontId="3" fillId="0" borderId="0" xfId="0" applyNumberFormat="1" applyFont="1"/>
    <xf numFmtId="9" fontId="0" fillId="5" borderId="0" xfId="1" applyFont="1" applyFill="1"/>
    <xf numFmtId="0" fontId="3" fillId="0" borderId="0" xfId="0" applyFont="1" applyAlignment="1">
      <alignment vertical="top"/>
    </xf>
    <xf numFmtId="9" fontId="0" fillId="2" borderId="0" xfId="0" applyNumberFormat="1" applyFill="1"/>
    <xf numFmtId="0" fontId="2" fillId="4" borderId="0" xfId="0" applyFont="1" applyFill="1" applyAlignment="1">
      <alignment horizontal="right"/>
    </xf>
    <xf numFmtId="3" fontId="3" fillId="6" borderId="0" xfId="0" applyNumberFormat="1" applyFont="1" applyFill="1"/>
    <xf numFmtId="3" fontId="0" fillId="6" borderId="0" xfId="0" applyNumberFormat="1" applyFill="1"/>
    <xf numFmtId="3" fontId="0" fillId="0" borderId="0" xfId="2" applyNumberFormat="1" applyFont="1" applyFill="1"/>
    <xf numFmtId="164" fontId="0" fillId="0" borderId="0" xfId="3" applyFont="1"/>
    <xf numFmtId="9" fontId="0" fillId="0" borderId="0" xfId="3" applyNumberFormat="1" applyFont="1"/>
    <xf numFmtId="164" fontId="0" fillId="0" borderId="0" xfId="0" applyNumberFormat="1"/>
    <xf numFmtId="0" fontId="6" fillId="0" borderId="0" xfId="0" applyFont="1"/>
    <xf numFmtId="164" fontId="6" fillId="0" borderId="0" xfId="3" applyFont="1"/>
    <xf numFmtId="9" fontId="6" fillId="0" borderId="0" xfId="3" applyNumberFormat="1" applyFont="1"/>
    <xf numFmtId="164" fontId="6" fillId="0" borderId="0" xfId="0" applyNumberFormat="1" applyFont="1"/>
    <xf numFmtId="9" fontId="6" fillId="0" borderId="0" xfId="1" applyFont="1"/>
    <xf numFmtId="9" fontId="6" fillId="0" borderId="0" xfId="0" applyNumberFormat="1" applyFont="1"/>
    <xf numFmtId="166" fontId="0" fillId="2" borderId="0" xfId="1" applyNumberFormat="1" applyFont="1" applyFill="1"/>
    <xf numFmtId="167" fontId="3" fillId="0" borderId="0" xfId="2" applyNumberFormat="1" applyFont="1" applyFill="1"/>
    <xf numFmtId="9" fontId="7" fillId="0" borderId="0" xfId="1" applyFont="1"/>
    <xf numFmtId="0" fontId="7" fillId="0" borderId="0" xfId="0" applyFont="1"/>
    <xf numFmtId="3" fontId="7" fillId="0" borderId="0" xfId="0" applyNumberFormat="1" applyFont="1"/>
    <xf numFmtId="0" fontId="8" fillId="8" borderId="0" xfId="0" applyFont="1" applyFill="1"/>
    <xf numFmtId="0" fontId="0" fillId="0" borderId="1" xfId="0" applyBorder="1"/>
    <xf numFmtId="0" fontId="0" fillId="0" borderId="2" xfId="0" applyBorder="1"/>
    <xf numFmtId="168" fontId="0" fillId="7" borderId="2" xfId="0" applyNumberFormat="1" applyFill="1" applyBorder="1"/>
    <xf numFmtId="168" fontId="0" fillId="7" borderId="3" xfId="0" applyNumberFormat="1" applyFill="1" applyBorder="1"/>
    <xf numFmtId="0" fontId="0" fillId="0" borderId="4" xfId="0" applyBorder="1"/>
    <xf numFmtId="168" fontId="0" fillId="7" borderId="0" xfId="0" applyNumberFormat="1" applyFill="1"/>
    <xf numFmtId="168" fontId="0" fillId="7" borderId="5" xfId="0" applyNumberFormat="1" applyFill="1" applyBorder="1"/>
    <xf numFmtId="168" fontId="0" fillId="0" borderId="0" xfId="0" applyNumberFormat="1"/>
    <xf numFmtId="168" fontId="0" fillId="0" borderId="5" xfId="0" applyNumberFormat="1" applyBorder="1"/>
    <xf numFmtId="0" fontId="0" fillId="0" borderId="6" xfId="0" applyBorder="1"/>
    <xf numFmtId="0" fontId="0" fillId="0" borderId="7" xfId="0" applyBorder="1"/>
    <xf numFmtId="168" fontId="0" fillId="7" borderId="7" xfId="0" applyNumberFormat="1" applyFill="1" applyBorder="1"/>
    <xf numFmtId="168" fontId="0" fillId="7" borderId="8" xfId="0" applyNumberFormat="1" applyFill="1" applyBorder="1"/>
    <xf numFmtId="164" fontId="0" fillId="0" borderId="2" xfId="3" applyFont="1" applyBorder="1"/>
    <xf numFmtId="164" fontId="0" fillId="0" borderId="3" xfId="3" applyFont="1" applyBorder="1"/>
    <xf numFmtId="164" fontId="0" fillId="0" borderId="0" xfId="3" applyFont="1" applyBorder="1"/>
    <xf numFmtId="164" fontId="0" fillId="0" borderId="5" xfId="3" applyFont="1" applyBorder="1"/>
    <xf numFmtId="164" fontId="0" fillId="0" borderId="7" xfId="3" applyFont="1" applyBorder="1"/>
    <xf numFmtId="164" fontId="0" fillId="0" borderId="8" xfId="3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43" fontId="0" fillId="0" borderId="2" xfId="2" applyFont="1" applyBorder="1"/>
    <xf numFmtId="43" fontId="0" fillId="0" borderId="3" xfId="2" applyFont="1" applyBorder="1"/>
    <xf numFmtId="43" fontId="0" fillId="0" borderId="0" xfId="2" applyFont="1" applyBorder="1"/>
    <xf numFmtId="43" fontId="0" fillId="0" borderId="5" xfId="2" applyFont="1" applyBorder="1"/>
    <xf numFmtId="43" fontId="0" fillId="0" borderId="7" xfId="2" applyFont="1" applyBorder="1"/>
    <xf numFmtId="43" fontId="0" fillId="0" borderId="8" xfId="2" applyFont="1" applyBorder="1"/>
    <xf numFmtId="3" fontId="5" fillId="0" borderId="0" xfId="0" applyNumberFormat="1" applyFont="1"/>
    <xf numFmtId="0" fontId="8" fillId="9" borderId="0" xfId="0" applyFont="1" applyFill="1"/>
    <xf numFmtId="0" fontId="0" fillId="0" borderId="9" xfId="0" applyBorder="1"/>
    <xf numFmtId="0" fontId="0" fillId="0" borderId="10" xfId="0" applyBorder="1"/>
    <xf numFmtId="43" fontId="0" fillId="0" borderId="10" xfId="0" applyNumberFormat="1" applyBorder="1"/>
    <xf numFmtId="43" fontId="0" fillId="0" borderId="11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3" fontId="5" fillId="2" borderId="0" xfId="0" applyNumberFormat="1" applyFont="1" applyFill="1"/>
    <xf numFmtId="9" fontId="5" fillId="2" borderId="0" xfId="1" applyFont="1" applyFill="1"/>
    <xf numFmtId="0" fontId="0" fillId="2" borderId="0" xfId="0" applyFill="1"/>
    <xf numFmtId="169" fontId="3" fillId="0" borderId="0" xfId="2" applyNumberFormat="1" applyFont="1" applyAlignment="1">
      <alignment horizontal="left" indent="1"/>
    </xf>
    <xf numFmtId="0" fontId="4" fillId="0" borderId="0" xfId="0" applyFont="1"/>
    <xf numFmtId="1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67" fontId="2" fillId="0" borderId="10" xfId="0" applyNumberFormat="1" applyFont="1" applyBorder="1"/>
    <xf numFmtId="167" fontId="2" fillId="0" borderId="11" xfId="0" applyNumberFormat="1" applyFont="1" applyBorder="1"/>
    <xf numFmtId="1" fontId="2" fillId="0" borderId="0" xfId="0" applyNumberFormat="1" applyFont="1"/>
    <xf numFmtId="0" fontId="9" fillId="0" borderId="0" xfId="0" applyFont="1"/>
    <xf numFmtId="44" fontId="0" fillId="0" borderId="0" xfId="0" applyNumberFormat="1"/>
    <xf numFmtId="170" fontId="0" fillId="0" borderId="0" xfId="0" applyNumberFormat="1"/>
    <xf numFmtId="167" fontId="0" fillId="0" borderId="0" xfId="2" applyNumberFormat="1" applyFont="1" applyBorder="1"/>
    <xf numFmtId="0" fontId="0" fillId="0" borderId="0" xfId="0" applyAlignment="1">
      <alignment horizontal="right"/>
    </xf>
    <xf numFmtId="9" fontId="0" fillId="0" borderId="0" xfId="1" applyFont="1" applyAlignment="1">
      <alignment horizontal="left" indent="1"/>
    </xf>
    <xf numFmtId="44" fontId="0" fillId="0" borderId="2" xfId="0" applyNumberFormat="1" applyBorder="1"/>
    <xf numFmtId="44" fontId="0" fillId="0" borderId="3" xfId="0" applyNumberFormat="1" applyBorder="1"/>
    <xf numFmtId="44" fontId="0" fillId="0" borderId="5" xfId="0" applyNumberFormat="1" applyBorder="1"/>
    <xf numFmtId="0" fontId="10" fillId="0" borderId="0" xfId="0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10" borderId="0" xfId="0" applyFont="1" applyFill="1" applyAlignment="1">
      <alignment wrapText="1"/>
    </xf>
  </cellXfs>
  <cellStyles count="4">
    <cellStyle name="Comma" xfId="2" builtinId="3"/>
    <cellStyle name="Currency" xfId="3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EBT</a:t>
            </a:r>
            <a:endParaRPr lang="en-US" sz="1200"/>
          </a:p>
          <a:p>
            <a:pPr>
              <a:defRPr/>
            </a:pPr>
            <a:r>
              <a:rPr lang="en-US" sz="1200" baseline="0"/>
              <a:t>7 units, 2 countries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cat>
            <c:strRef>
              <c:f>'budget 7 units 6D 1 2nd country'!$M$3:$CV$3</c:f>
              <c:strCache>
                <c:ptCount val="8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  <c:pt idx="60">
                  <c:v>month 61</c:v>
                </c:pt>
                <c:pt idx="61">
                  <c:v>month 62</c:v>
                </c:pt>
                <c:pt idx="62">
                  <c:v>month 63</c:v>
                </c:pt>
                <c:pt idx="63">
                  <c:v>month 64</c:v>
                </c:pt>
                <c:pt idx="64">
                  <c:v>month 65</c:v>
                </c:pt>
                <c:pt idx="65">
                  <c:v>month 66</c:v>
                </c:pt>
                <c:pt idx="66">
                  <c:v>month 67</c:v>
                </c:pt>
                <c:pt idx="67">
                  <c:v>month 68</c:v>
                </c:pt>
                <c:pt idx="68">
                  <c:v>month 69</c:v>
                </c:pt>
                <c:pt idx="69">
                  <c:v>month 70</c:v>
                </c:pt>
                <c:pt idx="70">
                  <c:v>month 71</c:v>
                </c:pt>
                <c:pt idx="71">
                  <c:v>month 72</c:v>
                </c:pt>
                <c:pt idx="72">
                  <c:v>month 73</c:v>
                </c:pt>
                <c:pt idx="73">
                  <c:v>month 74</c:v>
                </c:pt>
                <c:pt idx="74">
                  <c:v>month 75</c:v>
                </c:pt>
                <c:pt idx="75">
                  <c:v>month 76</c:v>
                </c:pt>
                <c:pt idx="76">
                  <c:v>month 77</c:v>
                </c:pt>
                <c:pt idx="77">
                  <c:v>month 78</c:v>
                </c:pt>
                <c:pt idx="78">
                  <c:v>month 79</c:v>
                </c:pt>
                <c:pt idx="79">
                  <c:v>month 80</c:v>
                </c:pt>
                <c:pt idx="80">
                  <c:v>month 81</c:v>
                </c:pt>
                <c:pt idx="81">
                  <c:v>month 82</c:v>
                </c:pt>
                <c:pt idx="82">
                  <c:v>month 83</c:v>
                </c:pt>
                <c:pt idx="83">
                  <c:v>month 84</c:v>
                </c:pt>
                <c:pt idx="84">
                  <c:v>month 85</c:v>
                </c:pt>
                <c:pt idx="85">
                  <c:v>month 86</c:v>
                </c:pt>
                <c:pt idx="86">
                  <c:v>month 87</c:v>
                </c:pt>
                <c:pt idx="87">
                  <c:v>month 88</c:v>
                </c:pt>
              </c:strCache>
            </c:strRef>
          </c:cat>
          <c:val>
            <c:numRef>
              <c:f>'budget 7 units 6D 1 2nd country'!$M$34:$CV$34</c:f>
              <c:numCache>
                <c:formatCode>#,##0</c:formatCode>
                <c:ptCount val="88"/>
                <c:pt idx="0">
                  <c:v>-82500</c:v>
                </c:pt>
                <c:pt idx="1">
                  <c:v>-67500</c:v>
                </c:pt>
                <c:pt idx="2">
                  <c:v>-82500</c:v>
                </c:pt>
                <c:pt idx="3">
                  <c:v>-78500</c:v>
                </c:pt>
                <c:pt idx="4">
                  <c:v>-114616.66666666667</c:v>
                </c:pt>
                <c:pt idx="5">
                  <c:v>-87116.666666666672</c:v>
                </c:pt>
                <c:pt idx="6">
                  <c:v>-87502.380952380961</c:v>
                </c:pt>
                <c:pt idx="7">
                  <c:v>-87733.809523809527</c:v>
                </c:pt>
                <c:pt idx="8">
                  <c:v>-97701.950813809526</c:v>
                </c:pt>
                <c:pt idx="9">
                  <c:v>-97933.379385238106</c:v>
                </c:pt>
                <c:pt idx="10">
                  <c:v>-98132.949246666671</c:v>
                </c:pt>
                <c:pt idx="11">
                  <c:v>-98101.090536666656</c:v>
                </c:pt>
                <c:pt idx="12">
                  <c:v>-98377.803255238105</c:v>
                </c:pt>
                <c:pt idx="13">
                  <c:v>-106590.79855380952</c:v>
                </c:pt>
                <c:pt idx="14">
                  <c:v>-106542.55243038097</c:v>
                </c:pt>
                <c:pt idx="15">
                  <c:v>-106514.7854392381</c:v>
                </c:pt>
                <c:pt idx="16">
                  <c:v>-136192.41754227734</c:v>
                </c:pt>
                <c:pt idx="17">
                  <c:v>-136107.89371902135</c:v>
                </c:pt>
                <c:pt idx="18">
                  <c:v>-135827.79166054935</c:v>
                </c:pt>
                <c:pt idx="19">
                  <c:v>-194477.11136686133</c:v>
                </c:pt>
                <c:pt idx="20">
                  <c:v>-170330.85283795735</c:v>
                </c:pt>
                <c:pt idx="21">
                  <c:v>-195566.22695622934</c:v>
                </c:pt>
                <c:pt idx="22">
                  <c:v>-178834.89188347134</c:v>
                </c:pt>
                <c:pt idx="23">
                  <c:v>-247336.84761968334</c:v>
                </c:pt>
                <c:pt idx="24">
                  <c:v>-271672.09416486532</c:v>
                </c:pt>
                <c:pt idx="25">
                  <c:v>-204040.63151901736</c:v>
                </c:pt>
                <c:pt idx="26">
                  <c:v>-225217.45968213934</c:v>
                </c:pt>
                <c:pt idx="27">
                  <c:v>-212442.84225722135</c:v>
                </c:pt>
                <c:pt idx="28">
                  <c:v>-205927.29190225687</c:v>
                </c:pt>
                <c:pt idx="29">
                  <c:v>-206340.31007888142</c:v>
                </c:pt>
                <c:pt idx="30">
                  <c:v>-205001.69737317238</c:v>
                </c:pt>
                <c:pt idx="31">
                  <c:v>-202186.45378512974</c:v>
                </c:pt>
                <c:pt idx="32">
                  <c:v>-198589.25313828673</c:v>
                </c:pt>
                <c:pt idx="33">
                  <c:v>-192835.09543264343</c:v>
                </c:pt>
                <c:pt idx="34">
                  <c:v>-188368.65449173312</c:v>
                </c:pt>
                <c:pt idx="35">
                  <c:v>-182164.93031555571</c:v>
                </c:pt>
                <c:pt idx="36">
                  <c:v>-175048.92290411127</c:v>
                </c:pt>
                <c:pt idx="37">
                  <c:v>-168018.362528119</c:v>
                </c:pt>
                <c:pt idx="38">
                  <c:v>-161536.20817185941</c:v>
                </c:pt>
                <c:pt idx="39">
                  <c:v>-154319.5488518207</c:v>
                </c:pt>
                <c:pt idx="40">
                  <c:v>-93832.855562963377</c:v>
                </c:pt>
                <c:pt idx="41">
                  <c:v>-89993.936980330123</c:v>
                </c:pt>
                <c:pt idx="42">
                  <c:v>-79355.634441173723</c:v>
                </c:pt>
                <c:pt idx="43">
                  <c:v>-67955.447945494001</c:v>
                </c:pt>
                <c:pt idx="44">
                  <c:v>-55793.377493291162</c:v>
                </c:pt>
                <c:pt idx="45">
                  <c:v>-42869.423084565118</c:v>
                </c:pt>
                <c:pt idx="46">
                  <c:v>-27898.461510620546</c:v>
                </c:pt>
                <c:pt idx="47">
                  <c:v>-14617.992771457357</c:v>
                </c:pt>
                <c:pt idx="48">
                  <c:v>134.48313292436069</c:v>
                </c:pt>
                <c:pt idx="49">
                  <c:v>5496.4662025246071</c:v>
                </c:pt>
                <c:pt idx="50">
                  <c:v>21467.956437343499</c:v>
                </c:pt>
                <c:pt idx="51">
                  <c:v>39486.453837380977</c:v>
                </c:pt>
                <c:pt idx="52">
                  <c:v>68626.578663690074</c:v>
                </c:pt>
                <c:pt idx="53">
                  <c:v>82105.633905580151</c:v>
                </c:pt>
                <c:pt idx="54">
                  <c:v>99052.111547022127</c:v>
                </c:pt>
                <c:pt idx="55">
                  <c:v>113166.01158801606</c:v>
                </c:pt>
                <c:pt idx="56">
                  <c:v>130147.33402856172</c:v>
                </c:pt>
                <c:pt idx="57">
                  <c:v>145196.07886865927</c:v>
                </c:pt>
                <c:pt idx="58">
                  <c:v>162878.53490853286</c:v>
                </c:pt>
                <c:pt idx="59">
                  <c:v>179894.70214818226</c:v>
                </c:pt>
                <c:pt idx="60">
                  <c:v>195644.58058760763</c:v>
                </c:pt>
                <c:pt idx="61">
                  <c:v>214028.17022680893</c:v>
                </c:pt>
                <c:pt idx="62">
                  <c:v>230245.47106578614</c:v>
                </c:pt>
                <c:pt idx="63">
                  <c:v>249096.48310453939</c:v>
                </c:pt>
                <c:pt idx="64">
                  <c:v>293377.52910438715</c:v>
                </c:pt>
                <c:pt idx="65">
                  <c:v>306245.21219456912</c:v>
                </c:pt>
                <c:pt idx="66">
                  <c:v>321745.54497316433</c:v>
                </c:pt>
                <c:pt idx="67">
                  <c:v>336512.52744017297</c:v>
                </c:pt>
                <c:pt idx="68">
                  <c:v>351464.15959559521</c:v>
                </c:pt>
                <c:pt idx="69">
                  <c:v>366600.44143943075</c:v>
                </c:pt>
                <c:pt idx="70">
                  <c:v>381884.44303399679</c:v>
                </c:pt>
                <c:pt idx="71">
                  <c:v>395786.16437929368</c:v>
                </c:pt>
                <c:pt idx="72">
                  <c:v>412283.60547532147</c:v>
                </c:pt>
                <c:pt idx="73">
                  <c:v>428010.76632207975</c:v>
                </c:pt>
                <c:pt idx="74">
                  <c:v>443885.64691956877</c:v>
                </c:pt>
                <c:pt idx="75">
                  <c:v>459908.24726778851</c:v>
                </c:pt>
                <c:pt idx="76">
                  <c:v>515733.937997267</c:v>
                </c:pt>
                <c:pt idx="77">
                  <c:v>527121.65947582433</c:v>
                </c:pt>
                <c:pt idx="78">
                  <c:v>538613.32046256238</c:v>
                </c:pt>
                <c:pt idx="79">
                  <c:v>551769.52095748135</c:v>
                </c:pt>
                <c:pt idx="80">
                  <c:v>562532.70096058096</c:v>
                </c:pt>
                <c:pt idx="81">
                  <c:v>575896.78047186136</c:v>
                </c:pt>
                <c:pt idx="82">
                  <c:v>586815.8697372321</c:v>
                </c:pt>
                <c:pt idx="83">
                  <c:v>598723.28875669313</c:v>
                </c:pt>
                <c:pt idx="84">
                  <c:v>612243.27753024467</c:v>
                </c:pt>
                <c:pt idx="85">
                  <c:v>623318.27605788631</c:v>
                </c:pt>
                <c:pt idx="86">
                  <c:v>636942.20433961879</c:v>
                </c:pt>
                <c:pt idx="87">
                  <c:v>648121.14237544138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7-3141-9175-FD6C2F8A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Revenue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6 units in Germany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cat>
            <c:numRef>
              <c:f>'budget 7 units 6D 1 2nd country'!$D$46:$K$46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country'!$D$4:$I$4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4-F648-8E9F-79D1D970D783}"/>
            </c:ext>
          </c:extLst>
        </c:ser>
        <c:ser>
          <c:idx val="1"/>
          <c:order val="1"/>
          <c:spPr>
            <a:solidFill>
              <a:srgbClr val="00B0F0"/>
            </a:solidFill>
          </c:spPr>
          <c:invertIfNegative val="0"/>
          <c:cat>
            <c:numRef>
              <c:f>'budget 7 units 6D 1 2nd country'!$D$46:$K$46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country'!$D$13:$K$13</c:f>
              <c:numCache>
                <c:formatCode>_ * #,##0_ ;_ * \-#,##0_ ;_ * "-"??_ ;_ @_ </c:formatCode>
                <c:ptCount val="8"/>
                <c:pt idx="0">
                  <c:v>0</c:v>
                </c:pt>
                <c:pt idx="1">
                  <c:v>4786.6187599999994</c:v>
                </c:pt>
                <c:pt idx="2">
                  <c:v>307730.10229532007</c:v>
                </c:pt>
                <c:pt idx="3">
                  <c:v>2453382.6449719705</c:v>
                </c:pt>
                <c:pt idx="4">
                  <c:v>9067900.0078031551</c:v>
                </c:pt>
                <c:pt idx="5">
                  <c:v>18012795.591207806</c:v>
                </c:pt>
                <c:pt idx="6">
                  <c:v>26894593.270715874</c:v>
                </c:pt>
                <c:pt idx="7">
                  <c:v>34667946.549521901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4-F648-8E9F-79D1D970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45824"/>
        <c:axId val="-2034630704"/>
      </c:barChart>
      <c:catAx>
        <c:axId val="-20453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4630704"/>
        <c:crosses val="autoZero"/>
        <c:auto val="1"/>
        <c:lblAlgn val="ctr"/>
        <c:lblOffset val="100"/>
        <c:noMultiLvlLbl val="0"/>
      </c:catAx>
      <c:valAx>
        <c:axId val="-203463070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20453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6 units in Germany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revenue, margin and EBT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revenue</c:v>
          </c:tx>
          <c:invertIfNegative val="0"/>
          <c:cat>
            <c:numRef>
              <c:f>'budget 7 units 6D 1 2nd country'!$D$4:$K$4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country'!$D$13:$K$13</c:f>
              <c:numCache>
                <c:formatCode>_ * #,##0_ ;_ * \-#,##0_ ;_ * "-"??_ ;_ @_ </c:formatCode>
                <c:ptCount val="8"/>
                <c:pt idx="0">
                  <c:v>0</c:v>
                </c:pt>
                <c:pt idx="1">
                  <c:v>4786.6187599999994</c:v>
                </c:pt>
                <c:pt idx="2">
                  <c:v>307730.10229532007</c:v>
                </c:pt>
                <c:pt idx="3">
                  <c:v>2453382.6449719705</c:v>
                </c:pt>
                <c:pt idx="4">
                  <c:v>9067900.0078031551</c:v>
                </c:pt>
                <c:pt idx="5">
                  <c:v>18012795.591207806</c:v>
                </c:pt>
                <c:pt idx="6">
                  <c:v>26894593.270715874</c:v>
                </c:pt>
                <c:pt idx="7">
                  <c:v>34667946.549521901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7-EE45-B73A-46109437A897}"/>
            </c:ext>
          </c:extLst>
        </c:ser>
        <c:ser>
          <c:idx val="2"/>
          <c:order val="1"/>
          <c:tx>
            <c:v>margin</c:v>
          </c:tx>
          <c:invertIfNegative val="0"/>
          <c:cat>
            <c:numRef>
              <c:f>'budget 7 units 6D 1 2nd country'!$D$4:$K$4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country'!$D$14:$K$14</c:f>
              <c:numCache>
                <c:formatCode>_ * #,##0_ ;_ * \-#,##0_ ;_ * "-"??_ ;_ @_ </c:formatCode>
                <c:ptCount val="8"/>
                <c:pt idx="0">
                  <c:v>0</c:v>
                </c:pt>
                <c:pt idx="1">
                  <c:v>2280.7568799999995</c:v>
                </c:pt>
                <c:pt idx="2">
                  <c:v>127856.86029816001</c:v>
                </c:pt>
                <c:pt idx="3">
                  <c:v>934846.3722799453</c:v>
                </c:pt>
                <c:pt idx="4">
                  <c:v>3304407.0276265857</c:v>
                </c:pt>
                <c:pt idx="5">
                  <c:v>6681890.2989353864</c:v>
                </c:pt>
                <c:pt idx="6">
                  <c:v>10159358.285893312</c:v>
                </c:pt>
                <c:pt idx="7">
                  <c:v>13339038.885399848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7-EE45-B73A-46109437A897}"/>
            </c:ext>
          </c:extLst>
        </c:ser>
        <c:ser>
          <c:idx val="0"/>
          <c:order val="2"/>
          <c:tx>
            <c:v>EBT</c:v>
          </c:tx>
          <c:spPr>
            <a:solidFill>
              <a:srgbClr val="00B0F0"/>
            </a:solidFill>
          </c:spPr>
          <c:invertIfNegative val="0"/>
          <c:cat>
            <c:numRef>
              <c:f>'budget 7 units 6D 1 2nd country'!$D$4:$K$4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country'!$D$34:$K$34</c:f>
              <c:numCache>
                <c:formatCode>#,##0</c:formatCode>
                <c:ptCount val="8"/>
                <c:pt idx="0">
                  <c:v>-311000</c:v>
                </c:pt>
                <c:pt idx="1">
                  <c:v>-1149464.8334705716</c:v>
                </c:pt>
                <c:pt idx="2">
                  <c:v>-2268047.061209294</c:v>
                </c:pt>
                <c:pt idx="3">
                  <c:v>-2195336.7289735698</c:v>
                </c:pt>
                <c:pt idx="4">
                  <c:v>-355731.77017972153</c:v>
                </c:pt>
                <c:pt idx="5">
                  <c:v>1925081.6906429855</c:v>
                </c:pt>
                <c:pt idx="6">
                  <c:v>4557704.2881453689</c:v>
                </c:pt>
                <c:pt idx="7">
                  <c:v>7042831.9791226964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7-EE45-B73A-46109437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-20346911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NL"/>
        </a:p>
      </c:txPr>
    </c:legend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Operational cash</a:t>
            </a:r>
            <a:r>
              <a:rPr lang="en-US" sz="1800" baseline="0">
                <a:latin typeface="Arial" panose="020B0604020202020204" pitchFamily="34" charset="0"/>
                <a:cs typeface="Arial" panose="020B0604020202020204" pitchFamily="34" charset="0"/>
              </a:rPr>
              <a:t> flow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6 units in Germany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F0"/>
            </a:solidFill>
          </c:spPr>
          <c:invertIfNegative val="0"/>
          <c:cat>
            <c:numRef>
              <c:f>'budget 7 units 6D 1 2nd country'!$D$36:$K$36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country'!$D$42:$K$42</c:f>
              <c:numCache>
                <c:formatCode>#,##0</c:formatCode>
                <c:ptCount val="8"/>
                <c:pt idx="0">
                  <c:v>-311000</c:v>
                </c:pt>
                <c:pt idx="1">
                  <c:v>-1186864.8334705716</c:v>
                </c:pt>
                <c:pt idx="2">
                  <c:v>-2308047.061209294</c:v>
                </c:pt>
                <c:pt idx="3">
                  <c:v>-2240336.7289735698</c:v>
                </c:pt>
                <c:pt idx="4">
                  <c:v>-405731.77017972188</c:v>
                </c:pt>
                <c:pt idx="5" formatCode="_ * #,##0_ ;_ * \-#,##0_ ;_ * &quot;-&quot;??_ ;_ @_ ">
                  <c:v>1870081.6906429864</c:v>
                </c:pt>
                <c:pt idx="6" formatCode="_ * #,##0_ ;_ * \-#,##0_ ;_ * &quot;-&quot;??_ ;_ @_ ">
                  <c:v>4497704.288145368</c:v>
                </c:pt>
                <c:pt idx="7" formatCode="_ * #,##0_ ;_ * \-#,##0_ ;_ * &quot;-&quot;??_ ;_ @_ ">
                  <c:v>6977831.9791226927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5-B34C-BFC2-511C9F04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rgbClr val="00B0F0"/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'budget 7 units 6D 1 2nd country'!$D$36:$K$36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  <c:pt idx="7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'budget 7 units 6D 1 2nd country'!$D$4:$I$4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5F5-B34C-BFC2-511C9F041D56}"/>
                  </c:ext>
                </c:extLst>
              </c15:ser>
            </c15:filteredBarSeries>
          </c:ext>
        </c:extLst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EBT</a:t>
            </a:r>
          </a:p>
          <a:p>
            <a:pPr>
              <a:defRPr/>
            </a:pPr>
            <a:r>
              <a:rPr lang="en-US" sz="1200" baseline="0"/>
              <a:t>1 extra unit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cat>
            <c:strRef>
              <c:f>'view extra unit'!$Q$3:$CV$3</c:f>
              <c:strCache>
                <c:ptCount val="8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  <c:pt idx="60">
                  <c:v>month 61</c:v>
                </c:pt>
                <c:pt idx="61">
                  <c:v>month 62</c:v>
                </c:pt>
                <c:pt idx="62">
                  <c:v>month 63</c:v>
                </c:pt>
                <c:pt idx="63">
                  <c:v>month 64</c:v>
                </c:pt>
                <c:pt idx="64">
                  <c:v>month 65</c:v>
                </c:pt>
                <c:pt idx="65">
                  <c:v>month 66</c:v>
                </c:pt>
                <c:pt idx="66">
                  <c:v>month 67</c:v>
                </c:pt>
                <c:pt idx="67">
                  <c:v>month 68</c:v>
                </c:pt>
                <c:pt idx="68">
                  <c:v>month 69</c:v>
                </c:pt>
                <c:pt idx="69">
                  <c:v>month 70</c:v>
                </c:pt>
                <c:pt idx="70">
                  <c:v>month 71</c:v>
                </c:pt>
                <c:pt idx="71">
                  <c:v>month 72</c:v>
                </c:pt>
                <c:pt idx="72">
                  <c:v>month 73</c:v>
                </c:pt>
                <c:pt idx="73">
                  <c:v>month 74</c:v>
                </c:pt>
                <c:pt idx="74">
                  <c:v>month 75</c:v>
                </c:pt>
                <c:pt idx="75">
                  <c:v>month 76</c:v>
                </c:pt>
                <c:pt idx="76">
                  <c:v>month 77</c:v>
                </c:pt>
                <c:pt idx="77">
                  <c:v>month 78</c:v>
                </c:pt>
                <c:pt idx="78">
                  <c:v>month 79</c:v>
                </c:pt>
                <c:pt idx="79">
                  <c:v>month 80</c:v>
                </c:pt>
                <c:pt idx="80">
                  <c:v>month 81</c:v>
                </c:pt>
                <c:pt idx="81">
                  <c:v>month 82</c:v>
                </c:pt>
                <c:pt idx="82">
                  <c:v>month 83</c:v>
                </c:pt>
                <c:pt idx="83">
                  <c:v>month 84</c:v>
                </c:pt>
              </c:strCache>
            </c:strRef>
          </c:cat>
          <c:val>
            <c:numRef>
              <c:f>'view extra unit'!$Q$34:$CV$34</c:f>
              <c:numCache>
                <c:formatCode>#,##0</c:formatCode>
                <c:ptCount val="84"/>
                <c:pt idx="0">
                  <c:v>-40500</c:v>
                </c:pt>
                <c:pt idx="1">
                  <c:v>-21000</c:v>
                </c:pt>
                <c:pt idx="2">
                  <c:v>-21154.285714285714</c:v>
                </c:pt>
                <c:pt idx="3">
                  <c:v>-21308.571428571428</c:v>
                </c:pt>
                <c:pt idx="4">
                  <c:v>-21462.857142857145</c:v>
                </c:pt>
                <c:pt idx="5">
                  <c:v>-21617.142857142855</c:v>
                </c:pt>
                <c:pt idx="6">
                  <c:v>-21771.428571428572</c:v>
                </c:pt>
                <c:pt idx="7">
                  <c:v>-21925.714285714286</c:v>
                </c:pt>
                <c:pt idx="8">
                  <c:v>-22080</c:v>
                </c:pt>
                <c:pt idx="9">
                  <c:v>-22145.081326285715</c:v>
                </c:pt>
                <c:pt idx="10">
                  <c:v>-22120.958264571425</c:v>
                </c:pt>
                <c:pt idx="11">
                  <c:v>-22007.630814857144</c:v>
                </c:pt>
                <c:pt idx="12">
                  <c:v>-24396.886425760003</c:v>
                </c:pt>
                <c:pt idx="13">
                  <c:v>-24107.940837719998</c:v>
                </c:pt>
                <c:pt idx="14">
                  <c:v>-23721.206132071999</c:v>
                </c:pt>
                <c:pt idx="15">
                  <c:v>-23236.682308816002</c:v>
                </c:pt>
                <c:pt idx="16">
                  <c:v>-22654.369367952</c:v>
                </c:pt>
                <c:pt idx="17">
                  <c:v>-21974.267309480005</c:v>
                </c:pt>
                <c:pt idx="18">
                  <c:v>-21196.376133400001</c:v>
                </c:pt>
                <c:pt idx="19">
                  <c:v>-20296.248560309999</c:v>
                </c:pt>
                <c:pt idx="20">
                  <c:v>-19273.88459021</c:v>
                </c:pt>
                <c:pt idx="21">
                  <c:v>-18129.2842231</c:v>
                </c:pt>
                <c:pt idx="22">
                  <c:v>-31487.447458979997</c:v>
                </c:pt>
                <c:pt idx="23">
                  <c:v>-22223.374297850001</c:v>
                </c:pt>
                <c:pt idx="24">
                  <c:v>-19484.019779887883</c:v>
                </c:pt>
                <c:pt idx="25">
                  <c:v>-17739.841418601362</c:v>
                </c:pt>
                <c:pt idx="26">
                  <c:v>-15865.336880848132</c:v>
                </c:pt>
                <c:pt idx="27">
                  <c:v>-13860.506166628176</c:v>
                </c:pt>
                <c:pt idx="28">
                  <c:v>-11725.349275941506</c:v>
                </c:pt>
                <c:pt idx="29">
                  <c:v>-7741.2718723556281</c:v>
                </c:pt>
                <c:pt idx="30">
                  <c:v>-5612.798375333914</c:v>
                </c:pt>
                <c:pt idx="31">
                  <c:v>-3367.3654891753904</c:v>
                </c:pt>
                <c:pt idx="32">
                  <c:v>-1004.9732138800828</c:v>
                </c:pt>
                <c:pt idx="33">
                  <c:v>1474.3784505520234</c:v>
                </c:pt>
                <c:pt idx="34">
                  <c:v>5244.1124612480926</c:v>
                </c:pt>
                <c:pt idx="35">
                  <c:v>7656.6301890306131</c:v>
                </c:pt>
                <c:pt idx="36">
                  <c:v>14377.455109626579</c:v>
                </c:pt>
                <c:pt idx="37">
                  <c:v>17141.86465621605</c:v>
                </c:pt>
                <c:pt idx="38">
                  <c:v>20015.114768023144</c:v>
                </c:pt>
                <c:pt idx="39">
                  <c:v>22997.205445047817</c:v>
                </c:pt>
                <c:pt idx="40">
                  <c:v>26088.136687290098</c:v>
                </c:pt>
                <c:pt idx="41">
                  <c:v>29287.908494749987</c:v>
                </c:pt>
                <c:pt idx="42">
                  <c:v>32596.520867427455</c:v>
                </c:pt>
                <c:pt idx="43">
                  <c:v>35992.205692279022</c:v>
                </c:pt>
                <c:pt idx="44">
                  <c:v>39474.962969304659</c:v>
                </c:pt>
                <c:pt idx="45">
                  <c:v>43044.792698504389</c:v>
                </c:pt>
                <c:pt idx="46">
                  <c:v>46701.694879878181</c:v>
                </c:pt>
                <c:pt idx="47">
                  <c:v>50445.669513426044</c:v>
                </c:pt>
                <c:pt idx="48">
                  <c:v>43037.968456102244</c:v>
                </c:pt>
                <c:pt idx="49">
                  <c:v>55086.375995950439</c:v>
                </c:pt>
                <c:pt idx="50">
                  <c:v>58201.558164306072</c:v>
                </c:pt>
                <c:pt idx="51">
                  <c:v>61383.514961169116</c:v>
                </c:pt>
                <c:pt idx="52">
                  <c:v>64632.246386539555</c:v>
                </c:pt>
                <c:pt idx="53">
                  <c:v>67947.752440417389</c:v>
                </c:pt>
                <c:pt idx="54">
                  <c:v>71330.033122802648</c:v>
                </c:pt>
                <c:pt idx="55">
                  <c:v>74745.701119441583</c:v>
                </c:pt>
                <c:pt idx="56">
                  <c:v>78194.756430334266</c:v>
                </c:pt>
                <c:pt idx="57">
                  <c:v>81677.199055480625</c:v>
                </c:pt>
                <c:pt idx="58">
                  <c:v>85193.028994880704</c:v>
                </c:pt>
                <c:pt idx="59">
                  <c:v>88742.246248534459</c:v>
                </c:pt>
                <c:pt idx="60">
                  <c:v>98618.289898388219</c:v>
                </c:pt>
                <c:pt idx="61">
                  <c:v>101472.86638608608</c:v>
                </c:pt>
                <c:pt idx="62">
                  <c:v>104353.82140070014</c:v>
                </c:pt>
                <c:pt idx="63">
                  <c:v>107261.15494223041</c:v>
                </c:pt>
                <c:pt idx="64">
                  <c:v>110194.86701067688</c:v>
                </c:pt>
                <c:pt idx="65">
                  <c:v>113154.95760603953</c:v>
                </c:pt>
                <c:pt idx="66">
                  <c:v>116141.42672831839</c:v>
                </c:pt>
                <c:pt idx="67">
                  <c:v>119148.9986721302</c:v>
                </c:pt>
                <c:pt idx="68">
                  <c:v>122177.67343747496</c:v>
                </c:pt>
                <c:pt idx="69">
                  <c:v>125227.45102435269</c:v>
                </c:pt>
                <c:pt idx="70">
                  <c:v>128298.33143276339</c:v>
                </c:pt>
                <c:pt idx="71">
                  <c:v>131390.31466270701</c:v>
                </c:pt>
                <c:pt idx="72">
                  <c:v>143480.47384268197</c:v>
                </c:pt>
                <c:pt idx="73">
                  <c:v>145699.99162032086</c:v>
                </c:pt>
                <c:pt idx="74">
                  <c:v>147934.3578991284</c:v>
                </c:pt>
                <c:pt idx="75">
                  <c:v>150183.5726791046</c:v>
                </c:pt>
                <c:pt idx="76">
                  <c:v>152447.63596024952</c:v>
                </c:pt>
                <c:pt idx="77">
                  <c:v>154726.54774256307</c:v>
                </c:pt>
                <c:pt idx="78">
                  <c:v>157020.30802604533</c:v>
                </c:pt>
                <c:pt idx="79">
                  <c:v>159321.49256011192</c:v>
                </c:pt>
                <c:pt idx="80">
                  <c:v>161630.10134476286</c:v>
                </c:pt>
                <c:pt idx="81">
                  <c:v>163946.13437999811</c:v>
                </c:pt>
                <c:pt idx="82">
                  <c:v>166269.59166581772</c:v>
                </c:pt>
                <c:pt idx="83">
                  <c:v>168600.47320222168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1-5E4B-9980-47E30736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1 extra unit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 extra unit'!$B$13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val>
            <c:numRef>
              <c:f>'view extra unit'!$Q$13:$CV$13</c:f>
              <c:numCache>
                <c:formatCode>#,##0</c:formatCode>
                <c:ptCount val="8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192.01335999999998</c:v>
                </c:pt>
                <c:pt idx="10">
                  <c:v>576.04007999999988</c:v>
                </c:pt>
                <c:pt idx="11">
                  <c:v>1152.0801599999998</c:v>
                </c:pt>
                <c:pt idx="12">
                  <c:v>2599.6599328000002</c:v>
                </c:pt>
                <c:pt idx="13">
                  <c:v>3806.6449016000006</c:v>
                </c:pt>
                <c:pt idx="14">
                  <c:v>5255.0268641600005</c:v>
                </c:pt>
                <c:pt idx="15">
                  <c:v>6944.8058204800009</c:v>
                </c:pt>
                <c:pt idx="16">
                  <c:v>8875.9817705599999</c:v>
                </c:pt>
                <c:pt idx="17">
                  <c:v>11048.554714400001</c:v>
                </c:pt>
                <c:pt idx="18">
                  <c:v>13462.524652000002</c:v>
                </c:pt>
                <c:pt idx="19">
                  <c:v>16178.240831800002</c:v>
                </c:pt>
                <c:pt idx="20">
                  <c:v>19195.703253800002</c:v>
                </c:pt>
                <c:pt idx="21">
                  <c:v>22514.911918000002</c:v>
                </c:pt>
                <c:pt idx="22">
                  <c:v>26135.866824400004</c:v>
                </c:pt>
                <c:pt idx="23">
                  <c:v>30058.567973000005</c:v>
                </c:pt>
                <c:pt idx="24">
                  <c:v>43176.887226586397</c:v>
                </c:pt>
                <c:pt idx="25">
                  <c:v>48438.796299562397</c:v>
                </c:pt>
                <c:pt idx="26">
                  <c:v>54051.499310736799</c:v>
                </c:pt>
                <c:pt idx="27">
                  <c:v>60014.996260109598</c:v>
                </c:pt>
                <c:pt idx="28">
                  <c:v>66329.287147680792</c:v>
                </c:pt>
                <c:pt idx="29">
                  <c:v>72994.371973450397</c:v>
                </c:pt>
                <c:pt idx="30">
                  <c:v>80010.250737418392</c:v>
                </c:pt>
                <c:pt idx="31">
                  <c:v>87376.923439584803</c:v>
                </c:pt>
                <c:pt idx="32">
                  <c:v>95094.39007994959</c:v>
                </c:pt>
                <c:pt idx="33">
                  <c:v>103162.65065851279</c:v>
                </c:pt>
                <c:pt idx="34">
                  <c:v>111581.7051752744</c:v>
                </c:pt>
                <c:pt idx="35">
                  <c:v>120351.5536302344</c:v>
                </c:pt>
                <c:pt idx="36">
                  <c:v>151268.96669423804</c:v>
                </c:pt>
                <c:pt idx="37">
                  <c:v>161412.76509301626</c:v>
                </c:pt>
                <c:pt idx="38">
                  <c:v>171932.25972878627</c:v>
                </c:pt>
                <c:pt idx="39">
                  <c:v>182827.45060154804</c:v>
                </c:pt>
                <c:pt idx="40">
                  <c:v>194098.3377113016</c:v>
                </c:pt>
                <c:pt idx="41">
                  <c:v>205744.92105804698</c:v>
                </c:pt>
                <c:pt idx="42">
                  <c:v>217767.20064178412</c:v>
                </c:pt>
                <c:pt idx="43">
                  <c:v>230090.03721511469</c:v>
                </c:pt>
                <c:pt idx="44">
                  <c:v>242713.43077803869</c:v>
                </c:pt>
                <c:pt idx="45">
                  <c:v>255637.38133055612</c:v>
                </c:pt>
                <c:pt idx="46">
                  <c:v>268861.88887266698</c:v>
                </c:pt>
                <c:pt idx="47">
                  <c:v>282386.95340437122</c:v>
                </c:pt>
                <c:pt idx="48">
                  <c:v>303023.79789221089</c:v>
                </c:pt>
                <c:pt idx="49">
                  <c:v>313533.61691328557</c:v>
                </c:pt>
                <c:pt idx="50">
                  <c:v>324267.04910502152</c:v>
                </c:pt>
                <c:pt idx="51">
                  <c:v>335224.09446741862</c:v>
                </c:pt>
                <c:pt idx="52">
                  <c:v>346404.75300047686</c:v>
                </c:pt>
                <c:pt idx="53">
                  <c:v>357809.02470419626</c:v>
                </c:pt>
                <c:pt idx="54">
                  <c:v>369436.9095785768</c:v>
                </c:pt>
                <c:pt idx="55">
                  <c:v>381176.60103828792</c:v>
                </c:pt>
                <c:pt idx="56">
                  <c:v>393028.09908332967</c:v>
                </c:pt>
                <c:pt idx="57">
                  <c:v>404991.40371370199</c:v>
                </c:pt>
                <c:pt idx="58">
                  <c:v>417066.51492940489</c:v>
                </c:pt>
                <c:pt idx="59">
                  <c:v>429253.43273043836</c:v>
                </c:pt>
                <c:pt idx="60">
                  <c:v>452841.8723888669</c:v>
                </c:pt>
                <c:pt idx="61">
                  <c:v>462387.75727242028</c:v>
                </c:pt>
                <c:pt idx="62">
                  <c:v>472019.64111888851</c:v>
                </c:pt>
                <c:pt idx="63">
                  <c:v>481737.52392827172</c:v>
                </c:pt>
                <c:pt idx="64">
                  <c:v>491541.4057005698</c:v>
                </c:pt>
                <c:pt idx="65">
                  <c:v>501431.28643578273</c:v>
                </c:pt>
                <c:pt idx="66">
                  <c:v>511407.16613391059</c:v>
                </c:pt>
                <c:pt idx="67">
                  <c:v>521451.84500237036</c:v>
                </c:pt>
                <c:pt idx="68">
                  <c:v>531565.32304116199</c:v>
                </c:pt>
                <c:pt idx="69">
                  <c:v>541747.60025028558</c:v>
                </c:pt>
                <c:pt idx="70">
                  <c:v>551998.67662974109</c:v>
                </c:pt>
                <c:pt idx="71">
                  <c:v>562318.55217952852</c:v>
                </c:pt>
                <c:pt idx="72">
                  <c:v>588863.13607723557</c:v>
                </c:pt>
                <c:pt idx="73">
                  <c:v>596031.45359485387</c:v>
                </c:pt>
                <c:pt idx="74">
                  <c:v>603246.93109614053</c:v>
                </c:pt>
                <c:pt idx="75">
                  <c:v>610509.5685810959</c:v>
                </c:pt>
                <c:pt idx="76">
                  <c:v>617819.36604971974</c:v>
                </c:pt>
                <c:pt idx="77">
                  <c:v>625176.32350201218</c:v>
                </c:pt>
                <c:pt idx="78">
                  <c:v>632580.44093797309</c:v>
                </c:pt>
                <c:pt idx="79">
                  <c:v>640008.13836576825</c:v>
                </c:pt>
                <c:pt idx="80">
                  <c:v>647459.41578539775</c:v>
                </c:pt>
                <c:pt idx="81">
                  <c:v>654934.2731968615</c:v>
                </c:pt>
                <c:pt idx="82">
                  <c:v>662432.71060015948</c:v>
                </c:pt>
                <c:pt idx="83">
                  <c:v>669954.72799529182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5-49D2-88BF-C0802DD0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45824"/>
        <c:axId val="-2034630704"/>
      </c:barChart>
      <c:catAx>
        <c:axId val="-20453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4630704"/>
        <c:crosses val="autoZero"/>
        <c:auto val="1"/>
        <c:lblAlgn val="ctr"/>
        <c:lblOffset val="100"/>
        <c:noMultiLvlLbl val="0"/>
      </c:catAx>
      <c:valAx>
        <c:axId val="-2034630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453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EBT</a:t>
            </a:r>
          </a:p>
          <a:p>
            <a:pPr>
              <a:defRPr/>
            </a:pPr>
            <a:r>
              <a:rPr lang="en-US" sz="1200" baseline="0"/>
              <a:t>1 extra unit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view extra unit</c:v>
          </c:tx>
          <c:spPr>
            <a:solidFill>
              <a:srgbClr val="00B0F0"/>
            </a:solidFill>
          </c:spPr>
          <c:invertIfNegative val="0"/>
          <c:cat>
            <c:strRef>
              <c:f>'view extra unit'!$E$4:$K$4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'view extra unit'!$E$34:$K$34</c:f>
              <c:numCache>
                <c:formatCode>#,##0</c:formatCode>
                <c:ptCount val="7"/>
                <c:pt idx="0">
                  <c:v>-279093.67040571431</c:v>
                </c:pt>
                <c:pt idx="1">
                  <c:v>-272697.96764565003</c:v>
                </c:pt>
                <c:pt idx="2">
                  <c:v>-82026.341371821356</c:v>
                </c:pt>
                <c:pt idx="3">
                  <c:v>378163.53178177355</c:v>
                </c:pt>
                <c:pt idx="4">
                  <c:v>830172.38137595868</c:v>
                </c:pt>
                <c:pt idx="5">
                  <c:v>1377440.1532018681</c:v>
                </c:pt>
                <c:pt idx="6">
                  <c:v>1871260.680923006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A-6E47-9EF8-7752443F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1 extra unit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cat>
            <c:strRef>
              <c:f>'view extra unit'!$E$4:$K$4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'view extra unit'!$E$13:$K$13</c:f>
              <c:numCache>
                <c:formatCode>#,##0</c:formatCode>
                <c:ptCount val="7"/>
                <c:pt idx="0">
                  <c:v>1920.1335999999997</c:v>
                </c:pt>
                <c:pt idx="1">
                  <c:v>166076.48945700002</c:v>
                </c:pt>
                <c:pt idx="2">
                  <c:v>942583.31193910085</c:v>
                </c:pt>
                <c:pt idx="3">
                  <c:v>2564741.5931294695</c:v>
                </c:pt>
                <c:pt idx="4">
                  <c:v>4375215.2971563498</c:v>
                </c:pt>
                <c:pt idx="5">
                  <c:v>6082448.6500817984</c:v>
                </c:pt>
                <c:pt idx="6">
                  <c:v>7549016.4857825078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0B4C-8C5E-7CFFF133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45824"/>
        <c:axId val="-2034630704"/>
      </c:barChart>
      <c:catAx>
        <c:axId val="-20453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4630704"/>
        <c:crosses val="autoZero"/>
        <c:auto val="1"/>
        <c:lblAlgn val="ctr"/>
        <c:lblOffset val="100"/>
        <c:noMultiLvlLbl val="0"/>
      </c:catAx>
      <c:valAx>
        <c:axId val="-2034630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453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each extra unit</a:t>
            </a:r>
            <a:endParaRPr lang="en-US"/>
          </a:p>
          <a:p>
            <a:pPr>
              <a:defRPr/>
            </a:pPr>
            <a:r>
              <a:rPr lang="en-US" sz="1200" baseline="0"/>
              <a:t>revenue, margin and EBT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revenue</c:v>
          </c:tx>
          <c:invertIfNegative val="0"/>
          <c:cat>
            <c:strRef>
              <c:f>'view extra unit'!$E$4:$K$4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'view extra unit'!$E$13:$K$13</c:f>
              <c:numCache>
                <c:formatCode>#,##0</c:formatCode>
                <c:ptCount val="7"/>
                <c:pt idx="0">
                  <c:v>1920.1335999999997</c:v>
                </c:pt>
                <c:pt idx="1">
                  <c:v>166076.48945700002</c:v>
                </c:pt>
                <c:pt idx="2">
                  <c:v>942583.31193910085</c:v>
                </c:pt>
                <c:pt idx="3">
                  <c:v>2564741.5931294695</c:v>
                </c:pt>
                <c:pt idx="4">
                  <c:v>4375215.2971563498</c:v>
                </c:pt>
                <c:pt idx="5">
                  <c:v>6082448.6500817984</c:v>
                </c:pt>
                <c:pt idx="6">
                  <c:v>7549016.4857825078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4-C942-B1B5-1F96A18B89CD}"/>
            </c:ext>
          </c:extLst>
        </c:ser>
        <c:ser>
          <c:idx val="2"/>
          <c:order val="1"/>
          <c:tx>
            <c:v>margin</c:v>
          </c:tx>
          <c:spPr>
            <a:ln>
              <a:noFill/>
            </a:ln>
          </c:spPr>
          <c:invertIfNegative val="0"/>
          <c:cat>
            <c:strRef>
              <c:f>'view extra unit'!$E$4:$K$4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'view extra unit'!$E$14:$K$14</c:f>
              <c:numCache>
                <c:formatCode>#,##0</c:formatCode>
                <c:ptCount val="7"/>
                <c:pt idx="0">
                  <c:v>914.91679999999974</c:v>
                </c:pt>
                <c:pt idx="1">
                  <c:v>69002.084465999986</c:v>
                </c:pt>
                <c:pt idx="2">
                  <c:v>359165.5755549504</c:v>
                </c:pt>
                <c:pt idx="3">
                  <c:v>934610.01302289567</c:v>
                </c:pt>
                <c:pt idx="4">
                  <c:v>1622996.7470508805</c:v>
                </c:pt>
                <c:pt idx="5">
                  <c:v>2297628.1689678179</c:v>
                </c:pt>
                <c:pt idx="6">
                  <c:v>2904603.0836160406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C4-C942-B1B5-1F96A18B89CD}"/>
            </c:ext>
          </c:extLst>
        </c:ser>
        <c:ser>
          <c:idx val="0"/>
          <c:order val="2"/>
          <c:tx>
            <c:v>EBT</c:v>
          </c:tx>
          <c:spPr>
            <a:solidFill>
              <a:srgbClr val="00B0F0"/>
            </a:solidFill>
          </c:spPr>
          <c:invertIfNegative val="0"/>
          <c:cat>
            <c:strRef>
              <c:f>'view extra unit'!$E$4:$K$4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'view extra unit'!$E$34:$K$34</c:f>
              <c:numCache>
                <c:formatCode>#,##0</c:formatCode>
                <c:ptCount val="7"/>
                <c:pt idx="0">
                  <c:v>-279093.67040571431</c:v>
                </c:pt>
                <c:pt idx="1">
                  <c:v>-272697.96764565003</c:v>
                </c:pt>
                <c:pt idx="2">
                  <c:v>-82026.341371821356</c:v>
                </c:pt>
                <c:pt idx="3">
                  <c:v>378163.53178177355</c:v>
                </c:pt>
                <c:pt idx="4">
                  <c:v>830172.38137595868</c:v>
                </c:pt>
                <c:pt idx="5">
                  <c:v>1377440.1532018681</c:v>
                </c:pt>
                <c:pt idx="6">
                  <c:v>1871260.680923006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4-C942-B1B5-1F96A18B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-20346911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NL"/>
        </a:p>
      </c:txPr>
    </c:legend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per unit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view extra unit</c:v>
          </c:tx>
          <c:spPr>
            <a:solidFill>
              <a:srgbClr val="00B0F0"/>
            </a:solidFill>
          </c:spPr>
          <c:invertIfNegative val="0"/>
          <c:cat>
            <c:strRef>
              <c:f>'view extra unit'!$E$4:$K$4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'view extra unit'!$E$42:$K$42</c:f>
              <c:numCache>
                <c:formatCode>#,##0</c:formatCode>
                <c:ptCount val="7"/>
                <c:pt idx="0">
                  <c:v>-279093.67040571431</c:v>
                </c:pt>
                <c:pt idx="1">
                  <c:v>-272697.96764564997</c:v>
                </c:pt>
                <c:pt idx="2">
                  <c:v>-82026.341371821356</c:v>
                </c:pt>
                <c:pt idx="3">
                  <c:v>378163.53178177343</c:v>
                </c:pt>
                <c:pt idx="4" formatCode="_ * #,##0_ ;_ * \-#,##0_ ;_ * &quot;-&quot;??_ ;_ @_ ">
                  <c:v>830172.38137595903</c:v>
                </c:pt>
                <c:pt idx="5">
                  <c:v>1377440.1532018681</c:v>
                </c:pt>
                <c:pt idx="6">
                  <c:v>1871260.680923006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7-A040-8592-BDE43C5D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EBT</a:t>
            </a:r>
          </a:p>
          <a:p>
            <a:pPr>
              <a:defRPr/>
            </a:pPr>
            <a:r>
              <a:rPr lang="en-US" sz="1200"/>
              <a:t>scale up from 1 to 32</a:t>
            </a:r>
            <a:r>
              <a:rPr lang="en-US" sz="1200" baseline="0"/>
              <a:t> local units in 4,5 years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cat>
            <c:strRef>
              <c:f>'budget 32 units'!$M$3:$CV$3</c:f>
              <c:strCache>
                <c:ptCount val="8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  <c:pt idx="60">
                  <c:v>month 61</c:v>
                </c:pt>
                <c:pt idx="61">
                  <c:v>month 62</c:v>
                </c:pt>
                <c:pt idx="62">
                  <c:v>month 63</c:v>
                </c:pt>
                <c:pt idx="63">
                  <c:v>month 64</c:v>
                </c:pt>
                <c:pt idx="64">
                  <c:v>month 65</c:v>
                </c:pt>
                <c:pt idx="65">
                  <c:v>month 66</c:v>
                </c:pt>
                <c:pt idx="66">
                  <c:v>month 67</c:v>
                </c:pt>
                <c:pt idx="67">
                  <c:v>month 68</c:v>
                </c:pt>
                <c:pt idx="68">
                  <c:v>month 69</c:v>
                </c:pt>
                <c:pt idx="69">
                  <c:v>month 70</c:v>
                </c:pt>
                <c:pt idx="70">
                  <c:v>month 71</c:v>
                </c:pt>
                <c:pt idx="71">
                  <c:v>month 72</c:v>
                </c:pt>
                <c:pt idx="72">
                  <c:v>month 73</c:v>
                </c:pt>
                <c:pt idx="73">
                  <c:v>month 74</c:v>
                </c:pt>
                <c:pt idx="74">
                  <c:v>month 75</c:v>
                </c:pt>
                <c:pt idx="75">
                  <c:v>month 76</c:v>
                </c:pt>
                <c:pt idx="76">
                  <c:v>month 77</c:v>
                </c:pt>
                <c:pt idx="77">
                  <c:v>month 78</c:v>
                </c:pt>
                <c:pt idx="78">
                  <c:v>month 79</c:v>
                </c:pt>
                <c:pt idx="79">
                  <c:v>month 80</c:v>
                </c:pt>
                <c:pt idx="80">
                  <c:v>month 81</c:v>
                </c:pt>
                <c:pt idx="81">
                  <c:v>month 82</c:v>
                </c:pt>
                <c:pt idx="82">
                  <c:v>month 83</c:v>
                </c:pt>
                <c:pt idx="83">
                  <c:v>month 84</c:v>
                </c:pt>
                <c:pt idx="84">
                  <c:v>month 85</c:v>
                </c:pt>
                <c:pt idx="85">
                  <c:v>month 86</c:v>
                </c:pt>
                <c:pt idx="86">
                  <c:v>month 87</c:v>
                </c:pt>
                <c:pt idx="87">
                  <c:v>month 88</c:v>
                </c:pt>
              </c:strCache>
            </c:strRef>
          </c:cat>
          <c:val>
            <c:numRef>
              <c:f>'budget 32 units'!$M$34:$CV$34</c:f>
              <c:numCache>
                <c:formatCode>#,##0</c:formatCode>
                <c:ptCount val="88"/>
                <c:pt idx="0">
                  <c:v>-82500</c:v>
                </c:pt>
                <c:pt idx="1">
                  <c:v>-67500</c:v>
                </c:pt>
                <c:pt idx="2">
                  <c:v>-75000</c:v>
                </c:pt>
                <c:pt idx="3">
                  <c:v>-90500</c:v>
                </c:pt>
                <c:pt idx="4">
                  <c:v>-108500</c:v>
                </c:pt>
                <c:pt idx="5">
                  <c:v>-84154.28571428571</c:v>
                </c:pt>
                <c:pt idx="6">
                  <c:v>-84462.857142857145</c:v>
                </c:pt>
                <c:pt idx="7">
                  <c:v>-84771.42857142858</c:v>
                </c:pt>
                <c:pt idx="8">
                  <c:v>-102580</c:v>
                </c:pt>
                <c:pt idx="9">
                  <c:v>-95388.57142857142</c:v>
                </c:pt>
                <c:pt idx="10">
                  <c:v>-95542.857142857145</c:v>
                </c:pt>
                <c:pt idx="11">
                  <c:v>-95607.938469142857</c:v>
                </c:pt>
                <c:pt idx="12">
                  <c:v>-95648.896733714297</c:v>
                </c:pt>
                <c:pt idx="13">
                  <c:v>-115511.44622228571</c:v>
                </c:pt>
                <c:pt idx="14">
                  <c:v>-103195.58693485714</c:v>
                </c:pt>
                <c:pt idx="15">
                  <c:v>-102855.60458571427</c:v>
                </c:pt>
                <c:pt idx="16">
                  <c:v>-131814.10249016</c:v>
                </c:pt>
                <c:pt idx="17">
                  <c:v>-131338.42219647201</c:v>
                </c:pt>
                <c:pt idx="18">
                  <c:v>-130667.16366756801</c:v>
                </c:pt>
                <c:pt idx="19">
                  <c:v>-188925.326903448</c:v>
                </c:pt>
                <c:pt idx="20">
                  <c:v>-164387.911904112</c:v>
                </c:pt>
                <c:pt idx="21">
                  <c:v>-189232.12955195201</c:v>
                </c:pt>
                <c:pt idx="22">
                  <c:v>-172109.63800876198</c:v>
                </c:pt>
                <c:pt idx="23">
                  <c:v>-240220.437274542</c:v>
                </c:pt>
                <c:pt idx="24">
                  <c:v>-264164.52734929195</c:v>
                </c:pt>
                <c:pt idx="25">
                  <c:v>-196141.90823301201</c:v>
                </c:pt>
                <c:pt idx="26">
                  <c:v>-219552.57992570198</c:v>
                </c:pt>
                <c:pt idx="27">
                  <c:v>-204811.80603035199</c:v>
                </c:pt>
                <c:pt idx="28">
                  <c:v>-246708.80444029073</c:v>
                </c:pt>
                <c:pt idx="29">
                  <c:v>-259504.77885222179</c:v>
                </c:pt>
                <c:pt idx="30">
                  <c:v>-267734.8366675335</c:v>
                </c:pt>
                <c:pt idx="31">
                  <c:v>-274148.97788622591</c:v>
                </c:pt>
                <c:pt idx="32">
                  <c:v>-283566.87633183226</c:v>
                </c:pt>
                <c:pt idx="33">
                  <c:v>-290763.5320043526</c:v>
                </c:pt>
                <c:pt idx="34">
                  <c:v>-307258.61872732022</c:v>
                </c:pt>
                <c:pt idx="35">
                  <c:v>-315802.13650073507</c:v>
                </c:pt>
                <c:pt idx="36">
                  <c:v>-320488.75914813037</c:v>
                </c:pt>
                <c:pt idx="37">
                  <c:v>-323604.99043189827</c:v>
                </c:pt>
                <c:pt idx="38">
                  <c:v>-331568.23826700868</c:v>
                </c:pt>
                <c:pt idx="39">
                  <c:v>-365589.85786750703</c:v>
                </c:pt>
                <c:pt idx="40">
                  <c:v>-365340.14865585766</c:v>
                </c:pt>
                <c:pt idx="41">
                  <c:v>-379790.39446420403</c:v>
                </c:pt>
                <c:pt idx="42">
                  <c:v>-391175.64178029262</c:v>
                </c:pt>
                <c:pt idx="43">
                  <c:v>-402384.24098757782</c:v>
                </c:pt>
                <c:pt idx="44">
                  <c:v>-412454.54246951395</c:v>
                </c:pt>
                <c:pt idx="45">
                  <c:v>-422624.8966095557</c:v>
                </c:pt>
                <c:pt idx="46">
                  <c:v>-376168.32027756673</c:v>
                </c:pt>
                <c:pt idx="47">
                  <c:v>-362011.51424045616</c:v>
                </c:pt>
                <c:pt idx="48">
                  <c:v>-343259.75069370389</c:v>
                </c:pt>
                <c:pt idx="49">
                  <c:v>-324039.73040421901</c:v>
                </c:pt>
                <c:pt idx="50">
                  <c:v>-299678.15413891023</c:v>
                </c:pt>
                <c:pt idx="51">
                  <c:v>-271551.72266468615</c:v>
                </c:pt>
                <c:pt idx="52">
                  <c:v>-221908.89220936922</c:v>
                </c:pt>
                <c:pt idx="53">
                  <c:v>-184284.26268647891</c:v>
                </c:pt>
                <c:pt idx="54">
                  <c:v>-141401.9413402318</c:v>
                </c:pt>
                <c:pt idx="55">
                  <c:v>-94086.928170627449</c:v>
                </c:pt>
                <c:pt idx="56">
                  <c:v>-40964.223177666194</c:v>
                </c:pt>
                <c:pt idx="57">
                  <c:v>14391.173638651962</c:v>
                </c:pt>
                <c:pt idx="58">
                  <c:v>75024.584991351003</c:v>
                </c:pt>
                <c:pt idx="59">
                  <c:v>140111.01088043116</c:v>
                </c:pt>
                <c:pt idx="60">
                  <c:v>209650.45130589232</c:v>
                </c:pt>
                <c:pt idx="61">
                  <c:v>285017.90626773471</c:v>
                </c:pt>
                <c:pt idx="62">
                  <c:v>362638.37576595764</c:v>
                </c:pt>
                <c:pt idx="63">
                  <c:v>445536.8598005618</c:v>
                </c:pt>
                <c:pt idx="64">
                  <c:v>542678.62406685972</c:v>
                </c:pt>
                <c:pt idx="65">
                  <c:v>542183.63359532435</c:v>
                </c:pt>
                <c:pt idx="66">
                  <c:v>603924.32779591181</c:v>
                </c:pt>
                <c:pt idx="67">
                  <c:v>657826.70666862186</c:v>
                </c:pt>
                <c:pt idx="68">
                  <c:v>713988.77021345496</c:v>
                </c:pt>
                <c:pt idx="69">
                  <c:v>772410.51843041088</c:v>
                </c:pt>
                <c:pt idx="70">
                  <c:v>821548.48913336033</c:v>
                </c:pt>
                <c:pt idx="71">
                  <c:v>881402.6823223033</c:v>
                </c:pt>
                <c:pt idx="72">
                  <c:v>941973.09799724026</c:v>
                </c:pt>
                <c:pt idx="73">
                  <c:v>1003259.7361581707</c:v>
                </c:pt>
                <c:pt idx="74">
                  <c:v>1063732.5968050945</c:v>
                </c:pt>
                <c:pt idx="75">
                  <c:v>1127369.6799380113</c:v>
                </c:pt>
                <c:pt idx="76">
                  <c:v>1279656.2380843787</c:v>
                </c:pt>
                <c:pt idx="77">
                  <c:v>1323999.5495457854</c:v>
                </c:pt>
                <c:pt idx="78">
                  <c:v>1371964.934357564</c:v>
                </c:pt>
                <c:pt idx="79">
                  <c:v>1420119.0725197149</c:v>
                </c:pt>
                <c:pt idx="80">
                  <c:v>1466277.1240322362</c:v>
                </c:pt>
                <c:pt idx="81">
                  <c:v>1515433.0088951297</c:v>
                </c:pt>
                <c:pt idx="82">
                  <c:v>1552342.370433209</c:v>
                </c:pt>
                <c:pt idx="83">
                  <c:v>1601999.1286464741</c:v>
                </c:pt>
                <c:pt idx="84">
                  <c:v>1649409.363534925</c:v>
                </c:pt>
                <c:pt idx="85">
                  <c:v>1699566.9950985624</c:v>
                </c:pt>
                <c:pt idx="86">
                  <c:v>1747478.1033373843</c:v>
                </c:pt>
                <c:pt idx="87">
                  <c:v>1796576.0082513927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3-A843-BD9A-ACC43BD0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7 units, 2 countries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cat>
            <c:strRef>
              <c:f>'budget 7 units 6D 1 2nd country'!$M$3:$CV$3</c:f>
              <c:strCache>
                <c:ptCount val="8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  <c:pt idx="60">
                  <c:v>month 61</c:v>
                </c:pt>
                <c:pt idx="61">
                  <c:v>month 62</c:v>
                </c:pt>
                <c:pt idx="62">
                  <c:v>month 63</c:v>
                </c:pt>
                <c:pt idx="63">
                  <c:v>month 64</c:v>
                </c:pt>
                <c:pt idx="64">
                  <c:v>month 65</c:v>
                </c:pt>
                <c:pt idx="65">
                  <c:v>month 66</c:v>
                </c:pt>
                <c:pt idx="66">
                  <c:v>month 67</c:v>
                </c:pt>
                <c:pt idx="67">
                  <c:v>month 68</c:v>
                </c:pt>
                <c:pt idx="68">
                  <c:v>month 69</c:v>
                </c:pt>
                <c:pt idx="69">
                  <c:v>month 70</c:v>
                </c:pt>
                <c:pt idx="70">
                  <c:v>month 71</c:v>
                </c:pt>
                <c:pt idx="71">
                  <c:v>month 72</c:v>
                </c:pt>
                <c:pt idx="72">
                  <c:v>month 73</c:v>
                </c:pt>
                <c:pt idx="73">
                  <c:v>month 74</c:v>
                </c:pt>
                <c:pt idx="74">
                  <c:v>month 75</c:v>
                </c:pt>
                <c:pt idx="75">
                  <c:v>month 76</c:v>
                </c:pt>
                <c:pt idx="76">
                  <c:v>month 77</c:v>
                </c:pt>
                <c:pt idx="77">
                  <c:v>month 78</c:v>
                </c:pt>
                <c:pt idx="78">
                  <c:v>month 79</c:v>
                </c:pt>
                <c:pt idx="79">
                  <c:v>month 80</c:v>
                </c:pt>
                <c:pt idx="80">
                  <c:v>month 81</c:v>
                </c:pt>
                <c:pt idx="81">
                  <c:v>month 82</c:v>
                </c:pt>
                <c:pt idx="82">
                  <c:v>month 83</c:v>
                </c:pt>
                <c:pt idx="83">
                  <c:v>month 84</c:v>
                </c:pt>
                <c:pt idx="84">
                  <c:v>month 85</c:v>
                </c:pt>
                <c:pt idx="85">
                  <c:v>month 86</c:v>
                </c:pt>
                <c:pt idx="86">
                  <c:v>month 87</c:v>
                </c:pt>
                <c:pt idx="87">
                  <c:v>month 88</c:v>
                </c:pt>
              </c:strCache>
            </c:strRef>
          </c:cat>
          <c:val>
            <c:numRef>
              <c:f>'budget 7 units 6D 1 2nd country'!$M$13:$CV$13</c:f>
              <c:numCache>
                <c:formatCode>#,##0</c:formatCode>
                <c:ptCount val="88"/>
                <c:pt idx="6">
                  <c:v>0</c:v>
                </c:pt>
                <c:pt idx="7">
                  <c:v>0</c:v>
                </c:pt>
                <c:pt idx="8">
                  <c:v>68.5762</c:v>
                </c:pt>
                <c:pt idx="9">
                  <c:v>68.5762</c:v>
                </c:pt>
                <c:pt idx="10">
                  <c:v>137.1524</c:v>
                </c:pt>
                <c:pt idx="11">
                  <c:v>205.7286</c:v>
                </c:pt>
                <c:pt idx="12">
                  <c:v>274.3048</c:v>
                </c:pt>
                <c:pt idx="13">
                  <c:v>480.03340000000003</c:v>
                </c:pt>
                <c:pt idx="14">
                  <c:v>1248.0868399999999</c:v>
                </c:pt>
                <c:pt idx="15">
                  <c:v>2304.1603199999995</c:v>
                </c:pt>
                <c:pt idx="16">
                  <c:v>4939.3538723199999</c:v>
                </c:pt>
                <c:pt idx="17">
                  <c:v>6629.1328286400003</c:v>
                </c:pt>
                <c:pt idx="18">
                  <c:v>8801.7057724800015</c:v>
                </c:pt>
                <c:pt idx="19">
                  <c:v>11457.072703840002</c:v>
                </c:pt>
                <c:pt idx="20">
                  <c:v>14595.233622720003</c:v>
                </c:pt>
                <c:pt idx="21">
                  <c:v>18457.585522880003</c:v>
                </c:pt>
                <c:pt idx="22">
                  <c:v>23225.176149640003</c:v>
                </c:pt>
                <c:pt idx="23">
                  <c:v>28898.005503000004</c:v>
                </c:pt>
                <c:pt idx="24">
                  <c:v>35476.073582960009</c:v>
                </c:pt>
                <c:pt idx="25">
                  <c:v>42959.380389520011</c:v>
                </c:pt>
                <c:pt idx="26">
                  <c:v>51347.925922680013</c:v>
                </c:pt>
                <c:pt idx="27">
                  <c:v>60943.456424640019</c:v>
                </c:pt>
                <c:pt idx="28">
                  <c:v>90358.67191427121</c:v>
                </c:pt>
                <c:pt idx="29">
                  <c:v>104320.27065456753</c:v>
                </c:pt>
                <c:pt idx="30">
                  <c:v>120035.83908585586</c:v>
                </c:pt>
                <c:pt idx="31">
                  <c:v>137505.3772081362</c:v>
                </c:pt>
                <c:pt idx="32">
                  <c:v>157079.67895960691</c:v>
                </c:pt>
                <c:pt idx="33">
                  <c:v>178758.74434026805</c:v>
                </c:pt>
                <c:pt idx="34">
                  <c:v>202893.36728831797</c:v>
                </c:pt>
                <c:pt idx="35">
                  <c:v>229483.54780375669</c:v>
                </c:pt>
                <c:pt idx="36">
                  <c:v>258529.28588658423</c:v>
                </c:pt>
                <c:pt idx="37">
                  <c:v>290030.58153680054</c:v>
                </c:pt>
                <c:pt idx="38">
                  <c:v>323987.43475440569</c:v>
                </c:pt>
                <c:pt idx="39">
                  <c:v>360399.8455393996</c:v>
                </c:pt>
                <c:pt idx="40">
                  <c:v>466484.94037101895</c:v>
                </c:pt>
                <c:pt idx="41">
                  <c:v>510741.95708865125</c:v>
                </c:pt>
                <c:pt idx="42">
                  <c:v>557628.84746522608</c:v>
                </c:pt>
                <c:pt idx="43">
                  <c:v>607145.61150074343</c:v>
                </c:pt>
                <c:pt idx="44">
                  <c:v>659292.24919520319</c:v>
                </c:pt>
                <c:pt idx="45">
                  <c:v>714068.76054860558</c:v>
                </c:pt>
                <c:pt idx="46">
                  <c:v>770949.17082916189</c:v>
                </c:pt>
                <c:pt idx="47">
                  <c:v>829933.48003687232</c:v>
                </c:pt>
                <c:pt idx="48">
                  <c:v>891021.68817173655</c:v>
                </c:pt>
                <c:pt idx="49">
                  <c:v>954213.79523375491</c:v>
                </c:pt>
                <c:pt idx="50">
                  <c:v>1019509.8012229273</c:v>
                </c:pt>
                <c:pt idx="51">
                  <c:v>1086909.7061392537</c:v>
                </c:pt>
                <c:pt idx="52">
                  <c:v>1183004.5156481429</c:v>
                </c:pt>
                <c:pt idx="53">
                  <c:v>1236280.3535581655</c:v>
                </c:pt>
                <c:pt idx="54">
                  <c:v>1291121.483662816</c:v>
                </c:pt>
                <c:pt idx="55">
                  <c:v>1347527.9059620949</c:v>
                </c:pt>
                <c:pt idx="56">
                  <c:v>1405499.6204560017</c:v>
                </c:pt>
                <c:pt idx="57">
                  <c:v>1465036.6271445369</c:v>
                </c:pt>
                <c:pt idx="58">
                  <c:v>1525356.2799303862</c:v>
                </c:pt>
                <c:pt idx="59">
                  <c:v>1586458.5788135496</c:v>
                </c:pt>
                <c:pt idx="60">
                  <c:v>1648343.5237940268</c:v>
                </c:pt>
                <c:pt idx="61">
                  <c:v>1711011.1148718181</c:v>
                </c:pt>
                <c:pt idx="62">
                  <c:v>1774461.3520469237</c:v>
                </c:pt>
                <c:pt idx="63">
                  <c:v>1838694.2353193434</c:v>
                </c:pt>
                <c:pt idx="64">
                  <c:v>1952384.2889951677</c:v>
                </c:pt>
                <c:pt idx="65">
                  <c:v>2002994.6786705838</c:v>
                </c:pt>
                <c:pt idx="66">
                  <c:v>2054207.0610864037</c:v>
                </c:pt>
                <c:pt idx="67">
                  <c:v>2106021.4362426279</c:v>
                </c:pt>
                <c:pt idx="68">
                  <c:v>2158437.8041392569</c:v>
                </c:pt>
                <c:pt idx="69">
                  <c:v>2211456.1647762898</c:v>
                </c:pt>
                <c:pt idx="70">
                  <c:v>2264956.119605646</c:v>
                </c:pt>
                <c:pt idx="71">
                  <c:v>2318937.6686273259</c:v>
                </c:pt>
                <c:pt idx="72">
                  <c:v>2373400.8118413296</c:v>
                </c:pt>
                <c:pt idx="73">
                  <c:v>2428345.549247656</c:v>
                </c:pt>
                <c:pt idx="74">
                  <c:v>2483771.8808463062</c:v>
                </c:pt>
                <c:pt idx="75">
                  <c:v>2539679.8066372797</c:v>
                </c:pt>
                <c:pt idx="76">
                  <c:v>2669303.7093725735</c:v>
                </c:pt>
                <c:pt idx="77">
                  <c:v>2708287.3308725809</c:v>
                </c:pt>
                <c:pt idx="78">
                  <c:v>2747601.072258268</c:v>
                </c:pt>
                <c:pt idx="79">
                  <c:v>2787244.9335296354</c:v>
                </c:pt>
                <c:pt idx="80">
                  <c:v>2827218.9146866826</c:v>
                </c:pt>
                <c:pt idx="81">
                  <c:v>2867523.0157294092</c:v>
                </c:pt>
                <c:pt idx="82">
                  <c:v>2907992.1767149759</c:v>
                </c:pt>
                <c:pt idx="83">
                  <c:v>2948626.3976433822</c:v>
                </c:pt>
                <c:pt idx="84">
                  <c:v>2989425.6785146287</c:v>
                </c:pt>
                <c:pt idx="85">
                  <c:v>3030390.0193287148</c:v>
                </c:pt>
                <c:pt idx="86">
                  <c:v>3071519.4200856416</c:v>
                </c:pt>
                <c:pt idx="87">
                  <c:v>3112813.880785408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9-EF47-99B1-64818509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45824"/>
        <c:axId val="-2034630704"/>
      </c:barChart>
      <c:catAx>
        <c:axId val="-20453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4630704"/>
        <c:crosses val="autoZero"/>
        <c:auto val="1"/>
        <c:lblAlgn val="ctr"/>
        <c:lblOffset val="100"/>
        <c:noMultiLvlLbl val="0"/>
      </c:catAx>
      <c:valAx>
        <c:axId val="-2034630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453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scale up from 1 to 32 local teams 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cat>
            <c:strRef>
              <c:f>'budget 32 units'!$M$3:$CV$3</c:f>
              <c:strCache>
                <c:ptCount val="8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  <c:pt idx="60">
                  <c:v>month 61</c:v>
                </c:pt>
                <c:pt idx="61">
                  <c:v>month 62</c:v>
                </c:pt>
                <c:pt idx="62">
                  <c:v>month 63</c:v>
                </c:pt>
                <c:pt idx="63">
                  <c:v>month 64</c:v>
                </c:pt>
                <c:pt idx="64">
                  <c:v>month 65</c:v>
                </c:pt>
                <c:pt idx="65">
                  <c:v>month 66</c:v>
                </c:pt>
                <c:pt idx="66">
                  <c:v>month 67</c:v>
                </c:pt>
                <c:pt idx="67">
                  <c:v>month 68</c:v>
                </c:pt>
                <c:pt idx="68">
                  <c:v>month 69</c:v>
                </c:pt>
                <c:pt idx="69">
                  <c:v>month 70</c:v>
                </c:pt>
                <c:pt idx="70">
                  <c:v>month 71</c:v>
                </c:pt>
                <c:pt idx="71">
                  <c:v>month 72</c:v>
                </c:pt>
                <c:pt idx="72">
                  <c:v>month 73</c:v>
                </c:pt>
                <c:pt idx="73">
                  <c:v>month 74</c:v>
                </c:pt>
                <c:pt idx="74">
                  <c:v>month 75</c:v>
                </c:pt>
                <c:pt idx="75">
                  <c:v>month 76</c:v>
                </c:pt>
                <c:pt idx="76">
                  <c:v>month 77</c:v>
                </c:pt>
                <c:pt idx="77">
                  <c:v>month 78</c:v>
                </c:pt>
                <c:pt idx="78">
                  <c:v>month 79</c:v>
                </c:pt>
                <c:pt idx="79">
                  <c:v>month 80</c:v>
                </c:pt>
                <c:pt idx="80">
                  <c:v>month 81</c:v>
                </c:pt>
                <c:pt idx="81">
                  <c:v>month 82</c:v>
                </c:pt>
                <c:pt idx="82">
                  <c:v>month 83</c:v>
                </c:pt>
                <c:pt idx="83">
                  <c:v>month 84</c:v>
                </c:pt>
                <c:pt idx="84">
                  <c:v>month 85</c:v>
                </c:pt>
                <c:pt idx="85">
                  <c:v>month 86</c:v>
                </c:pt>
                <c:pt idx="86">
                  <c:v>month 87</c:v>
                </c:pt>
                <c:pt idx="87">
                  <c:v>month 88</c:v>
                </c:pt>
              </c:strCache>
            </c:strRef>
          </c:cat>
          <c:val>
            <c:numRef>
              <c:f>'budget 32 units'!$M$13:$CV$13</c:f>
              <c:numCache>
                <c:formatCode>#,##0</c:formatCode>
                <c:ptCount val="8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192.01335999999998</c:v>
                </c:pt>
                <c:pt idx="12">
                  <c:v>768.05343999999991</c:v>
                </c:pt>
                <c:pt idx="13">
                  <c:v>1728.12024</c:v>
                </c:pt>
                <c:pt idx="14">
                  <c:v>3072.2137599999996</c:v>
                </c:pt>
                <c:pt idx="15">
                  <c:v>4800.3339999999998</c:v>
                </c:pt>
                <c:pt idx="16">
                  <c:v>9098.8097648000021</c:v>
                </c:pt>
                <c:pt idx="17">
                  <c:v>11754.176696160001</c:v>
                </c:pt>
                <c:pt idx="18">
                  <c:v>14892.337615040004</c:v>
                </c:pt>
                <c:pt idx="19">
                  <c:v>18513.292521440002</c:v>
                </c:pt>
                <c:pt idx="20">
                  <c:v>22617.041415360007</c:v>
                </c:pt>
                <c:pt idx="21">
                  <c:v>27444.981290560005</c:v>
                </c:pt>
                <c:pt idx="22">
                  <c:v>33178.15989236001</c:v>
                </c:pt>
                <c:pt idx="23">
                  <c:v>39816.577220760009</c:v>
                </c:pt>
                <c:pt idx="24">
                  <c:v>47360.233275760009</c:v>
                </c:pt>
                <c:pt idx="25">
                  <c:v>55809.128057360009</c:v>
                </c:pt>
                <c:pt idx="26">
                  <c:v>65163.261565560009</c:v>
                </c:pt>
                <c:pt idx="27">
                  <c:v>75724.38004256002</c:v>
                </c:pt>
                <c:pt idx="28">
                  <c:v>110190.22255375408</c:v>
                </c:pt>
                <c:pt idx="29">
                  <c:v>125274.36189628526</c:v>
                </c:pt>
                <c:pt idx="30">
                  <c:v>142112.47092980845</c:v>
                </c:pt>
                <c:pt idx="31">
                  <c:v>160704.54965432367</c:v>
                </c:pt>
                <c:pt idx="32">
                  <c:v>181401.39200802927</c:v>
                </c:pt>
                <c:pt idx="33">
                  <c:v>204202.99799092527</c:v>
                </c:pt>
                <c:pt idx="34">
                  <c:v>229460.16154121005</c:v>
                </c:pt>
                <c:pt idx="35">
                  <c:v>257172.88265888367</c:v>
                </c:pt>
                <c:pt idx="36">
                  <c:v>287691.95528214448</c:v>
                </c:pt>
                <c:pt idx="37">
                  <c:v>321368.17334919085</c:v>
                </c:pt>
                <c:pt idx="38">
                  <c:v>358552.33079822123</c:v>
                </c:pt>
                <c:pt idx="39">
                  <c:v>399595.22156743403</c:v>
                </c:pt>
                <c:pt idx="40">
                  <c:v>519738.17425443622</c:v>
                </c:pt>
                <c:pt idx="41">
                  <c:v>577936.93678480014</c:v>
                </c:pt>
                <c:pt idx="42">
                  <c:v>641873.60548012948</c:v>
                </c:pt>
                <c:pt idx="43">
                  <c:v>711958.03078077896</c:v>
                </c:pt>
                <c:pt idx="44">
                  <c:v>788600.06312710326</c:v>
                </c:pt>
                <c:pt idx="45">
                  <c:v>872209.55295945704</c:v>
                </c:pt>
                <c:pt idx="46">
                  <c:v>963196.35071819497</c:v>
                </c:pt>
                <c:pt idx="47">
                  <c:v>1062380.1572840263</c:v>
                </c:pt>
                <c:pt idx="48">
                  <c:v>1170580.6735376606</c:v>
                </c:pt>
                <c:pt idx="49">
                  <c:v>1288617.600359807</c:v>
                </c:pt>
                <c:pt idx="50">
                  <c:v>1417310.638631175</c:v>
                </c:pt>
                <c:pt idx="51">
                  <c:v>1557479.489232474</c:v>
                </c:pt>
                <c:pt idx="52">
                  <c:v>1749262.9428780435</c:v>
                </c:pt>
                <c:pt idx="53">
                  <c:v>1918649.9196538758</c:v>
                </c:pt>
                <c:pt idx="54">
                  <c:v>2101453.6866693781</c:v>
                </c:pt>
                <c:pt idx="55">
                  <c:v>2297674.2439245498</c:v>
                </c:pt>
                <c:pt idx="56">
                  <c:v>2507311.5914193918</c:v>
                </c:pt>
                <c:pt idx="57">
                  <c:v>2730365.7291539037</c:v>
                </c:pt>
                <c:pt idx="58">
                  <c:v>2966836.6571280854</c:v>
                </c:pt>
                <c:pt idx="59">
                  <c:v>3216724.3753419369</c:v>
                </c:pt>
                <c:pt idx="60">
                  <c:v>3480028.8837954584</c:v>
                </c:pt>
                <c:pt idx="61">
                  <c:v>3756750.1824886501</c:v>
                </c:pt>
                <c:pt idx="62">
                  <c:v>4046888.2714215112</c:v>
                </c:pt>
                <c:pt idx="63">
                  <c:v>4350443.1505940426</c:v>
                </c:pt>
                <c:pt idx="64">
                  <c:v>4786752.4419047721</c:v>
                </c:pt>
                <c:pt idx="65">
                  <c:v>4956170.3988471152</c:v>
                </c:pt>
                <c:pt idx="66">
                  <c:v>5132468.2728226511</c:v>
                </c:pt>
                <c:pt idx="67">
                  <c:v>5315646.0638313778</c:v>
                </c:pt>
                <c:pt idx="68">
                  <c:v>5505703.7718732962</c:v>
                </c:pt>
                <c:pt idx="69">
                  <c:v>5702641.3969484065</c:v>
                </c:pt>
                <c:pt idx="70">
                  <c:v>5901780.5954741379</c:v>
                </c:pt>
                <c:pt idx="71">
                  <c:v>6103121.3674504915</c:v>
                </c:pt>
                <c:pt idx="72">
                  <c:v>6306663.7128774654</c:v>
                </c:pt>
                <c:pt idx="73">
                  <c:v>6512407.6317550614</c:v>
                </c:pt>
                <c:pt idx="74">
                  <c:v>6720353.1240832787</c:v>
                </c:pt>
                <c:pt idx="75">
                  <c:v>6930500.1898621162</c:v>
                </c:pt>
                <c:pt idx="76">
                  <c:v>7344346.5779095115</c:v>
                </c:pt>
                <c:pt idx="77">
                  <c:v>7491414.9869798562</c:v>
                </c:pt>
                <c:pt idx="78">
                  <c:v>7639992.5155275939</c:v>
                </c:pt>
                <c:pt idx="79">
                  <c:v>7790079.1635527257</c:v>
                </c:pt>
                <c:pt idx="80">
                  <c:v>7941674.9310552496</c:v>
                </c:pt>
                <c:pt idx="81">
                  <c:v>8094779.8180351676</c:v>
                </c:pt>
                <c:pt idx="82">
                  <c:v>8248639.2647537822</c:v>
                </c:pt>
                <c:pt idx="83">
                  <c:v>8403253.2712110933</c:v>
                </c:pt>
                <c:pt idx="84">
                  <c:v>8558621.8374071009</c:v>
                </c:pt>
                <c:pt idx="85">
                  <c:v>8714744.9633418061</c:v>
                </c:pt>
                <c:pt idx="86">
                  <c:v>8871622.6490152068</c:v>
                </c:pt>
                <c:pt idx="87">
                  <c:v>9029254.8944273051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2-DC4B-8A96-EE917D0D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45824"/>
        <c:axId val="-2034630704"/>
      </c:barChart>
      <c:catAx>
        <c:axId val="-20453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4630704"/>
        <c:crosses val="autoZero"/>
        <c:auto val="1"/>
        <c:lblAlgn val="ctr"/>
        <c:lblOffset val="100"/>
        <c:noMultiLvlLbl val="0"/>
      </c:catAx>
      <c:valAx>
        <c:axId val="-2034630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453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 to 32 units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Grow to 32 units</c:v>
          </c:tx>
          <c:invertIfNegative val="0"/>
          <c:cat>
            <c:strRef>
              <c:f>'budget 32 units'!$M$3:$BL$3</c:f>
              <c:strCache>
                <c:ptCount val="5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</c:strCache>
            </c:strRef>
          </c:cat>
          <c:val>
            <c:numRef>
              <c:f>'budget 32 units'!$M$7:$BL$7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20</c:v>
                </c:pt>
                <c:pt idx="40">
                  <c:v>22</c:v>
                </c:pt>
                <c:pt idx="41">
                  <c:v>24</c:v>
                </c:pt>
                <c:pt idx="42">
                  <c:v>26</c:v>
                </c:pt>
                <c:pt idx="43">
                  <c:v>28</c:v>
                </c:pt>
                <c:pt idx="44">
                  <c:v>30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C-8A42-99AA-F8748413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934144"/>
        <c:axId val="-2045971920"/>
      </c:barChart>
      <c:catAx>
        <c:axId val="-204593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45971920"/>
        <c:crosses val="autoZero"/>
        <c:auto val="1"/>
        <c:lblAlgn val="ctr"/>
        <c:lblOffset val="100"/>
        <c:noMultiLvlLbl val="0"/>
      </c:catAx>
      <c:valAx>
        <c:axId val="-20459719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4593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EBT</a:t>
            </a:r>
          </a:p>
          <a:p>
            <a:pPr>
              <a:defRPr/>
            </a:pPr>
            <a:r>
              <a:rPr lang="en-US" sz="1200"/>
              <a:t>scale up from 1 to 32</a:t>
            </a:r>
            <a:r>
              <a:rPr lang="en-US" sz="1200" baseline="0"/>
              <a:t> local units </a:t>
            </a:r>
            <a:endParaRPr lang="en-US" sz="1200"/>
          </a:p>
        </c:rich>
      </c:tx>
      <c:layout>
        <c:manualLayout>
          <c:xMode val="edge"/>
          <c:yMode val="edge"/>
          <c:x val="0.18106034381991135"/>
          <c:y val="3.52422907488986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'budget 32 units'!$D$4:$K$4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32 units'!$D$34:$K$34</c:f>
              <c:numCache>
                <c:formatCode>#,##0</c:formatCode>
                <c:ptCount val="8"/>
                <c:pt idx="0">
                  <c:v>-315500</c:v>
                </c:pt>
                <c:pt idx="1">
                  <c:v>-1168219.4729457144</c:v>
                </c:pt>
                <c:pt idx="2">
                  <c:v>-2233365.9535353738</c:v>
                </c:pt>
                <c:pt idx="3">
                  <c:v>-3586740.4071250558</c:v>
                </c:pt>
                <c:pt idx="4">
                  <c:v>-4350479.0573865436</c:v>
                </c:pt>
                <c:pt idx="5">
                  <c:v>4298225.7568215206</c:v>
                </c:pt>
                <c:pt idx="6">
                  <c:v>9672298.8631247692</c:v>
                </c:pt>
                <c:pt idx="7">
                  <c:v>18424821.89673676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3-44B6-A507-9E97D228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scale up from 1 to 32 local teams 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724221517470585"/>
          <c:y val="0.24873869932925047"/>
          <c:w val="0.80702609902818589"/>
          <c:h val="0.6213925342665500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</c:spPr>
          <c:invertIfNegative val="0"/>
          <c:cat>
            <c:numRef>
              <c:f>'budget 32 units'!$D$4:$K$4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32 units'!$D$13:$K$13</c:f>
              <c:numCache>
                <c:formatCode>#,##0</c:formatCode>
                <c:ptCount val="8"/>
                <c:pt idx="0">
                  <c:v>0</c:v>
                </c:pt>
                <c:pt idx="1">
                  <c:v>10560.734799999998</c:v>
                </c:pt>
                <c:pt idx="2">
                  <c:v>421372.37935772014</c:v>
                </c:pt>
                <c:pt idx="3">
                  <c:v>2777726.7202302106</c:v>
                </c:pt>
                <c:pt idx="4">
                  <c:v>11571881.273150042</c:v>
                </c:pt>
                <c:pt idx="5">
                  <c:v>35122389.634468824</c:v>
                </c:pt>
                <c:pt idx="6">
                  <c:v>69874208.967730165</c:v>
                </c:pt>
                <c:pt idx="7">
                  <c:v>98128424.873216391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E-4A7C-8AA2-5C053A3A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45824"/>
        <c:axId val="-2034630704"/>
      </c:barChart>
      <c:catAx>
        <c:axId val="-20453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4630704"/>
        <c:crosses val="autoZero"/>
        <c:auto val="1"/>
        <c:lblAlgn val="ctr"/>
        <c:lblOffset val="100"/>
        <c:noMultiLvlLbl val="0"/>
      </c:catAx>
      <c:valAx>
        <c:axId val="-2034630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453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32 units, multiple countries</a:t>
            </a:r>
            <a:endParaRPr lang="en-US"/>
          </a:p>
          <a:p>
            <a:pPr>
              <a:defRPr/>
            </a:pPr>
            <a:r>
              <a:rPr lang="en-US" sz="1200" baseline="0"/>
              <a:t>revenue, margin and EBT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revenue</c:v>
          </c:tx>
          <c:invertIfNegative val="0"/>
          <c:cat>
            <c:numRef>
              <c:f>'budget 32 units'!$D$4:$K$4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32 units'!$D$13:$K$13</c:f>
              <c:numCache>
                <c:formatCode>#,##0</c:formatCode>
                <c:ptCount val="8"/>
                <c:pt idx="0">
                  <c:v>0</c:v>
                </c:pt>
                <c:pt idx="1">
                  <c:v>10560.734799999998</c:v>
                </c:pt>
                <c:pt idx="2">
                  <c:v>421372.37935772014</c:v>
                </c:pt>
                <c:pt idx="3">
                  <c:v>2777726.7202302106</c:v>
                </c:pt>
                <c:pt idx="4">
                  <c:v>11571881.273150042</c:v>
                </c:pt>
                <c:pt idx="5">
                  <c:v>35122389.634468824</c:v>
                </c:pt>
                <c:pt idx="6">
                  <c:v>69874208.967730165</c:v>
                </c:pt>
                <c:pt idx="7">
                  <c:v>98128424.873216391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E34E-9151-240CB7885FF6}"/>
            </c:ext>
          </c:extLst>
        </c:ser>
        <c:ser>
          <c:idx val="2"/>
          <c:order val="1"/>
          <c:tx>
            <c:v>margin</c:v>
          </c:tx>
          <c:invertIfNegative val="0"/>
          <c:cat>
            <c:numRef>
              <c:f>'budget 32 units'!$D$4:$K$4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32 units'!$D$14:$K$14</c:f>
              <c:numCache>
                <c:formatCode>#,##0</c:formatCode>
                <c:ptCount val="8"/>
                <c:pt idx="0">
                  <c:v>0</c:v>
                </c:pt>
                <c:pt idx="1">
                  <c:v>5032.0424000000003</c:v>
                </c:pt>
                <c:pt idx="2">
                  <c:v>175073.38098935998</c:v>
                </c:pt>
                <c:pt idx="3">
                  <c:v>1058435.6879323854</c:v>
                </c:pt>
                <c:pt idx="4">
                  <c:v>4409394.2095942982</c:v>
                </c:pt>
                <c:pt idx="5">
                  <c:v>13383170.620725188</c:v>
                </c:pt>
                <c:pt idx="6">
                  <c:v>26394789.343012623</c:v>
                </c:pt>
                <c:pt idx="7">
                  <c:v>37756458.210673064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8-E34E-9151-240CB7885FF6}"/>
            </c:ext>
          </c:extLst>
        </c:ser>
        <c:ser>
          <c:idx val="0"/>
          <c:order val="2"/>
          <c:tx>
            <c:v>EBT</c:v>
          </c:tx>
          <c:spPr>
            <a:solidFill>
              <a:srgbClr val="00B0F0"/>
            </a:solidFill>
          </c:spPr>
          <c:invertIfNegative val="0"/>
          <c:cat>
            <c:numRef>
              <c:f>'budget 32 units'!$D$4:$K$4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32 units'!$D$34:$K$34</c:f>
              <c:numCache>
                <c:formatCode>#,##0</c:formatCode>
                <c:ptCount val="8"/>
                <c:pt idx="0">
                  <c:v>-315500</c:v>
                </c:pt>
                <c:pt idx="1">
                  <c:v>-1168219.4729457144</c:v>
                </c:pt>
                <c:pt idx="2">
                  <c:v>-2233365.9535353738</c:v>
                </c:pt>
                <c:pt idx="3">
                  <c:v>-3586740.4071250558</c:v>
                </c:pt>
                <c:pt idx="4">
                  <c:v>-4350479.0573865436</c:v>
                </c:pt>
                <c:pt idx="5">
                  <c:v>4298225.7568215206</c:v>
                </c:pt>
                <c:pt idx="6">
                  <c:v>9672298.8631247692</c:v>
                </c:pt>
                <c:pt idx="7">
                  <c:v>18424821.89673676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8-E34E-9151-240CB788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-20346911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Operational cash</a:t>
            </a:r>
            <a:r>
              <a:rPr lang="en-US" baseline="0"/>
              <a:t> flow</a:t>
            </a:r>
            <a:endParaRPr lang="en-US"/>
          </a:p>
          <a:p>
            <a:pPr>
              <a:defRPr/>
            </a:pPr>
            <a:r>
              <a:rPr lang="en-US" sz="1200"/>
              <a:t>scale up to 32</a:t>
            </a:r>
            <a:r>
              <a:rPr lang="en-US" sz="1200" baseline="0"/>
              <a:t> local units in multiple countries </a:t>
            </a:r>
            <a:endParaRPr lang="en-US" sz="1200"/>
          </a:p>
        </c:rich>
      </c:tx>
      <c:layout>
        <c:manualLayout>
          <c:xMode val="edge"/>
          <c:yMode val="edge"/>
          <c:x val="0.25547566554180728"/>
          <c:y val="4.83745224916192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cash flow</c:v>
          </c:tx>
          <c:spPr>
            <a:solidFill>
              <a:srgbClr val="00B0F0"/>
            </a:solidFill>
          </c:spPr>
          <c:invertIfNegative val="0"/>
          <c:cat>
            <c:numRef>
              <c:f>'budget 32 units'!$D$4:$K$4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32 units'!$D$42:$K$42</c:f>
              <c:numCache>
                <c:formatCode>#,##0</c:formatCode>
                <c:ptCount val="8"/>
                <c:pt idx="0">
                  <c:v>-315500</c:v>
                </c:pt>
                <c:pt idx="1">
                  <c:v>-1168219.4729457141</c:v>
                </c:pt>
                <c:pt idx="2">
                  <c:v>-2233365.9535353738</c:v>
                </c:pt>
                <c:pt idx="3">
                  <c:v>-3586740.4071250558</c:v>
                </c:pt>
                <c:pt idx="4">
                  <c:v>-4350479.0573865436</c:v>
                </c:pt>
                <c:pt idx="5" formatCode="_ * #,##0_ ;_ * \-#,##0_ ;_ * &quot;-&quot;??_ ;_ @_ ">
                  <c:v>849724.11506620701</c:v>
                </c:pt>
                <c:pt idx="6" formatCode="_ * #,##0_ ;_ * \-#,##0_ ;_ * &quot;-&quot;??_ ;_ @_ ">
                  <c:v>9672298.8631247636</c:v>
                </c:pt>
                <c:pt idx="7" formatCode="_ * #,##0_ ;_ * \-#,##0_ ;_ * &quot;-&quot;??_ ;_ @_ ">
                  <c:v>18424821.896736756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0-8A45-B816-043FCBFD0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EBT</a:t>
            </a:r>
            <a:endParaRPr lang="en-US" sz="1200"/>
          </a:p>
          <a:p>
            <a:pPr>
              <a:defRPr/>
            </a:pPr>
            <a:r>
              <a:rPr lang="en-US" sz="1200" baseline="0"/>
              <a:t>7 units, 2 countries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F0"/>
            </a:solidFill>
          </c:spPr>
          <c:invertIfNegative val="0"/>
          <c:cat>
            <c:numRef>
              <c:f>'budget 7 units 6D 1 2nd country'!$D$36:$K$36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country'!$D$34:$K$34</c:f>
              <c:numCache>
                <c:formatCode>#,##0</c:formatCode>
                <c:ptCount val="8"/>
                <c:pt idx="0">
                  <c:v>-311000</c:v>
                </c:pt>
                <c:pt idx="1">
                  <c:v>-1149464.8334705716</c:v>
                </c:pt>
                <c:pt idx="2">
                  <c:v>-2268047.061209294</c:v>
                </c:pt>
                <c:pt idx="3">
                  <c:v>-2195336.7289735698</c:v>
                </c:pt>
                <c:pt idx="4">
                  <c:v>-355731.77017972153</c:v>
                </c:pt>
                <c:pt idx="5">
                  <c:v>1925081.6906429855</c:v>
                </c:pt>
                <c:pt idx="6">
                  <c:v>4557704.2881453689</c:v>
                </c:pt>
                <c:pt idx="7">
                  <c:v>7042831.9791226964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D-4BB5-ACAB-D0247661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rgbClr val="00B0F0"/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'budget 7 units 6D 1 2nd country'!$D$36:$K$36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  <c:pt idx="7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'budget 7 units 6D 1 2nd country'!$D$4:$I$4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9A8-BC40-AB64-834F98AAEFA4}"/>
                  </c:ext>
                </c:extLst>
              </c15:ser>
            </c15:filteredBarSeries>
          </c:ext>
        </c:extLst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7 units, 2 countries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cat>
            <c:numRef>
              <c:f>'budget 7 units 6D 1 2nd country'!$D$46:$K$46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country'!$D$4:$I$4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A-D045-AE33-B7E10B88CB65}"/>
            </c:ext>
          </c:extLst>
        </c:ser>
        <c:ser>
          <c:idx val="1"/>
          <c:order val="1"/>
          <c:spPr>
            <a:solidFill>
              <a:srgbClr val="00B0F0"/>
            </a:solidFill>
          </c:spPr>
          <c:invertIfNegative val="0"/>
          <c:cat>
            <c:numRef>
              <c:f>'budget 7 units 6D 1 2nd country'!$D$46:$K$46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country'!$D$13:$K$13</c:f>
              <c:numCache>
                <c:formatCode>_ * #,##0_ ;_ * \-#,##0_ ;_ * "-"??_ ;_ @_ </c:formatCode>
                <c:ptCount val="8"/>
                <c:pt idx="0">
                  <c:v>0</c:v>
                </c:pt>
                <c:pt idx="1">
                  <c:v>4786.6187599999994</c:v>
                </c:pt>
                <c:pt idx="2">
                  <c:v>307730.10229532007</c:v>
                </c:pt>
                <c:pt idx="3">
                  <c:v>2453382.6449719705</c:v>
                </c:pt>
                <c:pt idx="4">
                  <c:v>9067900.0078031551</c:v>
                </c:pt>
                <c:pt idx="5">
                  <c:v>18012795.591207806</c:v>
                </c:pt>
                <c:pt idx="6">
                  <c:v>26894593.270715874</c:v>
                </c:pt>
                <c:pt idx="7">
                  <c:v>34667946.549521901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4BC6-9E14-79FDF59E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45824"/>
        <c:axId val="-2034630704"/>
      </c:barChart>
      <c:catAx>
        <c:axId val="-20453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4630704"/>
        <c:crosses val="autoZero"/>
        <c:auto val="1"/>
        <c:lblAlgn val="ctr"/>
        <c:lblOffset val="100"/>
        <c:noMultiLvlLbl val="0"/>
      </c:catAx>
      <c:valAx>
        <c:axId val="-203463070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20453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7 units, 2 countries</a:t>
            </a:r>
            <a:endParaRPr lang="en-US"/>
          </a:p>
          <a:p>
            <a:pPr>
              <a:defRPr/>
            </a:pPr>
            <a:r>
              <a:rPr lang="en-US" sz="1200" baseline="0"/>
              <a:t>revenue, margin and EBT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revenue</c:v>
          </c:tx>
          <c:invertIfNegative val="0"/>
          <c:cat>
            <c:numRef>
              <c:f>'budget 7 units 6D 1 2nd country'!$D$4:$K$4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country'!$D$13:$K$13</c:f>
              <c:numCache>
                <c:formatCode>_ * #,##0_ ;_ * \-#,##0_ ;_ * "-"??_ ;_ @_ </c:formatCode>
                <c:ptCount val="8"/>
                <c:pt idx="0">
                  <c:v>0</c:v>
                </c:pt>
                <c:pt idx="1">
                  <c:v>4786.6187599999994</c:v>
                </c:pt>
                <c:pt idx="2">
                  <c:v>307730.10229532007</c:v>
                </c:pt>
                <c:pt idx="3">
                  <c:v>2453382.6449719705</c:v>
                </c:pt>
                <c:pt idx="4">
                  <c:v>9067900.0078031551</c:v>
                </c:pt>
                <c:pt idx="5">
                  <c:v>18012795.591207806</c:v>
                </c:pt>
                <c:pt idx="6">
                  <c:v>26894593.270715874</c:v>
                </c:pt>
                <c:pt idx="7">
                  <c:v>34667946.549521901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3-8C44-9E44-A476543BA5C8}"/>
            </c:ext>
          </c:extLst>
        </c:ser>
        <c:ser>
          <c:idx val="2"/>
          <c:order val="1"/>
          <c:tx>
            <c:v>margin</c:v>
          </c:tx>
          <c:invertIfNegative val="0"/>
          <c:cat>
            <c:numRef>
              <c:f>'budget 7 units 6D 1 2nd country'!$D$4:$K$4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country'!$D$14:$K$14</c:f>
              <c:numCache>
                <c:formatCode>_ * #,##0_ ;_ * \-#,##0_ ;_ * "-"??_ ;_ @_ </c:formatCode>
                <c:ptCount val="8"/>
                <c:pt idx="0">
                  <c:v>0</c:v>
                </c:pt>
                <c:pt idx="1">
                  <c:v>2280.7568799999995</c:v>
                </c:pt>
                <c:pt idx="2">
                  <c:v>127856.86029816001</c:v>
                </c:pt>
                <c:pt idx="3">
                  <c:v>934846.3722799453</c:v>
                </c:pt>
                <c:pt idx="4">
                  <c:v>3304407.0276265857</c:v>
                </c:pt>
                <c:pt idx="5">
                  <c:v>6681890.2989353864</c:v>
                </c:pt>
                <c:pt idx="6">
                  <c:v>10159358.285893312</c:v>
                </c:pt>
                <c:pt idx="7">
                  <c:v>13339038.885399848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3-8C44-9E44-A476543BA5C8}"/>
            </c:ext>
          </c:extLst>
        </c:ser>
        <c:ser>
          <c:idx val="0"/>
          <c:order val="2"/>
          <c:tx>
            <c:v>EBT</c:v>
          </c:tx>
          <c:spPr>
            <a:solidFill>
              <a:srgbClr val="00B0F0"/>
            </a:solidFill>
          </c:spPr>
          <c:invertIfNegative val="0"/>
          <c:cat>
            <c:numRef>
              <c:f>'budget 7 units 6D 1 2nd country'!$D$4:$K$4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country'!$D$34:$K$34</c:f>
              <c:numCache>
                <c:formatCode>#,##0</c:formatCode>
                <c:ptCount val="8"/>
                <c:pt idx="0">
                  <c:v>-311000</c:v>
                </c:pt>
                <c:pt idx="1">
                  <c:v>-1149464.8334705716</c:v>
                </c:pt>
                <c:pt idx="2">
                  <c:v>-2268047.061209294</c:v>
                </c:pt>
                <c:pt idx="3">
                  <c:v>-2195336.7289735698</c:v>
                </c:pt>
                <c:pt idx="4">
                  <c:v>-355731.77017972153</c:v>
                </c:pt>
                <c:pt idx="5">
                  <c:v>1925081.6906429855</c:v>
                </c:pt>
                <c:pt idx="6">
                  <c:v>4557704.2881453689</c:v>
                </c:pt>
                <c:pt idx="7">
                  <c:v>7042831.9791226964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3-8C44-9E44-A476543B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crossAx val="-20346911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NL"/>
        </a:p>
      </c:txPr>
    </c:legend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Operational cash</a:t>
            </a:r>
            <a:r>
              <a:rPr lang="en-US" sz="1800" baseline="0"/>
              <a:t> flow</a:t>
            </a:r>
            <a:endParaRPr lang="en-US" sz="1200"/>
          </a:p>
          <a:p>
            <a:pPr>
              <a:defRPr/>
            </a:pPr>
            <a:r>
              <a:rPr lang="en-US" sz="1200" baseline="0"/>
              <a:t>7 units, 2 countries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F0"/>
            </a:solidFill>
          </c:spPr>
          <c:invertIfNegative val="0"/>
          <c:cat>
            <c:numRef>
              <c:f>'budget 7 units 6D 1 2nd country'!$D$36:$K$36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country'!$D$42:$K$42</c:f>
              <c:numCache>
                <c:formatCode>#,##0</c:formatCode>
                <c:ptCount val="8"/>
                <c:pt idx="0">
                  <c:v>-311000</c:v>
                </c:pt>
                <c:pt idx="1">
                  <c:v>-1186864.8334705716</c:v>
                </c:pt>
                <c:pt idx="2">
                  <c:v>-2308047.061209294</c:v>
                </c:pt>
                <c:pt idx="3">
                  <c:v>-2240336.7289735698</c:v>
                </c:pt>
                <c:pt idx="4">
                  <c:v>-405731.77017972188</c:v>
                </c:pt>
                <c:pt idx="5" formatCode="_ * #,##0_ ;_ * \-#,##0_ ;_ * &quot;-&quot;??_ ;_ @_ ">
                  <c:v>1870081.6906429864</c:v>
                </c:pt>
                <c:pt idx="6" formatCode="_ * #,##0_ ;_ * \-#,##0_ ;_ * &quot;-&quot;??_ ;_ @_ ">
                  <c:v>4497704.288145368</c:v>
                </c:pt>
                <c:pt idx="7" formatCode="_ * #,##0_ ;_ * \-#,##0_ ;_ * &quot;-&quot;??_ ;_ @_ ">
                  <c:v>6977831.9791226927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9-E545-9DDE-89ECEF46C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rgbClr val="00B0F0"/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'budget 7 units 6D 1 2nd country'!$D$36:$K$36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  <c:pt idx="7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'budget 7 units 6D 1 2nd country'!$D$4:$I$4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09-E545-9DDE-89ECEF46C717}"/>
                  </c:ext>
                </c:extLst>
              </c15:ser>
            </c15:filteredBarSeries>
          </c:ext>
        </c:extLst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EBT</a:t>
            </a:r>
            <a:endParaRPr lang="en-US" sz="1200"/>
          </a:p>
          <a:p>
            <a:pPr>
              <a:defRPr/>
            </a:pPr>
            <a:r>
              <a:rPr lang="en-US" sz="1200" baseline="0"/>
              <a:t>7 units, 2 countries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cat>
            <c:strRef>
              <c:f>'budget 7 units 6D 1 2nd country'!$M$3:$CV$3</c:f>
              <c:strCache>
                <c:ptCount val="8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  <c:pt idx="60">
                  <c:v>month 61</c:v>
                </c:pt>
                <c:pt idx="61">
                  <c:v>month 62</c:v>
                </c:pt>
                <c:pt idx="62">
                  <c:v>month 63</c:v>
                </c:pt>
                <c:pt idx="63">
                  <c:v>month 64</c:v>
                </c:pt>
                <c:pt idx="64">
                  <c:v>month 65</c:v>
                </c:pt>
                <c:pt idx="65">
                  <c:v>month 66</c:v>
                </c:pt>
                <c:pt idx="66">
                  <c:v>month 67</c:v>
                </c:pt>
                <c:pt idx="67">
                  <c:v>month 68</c:v>
                </c:pt>
                <c:pt idx="68">
                  <c:v>month 69</c:v>
                </c:pt>
                <c:pt idx="69">
                  <c:v>month 70</c:v>
                </c:pt>
                <c:pt idx="70">
                  <c:v>month 71</c:v>
                </c:pt>
                <c:pt idx="71">
                  <c:v>month 72</c:v>
                </c:pt>
                <c:pt idx="72">
                  <c:v>month 73</c:v>
                </c:pt>
                <c:pt idx="73">
                  <c:v>month 74</c:v>
                </c:pt>
                <c:pt idx="74">
                  <c:v>month 75</c:v>
                </c:pt>
                <c:pt idx="75">
                  <c:v>month 76</c:v>
                </c:pt>
                <c:pt idx="76">
                  <c:v>month 77</c:v>
                </c:pt>
                <c:pt idx="77">
                  <c:v>month 78</c:v>
                </c:pt>
                <c:pt idx="78">
                  <c:v>month 79</c:v>
                </c:pt>
                <c:pt idx="79">
                  <c:v>month 80</c:v>
                </c:pt>
                <c:pt idx="80">
                  <c:v>month 81</c:v>
                </c:pt>
                <c:pt idx="81">
                  <c:v>month 82</c:v>
                </c:pt>
                <c:pt idx="82">
                  <c:v>month 83</c:v>
                </c:pt>
                <c:pt idx="83">
                  <c:v>month 84</c:v>
                </c:pt>
                <c:pt idx="84">
                  <c:v>month 85</c:v>
                </c:pt>
                <c:pt idx="85">
                  <c:v>month 86</c:v>
                </c:pt>
                <c:pt idx="86">
                  <c:v>month 87</c:v>
                </c:pt>
                <c:pt idx="87">
                  <c:v>month 88</c:v>
                </c:pt>
              </c:strCache>
            </c:strRef>
          </c:cat>
          <c:val>
            <c:numRef>
              <c:f>'budget 7 units 6D 1 2nd country'!$M$34:$CV$34</c:f>
              <c:numCache>
                <c:formatCode>#,##0</c:formatCode>
                <c:ptCount val="88"/>
                <c:pt idx="0">
                  <c:v>-82500</c:v>
                </c:pt>
                <c:pt idx="1">
                  <c:v>-67500</c:v>
                </c:pt>
                <c:pt idx="2">
                  <c:v>-82500</c:v>
                </c:pt>
                <c:pt idx="3">
                  <c:v>-78500</c:v>
                </c:pt>
                <c:pt idx="4">
                  <c:v>-114616.66666666667</c:v>
                </c:pt>
                <c:pt idx="5">
                  <c:v>-87116.666666666672</c:v>
                </c:pt>
                <c:pt idx="6">
                  <c:v>-87502.380952380961</c:v>
                </c:pt>
                <c:pt idx="7">
                  <c:v>-87733.809523809527</c:v>
                </c:pt>
                <c:pt idx="8">
                  <c:v>-97701.950813809526</c:v>
                </c:pt>
                <c:pt idx="9">
                  <c:v>-97933.379385238106</c:v>
                </c:pt>
                <c:pt idx="10">
                  <c:v>-98132.949246666671</c:v>
                </c:pt>
                <c:pt idx="11">
                  <c:v>-98101.090536666656</c:v>
                </c:pt>
                <c:pt idx="12">
                  <c:v>-98377.803255238105</c:v>
                </c:pt>
                <c:pt idx="13">
                  <c:v>-106590.79855380952</c:v>
                </c:pt>
                <c:pt idx="14">
                  <c:v>-106542.55243038097</c:v>
                </c:pt>
                <c:pt idx="15">
                  <c:v>-106514.7854392381</c:v>
                </c:pt>
                <c:pt idx="16">
                  <c:v>-136192.41754227734</c:v>
                </c:pt>
                <c:pt idx="17">
                  <c:v>-136107.89371902135</c:v>
                </c:pt>
                <c:pt idx="18">
                  <c:v>-135827.79166054935</c:v>
                </c:pt>
                <c:pt idx="19">
                  <c:v>-194477.11136686133</c:v>
                </c:pt>
                <c:pt idx="20">
                  <c:v>-170330.85283795735</c:v>
                </c:pt>
                <c:pt idx="21">
                  <c:v>-195566.22695622934</c:v>
                </c:pt>
                <c:pt idx="22">
                  <c:v>-178834.89188347134</c:v>
                </c:pt>
                <c:pt idx="23">
                  <c:v>-247336.84761968334</c:v>
                </c:pt>
                <c:pt idx="24">
                  <c:v>-271672.09416486532</c:v>
                </c:pt>
                <c:pt idx="25">
                  <c:v>-204040.63151901736</c:v>
                </c:pt>
                <c:pt idx="26">
                  <c:v>-225217.45968213934</c:v>
                </c:pt>
                <c:pt idx="27">
                  <c:v>-212442.84225722135</c:v>
                </c:pt>
                <c:pt idx="28">
                  <c:v>-205927.29190225687</c:v>
                </c:pt>
                <c:pt idx="29">
                  <c:v>-206340.31007888142</c:v>
                </c:pt>
                <c:pt idx="30">
                  <c:v>-205001.69737317238</c:v>
                </c:pt>
                <c:pt idx="31">
                  <c:v>-202186.45378512974</c:v>
                </c:pt>
                <c:pt idx="32">
                  <c:v>-198589.25313828673</c:v>
                </c:pt>
                <c:pt idx="33">
                  <c:v>-192835.09543264343</c:v>
                </c:pt>
                <c:pt idx="34">
                  <c:v>-188368.65449173312</c:v>
                </c:pt>
                <c:pt idx="35">
                  <c:v>-182164.93031555571</c:v>
                </c:pt>
                <c:pt idx="36">
                  <c:v>-175048.92290411127</c:v>
                </c:pt>
                <c:pt idx="37">
                  <c:v>-168018.362528119</c:v>
                </c:pt>
                <c:pt idx="38">
                  <c:v>-161536.20817185941</c:v>
                </c:pt>
                <c:pt idx="39">
                  <c:v>-154319.5488518207</c:v>
                </c:pt>
                <c:pt idx="40">
                  <c:v>-93832.855562963377</c:v>
                </c:pt>
                <c:pt idx="41">
                  <c:v>-89993.936980330123</c:v>
                </c:pt>
                <c:pt idx="42">
                  <c:v>-79355.634441173723</c:v>
                </c:pt>
                <c:pt idx="43">
                  <c:v>-67955.447945494001</c:v>
                </c:pt>
                <c:pt idx="44">
                  <c:v>-55793.377493291162</c:v>
                </c:pt>
                <c:pt idx="45">
                  <c:v>-42869.423084565118</c:v>
                </c:pt>
                <c:pt idx="46">
                  <c:v>-27898.461510620546</c:v>
                </c:pt>
                <c:pt idx="47">
                  <c:v>-14617.992771457357</c:v>
                </c:pt>
                <c:pt idx="48">
                  <c:v>134.48313292436069</c:v>
                </c:pt>
                <c:pt idx="49">
                  <c:v>5496.4662025246071</c:v>
                </c:pt>
                <c:pt idx="50">
                  <c:v>21467.956437343499</c:v>
                </c:pt>
                <c:pt idx="51">
                  <c:v>39486.453837380977</c:v>
                </c:pt>
                <c:pt idx="52">
                  <c:v>68626.578663690074</c:v>
                </c:pt>
                <c:pt idx="53">
                  <c:v>82105.633905580151</c:v>
                </c:pt>
                <c:pt idx="54">
                  <c:v>99052.111547022127</c:v>
                </c:pt>
                <c:pt idx="55">
                  <c:v>113166.01158801606</c:v>
                </c:pt>
                <c:pt idx="56">
                  <c:v>130147.33402856172</c:v>
                </c:pt>
                <c:pt idx="57">
                  <c:v>145196.07886865927</c:v>
                </c:pt>
                <c:pt idx="58">
                  <c:v>162878.53490853286</c:v>
                </c:pt>
                <c:pt idx="59">
                  <c:v>179894.70214818226</c:v>
                </c:pt>
                <c:pt idx="60">
                  <c:v>195644.58058760763</c:v>
                </c:pt>
                <c:pt idx="61">
                  <c:v>214028.17022680893</c:v>
                </c:pt>
                <c:pt idx="62">
                  <c:v>230245.47106578614</c:v>
                </c:pt>
                <c:pt idx="63">
                  <c:v>249096.48310453939</c:v>
                </c:pt>
                <c:pt idx="64">
                  <c:v>293377.52910438715</c:v>
                </c:pt>
                <c:pt idx="65">
                  <c:v>306245.21219456912</c:v>
                </c:pt>
                <c:pt idx="66">
                  <c:v>321745.54497316433</c:v>
                </c:pt>
                <c:pt idx="67">
                  <c:v>336512.52744017297</c:v>
                </c:pt>
                <c:pt idx="68">
                  <c:v>351464.15959559521</c:v>
                </c:pt>
                <c:pt idx="69">
                  <c:v>366600.44143943075</c:v>
                </c:pt>
                <c:pt idx="70">
                  <c:v>381884.44303399679</c:v>
                </c:pt>
                <c:pt idx="71">
                  <c:v>395786.16437929368</c:v>
                </c:pt>
                <c:pt idx="72">
                  <c:v>412283.60547532147</c:v>
                </c:pt>
                <c:pt idx="73">
                  <c:v>428010.76632207975</c:v>
                </c:pt>
                <c:pt idx="74">
                  <c:v>443885.64691956877</c:v>
                </c:pt>
                <c:pt idx="75">
                  <c:v>459908.24726778851</c:v>
                </c:pt>
                <c:pt idx="76">
                  <c:v>515733.937997267</c:v>
                </c:pt>
                <c:pt idx="77">
                  <c:v>527121.65947582433</c:v>
                </c:pt>
                <c:pt idx="78">
                  <c:v>538613.32046256238</c:v>
                </c:pt>
                <c:pt idx="79">
                  <c:v>551769.52095748135</c:v>
                </c:pt>
                <c:pt idx="80">
                  <c:v>562532.70096058096</c:v>
                </c:pt>
                <c:pt idx="81">
                  <c:v>575896.78047186136</c:v>
                </c:pt>
                <c:pt idx="82">
                  <c:v>586815.8697372321</c:v>
                </c:pt>
                <c:pt idx="83">
                  <c:v>598723.28875669313</c:v>
                </c:pt>
                <c:pt idx="84">
                  <c:v>612243.27753024467</c:v>
                </c:pt>
                <c:pt idx="85">
                  <c:v>623318.27605788631</c:v>
                </c:pt>
                <c:pt idx="86">
                  <c:v>636942.20433961879</c:v>
                </c:pt>
                <c:pt idx="87">
                  <c:v>648121.14237544138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D-0C45-BC6B-77256C9A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7 units, 2 countries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cat>
            <c:strRef>
              <c:f>'budget 7 units 6D 1 2nd country'!$M$3:$CV$3</c:f>
              <c:strCache>
                <c:ptCount val="88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  <c:pt idx="24">
                  <c:v>month 25</c:v>
                </c:pt>
                <c:pt idx="25">
                  <c:v>month 26</c:v>
                </c:pt>
                <c:pt idx="26">
                  <c:v>month 27</c:v>
                </c:pt>
                <c:pt idx="27">
                  <c:v>month 28</c:v>
                </c:pt>
                <c:pt idx="28">
                  <c:v>month 29</c:v>
                </c:pt>
                <c:pt idx="29">
                  <c:v>month 30</c:v>
                </c:pt>
                <c:pt idx="30">
                  <c:v>month 31</c:v>
                </c:pt>
                <c:pt idx="31">
                  <c:v>month 32</c:v>
                </c:pt>
                <c:pt idx="32">
                  <c:v>month 33</c:v>
                </c:pt>
                <c:pt idx="33">
                  <c:v>month 34</c:v>
                </c:pt>
                <c:pt idx="34">
                  <c:v>month 35</c:v>
                </c:pt>
                <c:pt idx="35">
                  <c:v>month 36</c:v>
                </c:pt>
                <c:pt idx="36">
                  <c:v>month 37</c:v>
                </c:pt>
                <c:pt idx="37">
                  <c:v>month 38</c:v>
                </c:pt>
                <c:pt idx="38">
                  <c:v>month 39</c:v>
                </c:pt>
                <c:pt idx="39">
                  <c:v>month 40</c:v>
                </c:pt>
                <c:pt idx="40">
                  <c:v>month 41</c:v>
                </c:pt>
                <c:pt idx="41">
                  <c:v>month 42</c:v>
                </c:pt>
                <c:pt idx="42">
                  <c:v>month 43</c:v>
                </c:pt>
                <c:pt idx="43">
                  <c:v>month 44</c:v>
                </c:pt>
                <c:pt idx="44">
                  <c:v>month 45</c:v>
                </c:pt>
                <c:pt idx="45">
                  <c:v>month 46</c:v>
                </c:pt>
                <c:pt idx="46">
                  <c:v>month 47</c:v>
                </c:pt>
                <c:pt idx="47">
                  <c:v>month 48</c:v>
                </c:pt>
                <c:pt idx="48">
                  <c:v>month 49</c:v>
                </c:pt>
                <c:pt idx="49">
                  <c:v>month 50</c:v>
                </c:pt>
                <c:pt idx="50">
                  <c:v>month 51</c:v>
                </c:pt>
                <c:pt idx="51">
                  <c:v>month 52</c:v>
                </c:pt>
                <c:pt idx="52">
                  <c:v>month 53</c:v>
                </c:pt>
                <c:pt idx="53">
                  <c:v>month 54</c:v>
                </c:pt>
                <c:pt idx="54">
                  <c:v>month 55</c:v>
                </c:pt>
                <c:pt idx="55">
                  <c:v>month 56</c:v>
                </c:pt>
                <c:pt idx="56">
                  <c:v>month 57</c:v>
                </c:pt>
                <c:pt idx="57">
                  <c:v>month 58</c:v>
                </c:pt>
                <c:pt idx="58">
                  <c:v>month 59</c:v>
                </c:pt>
                <c:pt idx="59">
                  <c:v>month 60</c:v>
                </c:pt>
                <c:pt idx="60">
                  <c:v>month 61</c:v>
                </c:pt>
                <c:pt idx="61">
                  <c:v>month 62</c:v>
                </c:pt>
                <c:pt idx="62">
                  <c:v>month 63</c:v>
                </c:pt>
                <c:pt idx="63">
                  <c:v>month 64</c:v>
                </c:pt>
                <c:pt idx="64">
                  <c:v>month 65</c:v>
                </c:pt>
                <c:pt idx="65">
                  <c:v>month 66</c:v>
                </c:pt>
                <c:pt idx="66">
                  <c:v>month 67</c:v>
                </c:pt>
                <c:pt idx="67">
                  <c:v>month 68</c:v>
                </c:pt>
                <c:pt idx="68">
                  <c:v>month 69</c:v>
                </c:pt>
                <c:pt idx="69">
                  <c:v>month 70</c:v>
                </c:pt>
                <c:pt idx="70">
                  <c:v>month 71</c:v>
                </c:pt>
                <c:pt idx="71">
                  <c:v>month 72</c:v>
                </c:pt>
                <c:pt idx="72">
                  <c:v>month 73</c:v>
                </c:pt>
                <c:pt idx="73">
                  <c:v>month 74</c:v>
                </c:pt>
                <c:pt idx="74">
                  <c:v>month 75</c:v>
                </c:pt>
                <c:pt idx="75">
                  <c:v>month 76</c:v>
                </c:pt>
                <c:pt idx="76">
                  <c:v>month 77</c:v>
                </c:pt>
                <c:pt idx="77">
                  <c:v>month 78</c:v>
                </c:pt>
                <c:pt idx="78">
                  <c:v>month 79</c:v>
                </c:pt>
                <c:pt idx="79">
                  <c:v>month 80</c:v>
                </c:pt>
                <c:pt idx="80">
                  <c:v>month 81</c:v>
                </c:pt>
                <c:pt idx="81">
                  <c:v>month 82</c:v>
                </c:pt>
                <c:pt idx="82">
                  <c:v>month 83</c:v>
                </c:pt>
                <c:pt idx="83">
                  <c:v>month 84</c:v>
                </c:pt>
                <c:pt idx="84">
                  <c:v>month 85</c:v>
                </c:pt>
                <c:pt idx="85">
                  <c:v>month 86</c:v>
                </c:pt>
                <c:pt idx="86">
                  <c:v>month 87</c:v>
                </c:pt>
                <c:pt idx="87">
                  <c:v>month 88</c:v>
                </c:pt>
              </c:strCache>
            </c:strRef>
          </c:cat>
          <c:val>
            <c:numRef>
              <c:f>'budget 7 units 6D 1 2nd country'!$M$13:$CV$13</c:f>
              <c:numCache>
                <c:formatCode>#,##0</c:formatCode>
                <c:ptCount val="88"/>
                <c:pt idx="6">
                  <c:v>0</c:v>
                </c:pt>
                <c:pt idx="7">
                  <c:v>0</c:v>
                </c:pt>
                <c:pt idx="8">
                  <c:v>68.5762</c:v>
                </c:pt>
                <c:pt idx="9">
                  <c:v>68.5762</c:v>
                </c:pt>
                <c:pt idx="10">
                  <c:v>137.1524</c:v>
                </c:pt>
                <c:pt idx="11">
                  <c:v>205.7286</c:v>
                </c:pt>
                <c:pt idx="12">
                  <c:v>274.3048</c:v>
                </c:pt>
                <c:pt idx="13">
                  <c:v>480.03340000000003</c:v>
                </c:pt>
                <c:pt idx="14">
                  <c:v>1248.0868399999999</c:v>
                </c:pt>
                <c:pt idx="15">
                  <c:v>2304.1603199999995</c:v>
                </c:pt>
                <c:pt idx="16">
                  <c:v>4939.3538723199999</c:v>
                </c:pt>
                <c:pt idx="17">
                  <c:v>6629.1328286400003</c:v>
                </c:pt>
                <c:pt idx="18">
                  <c:v>8801.7057724800015</c:v>
                </c:pt>
                <c:pt idx="19">
                  <c:v>11457.072703840002</c:v>
                </c:pt>
                <c:pt idx="20">
                  <c:v>14595.233622720003</c:v>
                </c:pt>
                <c:pt idx="21">
                  <c:v>18457.585522880003</c:v>
                </c:pt>
                <c:pt idx="22">
                  <c:v>23225.176149640003</c:v>
                </c:pt>
                <c:pt idx="23">
                  <c:v>28898.005503000004</c:v>
                </c:pt>
                <c:pt idx="24">
                  <c:v>35476.073582960009</c:v>
                </c:pt>
                <c:pt idx="25">
                  <c:v>42959.380389520011</c:v>
                </c:pt>
                <c:pt idx="26">
                  <c:v>51347.925922680013</c:v>
                </c:pt>
                <c:pt idx="27">
                  <c:v>60943.456424640019</c:v>
                </c:pt>
                <c:pt idx="28">
                  <c:v>90358.67191427121</c:v>
                </c:pt>
                <c:pt idx="29">
                  <c:v>104320.27065456753</c:v>
                </c:pt>
                <c:pt idx="30">
                  <c:v>120035.83908585586</c:v>
                </c:pt>
                <c:pt idx="31">
                  <c:v>137505.3772081362</c:v>
                </c:pt>
                <c:pt idx="32">
                  <c:v>157079.67895960691</c:v>
                </c:pt>
                <c:pt idx="33">
                  <c:v>178758.74434026805</c:v>
                </c:pt>
                <c:pt idx="34">
                  <c:v>202893.36728831797</c:v>
                </c:pt>
                <c:pt idx="35">
                  <c:v>229483.54780375669</c:v>
                </c:pt>
                <c:pt idx="36">
                  <c:v>258529.28588658423</c:v>
                </c:pt>
                <c:pt idx="37">
                  <c:v>290030.58153680054</c:v>
                </c:pt>
                <c:pt idx="38">
                  <c:v>323987.43475440569</c:v>
                </c:pt>
                <c:pt idx="39">
                  <c:v>360399.8455393996</c:v>
                </c:pt>
                <c:pt idx="40">
                  <c:v>466484.94037101895</c:v>
                </c:pt>
                <c:pt idx="41">
                  <c:v>510741.95708865125</c:v>
                </c:pt>
                <c:pt idx="42">
                  <c:v>557628.84746522608</c:v>
                </c:pt>
                <c:pt idx="43">
                  <c:v>607145.61150074343</c:v>
                </c:pt>
                <c:pt idx="44">
                  <c:v>659292.24919520319</c:v>
                </c:pt>
                <c:pt idx="45">
                  <c:v>714068.76054860558</c:v>
                </c:pt>
                <c:pt idx="46">
                  <c:v>770949.17082916189</c:v>
                </c:pt>
                <c:pt idx="47">
                  <c:v>829933.48003687232</c:v>
                </c:pt>
                <c:pt idx="48">
                  <c:v>891021.68817173655</c:v>
                </c:pt>
                <c:pt idx="49">
                  <c:v>954213.79523375491</c:v>
                </c:pt>
                <c:pt idx="50">
                  <c:v>1019509.8012229273</c:v>
                </c:pt>
                <c:pt idx="51">
                  <c:v>1086909.7061392537</c:v>
                </c:pt>
                <c:pt idx="52">
                  <c:v>1183004.5156481429</c:v>
                </c:pt>
                <c:pt idx="53">
                  <c:v>1236280.3535581655</c:v>
                </c:pt>
                <c:pt idx="54">
                  <c:v>1291121.483662816</c:v>
                </c:pt>
                <c:pt idx="55">
                  <c:v>1347527.9059620949</c:v>
                </c:pt>
                <c:pt idx="56">
                  <c:v>1405499.6204560017</c:v>
                </c:pt>
                <c:pt idx="57">
                  <c:v>1465036.6271445369</c:v>
                </c:pt>
                <c:pt idx="58">
                  <c:v>1525356.2799303862</c:v>
                </c:pt>
                <c:pt idx="59">
                  <c:v>1586458.5788135496</c:v>
                </c:pt>
                <c:pt idx="60">
                  <c:v>1648343.5237940268</c:v>
                </c:pt>
                <c:pt idx="61">
                  <c:v>1711011.1148718181</c:v>
                </c:pt>
                <c:pt idx="62">
                  <c:v>1774461.3520469237</c:v>
                </c:pt>
                <c:pt idx="63">
                  <c:v>1838694.2353193434</c:v>
                </c:pt>
                <c:pt idx="64">
                  <c:v>1952384.2889951677</c:v>
                </c:pt>
                <c:pt idx="65">
                  <c:v>2002994.6786705838</c:v>
                </c:pt>
                <c:pt idx="66">
                  <c:v>2054207.0610864037</c:v>
                </c:pt>
                <c:pt idx="67">
                  <c:v>2106021.4362426279</c:v>
                </c:pt>
                <c:pt idx="68">
                  <c:v>2158437.8041392569</c:v>
                </c:pt>
                <c:pt idx="69">
                  <c:v>2211456.1647762898</c:v>
                </c:pt>
                <c:pt idx="70">
                  <c:v>2264956.119605646</c:v>
                </c:pt>
                <c:pt idx="71">
                  <c:v>2318937.6686273259</c:v>
                </c:pt>
                <c:pt idx="72">
                  <c:v>2373400.8118413296</c:v>
                </c:pt>
                <c:pt idx="73">
                  <c:v>2428345.549247656</c:v>
                </c:pt>
                <c:pt idx="74">
                  <c:v>2483771.8808463062</c:v>
                </c:pt>
                <c:pt idx="75">
                  <c:v>2539679.8066372797</c:v>
                </c:pt>
                <c:pt idx="76">
                  <c:v>2669303.7093725735</c:v>
                </c:pt>
                <c:pt idx="77">
                  <c:v>2708287.3308725809</c:v>
                </c:pt>
                <c:pt idx="78">
                  <c:v>2747601.072258268</c:v>
                </c:pt>
                <c:pt idx="79">
                  <c:v>2787244.9335296354</c:v>
                </c:pt>
                <c:pt idx="80">
                  <c:v>2827218.9146866826</c:v>
                </c:pt>
                <c:pt idx="81">
                  <c:v>2867523.0157294092</c:v>
                </c:pt>
                <c:pt idx="82">
                  <c:v>2907992.1767149759</c:v>
                </c:pt>
                <c:pt idx="83">
                  <c:v>2948626.3976433822</c:v>
                </c:pt>
                <c:pt idx="84">
                  <c:v>2989425.6785146287</c:v>
                </c:pt>
                <c:pt idx="85">
                  <c:v>3030390.0193287148</c:v>
                </c:pt>
                <c:pt idx="86">
                  <c:v>3071519.4200856416</c:v>
                </c:pt>
                <c:pt idx="87">
                  <c:v>3112813.880785408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B14E-89E5-81D12103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345824"/>
        <c:axId val="-2034630704"/>
      </c:barChart>
      <c:catAx>
        <c:axId val="-20453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4630704"/>
        <c:crosses val="autoZero"/>
        <c:auto val="1"/>
        <c:lblAlgn val="ctr"/>
        <c:lblOffset val="100"/>
        <c:noMultiLvlLbl val="0"/>
      </c:catAx>
      <c:valAx>
        <c:axId val="-2034630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453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EBT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6 units in Germany</a:t>
            </a:r>
            <a:endParaRPr lang="en-US" sz="10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00B0F0"/>
            </a:solidFill>
          </c:spPr>
          <c:invertIfNegative val="0"/>
          <c:cat>
            <c:numRef>
              <c:f>'budget 7 units 6D 1 2nd country'!$D$36:$K$36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'budget 7 units 6D 1 2nd country'!$D$34:$K$34</c:f>
              <c:numCache>
                <c:formatCode>#,##0</c:formatCode>
                <c:ptCount val="8"/>
                <c:pt idx="0">
                  <c:v>-311000</c:v>
                </c:pt>
                <c:pt idx="1">
                  <c:v>-1149464.8334705716</c:v>
                </c:pt>
                <c:pt idx="2">
                  <c:v>-2268047.061209294</c:v>
                </c:pt>
                <c:pt idx="3">
                  <c:v>-2195336.7289735698</c:v>
                </c:pt>
                <c:pt idx="4">
                  <c:v>-355731.77017972153</c:v>
                </c:pt>
                <c:pt idx="5">
                  <c:v>1925081.6906429855</c:v>
                </c:pt>
                <c:pt idx="6">
                  <c:v>4557704.2881453689</c:v>
                </c:pt>
                <c:pt idx="7">
                  <c:v>7042831.9791226964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004A-B713-818284B0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4691168"/>
        <c:axId val="-2050020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rgbClr val="00B0F0"/>
                  </a:solidFill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'budget 7 units 6D 1 2nd country'!$D$36:$K$36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  <c:pt idx="7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'budget 7 units 6D 1 2nd country'!$D$4:$I$4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2D6-004A-B713-818284B0CD9F}"/>
                  </c:ext>
                </c:extLst>
              </c15:ser>
            </c15:filteredBarSeries>
          </c:ext>
        </c:extLst>
      </c:barChart>
      <c:catAx>
        <c:axId val="-2034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-2050020848"/>
        <c:crosses val="autoZero"/>
        <c:auto val="1"/>
        <c:lblAlgn val="ctr"/>
        <c:lblOffset val="100"/>
        <c:noMultiLvlLbl val="0"/>
      </c:catAx>
      <c:valAx>
        <c:axId val="-2050020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346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158749</xdr:colOff>
      <xdr:row>88</xdr:row>
      <xdr:rowOff>76200</xdr:rowOff>
    </xdr:from>
    <xdr:to>
      <xdr:col>10</xdr:col>
      <xdr:colOff>182562</xdr:colOff>
      <xdr:row>104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78EA9-2153-8847-AA9C-DE06A4667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178592</xdr:colOff>
      <xdr:row>105</xdr:row>
      <xdr:rowOff>88105</xdr:rowOff>
    </xdr:from>
    <xdr:to>
      <xdr:col>10</xdr:col>
      <xdr:colOff>250030</xdr:colOff>
      <xdr:row>121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BA56F-A454-E647-A97E-7EC8BC893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464343</xdr:colOff>
      <xdr:row>122</xdr:row>
      <xdr:rowOff>5555</xdr:rowOff>
    </xdr:from>
    <xdr:to>
      <xdr:col>10</xdr:col>
      <xdr:colOff>276226</xdr:colOff>
      <xdr:row>136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F26B3-B683-7B4E-BEDF-D6D72F8AA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122</xdr:row>
      <xdr:rowOff>17463</xdr:rowOff>
    </xdr:from>
    <xdr:to>
      <xdr:col>4</xdr:col>
      <xdr:colOff>261936</xdr:colOff>
      <xdr:row>136</xdr:row>
      <xdr:rowOff>93663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D4744A-3ACF-C345-99DD-45C1819BA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492125</xdr:colOff>
      <xdr:row>137</xdr:row>
      <xdr:rowOff>59532</xdr:rowOff>
    </xdr:from>
    <xdr:to>
      <xdr:col>10</xdr:col>
      <xdr:colOff>253999</xdr:colOff>
      <xdr:row>154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96D0B2-FE01-C24E-97C7-C5E3C3A8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222250</xdr:colOff>
      <xdr:row>139</xdr:row>
      <xdr:rowOff>0</xdr:rowOff>
    </xdr:from>
    <xdr:to>
      <xdr:col>4</xdr:col>
      <xdr:colOff>127000</xdr:colOff>
      <xdr:row>155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333389-4EDC-624D-9FF5-978677B5D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64</xdr:row>
      <xdr:rowOff>76200</xdr:rowOff>
    </xdr:from>
    <xdr:to>
      <xdr:col>10</xdr:col>
      <xdr:colOff>214312</xdr:colOff>
      <xdr:row>80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EE198-7C1C-1944-B4EF-1AA4C505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178592</xdr:colOff>
      <xdr:row>84</xdr:row>
      <xdr:rowOff>88105</xdr:rowOff>
    </xdr:from>
    <xdr:to>
      <xdr:col>10</xdr:col>
      <xdr:colOff>250030</xdr:colOff>
      <xdr:row>100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2438F-A411-DF40-BC5E-6728590C7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464343</xdr:colOff>
      <xdr:row>101</xdr:row>
      <xdr:rowOff>5555</xdr:rowOff>
    </xdr:from>
    <xdr:to>
      <xdr:col>10</xdr:col>
      <xdr:colOff>276226</xdr:colOff>
      <xdr:row>115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03D573-2036-174D-9CD0-9B6F9D101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101</xdr:row>
      <xdr:rowOff>17463</xdr:rowOff>
    </xdr:from>
    <xdr:to>
      <xdr:col>4</xdr:col>
      <xdr:colOff>261936</xdr:colOff>
      <xdr:row>115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BADDD3-52C8-AB42-A6B2-783555F5F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492125</xdr:colOff>
      <xdr:row>116</xdr:row>
      <xdr:rowOff>59532</xdr:rowOff>
    </xdr:from>
    <xdr:to>
      <xdr:col>10</xdr:col>
      <xdr:colOff>253999</xdr:colOff>
      <xdr:row>133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76586B-1B4C-1141-B393-5C9FDBB94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222250</xdr:colOff>
      <xdr:row>118</xdr:row>
      <xdr:rowOff>0</xdr:rowOff>
    </xdr:from>
    <xdr:to>
      <xdr:col>4</xdr:col>
      <xdr:colOff>127000</xdr:colOff>
      <xdr:row>134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F5302-4005-8C4C-9163-EE230162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71438</xdr:colOff>
      <xdr:row>62</xdr:row>
      <xdr:rowOff>76200</xdr:rowOff>
    </xdr:from>
    <xdr:to>
      <xdr:col>10</xdr:col>
      <xdr:colOff>607219</xdr:colOff>
      <xdr:row>78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09E77-A130-F648-ABE1-A7E601676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119062</xdr:colOff>
      <xdr:row>81</xdr:row>
      <xdr:rowOff>119062</xdr:rowOff>
    </xdr:from>
    <xdr:to>
      <xdr:col>10</xdr:col>
      <xdr:colOff>583406</xdr:colOff>
      <xdr:row>98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BE8F6-E28A-B44F-BC23-F39C5FF53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154781</xdr:colOff>
      <xdr:row>99</xdr:row>
      <xdr:rowOff>160338</xdr:rowOff>
    </xdr:from>
    <xdr:to>
      <xdr:col>10</xdr:col>
      <xdr:colOff>575469</xdr:colOff>
      <xdr:row>113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627A71-8CF5-F442-BAD7-0D646D77B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130970</xdr:colOff>
      <xdr:row>99</xdr:row>
      <xdr:rowOff>114300</xdr:rowOff>
    </xdr:from>
    <xdr:to>
      <xdr:col>4</xdr:col>
      <xdr:colOff>595313</xdr:colOff>
      <xdr:row>114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4F0F3-FF7A-5C47-A202-BA3202AC9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142874</xdr:colOff>
      <xdr:row>115</xdr:row>
      <xdr:rowOff>47627</xdr:rowOff>
    </xdr:from>
    <xdr:to>
      <xdr:col>5</xdr:col>
      <xdr:colOff>476250</xdr:colOff>
      <xdr:row>131</xdr:row>
      <xdr:rowOff>136527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722F62-B57E-AF47-8448-E8191957F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127000</xdr:colOff>
      <xdr:row>133</xdr:row>
      <xdr:rowOff>127000</xdr:rowOff>
    </xdr:from>
    <xdr:to>
      <xdr:col>4</xdr:col>
      <xdr:colOff>134938</xdr:colOff>
      <xdr:row>147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DB5EEF-38C5-CE4B-A049-3DFE12C09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83342</xdr:colOff>
      <xdr:row>64</xdr:row>
      <xdr:rowOff>88106</xdr:rowOff>
    </xdr:from>
    <xdr:to>
      <xdr:col>10</xdr:col>
      <xdr:colOff>642936</xdr:colOff>
      <xdr:row>80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83343</xdr:colOff>
      <xdr:row>84</xdr:row>
      <xdr:rowOff>35719</xdr:rowOff>
    </xdr:from>
    <xdr:to>
      <xdr:col>10</xdr:col>
      <xdr:colOff>595312</xdr:colOff>
      <xdr:row>100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118</xdr:row>
      <xdr:rowOff>59531</xdr:rowOff>
    </xdr:from>
    <xdr:to>
      <xdr:col>3</xdr:col>
      <xdr:colOff>166688</xdr:colOff>
      <xdr:row>134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107157</xdr:colOff>
      <xdr:row>102</xdr:row>
      <xdr:rowOff>64294</xdr:rowOff>
    </xdr:from>
    <xdr:to>
      <xdr:col>3</xdr:col>
      <xdr:colOff>702469</xdr:colOff>
      <xdr:row>116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704F7-ED25-0241-83A9-A8792EBF7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83343</xdr:colOff>
      <xdr:row>102</xdr:row>
      <xdr:rowOff>35718</xdr:rowOff>
    </xdr:from>
    <xdr:to>
      <xdr:col>10</xdr:col>
      <xdr:colOff>583405</xdr:colOff>
      <xdr:row>117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C26B99-CE35-3F4D-BD18-565F0128C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304801</xdr:colOff>
      <xdr:row>118</xdr:row>
      <xdr:rowOff>35719</xdr:rowOff>
    </xdr:from>
    <xdr:to>
      <xdr:col>10</xdr:col>
      <xdr:colOff>609600</xdr:colOff>
      <xdr:row>134</xdr:row>
      <xdr:rowOff>124619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4E8F7B-57F3-054B-82F1-9B0BE100F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111125</xdr:colOff>
      <xdr:row>136</xdr:row>
      <xdr:rowOff>47625</xdr:rowOff>
    </xdr:from>
    <xdr:to>
      <xdr:col>3</xdr:col>
      <xdr:colOff>412750</xdr:colOff>
      <xdr:row>153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7FDF8-214A-CD4A-B4D9-10A9BE933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138A-4142-DC4E-B3C8-1226045B15D9}">
  <dimension ref="B2:B26"/>
  <sheetViews>
    <sheetView tabSelected="1" topLeftCell="A2" zoomScale="140" zoomScaleNormal="140" workbookViewId="0">
      <selection activeCell="B17" sqref="B17"/>
    </sheetView>
  </sheetViews>
  <sheetFormatPr baseColWidth="10" defaultRowHeight="19" x14ac:dyDescent="0.25"/>
  <cols>
    <col min="1" max="1" width="5.1640625" style="126" customWidth="1"/>
    <col min="2" max="2" width="155" style="127" customWidth="1"/>
    <col min="3" max="3" width="171.33203125" style="126" customWidth="1"/>
    <col min="4" max="16384" width="10.83203125" style="126"/>
  </cols>
  <sheetData>
    <row r="2" spans="2:2" ht="20" x14ac:dyDescent="0.25">
      <c r="B2" s="129" t="s">
        <v>269</v>
      </c>
    </row>
    <row r="3" spans="2:2" ht="20" x14ac:dyDescent="0.25">
      <c r="B3" s="127" t="s">
        <v>270</v>
      </c>
    </row>
    <row r="5" spans="2:2" ht="20" x14ac:dyDescent="0.25">
      <c r="B5" s="127" t="s">
        <v>271</v>
      </c>
    </row>
    <row r="6" spans="2:2" ht="20" x14ac:dyDescent="0.25">
      <c r="B6" s="127" t="s">
        <v>272</v>
      </c>
    </row>
    <row r="7" spans="2:2" ht="20" x14ac:dyDescent="0.25">
      <c r="B7" s="127" t="s">
        <v>273</v>
      </c>
    </row>
    <row r="8" spans="2:2" ht="20" x14ac:dyDescent="0.25">
      <c r="B8" s="127" t="s">
        <v>274</v>
      </c>
    </row>
    <row r="9" spans="2:2" ht="20" x14ac:dyDescent="0.25">
      <c r="B9" s="127" t="s">
        <v>278</v>
      </c>
    </row>
    <row r="10" spans="2:2" ht="20" x14ac:dyDescent="0.25">
      <c r="B10" s="127" t="s">
        <v>275</v>
      </c>
    </row>
    <row r="11" spans="2:2" ht="20" x14ac:dyDescent="0.25">
      <c r="B11" s="127" t="s">
        <v>277</v>
      </c>
    </row>
    <row r="12" spans="2:2" ht="20" x14ac:dyDescent="0.25">
      <c r="B12" s="127" t="s">
        <v>276</v>
      </c>
    </row>
    <row r="13" spans="2:2" ht="20" x14ac:dyDescent="0.25">
      <c r="B13" s="128" t="s">
        <v>279</v>
      </c>
    </row>
    <row r="15" spans="2:2" ht="20" x14ac:dyDescent="0.25">
      <c r="B15" s="127" t="s">
        <v>280</v>
      </c>
    </row>
    <row r="16" spans="2:2" ht="20" x14ac:dyDescent="0.25">
      <c r="B16" s="127" t="s">
        <v>281</v>
      </c>
    </row>
    <row r="17" spans="2:2" ht="20" x14ac:dyDescent="0.25">
      <c r="B17" s="127" t="s">
        <v>282</v>
      </c>
    </row>
    <row r="18" spans="2:2" ht="20" x14ac:dyDescent="0.25">
      <c r="B18" s="127" t="s">
        <v>285</v>
      </c>
    </row>
    <row r="20" spans="2:2" ht="20" x14ac:dyDescent="0.25">
      <c r="B20" s="127" t="s">
        <v>283</v>
      </c>
    </row>
    <row r="21" spans="2:2" ht="20" x14ac:dyDescent="0.25">
      <c r="B21" s="127" t="s">
        <v>284</v>
      </c>
    </row>
    <row r="22" spans="2:2" ht="20" x14ac:dyDescent="0.25">
      <c r="B22" s="127" t="s">
        <v>286</v>
      </c>
    </row>
    <row r="23" spans="2:2" ht="20" x14ac:dyDescent="0.25">
      <c r="B23" s="127" t="s">
        <v>287</v>
      </c>
    </row>
    <row r="24" spans="2:2" ht="20" x14ac:dyDescent="0.25">
      <c r="B24" s="127" t="s">
        <v>288</v>
      </c>
    </row>
    <row r="25" spans="2:2" ht="20" x14ac:dyDescent="0.25">
      <c r="B25" s="127" t="s">
        <v>289</v>
      </c>
    </row>
    <row r="26" spans="2:2" ht="20" x14ac:dyDescent="0.25">
      <c r="B26" s="127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83"/>
  <sheetViews>
    <sheetView zoomScale="150" zoomScaleNormal="150" workbookViewId="0">
      <pane xSplit="12" ySplit="4" topLeftCell="BU9" activePane="bottomRight" state="frozen"/>
      <selection pane="topRight" activeCell="K1" sqref="K1"/>
      <selection pane="bottomLeft" activeCell="A5" sqref="A5"/>
      <selection pane="bottomRight" activeCell="D17" sqref="D17"/>
    </sheetView>
  </sheetViews>
  <sheetFormatPr baseColWidth="10" defaultColWidth="8.83203125" defaultRowHeight="15" x14ac:dyDescent="0.2"/>
  <cols>
    <col min="1" max="1" width="4.33203125" customWidth="1"/>
    <col min="2" max="2" width="57" bestFit="1" customWidth="1"/>
    <col min="3" max="3" width="4.83203125" bestFit="1" customWidth="1"/>
    <col min="4" max="4" width="10.6640625" bestFit="1" customWidth="1"/>
    <col min="5" max="5" width="10.1640625" bestFit="1" customWidth="1"/>
    <col min="6" max="6" width="12.5" bestFit="1" customWidth="1"/>
    <col min="7" max="7" width="13.6640625" bestFit="1" customWidth="1"/>
    <col min="8" max="8" width="12.1640625" bestFit="1" customWidth="1"/>
    <col min="9" max="9" width="12" bestFit="1" customWidth="1"/>
    <col min="10" max="11" width="12" customWidth="1"/>
    <col min="12" max="12" width="3" customWidth="1"/>
    <col min="13" max="32" width="9.5" bestFit="1" customWidth="1"/>
    <col min="33" max="39" width="10.1640625" bestFit="1" customWidth="1"/>
    <col min="40" max="40" width="9.5" bestFit="1" customWidth="1"/>
    <col min="41" max="74" width="10.1640625" bestFit="1" customWidth="1"/>
    <col min="75" max="94" width="9.5" bestFit="1" customWidth="1"/>
    <col min="95" max="100" width="10.6640625" bestFit="1" customWidth="1"/>
  </cols>
  <sheetData>
    <row r="1" spans="1:100" x14ac:dyDescent="0.2">
      <c r="B1" t="s">
        <v>261</v>
      </c>
    </row>
    <row r="2" spans="1:100" x14ac:dyDescent="0.2">
      <c r="E2" s="38"/>
      <c r="F2" s="38"/>
      <c r="G2" s="38"/>
      <c r="H2" s="38"/>
      <c r="I2" s="38"/>
      <c r="J2" s="38"/>
      <c r="K2" s="38"/>
    </row>
    <row r="3" spans="1:100" x14ac:dyDescent="0.2">
      <c r="B3" t="s">
        <v>102</v>
      </c>
      <c r="D3" s="2" t="s">
        <v>137</v>
      </c>
      <c r="E3" s="2" t="s">
        <v>69</v>
      </c>
      <c r="F3" s="2" t="s">
        <v>70</v>
      </c>
      <c r="G3" s="2" t="s">
        <v>71</v>
      </c>
      <c r="H3" s="2" t="s">
        <v>103</v>
      </c>
      <c r="I3" s="2" t="s">
        <v>104</v>
      </c>
      <c r="J3" s="2" t="s">
        <v>121</v>
      </c>
      <c r="K3" s="2" t="s">
        <v>163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I3" t="s">
        <v>39</v>
      </c>
      <c r="AJ3" t="s">
        <v>40</v>
      </c>
      <c r="AK3" t="s">
        <v>41</v>
      </c>
      <c r="AL3" t="s">
        <v>42</v>
      </c>
      <c r="AM3" t="s">
        <v>43</v>
      </c>
      <c r="AN3" t="s">
        <v>44</v>
      </c>
      <c r="AO3" t="s">
        <v>45</v>
      </c>
      <c r="AP3" t="s">
        <v>46</v>
      </c>
      <c r="AQ3" t="s">
        <v>47</v>
      </c>
      <c r="AR3" t="s">
        <v>48</v>
      </c>
      <c r="AS3" t="s">
        <v>49</v>
      </c>
      <c r="AT3" t="s">
        <v>50</v>
      </c>
      <c r="AU3" t="s">
        <v>51</v>
      </c>
      <c r="AV3" t="s">
        <v>52</v>
      </c>
      <c r="AW3" t="s">
        <v>53</v>
      </c>
      <c r="AX3" t="s">
        <v>54</v>
      </c>
      <c r="AY3" t="s">
        <v>55</v>
      </c>
      <c r="AZ3" t="s">
        <v>56</v>
      </c>
      <c r="BA3" t="s">
        <v>90</v>
      </c>
      <c r="BB3" t="s">
        <v>91</v>
      </c>
      <c r="BC3" t="s">
        <v>92</v>
      </c>
      <c r="BD3" t="s">
        <v>93</v>
      </c>
      <c r="BE3" t="s">
        <v>94</v>
      </c>
      <c r="BF3" t="s">
        <v>95</v>
      </c>
      <c r="BG3" t="s">
        <v>96</v>
      </c>
      <c r="BH3" t="s">
        <v>97</v>
      </c>
      <c r="BI3" t="s">
        <v>98</v>
      </c>
      <c r="BJ3" t="s">
        <v>99</v>
      </c>
      <c r="BK3" t="s">
        <v>100</v>
      </c>
      <c r="BL3" t="s">
        <v>101</v>
      </c>
      <c r="BM3" t="s">
        <v>109</v>
      </c>
      <c r="BN3" t="s">
        <v>110</v>
      </c>
      <c r="BO3" t="s">
        <v>111</v>
      </c>
      <c r="BP3" t="s">
        <v>112</v>
      </c>
      <c r="BQ3" t="s">
        <v>113</v>
      </c>
      <c r="BR3" t="s">
        <v>114</v>
      </c>
      <c r="BS3" t="s">
        <v>115</v>
      </c>
      <c r="BT3" t="s">
        <v>116</v>
      </c>
      <c r="BU3" t="s">
        <v>117</v>
      </c>
      <c r="BV3" t="s">
        <v>118</v>
      </c>
      <c r="BW3" t="s">
        <v>119</v>
      </c>
      <c r="BX3" t="s">
        <v>120</v>
      </c>
      <c r="BY3" t="s">
        <v>164</v>
      </c>
      <c r="BZ3" t="s">
        <v>165</v>
      </c>
      <c r="CA3" t="s">
        <v>166</v>
      </c>
      <c r="CB3" t="s">
        <v>167</v>
      </c>
      <c r="CC3" t="s">
        <v>168</v>
      </c>
      <c r="CD3" t="s">
        <v>169</v>
      </c>
      <c r="CE3" t="s">
        <v>170</v>
      </c>
      <c r="CF3" t="s">
        <v>171</v>
      </c>
      <c r="CG3" t="s">
        <v>172</v>
      </c>
      <c r="CH3" t="s">
        <v>173</v>
      </c>
      <c r="CI3" t="s">
        <v>174</v>
      </c>
      <c r="CJ3" t="s">
        <v>175</v>
      </c>
      <c r="CK3" t="s">
        <v>176</v>
      </c>
      <c r="CL3" t="s">
        <v>177</v>
      </c>
      <c r="CM3" t="s">
        <v>178</v>
      </c>
      <c r="CN3" t="s">
        <v>179</v>
      </c>
      <c r="CO3" t="s">
        <v>180</v>
      </c>
      <c r="CP3" t="s">
        <v>181</v>
      </c>
      <c r="CQ3" t="s">
        <v>182</v>
      </c>
      <c r="CR3" t="s">
        <v>183</v>
      </c>
      <c r="CS3" t="s">
        <v>184</v>
      </c>
      <c r="CT3" t="s">
        <v>185</v>
      </c>
      <c r="CU3" t="s">
        <v>186</v>
      </c>
      <c r="CV3" t="s">
        <v>187</v>
      </c>
    </row>
    <row r="4" spans="1:100" s="12" customFormat="1" x14ac:dyDescent="0.2">
      <c r="A4"/>
      <c r="B4" s="14"/>
      <c r="C4" s="15"/>
      <c r="D4" s="37">
        <v>2018</v>
      </c>
      <c r="E4" s="37">
        <v>2019</v>
      </c>
      <c r="F4" s="37">
        <v>2020</v>
      </c>
      <c r="G4" s="37">
        <v>2021</v>
      </c>
      <c r="H4" s="37">
        <v>2022</v>
      </c>
      <c r="I4" s="37">
        <v>2023</v>
      </c>
      <c r="J4" s="37">
        <v>2024</v>
      </c>
      <c r="K4" s="37">
        <v>2025</v>
      </c>
      <c r="M4" s="13">
        <v>43344</v>
      </c>
      <c r="N4" s="13">
        <v>43374</v>
      </c>
      <c r="O4" s="13">
        <v>43405</v>
      </c>
      <c r="P4" s="13">
        <v>43435</v>
      </c>
      <c r="Q4" s="13">
        <v>43466</v>
      </c>
      <c r="R4" s="13">
        <v>43497</v>
      </c>
      <c r="S4" s="13">
        <v>43525</v>
      </c>
      <c r="T4" s="13">
        <v>43556</v>
      </c>
      <c r="U4" s="13">
        <v>43586</v>
      </c>
      <c r="V4" s="13">
        <v>43617</v>
      </c>
      <c r="W4" s="13">
        <v>43647</v>
      </c>
      <c r="X4" s="13">
        <v>43678</v>
      </c>
      <c r="Y4" s="13">
        <v>43709</v>
      </c>
      <c r="Z4" s="13">
        <v>43739</v>
      </c>
      <c r="AA4" s="13">
        <v>43770</v>
      </c>
      <c r="AB4" s="13">
        <v>43800</v>
      </c>
      <c r="AC4" s="13">
        <v>43831</v>
      </c>
      <c r="AD4" s="13">
        <v>43862</v>
      </c>
      <c r="AE4" s="13">
        <v>43891</v>
      </c>
      <c r="AF4" s="13">
        <v>43922</v>
      </c>
      <c r="AG4" s="13">
        <v>43952</v>
      </c>
      <c r="AH4" s="13">
        <v>43983</v>
      </c>
      <c r="AI4" s="13">
        <v>44013</v>
      </c>
      <c r="AJ4" s="13">
        <v>44044</v>
      </c>
      <c r="AK4" s="13">
        <v>44075</v>
      </c>
      <c r="AL4" s="13">
        <v>44105</v>
      </c>
      <c r="AM4" s="13">
        <v>44136</v>
      </c>
      <c r="AN4" s="13">
        <v>44166</v>
      </c>
      <c r="AO4" s="13">
        <v>44197</v>
      </c>
      <c r="AP4" s="13">
        <v>44228</v>
      </c>
      <c r="AQ4" s="13">
        <v>44256</v>
      </c>
      <c r="AR4" s="13">
        <v>44287</v>
      </c>
      <c r="AS4" s="13">
        <v>44317</v>
      </c>
      <c r="AT4" s="13">
        <v>44348</v>
      </c>
      <c r="AU4" s="13">
        <v>44378</v>
      </c>
      <c r="AV4" s="13">
        <v>44409</v>
      </c>
      <c r="AW4" s="13">
        <v>44440</v>
      </c>
      <c r="AX4" s="13">
        <v>44470</v>
      </c>
      <c r="AY4" s="13">
        <v>44501</v>
      </c>
      <c r="AZ4" s="13">
        <v>44531</v>
      </c>
      <c r="BA4" s="13">
        <v>44562</v>
      </c>
      <c r="BB4" s="13">
        <v>44593</v>
      </c>
      <c r="BC4" s="13">
        <v>44621</v>
      </c>
      <c r="BD4" s="13">
        <v>44652</v>
      </c>
      <c r="BE4" s="13">
        <v>44682</v>
      </c>
      <c r="BF4" s="13">
        <v>44713</v>
      </c>
      <c r="BG4" s="13">
        <v>44743</v>
      </c>
      <c r="BH4" s="13">
        <v>44774</v>
      </c>
      <c r="BI4" s="13">
        <v>44805</v>
      </c>
      <c r="BJ4" s="13">
        <v>44835</v>
      </c>
      <c r="BK4" s="13">
        <v>44866</v>
      </c>
      <c r="BL4" s="13">
        <v>44896</v>
      </c>
      <c r="BM4" s="13">
        <v>44927</v>
      </c>
      <c r="BN4" s="13">
        <v>44958</v>
      </c>
      <c r="BO4" s="13">
        <v>44986</v>
      </c>
      <c r="BP4" s="13">
        <v>45017</v>
      </c>
      <c r="BQ4" s="13">
        <v>45047</v>
      </c>
      <c r="BR4" s="13">
        <v>45078</v>
      </c>
      <c r="BS4" s="13">
        <v>45108</v>
      </c>
      <c r="BT4" s="13">
        <v>45139</v>
      </c>
      <c r="BU4" s="13">
        <v>45170</v>
      </c>
      <c r="BV4" s="13">
        <v>45200</v>
      </c>
      <c r="BW4" s="13">
        <v>45231</v>
      </c>
      <c r="BX4" s="13">
        <v>45261</v>
      </c>
      <c r="BY4" s="13">
        <v>45292</v>
      </c>
      <c r="BZ4" s="13">
        <v>45323</v>
      </c>
      <c r="CA4" s="13">
        <v>45352</v>
      </c>
      <c r="CB4" s="13">
        <v>45383</v>
      </c>
      <c r="CC4" s="13">
        <v>45413</v>
      </c>
      <c r="CD4" s="13">
        <v>45444</v>
      </c>
      <c r="CE4" s="13">
        <v>45474</v>
      </c>
      <c r="CF4" s="13">
        <v>45505</v>
      </c>
      <c r="CG4" s="13">
        <v>45536</v>
      </c>
      <c r="CH4" s="13">
        <v>45566</v>
      </c>
      <c r="CI4" s="13">
        <v>45597</v>
      </c>
      <c r="CJ4" s="13">
        <v>45627</v>
      </c>
      <c r="CK4" s="13">
        <v>45658</v>
      </c>
      <c r="CL4" s="13">
        <v>45689</v>
      </c>
      <c r="CM4" s="13">
        <v>45717</v>
      </c>
      <c r="CN4" s="13">
        <v>45748</v>
      </c>
      <c r="CO4" s="13">
        <v>45778</v>
      </c>
      <c r="CP4" s="13">
        <v>45809</v>
      </c>
      <c r="CQ4" s="13">
        <v>45839</v>
      </c>
      <c r="CR4" s="13">
        <v>45870</v>
      </c>
      <c r="CS4" s="13">
        <v>45901</v>
      </c>
      <c r="CT4" s="13">
        <v>45931</v>
      </c>
      <c r="CU4" s="13">
        <v>45962</v>
      </c>
      <c r="CV4" s="13">
        <v>45992</v>
      </c>
    </row>
    <row r="5" spans="1:100" x14ac:dyDescent="0.2">
      <c r="B5" s="15" t="s">
        <v>13</v>
      </c>
      <c r="C5" s="14"/>
      <c r="D5" s="14"/>
      <c r="E5" s="14"/>
      <c r="F5" s="14"/>
      <c r="G5" s="14"/>
      <c r="H5" s="15"/>
      <c r="I5" s="14"/>
      <c r="J5" s="14"/>
      <c r="K5" s="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100" x14ac:dyDescent="0.2">
      <c r="B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100" s="8" customFormat="1" x14ac:dyDescent="0.2">
      <c r="B7" s="8" t="s">
        <v>58</v>
      </c>
      <c r="D7" s="32">
        <f>P7</f>
        <v>1</v>
      </c>
      <c r="E7" s="32">
        <f>AB7</f>
        <v>3</v>
      </c>
      <c r="F7" s="32">
        <f>AN7</f>
        <v>7</v>
      </c>
      <c r="G7" s="32">
        <f>AZ7</f>
        <v>7</v>
      </c>
      <c r="H7" s="32">
        <f>BL7</f>
        <v>7</v>
      </c>
      <c r="I7" s="32">
        <f>BX7</f>
        <v>7</v>
      </c>
      <c r="J7" s="32">
        <v>7</v>
      </c>
      <c r="K7" s="32">
        <v>7</v>
      </c>
      <c r="L7" s="32" t="s">
        <v>108</v>
      </c>
      <c r="M7" s="9"/>
      <c r="N7" s="9"/>
      <c r="O7" s="9"/>
      <c r="P7" s="10">
        <v>1</v>
      </c>
      <c r="Q7" s="10">
        <v>2</v>
      </c>
      <c r="R7" s="10">
        <v>2</v>
      </c>
      <c r="S7" s="10">
        <v>2</v>
      </c>
      <c r="T7" s="10">
        <v>2</v>
      </c>
      <c r="U7" s="10">
        <v>2</v>
      </c>
      <c r="V7" s="10">
        <v>2</v>
      </c>
      <c r="W7" s="10">
        <v>2</v>
      </c>
      <c r="X7" s="10">
        <v>2</v>
      </c>
      <c r="Y7" s="10">
        <v>2</v>
      </c>
      <c r="Z7" s="10">
        <v>3</v>
      </c>
      <c r="AA7" s="10">
        <v>3</v>
      </c>
      <c r="AB7" s="10">
        <v>3</v>
      </c>
      <c r="AC7" s="10">
        <v>3</v>
      </c>
      <c r="AD7" s="10">
        <v>3</v>
      </c>
      <c r="AE7" s="10">
        <v>3</v>
      </c>
      <c r="AF7" s="10">
        <v>4</v>
      </c>
      <c r="AG7" s="10">
        <v>4</v>
      </c>
      <c r="AH7" s="10">
        <v>5</v>
      </c>
      <c r="AI7" s="10">
        <v>5</v>
      </c>
      <c r="AJ7" s="10">
        <v>5</v>
      </c>
      <c r="AK7" s="10">
        <v>6</v>
      </c>
      <c r="AL7" s="10">
        <v>6</v>
      </c>
      <c r="AM7" s="10">
        <v>7</v>
      </c>
      <c r="AN7" s="10">
        <f t="shared" ref="AN7:BL7" si="0">AM7</f>
        <v>7</v>
      </c>
      <c r="AO7" s="10">
        <f t="shared" si="0"/>
        <v>7</v>
      </c>
      <c r="AP7" s="10">
        <f t="shared" si="0"/>
        <v>7</v>
      </c>
      <c r="AQ7" s="10">
        <f t="shared" si="0"/>
        <v>7</v>
      </c>
      <c r="AR7" s="10">
        <f t="shared" si="0"/>
        <v>7</v>
      </c>
      <c r="AS7" s="10">
        <f t="shared" si="0"/>
        <v>7</v>
      </c>
      <c r="AT7" s="10">
        <f t="shared" si="0"/>
        <v>7</v>
      </c>
      <c r="AU7" s="10">
        <f t="shared" si="0"/>
        <v>7</v>
      </c>
      <c r="AV7" s="10">
        <f t="shared" si="0"/>
        <v>7</v>
      </c>
      <c r="AW7" s="10">
        <f t="shared" si="0"/>
        <v>7</v>
      </c>
      <c r="AX7" s="10">
        <f t="shared" si="0"/>
        <v>7</v>
      </c>
      <c r="AY7" s="10">
        <f t="shared" si="0"/>
        <v>7</v>
      </c>
      <c r="AZ7" s="10">
        <f t="shared" si="0"/>
        <v>7</v>
      </c>
      <c r="BA7" s="10">
        <f t="shared" si="0"/>
        <v>7</v>
      </c>
      <c r="BB7" s="10">
        <f t="shared" si="0"/>
        <v>7</v>
      </c>
      <c r="BC7" s="10">
        <f t="shared" si="0"/>
        <v>7</v>
      </c>
      <c r="BD7" s="10">
        <f t="shared" si="0"/>
        <v>7</v>
      </c>
      <c r="BE7" s="10">
        <f t="shared" si="0"/>
        <v>7</v>
      </c>
      <c r="BF7" s="10">
        <f t="shared" si="0"/>
        <v>7</v>
      </c>
      <c r="BG7" s="10">
        <f t="shared" si="0"/>
        <v>7</v>
      </c>
      <c r="BH7" s="10">
        <f t="shared" si="0"/>
        <v>7</v>
      </c>
      <c r="BI7" s="10">
        <f t="shared" si="0"/>
        <v>7</v>
      </c>
      <c r="BJ7" s="10">
        <f t="shared" si="0"/>
        <v>7</v>
      </c>
      <c r="BK7" s="10">
        <f t="shared" si="0"/>
        <v>7</v>
      </c>
      <c r="BL7" s="10">
        <f t="shared" si="0"/>
        <v>7</v>
      </c>
      <c r="BM7" s="10">
        <f t="shared" ref="BM7:CV7" si="1">BL7</f>
        <v>7</v>
      </c>
      <c r="BN7" s="10">
        <f t="shared" si="1"/>
        <v>7</v>
      </c>
      <c r="BO7" s="10">
        <f t="shared" si="1"/>
        <v>7</v>
      </c>
      <c r="BP7" s="10">
        <f t="shared" si="1"/>
        <v>7</v>
      </c>
      <c r="BQ7" s="10">
        <f t="shared" si="1"/>
        <v>7</v>
      </c>
      <c r="BR7" s="10">
        <f t="shared" si="1"/>
        <v>7</v>
      </c>
      <c r="BS7" s="10">
        <f t="shared" si="1"/>
        <v>7</v>
      </c>
      <c r="BT7" s="10">
        <f t="shared" si="1"/>
        <v>7</v>
      </c>
      <c r="BU7" s="10">
        <f t="shared" si="1"/>
        <v>7</v>
      </c>
      <c r="BV7" s="10">
        <f t="shared" si="1"/>
        <v>7</v>
      </c>
      <c r="BW7" s="10">
        <f t="shared" si="1"/>
        <v>7</v>
      </c>
      <c r="BX7" s="10">
        <f t="shared" si="1"/>
        <v>7</v>
      </c>
      <c r="BY7" s="10">
        <f t="shared" si="1"/>
        <v>7</v>
      </c>
      <c r="BZ7" s="10">
        <f t="shared" si="1"/>
        <v>7</v>
      </c>
      <c r="CA7" s="10">
        <f t="shared" si="1"/>
        <v>7</v>
      </c>
      <c r="CB7" s="10">
        <f t="shared" si="1"/>
        <v>7</v>
      </c>
      <c r="CC7" s="10">
        <f t="shared" si="1"/>
        <v>7</v>
      </c>
      <c r="CD7" s="10">
        <f t="shared" si="1"/>
        <v>7</v>
      </c>
      <c r="CE7" s="10">
        <f t="shared" si="1"/>
        <v>7</v>
      </c>
      <c r="CF7" s="10">
        <f t="shared" si="1"/>
        <v>7</v>
      </c>
      <c r="CG7" s="10">
        <f t="shared" si="1"/>
        <v>7</v>
      </c>
      <c r="CH7" s="10">
        <f t="shared" si="1"/>
        <v>7</v>
      </c>
      <c r="CI7" s="10">
        <f t="shared" si="1"/>
        <v>7</v>
      </c>
      <c r="CJ7" s="10">
        <f t="shared" si="1"/>
        <v>7</v>
      </c>
      <c r="CK7" s="10">
        <f t="shared" si="1"/>
        <v>7</v>
      </c>
      <c r="CL7" s="10">
        <f t="shared" si="1"/>
        <v>7</v>
      </c>
      <c r="CM7" s="10">
        <f t="shared" si="1"/>
        <v>7</v>
      </c>
      <c r="CN7" s="10">
        <f t="shared" si="1"/>
        <v>7</v>
      </c>
      <c r="CO7" s="10">
        <f t="shared" si="1"/>
        <v>7</v>
      </c>
      <c r="CP7" s="10">
        <f t="shared" si="1"/>
        <v>7</v>
      </c>
      <c r="CQ7" s="10">
        <f t="shared" si="1"/>
        <v>7</v>
      </c>
      <c r="CR7" s="10">
        <f t="shared" si="1"/>
        <v>7</v>
      </c>
      <c r="CS7" s="10">
        <f t="shared" si="1"/>
        <v>7</v>
      </c>
      <c r="CT7" s="10">
        <f t="shared" si="1"/>
        <v>7</v>
      </c>
      <c r="CU7" s="10">
        <f t="shared" si="1"/>
        <v>7</v>
      </c>
      <c r="CV7" s="10">
        <f t="shared" si="1"/>
        <v>7</v>
      </c>
    </row>
    <row r="8" spans="1:100" s="8" customFormat="1" x14ac:dyDescent="0.2">
      <c r="B8" s="8" t="s">
        <v>77</v>
      </c>
      <c r="D8" s="33">
        <f>SUM(M8:P8)</f>
        <v>0</v>
      </c>
      <c r="E8" s="33">
        <f>SUM(Q8:AB8)</f>
        <v>32</v>
      </c>
      <c r="F8" s="33">
        <f>SUM(AC8:AN8)</f>
        <v>122.5</v>
      </c>
      <c r="G8" s="33">
        <f>SUM(AO8:AZ8)</f>
        <v>210</v>
      </c>
      <c r="H8" s="39">
        <f>SUM(BA8:BL8)</f>
        <v>168</v>
      </c>
      <c r="I8" s="39">
        <f>SUM(BM8:BX8)</f>
        <v>84</v>
      </c>
      <c r="J8" s="39">
        <f>SUM(BY8:CJ8)</f>
        <v>67.2</v>
      </c>
      <c r="K8" s="39">
        <f>SUM(CK8:CV8)</f>
        <v>33.6</v>
      </c>
      <c r="L8" s="9"/>
      <c r="M8" s="9"/>
      <c r="N8" s="9"/>
      <c r="O8" s="9"/>
      <c r="P8" s="10">
        <f>N7*P47</f>
        <v>0</v>
      </c>
      <c r="Q8" s="10">
        <f t="shared" ref="Q8:CB8" si="2">O7*Q47</f>
        <v>0</v>
      </c>
      <c r="R8" s="10">
        <v>0</v>
      </c>
      <c r="S8" s="10">
        <v>5</v>
      </c>
      <c r="T8" s="10">
        <v>3</v>
      </c>
      <c r="U8" s="10">
        <v>0</v>
      </c>
      <c r="V8" s="10">
        <v>3</v>
      </c>
      <c r="W8" s="10">
        <v>3</v>
      </c>
      <c r="X8" s="10">
        <v>0</v>
      </c>
      <c r="Y8" s="9">
        <f t="shared" si="2"/>
        <v>4</v>
      </c>
      <c r="Z8" s="9">
        <f t="shared" si="2"/>
        <v>4</v>
      </c>
      <c r="AA8" s="9">
        <f t="shared" si="2"/>
        <v>4</v>
      </c>
      <c r="AB8" s="9">
        <f t="shared" si="2"/>
        <v>6</v>
      </c>
      <c r="AC8" s="9">
        <f t="shared" si="2"/>
        <v>7.5</v>
      </c>
      <c r="AD8" s="9">
        <f t="shared" si="2"/>
        <v>7.5</v>
      </c>
      <c r="AE8" s="9">
        <f t="shared" si="2"/>
        <v>7.5</v>
      </c>
      <c r="AF8" s="9">
        <f t="shared" si="2"/>
        <v>7.5</v>
      </c>
      <c r="AG8" s="9">
        <f t="shared" si="2"/>
        <v>7.5</v>
      </c>
      <c r="AH8" s="9">
        <f t="shared" si="2"/>
        <v>10</v>
      </c>
      <c r="AI8" s="10">
        <v>10</v>
      </c>
      <c r="AJ8" s="10">
        <v>10</v>
      </c>
      <c r="AK8" s="9">
        <f t="shared" si="2"/>
        <v>12.5</v>
      </c>
      <c r="AL8" s="9">
        <f t="shared" si="2"/>
        <v>12.5</v>
      </c>
      <c r="AM8" s="9">
        <f t="shared" si="2"/>
        <v>15</v>
      </c>
      <c r="AN8" s="9">
        <f t="shared" si="2"/>
        <v>15</v>
      </c>
      <c r="AO8" s="9">
        <f t="shared" si="2"/>
        <v>17.5</v>
      </c>
      <c r="AP8" s="9">
        <f t="shared" si="2"/>
        <v>17.5</v>
      </c>
      <c r="AQ8" s="9">
        <f t="shared" si="2"/>
        <v>17.5</v>
      </c>
      <c r="AR8" s="9">
        <f t="shared" si="2"/>
        <v>17.5</v>
      </c>
      <c r="AS8" s="9">
        <f t="shared" si="2"/>
        <v>17.5</v>
      </c>
      <c r="AT8" s="9">
        <f t="shared" si="2"/>
        <v>17.5</v>
      </c>
      <c r="AU8" s="9">
        <f t="shared" si="2"/>
        <v>17.5</v>
      </c>
      <c r="AV8" s="9">
        <f t="shared" si="2"/>
        <v>17.5</v>
      </c>
      <c r="AW8" s="9">
        <f t="shared" si="2"/>
        <v>17.5</v>
      </c>
      <c r="AX8" s="9">
        <f t="shared" si="2"/>
        <v>17.5</v>
      </c>
      <c r="AY8" s="9">
        <f t="shared" si="2"/>
        <v>17.5</v>
      </c>
      <c r="AZ8" s="9">
        <f t="shared" si="2"/>
        <v>17.5</v>
      </c>
      <c r="BA8" s="9">
        <f t="shared" si="2"/>
        <v>14</v>
      </c>
      <c r="BB8" s="9">
        <f t="shared" si="2"/>
        <v>14</v>
      </c>
      <c r="BC8" s="9">
        <f t="shared" si="2"/>
        <v>14</v>
      </c>
      <c r="BD8" s="9">
        <f t="shared" si="2"/>
        <v>14</v>
      </c>
      <c r="BE8" s="9">
        <f t="shared" si="2"/>
        <v>14</v>
      </c>
      <c r="BF8" s="9">
        <f t="shared" si="2"/>
        <v>14</v>
      </c>
      <c r="BG8" s="9">
        <f t="shared" si="2"/>
        <v>14</v>
      </c>
      <c r="BH8" s="9">
        <f t="shared" si="2"/>
        <v>14</v>
      </c>
      <c r="BI8" s="9">
        <f t="shared" si="2"/>
        <v>14</v>
      </c>
      <c r="BJ8" s="9">
        <f t="shared" si="2"/>
        <v>14</v>
      </c>
      <c r="BK8" s="9">
        <f t="shared" si="2"/>
        <v>14</v>
      </c>
      <c r="BL8" s="9">
        <f t="shared" si="2"/>
        <v>14</v>
      </c>
      <c r="BM8" s="9">
        <f t="shared" si="2"/>
        <v>7</v>
      </c>
      <c r="BN8" s="9">
        <f t="shared" si="2"/>
        <v>7</v>
      </c>
      <c r="BO8" s="9">
        <f t="shared" si="2"/>
        <v>7</v>
      </c>
      <c r="BP8" s="9">
        <f t="shared" si="2"/>
        <v>7</v>
      </c>
      <c r="BQ8" s="9">
        <f t="shared" si="2"/>
        <v>7</v>
      </c>
      <c r="BR8" s="9">
        <f t="shared" si="2"/>
        <v>7</v>
      </c>
      <c r="BS8" s="9">
        <f t="shared" si="2"/>
        <v>7</v>
      </c>
      <c r="BT8" s="9">
        <f t="shared" si="2"/>
        <v>7</v>
      </c>
      <c r="BU8" s="9">
        <f t="shared" si="2"/>
        <v>7</v>
      </c>
      <c r="BV8" s="9">
        <f t="shared" si="2"/>
        <v>7</v>
      </c>
      <c r="BW8" s="9">
        <f t="shared" si="2"/>
        <v>7</v>
      </c>
      <c r="BX8" s="9">
        <f t="shared" si="2"/>
        <v>7</v>
      </c>
      <c r="BY8" s="9">
        <f t="shared" si="2"/>
        <v>5.6000000000000005</v>
      </c>
      <c r="BZ8" s="9">
        <f t="shared" si="2"/>
        <v>5.6000000000000005</v>
      </c>
      <c r="CA8" s="9">
        <f t="shared" si="2"/>
        <v>5.6000000000000005</v>
      </c>
      <c r="CB8" s="9">
        <f t="shared" si="2"/>
        <v>5.6000000000000005</v>
      </c>
      <c r="CC8" s="9">
        <f t="shared" ref="CC8:CV8" si="3">CA7*CC47</f>
        <v>5.6000000000000005</v>
      </c>
      <c r="CD8" s="9">
        <f t="shared" si="3"/>
        <v>5.6000000000000005</v>
      </c>
      <c r="CE8" s="9">
        <f t="shared" si="3"/>
        <v>5.6000000000000005</v>
      </c>
      <c r="CF8" s="9">
        <f t="shared" si="3"/>
        <v>5.6000000000000005</v>
      </c>
      <c r="CG8" s="9">
        <f t="shared" si="3"/>
        <v>5.6000000000000005</v>
      </c>
      <c r="CH8" s="9">
        <f t="shared" si="3"/>
        <v>5.6000000000000005</v>
      </c>
      <c r="CI8" s="9">
        <f t="shared" si="3"/>
        <v>5.6000000000000005</v>
      </c>
      <c r="CJ8" s="9">
        <f t="shared" si="3"/>
        <v>5.6000000000000005</v>
      </c>
      <c r="CK8" s="9">
        <f t="shared" si="3"/>
        <v>2.8000000000000003</v>
      </c>
      <c r="CL8" s="9">
        <f t="shared" si="3"/>
        <v>2.8000000000000003</v>
      </c>
      <c r="CM8" s="9">
        <f t="shared" si="3"/>
        <v>2.8000000000000003</v>
      </c>
      <c r="CN8" s="9">
        <f t="shared" si="3"/>
        <v>2.8000000000000003</v>
      </c>
      <c r="CO8" s="9">
        <f t="shared" si="3"/>
        <v>2.8000000000000003</v>
      </c>
      <c r="CP8" s="9">
        <f t="shared" si="3"/>
        <v>2.8000000000000003</v>
      </c>
      <c r="CQ8" s="9">
        <f t="shared" si="3"/>
        <v>2.8000000000000003</v>
      </c>
      <c r="CR8" s="9">
        <f t="shared" si="3"/>
        <v>2.8000000000000003</v>
      </c>
      <c r="CS8" s="9">
        <f t="shared" si="3"/>
        <v>2.8000000000000003</v>
      </c>
      <c r="CT8" s="9">
        <f t="shared" si="3"/>
        <v>2.8000000000000003</v>
      </c>
      <c r="CU8" s="9">
        <f t="shared" si="3"/>
        <v>2.8000000000000003</v>
      </c>
      <c r="CV8" s="9">
        <f t="shared" si="3"/>
        <v>2.8000000000000003</v>
      </c>
    </row>
    <row r="9" spans="1:100" s="8" customFormat="1" x14ac:dyDescent="0.2">
      <c r="B9" s="8" t="s">
        <v>78</v>
      </c>
      <c r="D9" s="32">
        <f>P9</f>
        <v>0</v>
      </c>
      <c r="E9" s="32">
        <f>AB9</f>
        <v>32</v>
      </c>
      <c r="F9" s="32">
        <f>AN9</f>
        <v>154.5</v>
      </c>
      <c r="G9" s="32">
        <f>AZ9</f>
        <v>364.5</v>
      </c>
      <c r="H9" s="32">
        <f>BL9</f>
        <v>532.5</v>
      </c>
      <c r="I9" s="39">
        <f>BX9</f>
        <v>616.5</v>
      </c>
      <c r="J9" s="39">
        <f>CJ9</f>
        <v>683.70000000000027</v>
      </c>
      <c r="K9" s="39">
        <f>CV9</f>
        <v>717.29999999999973</v>
      </c>
      <c r="L9" s="9"/>
      <c r="M9" s="9"/>
      <c r="N9" s="9"/>
      <c r="O9" s="9"/>
      <c r="P9" s="10">
        <f t="shared" ref="P9:BL9" si="4">O9+P8</f>
        <v>0</v>
      </c>
      <c r="Q9" s="10">
        <f t="shared" si="4"/>
        <v>0</v>
      </c>
      <c r="R9" s="10">
        <v>0</v>
      </c>
      <c r="S9" s="10">
        <v>5</v>
      </c>
      <c r="T9" s="10">
        <v>8</v>
      </c>
      <c r="U9" s="10">
        <v>8</v>
      </c>
      <c r="V9" s="10">
        <v>11</v>
      </c>
      <c r="W9" s="10">
        <v>14</v>
      </c>
      <c r="X9" s="10">
        <v>14</v>
      </c>
      <c r="Y9" s="9">
        <f t="shared" si="4"/>
        <v>18</v>
      </c>
      <c r="Z9" s="9">
        <f t="shared" si="4"/>
        <v>22</v>
      </c>
      <c r="AA9" s="9">
        <f t="shared" si="4"/>
        <v>26</v>
      </c>
      <c r="AB9" s="9">
        <f t="shared" si="4"/>
        <v>32</v>
      </c>
      <c r="AC9" s="9">
        <f t="shared" si="4"/>
        <v>39.5</v>
      </c>
      <c r="AD9" s="9">
        <f t="shared" si="4"/>
        <v>47</v>
      </c>
      <c r="AE9" s="9">
        <f t="shared" si="4"/>
        <v>54.5</v>
      </c>
      <c r="AF9" s="9">
        <f t="shared" si="4"/>
        <v>62</v>
      </c>
      <c r="AG9" s="9">
        <f t="shared" si="4"/>
        <v>69.5</v>
      </c>
      <c r="AH9" s="9">
        <f t="shared" si="4"/>
        <v>79.5</v>
      </c>
      <c r="AI9" s="9">
        <f t="shared" si="4"/>
        <v>89.5</v>
      </c>
      <c r="AJ9" s="9">
        <f t="shared" si="4"/>
        <v>99.5</v>
      </c>
      <c r="AK9" s="9">
        <f t="shared" si="4"/>
        <v>112</v>
      </c>
      <c r="AL9" s="9">
        <f t="shared" si="4"/>
        <v>124.5</v>
      </c>
      <c r="AM9" s="9">
        <f t="shared" si="4"/>
        <v>139.5</v>
      </c>
      <c r="AN9" s="9">
        <f t="shared" si="4"/>
        <v>154.5</v>
      </c>
      <c r="AO9" s="9">
        <f t="shared" si="4"/>
        <v>172</v>
      </c>
      <c r="AP9" s="9">
        <f t="shared" si="4"/>
        <v>189.5</v>
      </c>
      <c r="AQ9" s="9">
        <f t="shared" si="4"/>
        <v>207</v>
      </c>
      <c r="AR9" s="9">
        <f t="shared" si="4"/>
        <v>224.5</v>
      </c>
      <c r="AS9" s="9">
        <f t="shared" si="4"/>
        <v>242</v>
      </c>
      <c r="AT9" s="9">
        <f t="shared" si="4"/>
        <v>259.5</v>
      </c>
      <c r="AU9" s="9">
        <f t="shared" si="4"/>
        <v>277</v>
      </c>
      <c r="AV9" s="9">
        <f t="shared" si="4"/>
        <v>294.5</v>
      </c>
      <c r="AW9" s="9">
        <f t="shared" si="4"/>
        <v>312</v>
      </c>
      <c r="AX9" s="9">
        <f t="shared" si="4"/>
        <v>329.5</v>
      </c>
      <c r="AY9" s="9">
        <f t="shared" si="4"/>
        <v>347</v>
      </c>
      <c r="AZ9" s="9">
        <f t="shared" si="4"/>
        <v>364.5</v>
      </c>
      <c r="BA9" s="9">
        <f t="shared" si="4"/>
        <v>378.5</v>
      </c>
      <c r="BB9" s="9">
        <f t="shared" si="4"/>
        <v>392.5</v>
      </c>
      <c r="BC9" s="9">
        <f t="shared" si="4"/>
        <v>406.5</v>
      </c>
      <c r="BD9" s="9">
        <f t="shared" si="4"/>
        <v>420.5</v>
      </c>
      <c r="BE9" s="9">
        <f t="shared" si="4"/>
        <v>434.5</v>
      </c>
      <c r="BF9" s="9">
        <f t="shared" si="4"/>
        <v>448.5</v>
      </c>
      <c r="BG9" s="9">
        <f t="shared" si="4"/>
        <v>462.5</v>
      </c>
      <c r="BH9" s="9">
        <f t="shared" si="4"/>
        <v>476.5</v>
      </c>
      <c r="BI9" s="9">
        <f t="shared" si="4"/>
        <v>490.5</v>
      </c>
      <c r="BJ9" s="9">
        <f t="shared" si="4"/>
        <v>504.5</v>
      </c>
      <c r="BK9" s="9">
        <f t="shared" si="4"/>
        <v>518.5</v>
      </c>
      <c r="BL9" s="9">
        <f t="shared" si="4"/>
        <v>532.5</v>
      </c>
      <c r="BM9" s="9">
        <f t="shared" ref="BM9:CV9" si="5">BL9+BM8</f>
        <v>539.5</v>
      </c>
      <c r="BN9" s="9">
        <f t="shared" si="5"/>
        <v>546.5</v>
      </c>
      <c r="BO9" s="9">
        <f t="shared" si="5"/>
        <v>553.5</v>
      </c>
      <c r="BP9" s="9">
        <f t="shared" si="5"/>
        <v>560.5</v>
      </c>
      <c r="BQ9" s="9">
        <f t="shared" si="5"/>
        <v>567.5</v>
      </c>
      <c r="BR9" s="9">
        <f t="shared" si="5"/>
        <v>574.5</v>
      </c>
      <c r="BS9" s="9">
        <f t="shared" si="5"/>
        <v>581.5</v>
      </c>
      <c r="BT9" s="9">
        <f t="shared" si="5"/>
        <v>588.5</v>
      </c>
      <c r="BU9" s="9">
        <f t="shared" si="5"/>
        <v>595.5</v>
      </c>
      <c r="BV9" s="9">
        <f t="shared" si="5"/>
        <v>602.5</v>
      </c>
      <c r="BW9" s="9">
        <f t="shared" si="5"/>
        <v>609.5</v>
      </c>
      <c r="BX9" s="9">
        <f t="shared" si="5"/>
        <v>616.5</v>
      </c>
      <c r="BY9" s="9">
        <f t="shared" si="5"/>
        <v>622.1</v>
      </c>
      <c r="BZ9" s="9">
        <f t="shared" si="5"/>
        <v>627.70000000000005</v>
      </c>
      <c r="CA9" s="9">
        <f t="shared" si="5"/>
        <v>633.30000000000007</v>
      </c>
      <c r="CB9" s="9">
        <f t="shared" si="5"/>
        <v>638.90000000000009</v>
      </c>
      <c r="CC9" s="9">
        <f t="shared" si="5"/>
        <v>644.50000000000011</v>
      </c>
      <c r="CD9" s="9">
        <f t="shared" si="5"/>
        <v>650.10000000000014</v>
      </c>
      <c r="CE9" s="9">
        <f t="shared" si="5"/>
        <v>655.70000000000016</v>
      </c>
      <c r="CF9" s="9">
        <f t="shared" si="5"/>
        <v>661.30000000000018</v>
      </c>
      <c r="CG9" s="9">
        <f t="shared" si="5"/>
        <v>666.9000000000002</v>
      </c>
      <c r="CH9" s="9">
        <f t="shared" si="5"/>
        <v>672.50000000000023</v>
      </c>
      <c r="CI9" s="9">
        <f t="shared" si="5"/>
        <v>678.10000000000025</v>
      </c>
      <c r="CJ9" s="9">
        <f t="shared" si="5"/>
        <v>683.70000000000027</v>
      </c>
      <c r="CK9" s="9">
        <f t="shared" si="5"/>
        <v>686.50000000000023</v>
      </c>
      <c r="CL9" s="9">
        <f t="shared" si="5"/>
        <v>689.30000000000018</v>
      </c>
      <c r="CM9" s="9">
        <f t="shared" si="5"/>
        <v>692.10000000000014</v>
      </c>
      <c r="CN9" s="9">
        <f t="shared" si="5"/>
        <v>694.90000000000009</v>
      </c>
      <c r="CO9" s="9">
        <f t="shared" si="5"/>
        <v>697.7</v>
      </c>
      <c r="CP9" s="9">
        <f t="shared" si="5"/>
        <v>700.5</v>
      </c>
      <c r="CQ9" s="9">
        <f t="shared" si="5"/>
        <v>703.3</v>
      </c>
      <c r="CR9" s="9">
        <f t="shared" si="5"/>
        <v>706.09999999999991</v>
      </c>
      <c r="CS9" s="9">
        <f t="shared" si="5"/>
        <v>708.89999999999986</v>
      </c>
      <c r="CT9" s="9">
        <f t="shared" si="5"/>
        <v>711.69999999999982</v>
      </c>
      <c r="CU9" s="9">
        <f t="shared" si="5"/>
        <v>714.49999999999977</v>
      </c>
      <c r="CV9" s="9">
        <f t="shared" si="5"/>
        <v>717.29999999999973</v>
      </c>
    </row>
    <row r="10" spans="1:100" s="8" customFormat="1" x14ac:dyDescent="0.2">
      <c r="B10" s="8" t="s">
        <v>1</v>
      </c>
      <c r="D10" s="33">
        <f>SUM(M10:P10)</f>
        <v>0</v>
      </c>
      <c r="E10" s="33">
        <f>SUM(Q10:AB10)</f>
        <v>53.199999999999989</v>
      </c>
      <c r="F10" s="33">
        <f>SUM(AC10:AN10)</f>
        <v>719.55000000000007</v>
      </c>
      <c r="G10" s="33">
        <f>SUM(AO10:AZ10)</f>
        <v>2641.8</v>
      </c>
      <c r="H10" s="32">
        <f>SUM(BA10:BL10)</f>
        <v>5050.1000000000013</v>
      </c>
      <c r="I10" s="39">
        <f>SUM(BM10:BX10)</f>
        <v>5156.8</v>
      </c>
      <c r="J10" s="39">
        <f>SUM(BY10:CJ10)</f>
        <v>4490.880000000001</v>
      </c>
      <c r="K10" s="39">
        <f>SUM(CK10:CV10)</f>
        <v>3290.7200000000007</v>
      </c>
      <c r="L10" s="9"/>
      <c r="M10" s="9"/>
      <c r="N10" s="9"/>
      <c r="O10" s="9"/>
      <c r="P10" s="9"/>
      <c r="Q10" s="9"/>
      <c r="R10" s="10">
        <f>M9*R48</f>
        <v>0</v>
      </c>
      <c r="S10" s="10">
        <f t="shared" ref="S10:CD10" si="6">N9*S48</f>
        <v>0</v>
      </c>
      <c r="T10" s="10">
        <v>1</v>
      </c>
      <c r="U10" s="10">
        <f t="shared" si="6"/>
        <v>0</v>
      </c>
      <c r="V10" s="10">
        <v>1</v>
      </c>
      <c r="W10" s="10">
        <v>1</v>
      </c>
      <c r="X10" s="10">
        <v>1</v>
      </c>
      <c r="Y10" s="10">
        <v>3</v>
      </c>
      <c r="Z10" s="9">
        <f t="shared" si="6"/>
        <v>11.2</v>
      </c>
      <c r="AA10" s="9">
        <f t="shared" si="6"/>
        <v>15.399999999999999</v>
      </c>
      <c r="AB10" s="9">
        <f t="shared" si="6"/>
        <v>19.599999999999998</v>
      </c>
      <c r="AC10" s="9">
        <f t="shared" si="6"/>
        <v>18.2</v>
      </c>
      <c r="AD10" s="9">
        <f t="shared" si="6"/>
        <v>23.400000000000002</v>
      </c>
      <c r="AE10" s="9">
        <f t="shared" si="6"/>
        <v>28.6</v>
      </c>
      <c r="AF10" s="9">
        <f t="shared" si="6"/>
        <v>33.800000000000004</v>
      </c>
      <c r="AG10" s="9">
        <f t="shared" si="6"/>
        <v>41.6</v>
      </c>
      <c r="AH10" s="9">
        <f t="shared" si="6"/>
        <v>51.35</v>
      </c>
      <c r="AI10" s="9">
        <f t="shared" si="6"/>
        <v>61.1</v>
      </c>
      <c r="AJ10" s="9">
        <f t="shared" si="6"/>
        <v>70.850000000000009</v>
      </c>
      <c r="AK10" s="9">
        <f t="shared" si="6"/>
        <v>80.600000000000009</v>
      </c>
      <c r="AL10" s="9">
        <f t="shared" si="6"/>
        <v>90.350000000000009</v>
      </c>
      <c r="AM10" s="9">
        <f t="shared" si="6"/>
        <v>103.35000000000001</v>
      </c>
      <c r="AN10" s="9">
        <f t="shared" si="6"/>
        <v>116.35000000000001</v>
      </c>
      <c r="AO10" s="9">
        <f t="shared" si="6"/>
        <v>119.39999999999999</v>
      </c>
      <c r="AP10" s="9">
        <f t="shared" si="6"/>
        <v>134.4</v>
      </c>
      <c r="AQ10" s="9">
        <f t="shared" si="6"/>
        <v>149.4</v>
      </c>
      <c r="AR10" s="9">
        <f t="shared" si="6"/>
        <v>167.4</v>
      </c>
      <c r="AS10" s="9">
        <f t="shared" si="6"/>
        <v>185.4</v>
      </c>
      <c r="AT10" s="9">
        <f t="shared" si="6"/>
        <v>206.4</v>
      </c>
      <c r="AU10" s="9">
        <f t="shared" si="6"/>
        <v>227.4</v>
      </c>
      <c r="AV10" s="9">
        <f t="shared" si="6"/>
        <v>248.39999999999998</v>
      </c>
      <c r="AW10" s="9">
        <f t="shared" si="6"/>
        <v>269.39999999999998</v>
      </c>
      <c r="AX10" s="9">
        <f t="shared" si="6"/>
        <v>290.39999999999998</v>
      </c>
      <c r="AY10" s="9">
        <f t="shared" si="6"/>
        <v>311.39999999999998</v>
      </c>
      <c r="AZ10" s="9">
        <f t="shared" si="6"/>
        <v>332.4</v>
      </c>
      <c r="BA10" s="9">
        <f t="shared" si="6"/>
        <v>323.95000000000005</v>
      </c>
      <c r="BB10" s="9">
        <f t="shared" si="6"/>
        <v>343.20000000000005</v>
      </c>
      <c r="BC10" s="9">
        <f t="shared" si="6"/>
        <v>362.45000000000005</v>
      </c>
      <c r="BD10" s="9">
        <f t="shared" si="6"/>
        <v>381.70000000000005</v>
      </c>
      <c r="BE10" s="9">
        <f t="shared" si="6"/>
        <v>400.95000000000005</v>
      </c>
      <c r="BF10" s="9">
        <f t="shared" si="6"/>
        <v>416.35</v>
      </c>
      <c r="BG10" s="9">
        <f t="shared" si="6"/>
        <v>431.75000000000006</v>
      </c>
      <c r="BH10" s="9">
        <f t="shared" si="6"/>
        <v>447.15000000000003</v>
      </c>
      <c r="BI10" s="9">
        <f t="shared" si="6"/>
        <v>462.55</v>
      </c>
      <c r="BJ10" s="9">
        <f t="shared" si="6"/>
        <v>477.95000000000005</v>
      </c>
      <c r="BK10" s="9">
        <f t="shared" si="6"/>
        <v>493.35</v>
      </c>
      <c r="BL10" s="9">
        <f t="shared" si="6"/>
        <v>508.75000000000006</v>
      </c>
      <c r="BM10" s="9">
        <f t="shared" si="6"/>
        <v>381.20000000000005</v>
      </c>
      <c r="BN10" s="9">
        <f t="shared" si="6"/>
        <v>392.40000000000003</v>
      </c>
      <c r="BO10" s="9">
        <f t="shared" si="6"/>
        <v>403.6</v>
      </c>
      <c r="BP10" s="9">
        <f t="shared" si="6"/>
        <v>414.8</v>
      </c>
      <c r="BQ10" s="9">
        <f t="shared" si="6"/>
        <v>426</v>
      </c>
      <c r="BR10" s="9">
        <f t="shared" si="6"/>
        <v>431.6</v>
      </c>
      <c r="BS10" s="9">
        <f t="shared" si="6"/>
        <v>437.20000000000005</v>
      </c>
      <c r="BT10" s="9">
        <f t="shared" si="6"/>
        <v>442.8</v>
      </c>
      <c r="BU10" s="9">
        <f t="shared" si="6"/>
        <v>448.40000000000003</v>
      </c>
      <c r="BV10" s="9">
        <f t="shared" si="6"/>
        <v>454</v>
      </c>
      <c r="BW10" s="9">
        <f t="shared" si="6"/>
        <v>459.6</v>
      </c>
      <c r="BX10" s="9">
        <f t="shared" si="6"/>
        <v>465.20000000000005</v>
      </c>
      <c r="BY10" s="9">
        <f t="shared" si="6"/>
        <v>353.09999999999997</v>
      </c>
      <c r="BZ10" s="9">
        <f t="shared" si="6"/>
        <v>357.3</v>
      </c>
      <c r="CA10" s="9">
        <f t="shared" si="6"/>
        <v>361.5</v>
      </c>
      <c r="CB10" s="9">
        <f t="shared" si="6"/>
        <v>365.7</v>
      </c>
      <c r="CC10" s="9">
        <f t="shared" si="6"/>
        <v>369.9</v>
      </c>
      <c r="CD10" s="9">
        <f t="shared" si="6"/>
        <v>373.26</v>
      </c>
      <c r="CE10" s="9">
        <f t="shared" ref="CE10:CV10" si="7">BZ9*CE48</f>
        <v>376.62</v>
      </c>
      <c r="CF10" s="9">
        <f t="shared" si="7"/>
        <v>379.98</v>
      </c>
      <c r="CG10" s="9">
        <f t="shared" si="7"/>
        <v>383.34000000000003</v>
      </c>
      <c r="CH10" s="9">
        <f t="shared" si="7"/>
        <v>386.70000000000005</v>
      </c>
      <c r="CI10" s="9">
        <f t="shared" si="7"/>
        <v>390.06000000000006</v>
      </c>
      <c r="CJ10" s="9">
        <f t="shared" si="7"/>
        <v>393.42000000000007</v>
      </c>
      <c r="CK10" s="9">
        <f t="shared" si="7"/>
        <v>264.5200000000001</v>
      </c>
      <c r="CL10" s="9">
        <f t="shared" si="7"/>
        <v>266.7600000000001</v>
      </c>
      <c r="CM10" s="9">
        <f t="shared" si="7"/>
        <v>269.00000000000011</v>
      </c>
      <c r="CN10" s="9">
        <f t="shared" si="7"/>
        <v>271.24000000000012</v>
      </c>
      <c r="CO10" s="9">
        <f t="shared" si="7"/>
        <v>273.48000000000013</v>
      </c>
      <c r="CP10" s="9">
        <f t="shared" si="7"/>
        <v>274.60000000000008</v>
      </c>
      <c r="CQ10" s="9">
        <f t="shared" si="7"/>
        <v>275.72000000000008</v>
      </c>
      <c r="CR10" s="9">
        <f t="shared" si="7"/>
        <v>276.84000000000009</v>
      </c>
      <c r="CS10" s="9">
        <f t="shared" si="7"/>
        <v>277.96000000000004</v>
      </c>
      <c r="CT10" s="9">
        <f t="shared" si="7"/>
        <v>279.08000000000004</v>
      </c>
      <c r="CU10" s="9">
        <f t="shared" si="7"/>
        <v>280.2</v>
      </c>
      <c r="CV10" s="9">
        <f t="shared" si="7"/>
        <v>281.32</v>
      </c>
    </row>
    <row r="11" spans="1:100" s="8" customFormat="1" x14ac:dyDescent="0.2">
      <c r="B11" s="8" t="s">
        <v>2</v>
      </c>
      <c r="D11" s="32">
        <f>P11</f>
        <v>0</v>
      </c>
      <c r="E11" s="32">
        <f>AB11</f>
        <v>53.199999999999989</v>
      </c>
      <c r="F11" s="32">
        <f>AN11</f>
        <v>772.75000000000011</v>
      </c>
      <c r="G11" s="32">
        <f>AZ11</f>
        <v>3414.5500000000011</v>
      </c>
      <c r="H11" s="32">
        <f>BL11</f>
        <v>8464.6500000000015</v>
      </c>
      <c r="I11" s="39">
        <f>BX11</f>
        <v>13621.450000000003</v>
      </c>
      <c r="J11" s="39">
        <f>CJ11</f>
        <v>18112.330000000009</v>
      </c>
      <c r="K11" s="39">
        <f>CV11</f>
        <v>21403.05000000001</v>
      </c>
      <c r="L11" s="9"/>
      <c r="M11" s="9"/>
      <c r="N11" s="9"/>
      <c r="O11" s="9"/>
      <c r="P11" s="9"/>
      <c r="Q11" s="9"/>
      <c r="R11" s="9">
        <f t="shared" ref="R11:BL11" si="8">Q11+R10</f>
        <v>0</v>
      </c>
      <c r="S11" s="9">
        <f t="shared" si="8"/>
        <v>0</v>
      </c>
      <c r="T11" s="9">
        <f t="shared" si="8"/>
        <v>1</v>
      </c>
      <c r="U11" s="9">
        <f t="shared" si="8"/>
        <v>1</v>
      </c>
      <c r="V11" s="9">
        <f t="shared" si="8"/>
        <v>2</v>
      </c>
      <c r="W11" s="9">
        <f t="shared" si="8"/>
        <v>3</v>
      </c>
      <c r="X11" s="9">
        <f t="shared" si="8"/>
        <v>4</v>
      </c>
      <c r="Y11" s="9">
        <f t="shared" si="8"/>
        <v>7</v>
      </c>
      <c r="Z11" s="9">
        <f t="shared" si="8"/>
        <v>18.2</v>
      </c>
      <c r="AA11" s="9">
        <f t="shared" si="8"/>
        <v>33.599999999999994</v>
      </c>
      <c r="AB11" s="9">
        <f t="shared" si="8"/>
        <v>53.199999999999989</v>
      </c>
      <c r="AC11" s="9">
        <f t="shared" si="8"/>
        <v>71.399999999999991</v>
      </c>
      <c r="AD11" s="9">
        <f t="shared" si="8"/>
        <v>94.8</v>
      </c>
      <c r="AE11" s="9">
        <f t="shared" si="8"/>
        <v>123.4</v>
      </c>
      <c r="AF11" s="9">
        <f t="shared" si="8"/>
        <v>157.20000000000002</v>
      </c>
      <c r="AG11" s="9">
        <f t="shared" si="8"/>
        <v>198.8</v>
      </c>
      <c r="AH11" s="9">
        <f t="shared" si="8"/>
        <v>250.15</v>
      </c>
      <c r="AI11" s="9">
        <f t="shared" si="8"/>
        <v>311.25</v>
      </c>
      <c r="AJ11" s="9">
        <f t="shared" si="8"/>
        <v>382.1</v>
      </c>
      <c r="AK11" s="9">
        <f t="shared" si="8"/>
        <v>462.70000000000005</v>
      </c>
      <c r="AL11" s="9">
        <f t="shared" si="8"/>
        <v>553.05000000000007</v>
      </c>
      <c r="AM11" s="9">
        <f t="shared" si="8"/>
        <v>656.40000000000009</v>
      </c>
      <c r="AN11" s="9">
        <f t="shared" si="8"/>
        <v>772.75000000000011</v>
      </c>
      <c r="AO11" s="9">
        <f t="shared" si="8"/>
        <v>892.15000000000009</v>
      </c>
      <c r="AP11" s="9">
        <f t="shared" si="8"/>
        <v>1026.5500000000002</v>
      </c>
      <c r="AQ11" s="9">
        <f t="shared" si="8"/>
        <v>1175.9500000000003</v>
      </c>
      <c r="AR11" s="9">
        <f t="shared" si="8"/>
        <v>1343.3500000000004</v>
      </c>
      <c r="AS11" s="9">
        <f t="shared" si="8"/>
        <v>1528.7500000000005</v>
      </c>
      <c r="AT11" s="9">
        <f t="shared" si="8"/>
        <v>1735.1500000000005</v>
      </c>
      <c r="AU11" s="9">
        <f t="shared" si="8"/>
        <v>1962.5500000000006</v>
      </c>
      <c r="AV11" s="9">
        <f t="shared" si="8"/>
        <v>2210.9500000000007</v>
      </c>
      <c r="AW11" s="9">
        <f t="shared" si="8"/>
        <v>2480.3500000000008</v>
      </c>
      <c r="AX11" s="9">
        <f t="shared" si="8"/>
        <v>2770.7500000000009</v>
      </c>
      <c r="AY11" s="9">
        <f t="shared" si="8"/>
        <v>3082.150000000001</v>
      </c>
      <c r="AZ11" s="9">
        <f t="shared" si="8"/>
        <v>3414.5500000000011</v>
      </c>
      <c r="BA11" s="9">
        <f t="shared" si="8"/>
        <v>3738.5000000000009</v>
      </c>
      <c r="BB11" s="9">
        <f t="shared" si="8"/>
        <v>4081.7000000000007</v>
      </c>
      <c r="BC11" s="9">
        <f t="shared" si="8"/>
        <v>4444.1500000000005</v>
      </c>
      <c r="BD11" s="9">
        <f t="shared" si="8"/>
        <v>4825.8500000000004</v>
      </c>
      <c r="BE11" s="9">
        <f t="shared" si="8"/>
        <v>5226.8</v>
      </c>
      <c r="BF11" s="9">
        <f t="shared" si="8"/>
        <v>5643.1500000000005</v>
      </c>
      <c r="BG11" s="9">
        <f t="shared" si="8"/>
        <v>6074.9000000000005</v>
      </c>
      <c r="BH11" s="9">
        <f t="shared" si="8"/>
        <v>6522.05</v>
      </c>
      <c r="BI11" s="9">
        <f t="shared" si="8"/>
        <v>6984.6</v>
      </c>
      <c r="BJ11" s="9">
        <f t="shared" si="8"/>
        <v>7462.55</v>
      </c>
      <c r="BK11" s="9">
        <f t="shared" si="8"/>
        <v>7955.9000000000005</v>
      </c>
      <c r="BL11" s="9">
        <f t="shared" si="8"/>
        <v>8464.6500000000015</v>
      </c>
      <c r="BM11" s="9">
        <f t="shared" ref="BM11:CV11" si="9">BL11+BM10</f>
        <v>8845.8500000000022</v>
      </c>
      <c r="BN11" s="9">
        <f t="shared" si="9"/>
        <v>9238.2500000000018</v>
      </c>
      <c r="BO11" s="9">
        <f t="shared" si="9"/>
        <v>9641.8500000000022</v>
      </c>
      <c r="BP11" s="9">
        <f t="shared" si="9"/>
        <v>10056.650000000001</v>
      </c>
      <c r="BQ11" s="9">
        <f t="shared" si="9"/>
        <v>10482.650000000001</v>
      </c>
      <c r="BR11" s="9">
        <f t="shared" si="9"/>
        <v>10914.250000000002</v>
      </c>
      <c r="BS11" s="9">
        <f t="shared" si="9"/>
        <v>11351.450000000003</v>
      </c>
      <c r="BT11" s="9">
        <f t="shared" si="9"/>
        <v>11794.250000000002</v>
      </c>
      <c r="BU11" s="9">
        <f t="shared" si="9"/>
        <v>12242.650000000001</v>
      </c>
      <c r="BV11" s="9">
        <f t="shared" si="9"/>
        <v>12696.650000000001</v>
      </c>
      <c r="BW11" s="9">
        <f t="shared" si="9"/>
        <v>13156.250000000002</v>
      </c>
      <c r="BX11" s="9">
        <f t="shared" si="9"/>
        <v>13621.450000000003</v>
      </c>
      <c r="BY11" s="9">
        <f t="shared" si="9"/>
        <v>13974.550000000003</v>
      </c>
      <c r="BZ11" s="9">
        <f t="shared" si="9"/>
        <v>14331.850000000002</v>
      </c>
      <c r="CA11" s="9">
        <f t="shared" si="9"/>
        <v>14693.350000000002</v>
      </c>
      <c r="CB11" s="9">
        <f t="shared" si="9"/>
        <v>15059.050000000003</v>
      </c>
      <c r="CC11" s="9">
        <f t="shared" si="9"/>
        <v>15428.950000000003</v>
      </c>
      <c r="CD11" s="9">
        <f t="shared" si="9"/>
        <v>15802.210000000003</v>
      </c>
      <c r="CE11" s="9">
        <f t="shared" si="9"/>
        <v>16178.830000000004</v>
      </c>
      <c r="CF11" s="9">
        <f t="shared" si="9"/>
        <v>16558.810000000005</v>
      </c>
      <c r="CG11" s="9">
        <f t="shared" si="9"/>
        <v>16942.150000000005</v>
      </c>
      <c r="CH11" s="9">
        <f t="shared" si="9"/>
        <v>17328.850000000006</v>
      </c>
      <c r="CI11" s="9">
        <f t="shared" si="9"/>
        <v>17718.910000000007</v>
      </c>
      <c r="CJ11" s="9">
        <f t="shared" si="9"/>
        <v>18112.330000000009</v>
      </c>
      <c r="CK11" s="9">
        <f t="shared" si="9"/>
        <v>18376.850000000009</v>
      </c>
      <c r="CL11" s="9">
        <f t="shared" si="9"/>
        <v>18643.610000000008</v>
      </c>
      <c r="CM11" s="9">
        <f t="shared" si="9"/>
        <v>18912.610000000008</v>
      </c>
      <c r="CN11" s="9">
        <f t="shared" si="9"/>
        <v>19183.850000000009</v>
      </c>
      <c r="CO11" s="9">
        <f t="shared" si="9"/>
        <v>19457.330000000009</v>
      </c>
      <c r="CP11" s="9">
        <f t="shared" si="9"/>
        <v>19731.930000000008</v>
      </c>
      <c r="CQ11" s="9">
        <f t="shared" si="9"/>
        <v>20007.650000000009</v>
      </c>
      <c r="CR11" s="9">
        <f t="shared" si="9"/>
        <v>20284.490000000009</v>
      </c>
      <c r="CS11" s="9">
        <f t="shared" si="9"/>
        <v>20562.450000000008</v>
      </c>
      <c r="CT11" s="9">
        <f t="shared" si="9"/>
        <v>20841.53000000001</v>
      </c>
      <c r="CU11" s="9">
        <f t="shared" si="9"/>
        <v>21121.73000000001</v>
      </c>
      <c r="CV11" s="9">
        <f t="shared" si="9"/>
        <v>21403.05000000001</v>
      </c>
    </row>
    <row r="12" spans="1:100" s="8" customFormat="1" x14ac:dyDescent="0.2">
      <c r="B12" s="8" t="s">
        <v>125</v>
      </c>
      <c r="D12" s="32"/>
      <c r="E12" s="32">
        <f>E11/E9</f>
        <v>1.6624999999999996</v>
      </c>
      <c r="F12" s="32">
        <f>F11/F9</f>
        <v>5.0016181229773471</v>
      </c>
      <c r="G12" s="32">
        <f>G11/G9</f>
        <v>9.3677640603566559</v>
      </c>
      <c r="H12" s="32">
        <f>H11/H9</f>
        <v>15.896056338028172</v>
      </c>
      <c r="I12" s="32">
        <f>I11/I9</f>
        <v>22.094809407948098</v>
      </c>
      <c r="J12" s="39">
        <f>CJ12</f>
        <v>26.491633757495979</v>
      </c>
      <c r="K12" s="39">
        <f>CV12</f>
        <v>29.838352153910524</v>
      </c>
      <c r="L12" s="9"/>
      <c r="M12" s="9"/>
      <c r="N12" s="9"/>
      <c r="O12" s="9"/>
      <c r="P12" s="9"/>
      <c r="Q12" s="9"/>
      <c r="R12" s="32"/>
      <c r="S12" s="107">
        <f t="shared" ref="S12:AX12" si="10">S11/S9</f>
        <v>0</v>
      </c>
      <c r="T12" s="107">
        <f t="shared" si="10"/>
        <v>0.125</v>
      </c>
      <c r="U12" s="107">
        <f t="shared" si="10"/>
        <v>0.125</v>
      </c>
      <c r="V12" s="107">
        <f t="shared" si="10"/>
        <v>0.18181818181818182</v>
      </c>
      <c r="W12" s="107">
        <f t="shared" si="10"/>
        <v>0.21428571428571427</v>
      </c>
      <c r="X12" s="107">
        <f t="shared" si="10"/>
        <v>0.2857142857142857</v>
      </c>
      <c r="Y12" s="32">
        <f t="shared" si="10"/>
        <v>0.3888888888888889</v>
      </c>
      <c r="Z12" s="32">
        <f t="shared" si="10"/>
        <v>0.82727272727272727</v>
      </c>
      <c r="AA12" s="32">
        <f t="shared" si="10"/>
        <v>1.2923076923076922</v>
      </c>
      <c r="AB12" s="32">
        <f t="shared" si="10"/>
        <v>1.6624999999999996</v>
      </c>
      <c r="AC12" s="32">
        <f t="shared" si="10"/>
        <v>1.8075949367088606</v>
      </c>
      <c r="AD12" s="32">
        <f t="shared" si="10"/>
        <v>2.0170212765957447</v>
      </c>
      <c r="AE12" s="32">
        <f t="shared" si="10"/>
        <v>2.2642201834862385</v>
      </c>
      <c r="AF12" s="32">
        <f t="shared" si="10"/>
        <v>2.5354838709677421</v>
      </c>
      <c r="AG12" s="32">
        <f t="shared" si="10"/>
        <v>2.8604316546762591</v>
      </c>
      <c r="AH12" s="32">
        <f t="shared" si="10"/>
        <v>3.1465408805031445</v>
      </c>
      <c r="AI12" s="32">
        <f t="shared" si="10"/>
        <v>3.477653631284916</v>
      </c>
      <c r="AJ12" s="32">
        <f t="shared" si="10"/>
        <v>3.8402010050251261</v>
      </c>
      <c r="AK12" s="32">
        <f t="shared" si="10"/>
        <v>4.1312500000000005</v>
      </c>
      <c r="AL12" s="32">
        <f t="shared" si="10"/>
        <v>4.4421686746987961</v>
      </c>
      <c r="AM12" s="32">
        <f t="shared" si="10"/>
        <v>4.7053763440860221</v>
      </c>
      <c r="AN12" s="32">
        <f t="shared" si="10"/>
        <v>5.0016181229773471</v>
      </c>
      <c r="AO12" s="32">
        <f t="shared" si="10"/>
        <v>5.1869186046511633</v>
      </c>
      <c r="AP12" s="32">
        <f t="shared" si="10"/>
        <v>5.4171503957783651</v>
      </c>
      <c r="AQ12" s="32">
        <f t="shared" si="10"/>
        <v>5.6809178743961368</v>
      </c>
      <c r="AR12" s="32">
        <f t="shared" si="10"/>
        <v>5.9837416481069061</v>
      </c>
      <c r="AS12" s="32">
        <f t="shared" si="10"/>
        <v>6.3171487603305803</v>
      </c>
      <c r="AT12" s="32">
        <f t="shared" si="10"/>
        <v>6.6865125240847805</v>
      </c>
      <c r="AU12" s="32">
        <f t="shared" si="10"/>
        <v>7.0850180505415183</v>
      </c>
      <c r="AV12" s="32">
        <f t="shared" si="10"/>
        <v>7.5074702886247904</v>
      </c>
      <c r="AW12" s="32">
        <f t="shared" si="10"/>
        <v>7.9498397435897461</v>
      </c>
      <c r="AX12" s="32">
        <f t="shared" si="10"/>
        <v>8.4089529590288343</v>
      </c>
      <c r="AY12" s="32">
        <f t="shared" ref="AY12:BY12" si="11">AY11/AY9</f>
        <v>8.8822766570605225</v>
      </c>
      <c r="AZ12" s="32">
        <f t="shared" si="11"/>
        <v>9.3677640603566559</v>
      </c>
      <c r="BA12" s="32">
        <f t="shared" si="11"/>
        <v>9.8771466314398975</v>
      </c>
      <c r="BB12" s="32">
        <f t="shared" si="11"/>
        <v>10.39923566878981</v>
      </c>
      <c r="BC12" s="32">
        <f t="shared" si="11"/>
        <v>10.932718327183274</v>
      </c>
      <c r="BD12" s="32">
        <f t="shared" si="11"/>
        <v>11.476456599286564</v>
      </c>
      <c r="BE12" s="32">
        <f t="shared" si="11"/>
        <v>12.02945914844649</v>
      </c>
      <c r="BF12" s="32">
        <f t="shared" si="11"/>
        <v>12.58227424749164</v>
      </c>
      <c r="BG12" s="32">
        <f t="shared" si="11"/>
        <v>13.13491891891892</v>
      </c>
      <c r="BH12" s="32">
        <f t="shared" si="11"/>
        <v>13.687408184679958</v>
      </c>
      <c r="BI12" s="32">
        <f t="shared" si="11"/>
        <v>14.239755351681957</v>
      </c>
      <c r="BJ12" s="32">
        <f t="shared" si="11"/>
        <v>14.791972249752231</v>
      </c>
      <c r="BK12" s="32">
        <f t="shared" si="11"/>
        <v>15.344069431051111</v>
      </c>
      <c r="BL12" s="32">
        <f t="shared" si="11"/>
        <v>15.896056338028172</v>
      </c>
      <c r="BM12" s="32">
        <f t="shared" si="11"/>
        <v>16.39638554216868</v>
      </c>
      <c r="BN12" s="32">
        <f t="shared" si="11"/>
        <v>16.904391582799636</v>
      </c>
      <c r="BO12" s="32">
        <f t="shared" si="11"/>
        <v>17.419783197831983</v>
      </c>
      <c r="BP12" s="32">
        <f t="shared" si="11"/>
        <v>17.942283675289922</v>
      </c>
      <c r="BQ12" s="32">
        <f t="shared" si="11"/>
        <v>18.47162995594714</v>
      </c>
      <c r="BR12" s="32">
        <f t="shared" si="11"/>
        <v>18.997824194952134</v>
      </c>
      <c r="BS12" s="32">
        <f t="shared" si="11"/>
        <v>19.520980223559764</v>
      </c>
      <c r="BT12" s="32">
        <f t="shared" si="11"/>
        <v>20.041206457094312</v>
      </c>
      <c r="BU12" s="32">
        <f t="shared" si="11"/>
        <v>20.558606213266167</v>
      </c>
      <c r="BV12" s="32">
        <f t="shared" si="11"/>
        <v>21.073278008298757</v>
      </c>
      <c r="BW12" s="32">
        <f t="shared" si="11"/>
        <v>21.585315832649716</v>
      </c>
      <c r="BX12" s="32">
        <f t="shared" si="11"/>
        <v>22.094809407948098</v>
      </c>
      <c r="BY12" s="32">
        <f t="shared" si="11"/>
        <v>22.463510689599747</v>
      </c>
      <c r="BZ12" s="32">
        <f t="shared" ref="BZ12:CV12" si="12">BZ11/BZ9</f>
        <v>22.832324358770116</v>
      </c>
      <c r="CA12" s="32">
        <f t="shared" si="12"/>
        <v>23.20124743407548</v>
      </c>
      <c r="CB12" s="32">
        <f t="shared" si="12"/>
        <v>23.570277038660198</v>
      </c>
      <c r="CC12" s="32">
        <f t="shared" si="12"/>
        <v>23.939410395655546</v>
      </c>
      <c r="CD12" s="32">
        <f t="shared" si="12"/>
        <v>24.307352714966928</v>
      </c>
      <c r="CE12" s="32">
        <f t="shared" si="12"/>
        <v>24.674134512734483</v>
      </c>
      <c r="CF12" s="32">
        <f t="shared" si="12"/>
        <v>25.039785271435054</v>
      </c>
      <c r="CG12" s="32">
        <f t="shared" si="12"/>
        <v>25.404333483280851</v>
      </c>
      <c r="CH12" s="32">
        <f t="shared" si="12"/>
        <v>25.767806691449813</v>
      </c>
      <c r="CI12" s="32">
        <f t="shared" si="12"/>
        <v>26.130231529272969</v>
      </c>
      <c r="CJ12" s="32">
        <f t="shared" si="12"/>
        <v>26.491633757495979</v>
      </c>
      <c r="CK12" s="32">
        <f t="shared" si="12"/>
        <v>26.768900218499642</v>
      </c>
      <c r="CL12" s="32">
        <f t="shared" si="12"/>
        <v>27.047163789351519</v>
      </c>
      <c r="CM12" s="32">
        <f t="shared" si="12"/>
        <v>27.326412368154898</v>
      </c>
      <c r="CN12" s="32">
        <f t="shared" si="12"/>
        <v>27.606634048064478</v>
      </c>
      <c r="CO12" s="32">
        <f t="shared" si="12"/>
        <v>27.88781711337252</v>
      </c>
      <c r="CP12" s="32">
        <f t="shared" si="12"/>
        <v>28.168351177730205</v>
      </c>
      <c r="CQ12" s="32">
        <f t="shared" si="12"/>
        <v>28.448243992606297</v>
      </c>
      <c r="CR12" s="32">
        <f t="shared" si="12"/>
        <v>28.727503186517506</v>
      </c>
      <c r="CS12" s="32">
        <f t="shared" si="12"/>
        <v>29.00613626745664</v>
      </c>
      <c r="CT12" s="32">
        <f t="shared" si="12"/>
        <v>29.284150625263475</v>
      </c>
      <c r="CU12" s="32">
        <f t="shared" si="12"/>
        <v>29.561553533939843</v>
      </c>
      <c r="CV12" s="32">
        <f t="shared" si="12"/>
        <v>29.838352153910524</v>
      </c>
    </row>
    <row r="13" spans="1:100" x14ac:dyDescent="0.2">
      <c r="B13" s="2" t="s">
        <v>0</v>
      </c>
      <c r="C13" s="2"/>
      <c r="D13" s="34">
        <f>SUM(M13:P13)</f>
        <v>0</v>
      </c>
      <c r="E13" s="34">
        <f>SUM(Q13:AB13)</f>
        <v>4786.6187599999994</v>
      </c>
      <c r="F13" s="34">
        <f>SUM(AC13:AN13)</f>
        <v>307730.10229532007</v>
      </c>
      <c r="G13" s="34">
        <f>SUM(AO13:AZ13)</f>
        <v>2453382.6449719705</v>
      </c>
      <c r="H13" s="35">
        <f>SUM(BA13:BL13)</f>
        <v>9067900.0078031551</v>
      </c>
      <c r="I13" s="34">
        <f>SUM(BM13:BX13)</f>
        <v>18012795.591207806</v>
      </c>
      <c r="J13" s="34">
        <f>SUM(BY13:CJ13)</f>
        <v>26894593.270715874</v>
      </c>
      <c r="K13" s="34">
        <f>SUM(CK13:CV13)</f>
        <v>34667946.549521901</v>
      </c>
      <c r="L13" s="7"/>
      <c r="M13" s="3"/>
      <c r="N13" s="3"/>
      <c r="O13" s="3"/>
      <c r="P13" s="3"/>
      <c r="Q13" s="3"/>
      <c r="R13" s="3"/>
      <c r="S13" s="3">
        <f t="shared" ref="S13:AX13" si="13">R11*S49</f>
        <v>0</v>
      </c>
      <c r="T13" s="3">
        <f t="shared" si="13"/>
        <v>0</v>
      </c>
      <c r="U13" s="3">
        <f t="shared" si="13"/>
        <v>68.5762</v>
      </c>
      <c r="V13" s="3">
        <f t="shared" si="13"/>
        <v>68.5762</v>
      </c>
      <c r="W13" s="3">
        <f t="shared" si="13"/>
        <v>137.1524</v>
      </c>
      <c r="X13" s="3">
        <f t="shared" si="13"/>
        <v>205.7286</v>
      </c>
      <c r="Y13" s="3">
        <f t="shared" si="13"/>
        <v>274.3048</v>
      </c>
      <c r="Z13" s="3">
        <f t="shared" si="13"/>
        <v>480.03340000000003</v>
      </c>
      <c r="AA13" s="3">
        <f t="shared" si="13"/>
        <v>1248.0868399999999</v>
      </c>
      <c r="AB13" s="3">
        <f t="shared" si="13"/>
        <v>2304.1603199999995</v>
      </c>
      <c r="AC13" s="3">
        <f t="shared" si="13"/>
        <v>4939.3538723199999</v>
      </c>
      <c r="AD13" s="3">
        <f t="shared" si="13"/>
        <v>6629.1328286400003</v>
      </c>
      <c r="AE13" s="3">
        <f t="shared" si="13"/>
        <v>8801.7057724800015</v>
      </c>
      <c r="AF13" s="3">
        <f t="shared" si="13"/>
        <v>11457.072703840002</v>
      </c>
      <c r="AG13" s="3">
        <f t="shared" si="13"/>
        <v>14595.233622720003</v>
      </c>
      <c r="AH13" s="3">
        <f t="shared" si="13"/>
        <v>18457.585522880003</v>
      </c>
      <c r="AI13" s="3">
        <f t="shared" si="13"/>
        <v>23225.176149640003</v>
      </c>
      <c r="AJ13" s="3">
        <f t="shared" si="13"/>
        <v>28898.005503000004</v>
      </c>
      <c r="AK13" s="3">
        <f t="shared" si="13"/>
        <v>35476.073582960009</v>
      </c>
      <c r="AL13" s="3">
        <f t="shared" si="13"/>
        <v>42959.380389520011</v>
      </c>
      <c r="AM13" s="3">
        <f t="shared" si="13"/>
        <v>51347.925922680013</v>
      </c>
      <c r="AN13" s="3">
        <f t="shared" si="13"/>
        <v>60943.456424640019</v>
      </c>
      <c r="AO13" s="3">
        <f t="shared" si="13"/>
        <v>90358.67191427121</v>
      </c>
      <c r="AP13" s="3">
        <f t="shared" si="13"/>
        <v>104320.27065456753</v>
      </c>
      <c r="AQ13" s="3">
        <f t="shared" si="13"/>
        <v>120035.83908585586</v>
      </c>
      <c r="AR13" s="3">
        <f t="shared" si="13"/>
        <v>137505.3772081362</v>
      </c>
      <c r="AS13" s="3">
        <f t="shared" si="13"/>
        <v>157079.67895960691</v>
      </c>
      <c r="AT13" s="3">
        <f t="shared" si="13"/>
        <v>178758.74434026805</v>
      </c>
      <c r="AU13" s="3">
        <f t="shared" si="13"/>
        <v>202893.36728831797</v>
      </c>
      <c r="AV13" s="3">
        <f t="shared" si="13"/>
        <v>229483.54780375669</v>
      </c>
      <c r="AW13" s="3">
        <f t="shared" si="13"/>
        <v>258529.28588658423</v>
      </c>
      <c r="AX13" s="3">
        <f t="shared" si="13"/>
        <v>290030.58153680054</v>
      </c>
      <c r="AY13" s="3">
        <f t="shared" ref="AY13:CD13" si="14">AX11*AY49</f>
        <v>323987.43475440569</v>
      </c>
      <c r="AZ13" s="3">
        <f t="shared" si="14"/>
        <v>360399.8455393996</v>
      </c>
      <c r="BA13" s="3">
        <f t="shared" si="14"/>
        <v>466484.94037101895</v>
      </c>
      <c r="BB13" s="3">
        <f t="shared" si="14"/>
        <v>510741.95708865125</v>
      </c>
      <c r="BC13" s="3">
        <f t="shared" si="14"/>
        <v>557628.84746522608</v>
      </c>
      <c r="BD13" s="3">
        <f t="shared" si="14"/>
        <v>607145.61150074343</v>
      </c>
      <c r="BE13" s="3">
        <f t="shared" si="14"/>
        <v>659292.24919520319</v>
      </c>
      <c r="BF13" s="3">
        <f t="shared" si="14"/>
        <v>714068.76054860558</v>
      </c>
      <c r="BG13" s="3">
        <f t="shared" si="14"/>
        <v>770949.17082916189</v>
      </c>
      <c r="BH13" s="3">
        <f t="shared" si="14"/>
        <v>829933.48003687232</v>
      </c>
      <c r="BI13" s="3">
        <f t="shared" si="14"/>
        <v>891021.68817173655</v>
      </c>
      <c r="BJ13" s="3">
        <f t="shared" si="14"/>
        <v>954213.79523375491</v>
      </c>
      <c r="BK13" s="3">
        <f t="shared" si="14"/>
        <v>1019509.8012229273</v>
      </c>
      <c r="BL13" s="3">
        <f t="shared" si="14"/>
        <v>1086909.7061392537</v>
      </c>
      <c r="BM13" s="3">
        <f t="shared" si="14"/>
        <v>1183004.5156481429</v>
      </c>
      <c r="BN13" s="3">
        <f t="shared" si="14"/>
        <v>1236280.3535581655</v>
      </c>
      <c r="BO13" s="3">
        <f t="shared" si="14"/>
        <v>1291121.483662816</v>
      </c>
      <c r="BP13" s="3">
        <f t="shared" si="14"/>
        <v>1347527.9059620949</v>
      </c>
      <c r="BQ13" s="3">
        <f t="shared" si="14"/>
        <v>1405499.6204560017</v>
      </c>
      <c r="BR13" s="3">
        <f t="shared" si="14"/>
        <v>1465036.6271445369</v>
      </c>
      <c r="BS13" s="3">
        <f t="shared" si="14"/>
        <v>1525356.2799303862</v>
      </c>
      <c r="BT13" s="3">
        <f t="shared" si="14"/>
        <v>1586458.5788135496</v>
      </c>
      <c r="BU13" s="3">
        <f t="shared" si="14"/>
        <v>1648343.5237940268</v>
      </c>
      <c r="BV13" s="3">
        <f t="shared" si="14"/>
        <v>1711011.1148718181</v>
      </c>
      <c r="BW13" s="3">
        <f t="shared" si="14"/>
        <v>1774461.3520469237</v>
      </c>
      <c r="BX13" s="3">
        <f t="shared" si="14"/>
        <v>1838694.2353193434</v>
      </c>
      <c r="BY13" s="3">
        <f t="shared" si="14"/>
        <v>1952384.2889951677</v>
      </c>
      <c r="BZ13" s="3">
        <f t="shared" si="14"/>
        <v>2002994.6786705838</v>
      </c>
      <c r="CA13" s="3">
        <f t="shared" si="14"/>
        <v>2054207.0610864037</v>
      </c>
      <c r="CB13" s="3">
        <f t="shared" si="14"/>
        <v>2106021.4362426279</v>
      </c>
      <c r="CC13" s="3">
        <f t="shared" si="14"/>
        <v>2158437.8041392569</v>
      </c>
      <c r="CD13" s="3">
        <f t="shared" si="14"/>
        <v>2211456.1647762898</v>
      </c>
      <c r="CE13" s="3">
        <f t="shared" ref="CE13:CV13" si="15">CD11*CE49</f>
        <v>2264956.119605646</v>
      </c>
      <c r="CF13" s="3">
        <f t="shared" si="15"/>
        <v>2318937.6686273259</v>
      </c>
      <c r="CG13" s="3">
        <f t="shared" si="15"/>
        <v>2373400.8118413296</v>
      </c>
      <c r="CH13" s="3">
        <f t="shared" si="15"/>
        <v>2428345.549247656</v>
      </c>
      <c r="CI13" s="3">
        <f t="shared" si="15"/>
        <v>2483771.8808463062</v>
      </c>
      <c r="CJ13" s="3">
        <f t="shared" si="15"/>
        <v>2539679.8066372797</v>
      </c>
      <c r="CK13" s="3">
        <f t="shared" si="15"/>
        <v>2669303.7093725735</v>
      </c>
      <c r="CL13" s="3">
        <f t="shared" si="15"/>
        <v>2708287.3308725809</v>
      </c>
      <c r="CM13" s="3">
        <f t="shared" si="15"/>
        <v>2747601.072258268</v>
      </c>
      <c r="CN13" s="3">
        <f t="shared" si="15"/>
        <v>2787244.9335296354</v>
      </c>
      <c r="CO13" s="3">
        <f t="shared" si="15"/>
        <v>2827218.9146866826</v>
      </c>
      <c r="CP13" s="3">
        <f t="shared" si="15"/>
        <v>2867523.0157294092</v>
      </c>
      <c r="CQ13" s="3">
        <f t="shared" si="15"/>
        <v>2907992.1767149759</v>
      </c>
      <c r="CR13" s="3">
        <f t="shared" si="15"/>
        <v>2948626.3976433822</v>
      </c>
      <c r="CS13" s="3">
        <f t="shared" si="15"/>
        <v>2989425.6785146287</v>
      </c>
      <c r="CT13" s="3">
        <f t="shared" si="15"/>
        <v>3030390.0193287148</v>
      </c>
      <c r="CU13" s="3">
        <f t="shared" si="15"/>
        <v>3071519.4200856416</v>
      </c>
      <c r="CV13" s="3">
        <f t="shared" si="15"/>
        <v>3112813.880785408</v>
      </c>
    </row>
    <row r="14" spans="1:100" x14ac:dyDescent="0.2">
      <c r="B14" t="s">
        <v>201</v>
      </c>
      <c r="C14" s="2"/>
      <c r="D14" s="34">
        <f>SUM(M14:P14)</f>
        <v>0</v>
      </c>
      <c r="E14" s="34">
        <f>SUM(Q14:AB14)</f>
        <v>2280.7568799999995</v>
      </c>
      <c r="F14" s="34">
        <f>SUM(AC14:AN14)</f>
        <v>127856.86029816001</v>
      </c>
      <c r="G14" s="34">
        <f>SUM(AO14:AZ14)</f>
        <v>934846.3722799453</v>
      </c>
      <c r="H14" s="35">
        <f>SUM(BA14:BL14)</f>
        <v>3304407.0276265857</v>
      </c>
      <c r="I14" s="34">
        <f>SUM(BM14:BX14)</f>
        <v>6681890.2989353864</v>
      </c>
      <c r="J14" s="34">
        <f>SUM(BY14:CJ14)</f>
        <v>10159358.285893312</v>
      </c>
      <c r="K14" s="34">
        <f>SUM(CK14:CV14)</f>
        <v>13339038.885399848</v>
      </c>
      <c r="L14" s="7"/>
      <c r="M14" s="3"/>
      <c r="N14" s="3"/>
      <c r="O14" s="3"/>
      <c r="P14" s="3"/>
      <c r="Q14" s="3"/>
      <c r="R14" s="3"/>
      <c r="S14" s="3">
        <f t="shared" ref="S14:AX14" si="16">S13*S50</f>
        <v>0</v>
      </c>
      <c r="T14" s="3">
        <f t="shared" si="16"/>
        <v>0</v>
      </c>
      <c r="U14" s="3">
        <f t="shared" si="16"/>
        <v>32.675599999999996</v>
      </c>
      <c r="V14" s="3">
        <f t="shared" si="16"/>
        <v>32.675599999999996</v>
      </c>
      <c r="W14" s="3">
        <f t="shared" si="16"/>
        <v>65.351199999999992</v>
      </c>
      <c r="X14" s="3">
        <f t="shared" si="16"/>
        <v>98.026799999999994</v>
      </c>
      <c r="Y14" s="3">
        <f t="shared" si="16"/>
        <v>130.70239999999998</v>
      </c>
      <c r="Z14" s="3">
        <f t="shared" si="16"/>
        <v>228.72919999999999</v>
      </c>
      <c r="AA14" s="3">
        <f t="shared" si="16"/>
        <v>594.69591999999989</v>
      </c>
      <c r="AB14" s="3">
        <f t="shared" si="16"/>
        <v>1097.9001599999997</v>
      </c>
      <c r="AC14" s="3">
        <f t="shared" si="16"/>
        <v>2052.2213241599998</v>
      </c>
      <c r="AD14" s="3">
        <f t="shared" si="16"/>
        <v>2754.2970403199997</v>
      </c>
      <c r="AE14" s="3">
        <f t="shared" si="16"/>
        <v>3656.9658182399999</v>
      </c>
      <c r="AF14" s="3">
        <f t="shared" si="16"/>
        <v>4760.2276579199997</v>
      </c>
      <c r="AG14" s="3">
        <f t="shared" si="16"/>
        <v>6064.0825593600002</v>
      </c>
      <c r="AH14" s="3">
        <f t="shared" si="16"/>
        <v>7668.8270534399999</v>
      </c>
      <c r="AI14" s="3">
        <f t="shared" si="16"/>
        <v>9649.6835383199996</v>
      </c>
      <c r="AJ14" s="3">
        <f t="shared" si="16"/>
        <v>12006.652013999999</v>
      </c>
      <c r="AK14" s="3">
        <f t="shared" si="16"/>
        <v>14739.732480480001</v>
      </c>
      <c r="AL14" s="3">
        <f t="shared" si="16"/>
        <v>17848.924937760003</v>
      </c>
      <c r="AM14" s="3">
        <f t="shared" si="16"/>
        <v>21334.229385840001</v>
      </c>
      <c r="AN14" s="3">
        <f t="shared" si="16"/>
        <v>25321.016488320005</v>
      </c>
      <c r="AO14" s="3">
        <f t="shared" si="16"/>
        <v>34430.616363985602</v>
      </c>
      <c r="AP14" s="3">
        <f t="shared" si="16"/>
        <v>39750.597721293765</v>
      </c>
      <c r="AQ14" s="3">
        <f t="shared" si="16"/>
        <v>45738.91844509793</v>
      </c>
      <c r="AR14" s="3">
        <f t="shared" si="16"/>
        <v>52395.578535398097</v>
      </c>
      <c r="AS14" s="3">
        <f t="shared" si="16"/>
        <v>59854.245865493453</v>
      </c>
      <c r="AT14" s="3">
        <f t="shared" si="16"/>
        <v>68114.920435384018</v>
      </c>
      <c r="AU14" s="3">
        <f t="shared" si="16"/>
        <v>77311.270118368979</v>
      </c>
      <c r="AV14" s="3">
        <f t="shared" si="16"/>
        <v>87443.294914448343</v>
      </c>
      <c r="AW14" s="3">
        <f t="shared" si="16"/>
        <v>98510.99482362211</v>
      </c>
      <c r="AX14" s="3">
        <f t="shared" si="16"/>
        <v>110514.36984589027</v>
      </c>
      <c r="AY14" s="3">
        <f t="shared" ref="AY14:CD14" si="17">AY13*AY50</f>
        <v>123453.41998125284</v>
      </c>
      <c r="AZ14" s="3">
        <f t="shared" si="17"/>
        <v>137328.1452297098</v>
      </c>
      <c r="BA14" s="3">
        <f t="shared" si="17"/>
        <v>169990.41827959087</v>
      </c>
      <c r="BB14" s="3">
        <f t="shared" si="17"/>
        <v>186117.98882378361</v>
      </c>
      <c r="BC14" s="3">
        <f t="shared" si="17"/>
        <v>203203.90396737665</v>
      </c>
      <c r="BD14" s="3">
        <f t="shared" si="17"/>
        <v>221248.16371036993</v>
      </c>
      <c r="BE14" s="3">
        <f t="shared" si="17"/>
        <v>240250.76805276342</v>
      </c>
      <c r="BF14" s="3">
        <f t="shared" si="17"/>
        <v>260211.71699455721</v>
      </c>
      <c r="BG14" s="3">
        <f t="shared" si="17"/>
        <v>280939.34161587118</v>
      </c>
      <c r="BH14" s="3">
        <f t="shared" si="17"/>
        <v>302433.64191670535</v>
      </c>
      <c r="BI14" s="3">
        <f t="shared" si="17"/>
        <v>324694.61789705971</v>
      </c>
      <c r="BJ14" s="3">
        <f t="shared" si="17"/>
        <v>347722.26955693431</v>
      </c>
      <c r="BK14" s="3">
        <f t="shared" si="17"/>
        <v>371516.59689632908</v>
      </c>
      <c r="BL14" s="3">
        <f t="shared" si="17"/>
        <v>396077.59991524409</v>
      </c>
      <c r="BM14" s="3">
        <f t="shared" si="17"/>
        <v>438838.39999630232</v>
      </c>
      <c r="BN14" s="3">
        <f t="shared" si="17"/>
        <v>458601.20153902302</v>
      </c>
      <c r="BO14" s="3">
        <f t="shared" si="17"/>
        <v>478944.65202528628</v>
      </c>
      <c r="BP14" s="3">
        <f t="shared" si="17"/>
        <v>499868.7514550924</v>
      </c>
      <c r="BQ14" s="3">
        <f t="shared" si="17"/>
        <v>521373.49982844101</v>
      </c>
      <c r="BR14" s="3">
        <f t="shared" si="17"/>
        <v>543458.89714533242</v>
      </c>
      <c r="BS14" s="3">
        <f t="shared" si="17"/>
        <v>565834.61893399525</v>
      </c>
      <c r="BT14" s="3">
        <f t="shared" si="17"/>
        <v>588500.66519442934</v>
      </c>
      <c r="BU14" s="3">
        <f t="shared" si="17"/>
        <v>611457.03592663468</v>
      </c>
      <c r="BV14" s="3">
        <f t="shared" si="17"/>
        <v>634703.7311306115</v>
      </c>
      <c r="BW14" s="3">
        <f t="shared" si="17"/>
        <v>658240.75080635957</v>
      </c>
      <c r="BX14" s="3">
        <f t="shared" si="17"/>
        <v>682068.09495387913</v>
      </c>
      <c r="BY14" s="3">
        <f t="shared" si="17"/>
        <v>737507.76983298908</v>
      </c>
      <c r="BZ14" s="3">
        <f t="shared" si="17"/>
        <v>756625.7046731147</v>
      </c>
      <c r="CA14" s="3">
        <f t="shared" si="17"/>
        <v>775971.04060734529</v>
      </c>
      <c r="CB14" s="3">
        <f t="shared" si="17"/>
        <v>795543.77763568109</v>
      </c>
      <c r="CC14" s="3">
        <f t="shared" si="17"/>
        <v>815343.91575812222</v>
      </c>
      <c r="CD14" s="3">
        <f t="shared" si="17"/>
        <v>835371.45497466845</v>
      </c>
      <c r="CE14" s="3">
        <f t="shared" ref="CE14:CV14" si="18">CE13*CE50</f>
        <v>855580.91506649856</v>
      </c>
      <c r="CF14" s="3">
        <f t="shared" si="18"/>
        <v>875972.29603361303</v>
      </c>
      <c r="CG14" s="3">
        <f t="shared" si="18"/>
        <v>896545.59787601174</v>
      </c>
      <c r="CH14" s="3">
        <f t="shared" si="18"/>
        <v>917300.82059369434</v>
      </c>
      <c r="CI14" s="3">
        <f t="shared" si="18"/>
        <v>938237.96418666106</v>
      </c>
      <c r="CJ14" s="3">
        <f t="shared" si="18"/>
        <v>959357.02865491202</v>
      </c>
      <c r="CK14" s="3">
        <f t="shared" si="18"/>
        <v>1027056.6768470411</v>
      </c>
      <c r="CL14" s="3">
        <f t="shared" si="18"/>
        <v>1042056.2396950887</v>
      </c>
      <c r="CM14" s="3">
        <f t="shared" si="18"/>
        <v>1057182.8213726373</v>
      </c>
      <c r="CN14" s="3">
        <f t="shared" si="18"/>
        <v>1072436.4218796873</v>
      </c>
      <c r="CO14" s="3">
        <f t="shared" si="18"/>
        <v>1087817.0412162382</v>
      </c>
      <c r="CP14" s="3">
        <f t="shared" si="18"/>
        <v>1103324.6793822902</v>
      </c>
      <c r="CQ14" s="3">
        <f t="shared" si="18"/>
        <v>1118895.8269630927</v>
      </c>
      <c r="CR14" s="3">
        <f t="shared" si="18"/>
        <v>1134530.4839586457</v>
      </c>
      <c r="CS14" s="3">
        <f t="shared" si="18"/>
        <v>1150228.6503689494</v>
      </c>
      <c r="CT14" s="3">
        <f t="shared" si="18"/>
        <v>1165990.3261940035</v>
      </c>
      <c r="CU14" s="3">
        <f t="shared" si="18"/>
        <v>1181815.5114338084</v>
      </c>
      <c r="CV14" s="3">
        <f t="shared" si="18"/>
        <v>1197704.2060883637</v>
      </c>
    </row>
    <row r="15" spans="1:100" x14ac:dyDescent="0.2">
      <c r="D15" s="61"/>
      <c r="E15" s="61">
        <f t="shared" ref="E15:K15" si="19">E14/E13</f>
        <v>0.4764860111817219</v>
      </c>
      <c r="F15" s="61">
        <f t="shared" si="19"/>
        <v>0.41548376107664409</v>
      </c>
      <c r="G15" s="61">
        <f t="shared" si="19"/>
        <v>0.38104385151490539</v>
      </c>
      <c r="H15" s="61">
        <f t="shared" si="19"/>
        <v>0.36440708706349439</v>
      </c>
      <c r="I15" s="61">
        <f t="shared" si="19"/>
        <v>0.37095243018229063</v>
      </c>
      <c r="J15" s="61">
        <f t="shared" si="19"/>
        <v>0.37774723654048747</v>
      </c>
      <c r="K15" s="61">
        <f t="shared" si="19"/>
        <v>0.38476576241242083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100" x14ac:dyDescent="0.2">
      <c r="B16" s="14" t="s">
        <v>63</v>
      </c>
      <c r="C16" s="14"/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2:100" x14ac:dyDescent="0.2">
      <c r="B17" t="s">
        <v>67</v>
      </c>
      <c r="D17" s="3">
        <f>SUM(M17:P17)</f>
        <v>8000</v>
      </c>
      <c r="E17" s="3">
        <f>SUM(Q17:AB17)</f>
        <v>216000</v>
      </c>
      <c r="F17" s="3">
        <f>SUM(AC17:AN17)</f>
        <v>603200</v>
      </c>
      <c r="G17" s="3">
        <f>SUM(AO17:AZ17)</f>
        <v>890400</v>
      </c>
      <c r="H17" s="3">
        <f>SUM(BA17:BL17)</f>
        <v>907200</v>
      </c>
      <c r="I17" s="39">
        <f>SUM(BM17:BX17)</f>
        <v>924000</v>
      </c>
      <c r="J17" s="39">
        <f>SUM(BY17:CJ17)</f>
        <v>940800</v>
      </c>
      <c r="K17" s="39">
        <f>SUM(CK17:CV17)</f>
        <v>957600</v>
      </c>
      <c r="L17" s="3"/>
      <c r="M17" s="3">
        <f t="shared" ref="M17:AR17" si="20">M7*M51</f>
        <v>0</v>
      </c>
      <c r="N17" s="3">
        <f t="shared" si="20"/>
        <v>0</v>
      </c>
      <c r="O17" s="3">
        <f t="shared" si="20"/>
        <v>0</v>
      </c>
      <c r="P17" s="3">
        <f t="shared" si="20"/>
        <v>8000</v>
      </c>
      <c r="Q17" s="3">
        <f t="shared" si="20"/>
        <v>16000</v>
      </c>
      <c r="R17" s="3">
        <f t="shared" si="20"/>
        <v>16000</v>
      </c>
      <c r="S17" s="3">
        <f t="shared" si="20"/>
        <v>16000</v>
      </c>
      <c r="T17" s="3">
        <f t="shared" si="20"/>
        <v>16000</v>
      </c>
      <c r="U17" s="3">
        <f t="shared" si="20"/>
        <v>16000</v>
      </c>
      <c r="V17" s="3">
        <f t="shared" si="20"/>
        <v>16000</v>
      </c>
      <c r="W17" s="3">
        <f t="shared" si="20"/>
        <v>16000</v>
      </c>
      <c r="X17" s="3">
        <f t="shared" si="20"/>
        <v>16000</v>
      </c>
      <c r="Y17" s="3">
        <f t="shared" si="20"/>
        <v>16000</v>
      </c>
      <c r="Z17" s="3">
        <f>Z7*Z51</f>
        <v>24000</v>
      </c>
      <c r="AA17" s="3">
        <f t="shared" si="20"/>
        <v>24000</v>
      </c>
      <c r="AB17" s="3">
        <f t="shared" si="20"/>
        <v>24000</v>
      </c>
      <c r="AC17" s="3">
        <f t="shared" si="20"/>
        <v>31200</v>
      </c>
      <c r="AD17" s="3">
        <f t="shared" si="20"/>
        <v>31200</v>
      </c>
      <c r="AE17" s="3">
        <f t="shared" si="20"/>
        <v>31200</v>
      </c>
      <c r="AF17" s="3">
        <f t="shared" si="20"/>
        <v>41600</v>
      </c>
      <c r="AG17" s="3">
        <f t="shared" si="20"/>
        <v>41600</v>
      </c>
      <c r="AH17" s="3">
        <f t="shared" si="20"/>
        <v>52000</v>
      </c>
      <c r="AI17" s="3">
        <f t="shared" si="20"/>
        <v>52000</v>
      </c>
      <c r="AJ17" s="3">
        <f t="shared" si="20"/>
        <v>52000</v>
      </c>
      <c r="AK17" s="3">
        <f t="shared" si="20"/>
        <v>62400</v>
      </c>
      <c r="AL17" s="3">
        <f t="shared" si="20"/>
        <v>62400</v>
      </c>
      <c r="AM17" s="3">
        <f t="shared" si="20"/>
        <v>72800</v>
      </c>
      <c r="AN17" s="3">
        <f t="shared" si="20"/>
        <v>72800</v>
      </c>
      <c r="AO17" s="3">
        <f t="shared" si="20"/>
        <v>74200</v>
      </c>
      <c r="AP17" s="3">
        <f t="shared" si="20"/>
        <v>74200</v>
      </c>
      <c r="AQ17" s="3">
        <f t="shared" si="20"/>
        <v>74200</v>
      </c>
      <c r="AR17" s="3">
        <f t="shared" si="20"/>
        <v>74200</v>
      </c>
      <c r="AS17" s="3">
        <f t="shared" ref="AS17:BX17" si="21">AS7*AS51</f>
        <v>74200</v>
      </c>
      <c r="AT17" s="3">
        <f t="shared" si="21"/>
        <v>74200</v>
      </c>
      <c r="AU17" s="3">
        <f t="shared" si="21"/>
        <v>74200</v>
      </c>
      <c r="AV17" s="3">
        <f t="shared" si="21"/>
        <v>74200</v>
      </c>
      <c r="AW17" s="3">
        <f t="shared" si="21"/>
        <v>74200</v>
      </c>
      <c r="AX17" s="3">
        <f t="shared" si="21"/>
        <v>74200</v>
      </c>
      <c r="AY17" s="3">
        <f t="shared" si="21"/>
        <v>74200</v>
      </c>
      <c r="AZ17" s="3">
        <f t="shared" si="21"/>
        <v>74200</v>
      </c>
      <c r="BA17" s="3">
        <f t="shared" si="21"/>
        <v>75600</v>
      </c>
      <c r="BB17" s="3">
        <f t="shared" si="21"/>
        <v>75600</v>
      </c>
      <c r="BC17" s="3">
        <f t="shared" si="21"/>
        <v>75600</v>
      </c>
      <c r="BD17" s="3">
        <f t="shared" si="21"/>
        <v>75600</v>
      </c>
      <c r="BE17" s="3">
        <f t="shared" si="21"/>
        <v>75600</v>
      </c>
      <c r="BF17" s="3">
        <f t="shared" si="21"/>
        <v>75600</v>
      </c>
      <c r="BG17" s="3">
        <f t="shared" si="21"/>
        <v>75600</v>
      </c>
      <c r="BH17" s="3">
        <f t="shared" si="21"/>
        <v>75600</v>
      </c>
      <c r="BI17" s="3">
        <f t="shared" si="21"/>
        <v>75600</v>
      </c>
      <c r="BJ17" s="3">
        <f t="shared" si="21"/>
        <v>75600</v>
      </c>
      <c r="BK17" s="3">
        <f t="shared" si="21"/>
        <v>75600</v>
      </c>
      <c r="BL17" s="3">
        <f t="shared" si="21"/>
        <v>75600</v>
      </c>
      <c r="BM17" s="3">
        <f t="shared" si="21"/>
        <v>77000</v>
      </c>
      <c r="BN17" s="3">
        <f t="shared" si="21"/>
        <v>77000</v>
      </c>
      <c r="BO17" s="3">
        <f t="shared" si="21"/>
        <v>77000</v>
      </c>
      <c r="BP17" s="3">
        <f t="shared" si="21"/>
        <v>77000</v>
      </c>
      <c r="BQ17" s="3">
        <f t="shared" si="21"/>
        <v>77000</v>
      </c>
      <c r="BR17" s="3">
        <f t="shared" si="21"/>
        <v>77000</v>
      </c>
      <c r="BS17" s="3">
        <f t="shared" si="21"/>
        <v>77000</v>
      </c>
      <c r="BT17" s="3">
        <f t="shared" si="21"/>
        <v>77000</v>
      </c>
      <c r="BU17" s="3">
        <f t="shared" si="21"/>
        <v>77000</v>
      </c>
      <c r="BV17" s="3">
        <f t="shared" si="21"/>
        <v>77000</v>
      </c>
      <c r="BW17" s="3">
        <f t="shared" si="21"/>
        <v>77000</v>
      </c>
      <c r="BX17" s="3">
        <f t="shared" si="21"/>
        <v>77000</v>
      </c>
      <c r="BY17" s="3">
        <f t="shared" ref="BY17:CV17" si="22">BY7*BY51</f>
        <v>78400</v>
      </c>
      <c r="BZ17" s="3">
        <f t="shared" si="22"/>
        <v>78400</v>
      </c>
      <c r="CA17" s="3">
        <f t="shared" si="22"/>
        <v>78400</v>
      </c>
      <c r="CB17" s="3">
        <f t="shared" si="22"/>
        <v>78400</v>
      </c>
      <c r="CC17" s="3">
        <f t="shared" si="22"/>
        <v>78400</v>
      </c>
      <c r="CD17" s="3">
        <f t="shared" si="22"/>
        <v>78400</v>
      </c>
      <c r="CE17" s="3">
        <f t="shared" si="22"/>
        <v>78400</v>
      </c>
      <c r="CF17" s="3">
        <f t="shared" si="22"/>
        <v>78400</v>
      </c>
      <c r="CG17" s="3">
        <f t="shared" si="22"/>
        <v>78400</v>
      </c>
      <c r="CH17" s="3">
        <f t="shared" si="22"/>
        <v>78400</v>
      </c>
      <c r="CI17" s="3">
        <f t="shared" si="22"/>
        <v>78400</v>
      </c>
      <c r="CJ17" s="3">
        <f t="shared" si="22"/>
        <v>78400</v>
      </c>
      <c r="CK17" s="3">
        <f t="shared" si="22"/>
        <v>79800</v>
      </c>
      <c r="CL17" s="3">
        <f t="shared" si="22"/>
        <v>79800</v>
      </c>
      <c r="CM17" s="3">
        <f t="shared" si="22"/>
        <v>79800</v>
      </c>
      <c r="CN17" s="3">
        <f t="shared" si="22"/>
        <v>79800</v>
      </c>
      <c r="CO17" s="3">
        <f t="shared" si="22"/>
        <v>79800</v>
      </c>
      <c r="CP17" s="3">
        <f t="shared" si="22"/>
        <v>79800</v>
      </c>
      <c r="CQ17" s="3">
        <f t="shared" si="22"/>
        <v>79800</v>
      </c>
      <c r="CR17" s="3">
        <f t="shared" si="22"/>
        <v>79800</v>
      </c>
      <c r="CS17" s="3">
        <f t="shared" si="22"/>
        <v>79800</v>
      </c>
      <c r="CT17" s="3">
        <f t="shared" si="22"/>
        <v>79800</v>
      </c>
      <c r="CU17" s="3">
        <f t="shared" si="22"/>
        <v>79800</v>
      </c>
      <c r="CV17" s="3">
        <f t="shared" si="22"/>
        <v>79800</v>
      </c>
    </row>
    <row r="18" spans="2:100" x14ac:dyDescent="0.2">
      <c r="B18" t="s">
        <v>59</v>
      </c>
      <c r="D18" s="3">
        <f>SUM(M18:P18)</f>
        <v>0</v>
      </c>
      <c r="E18" s="3">
        <f>SUM(Q18:AB18)</f>
        <v>57.018921999999989</v>
      </c>
      <c r="F18" s="3">
        <f>SUM(AC18:AN18)</f>
        <v>3196.4215074540002</v>
      </c>
      <c r="G18" s="3">
        <f>SUM(AO18:AZ18)</f>
        <v>23371.15930699863</v>
      </c>
      <c r="H18" s="3">
        <f>SUM(BA18:BL18)</f>
        <v>82610.175690664633</v>
      </c>
      <c r="I18" s="39">
        <f>SUM(BM18:BX18)</f>
        <v>167047.2574733847</v>
      </c>
      <c r="J18" s="39">
        <f>SUM(BY18:CJ18)</f>
        <v>253983.95714733278</v>
      </c>
      <c r="K18" s="39">
        <f>SUM(CK18:CV18)</f>
        <v>333475.97213499621</v>
      </c>
      <c r="L18" s="3"/>
      <c r="M18" s="3">
        <f t="shared" ref="M18:AR18" si="23">M14*M52</f>
        <v>0</v>
      </c>
      <c r="N18" s="3">
        <f t="shared" si="23"/>
        <v>0</v>
      </c>
      <c r="O18" s="3">
        <f t="shared" si="23"/>
        <v>0</v>
      </c>
      <c r="P18" s="3">
        <f t="shared" si="23"/>
        <v>0</v>
      </c>
      <c r="Q18" s="3">
        <f t="shared" si="23"/>
        <v>0</v>
      </c>
      <c r="R18" s="3">
        <f t="shared" si="23"/>
        <v>0</v>
      </c>
      <c r="S18" s="3">
        <f t="shared" si="23"/>
        <v>0</v>
      </c>
      <c r="T18" s="3">
        <f t="shared" si="23"/>
        <v>0</v>
      </c>
      <c r="U18" s="3">
        <f t="shared" si="23"/>
        <v>0.81688999999999989</v>
      </c>
      <c r="V18" s="3">
        <f t="shared" si="23"/>
        <v>0.81688999999999989</v>
      </c>
      <c r="W18" s="3">
        <f t="shared" si="23"/>
        <v>1.6337799999999998</v>
      </c>
      <c r="X18" s="3">
        <f t="shared" si="23"/>
        <v>2.4506700000000001</v>
      </c>
      <c r="Y18" s="3">
        <f t="shared" si="23"/>
        <v>3.2675599999999996</v>
      </c>
      <c r="Z18" s="3">
        <f t="shared" si="23"/>
        <v>5.7182300000000001</v>
      </c>
      <c r="AA18" s="3">
        <f t="shared" si="23"/>
        <v>14.867397999999998</v>
      </c>
      <c r="AB18" s="3">
        <f t="shared" si="23"/>
        <v>27.447503999999995</v>
      </c>
      <c r="AC18" s="3">
        <f t="shared" si="23"/>
        <v>51.305533103999998</v>
      </c>
      <c r="AD18" s="3">
        <f t="shared" si="23"/>
        <v>68.85742600799999</v>
      </c>
      <c r="AE18" s="3">
        <f t="shared" si="23"/>
        <v>91.424145456000005</v>
      </c>
      <c r="AF18" s="3">
        <f t="shared" si="23"/>
        <v>119.00569144799999</v>
      </c>
      <c r="AG18" s="3">
        <f t="shared" si="23"/>
        <v>151.60206398400001</v>
      </c>
      <c r="AH18" s="3">
        <f t="shared" si="23"/>
        <v>191.720676336</v>
      </c>
      <c r="AI18" s="3">
        <f t="shared" si="23"/>
        <v>241.24208845800001</v>
      </c>
      <c r="AJ18" s="3">
        <f t="shared" si="23"/>
        <v>300.16630034999997</v>
      </c>
      <c r="AK18" s="3">
        <f t="shared" si="23"/>
        <v>368.49331201200005</v>
      </c>
      <c r="AL18" s="3">
        <f t="shared" si="23"/>
        <v>446.22312344400007</v>
      </c>
      <c r="AM18" s="3">
        <f t="shared" si="23"/>
        <v>533.35573464600009</v>
      </c>
      <c r="AN18" s="3">
        <f t="shared" si="23"/>
        <v>633.02541220800015</v>
      </c>
      <c r="AO18" s="3">
        <f t="shared" si="23"/>
        <v>860.76540909964012</v>
      </c>
      <c r="AP18" s="3">
        <f t="shared" si="23"/>
        <v>993.76494303234415</v>
      </c>
      <c r="AQ18" s="3">
        <f t="shared" si="23"/>
        <v>1143.4729611274483</v>
      </c>
      <c r="AR18" s="3">
        <f t="shared" si="23"/>
        <v>1309.8894633849525</v>
      </c>
      <c r="AS18" s="3">
        <f t="shared" ref="AS18:BX18" si="24">AS14*AS52</f>
        <v>1496.3561466373365</v>
      </c>
      <c r="AT18" s="3">
        <f t="shared" si="24"/>
        <v>1702.8730108846005</v>
      </c>
      <c r="AU18" s="3">
        <f t="shared" si="24"/>
        <v>1932.7817529592246</v>
      </c>
      <c r="AV18" s="3">
        <f t="shared" si="24"/>
        <v>2186.0823728612086</v>
      </c>
      <c r="AW18" s="3">
        <f t="shared" si="24"/>
        <v>2462.7748705905528</v>
      </c>
      <c r="AX18" s="3">
        <f t="shared" si="24"/>
        <v>2762.8592461472567</v>
      </c>
      <c r="AY18" s="3">
        <f t="shared" si="24"/>
        <v>3086.3354995313211</v>
      </c>
      <c r="AZ18" s="3">
        <f t="shared" si="24"/>
        <v>3433.2036307427452</v>
      </c>
      <c r="BA18" s="3">
        <f t="shared" si="24"/>
        <v>4249.7604569897721</v>
      </c>
      <c r="BB18" s="3">
        <f t="shared" si="24"/>
        <v>4652.9497205945909</v>
      </c>
      <c r="BC18" s="3">
        <f t="shared" si="24"/>
        <v>5080.097599184417</v>
      </c>
      <c r="BD18" s="3">
        <f t="shared" si="24"/>
        <v>5531.2040927592489</v>
      </c>
      <c r="BE18" s="3">
        <f t="shared" si="24"/>
        <v>6006.2692013190863</v>
      </c>
      <c r="BF18" s="3">
        <f t="shared" si="24"/>
        <v>6505.2929248639302</v>
      </c>
      <c r="BG18" s="3">
        <f t="shared" si="24"/>
        <v>7023.48354039678</v>
      </c>
      <c r="BH18" s="3">
        <f t="shared" si="24"/>
        <v>7560.8410479176346</v>
      </c>
      <c r="BI18" s="3">
        <f t="shared" si="24"/>
        <v>8117.3654474264931</v>
      </c>
      <c r="BJ18" s="3">
        <f t="shared" si="24"/>
        <v>8693.0567389233584</v>
      </c>
      <c r="BK18" s="3">
        <f t="shared" si="24"/>
        <v>9287.9149224082266</v>
      </c>
      <c r="BL18" s="3">
        <f t="shared" si="24"/>
        <v>9901.9399978811034</v>
      </c>
      <c r="BM18" s="3">
        <f t="shared" si="24"/>
        <v>10970.959999907558</v>
      </c>
      <c r="BN18" s="3">
        <f t="shared" si="24"/>
        <v>11465.030038475576</v>
      </c>
      <c r="BO18" s="3">
        <f t="shared" si="24"/>
        <v>11973.616300632159</v>
      </c>
      <c r="BP18" s="3">
        <f t="shared" si="24"/>
        <v>12496.718786377311</v>
      </c>
      <c r="BQ18" s="3">
        <f t="shared" si="24"/>
        <v>13034.337495711026</v>
      </c>
      <c r="BR18" s="3">
        <f t="shared" si="24"/>
        <v>13586.472428633311</v>
      </c>
      <c r="BS18" s="3">
        <f t="shared" si="24"/>
        <v>14145.865473349882</v>
      </c>
      <c r="BT18" s="3">
        <f t="shared" si="24"/>
        <v>14712.516629860735</v>
      </c>
      <c r="BU18" s="3">
        <f t="shared" si="24"/>
        <v>15286.425898165868</v>
      </c>
      <c r="BV18" s="3">
        <f t="shared" si="24"/>
        <v>15867.593278265289</v>
      </c>
      <c r="BW18" s="3">
        <f t="shared" si="24"/>
        <v>16456.018770158989</v>
      </c>
      <c r="BX18" s="3">
        <f t="shared" si="24"/>
        <v>17051.70237384698</v>
      </c>
      <c r="BY18" s="3">
        <f t="shared" ref="BY18:CV18" si="25">BY14*BY52</f>
        <v>18437.694245824729</v>
      </c>
      <c r="BZ18" s="3">
        <f t="shared" si="25"/>
        <v>18915.642616827867</v>
      </c>
      <c r="CA18" s="3">
        <f t="shared" si="25"/>
        <v>19399.276015183634</v>
      </c>
      <c r="CB18" s="3">
        <f t="shared" si="25"/>
        <v>19888.59444089203</v>
      </c>
      <c r="CC18" s="3">
        <f t="shared" si="25"/>
        <v>20383.597893953058</v>
      </c>
      <c r="CD18" s="3">
        <f t="shared" si="25"/>
        <v>20884.286374366711</v>
      </c>
      <c r="CE18" s="3">
        <f t="shared" si="25"/>
        <v>21389.522876662464</v>
      </c>
      <c r="CF18" s="3">
        <f t="shared" si="25"/>
        <v>21899.307400840327</v>
      </c>
      <c r="CG18" s="3">
        <f t="shared" si="25"/>
        <v>22413.639946900294</v>
      </c>
      <c r="CH18" s="3">
        <f t="shared" si="25"/>
        <v>22932.520514842359</v>
      </c>
      <c r="CI18" s="3">
        <f t="shared" si="25"/>
        <v>23455.949104666528</v>
      </c>
      <c r="CJ18" s="3">
        <f t="shared" si="25"/>
        <v>23983.925716372803</v>
      </c>
      <c r="CK18" s="3">
        <f t="shared" si="25"/>
        <v>25676.416921176031</v>
      </c>
      <c r="CL18" s="3">
        <f t="shared" si="25"/>
        <v>26051.405992377218</v>
      </c>
      <c r="CM18" s="3">
        <f t="shared" si="25"/>
        <v>26429.570534315935</v>
      </c>
      <c r="CN18" s="3">
        <f t="shared" si="25"/>
        <v>26810.910546992185</v>
      </c>
      <c r="CO18" s="3">
        <f t="shared" si="25"/>
        <v>27195.426030405957</v>
      </c>
      <c r="CP18" s="3">
        <f t="shared" si="25"/>
        <v>27583.116984557259</v>
      </c>
      <c r="CQ18" s="3">
        <f t="shared" si="25"/>
        <v>27972.395674077317</v>
      </c>
      <c r="CR18" s="3">
        <f t="shared" si="25"/>
        <v>28363.262098966145</v>
      </c>
      <c r="CS18" s="3">
        <f t="shared" si="25"/>
        <v>28755.716259223736</v>
      </c>
      <c r="CT18" s="3">
        <f t="shared" si="25"/>
        <v>29149.758154850089</v>
      </c>
      <c r="CU18" s="3">
        <f t="shared" si="25"/>
        <v>29545.387785845211</v>
      </c>
      <c r="CV18" s="3">
        <f t="shared" si="25"/>
        <v>29942.605152209093</v>
      </c>
    </row>
    <row r="19" spans="2:100" x14ac:dyDescent="0.2">
      <c r="B19" t="s">
        <v>15</v>
      </c>
      <c r="D19" s="3">
        <f>SUM(M19:P19)</f>
        <v>8000</v>
      </c>
      <c r="E19" s="3">
        <f>SUM(Q19:AB19)</f>
        <v>216057.01892200002</v>
      </c>
      <c r="F19" s="3">
        <f>SUM(AC19:AN19)</f>
        <v>606396.42150745401</v>
      </c>
      <c r="G19" s="3">
        <f>SUM(AO19:AZ19)</f>
        <v>913771.15930699871</v>
      </c>
      <c r="H19" s="3">
        <f>SUM(BA19:BL19)</f>
        <v>989810.17569066444</v>
      </c>
      <c r="I19" s="39">
        <f>SUM(BM19:BX19)</f>
        <v>1091047.257473385</v>
      </c>
      <c r="J19" s="39">
        <f>SUM(BY19:CJ19)</f>
        <v>1194783.9571473328</v>
      </c>
      <c r="K19" s="39">
        <f>SUM(CK19:CV19)</f>
        <v>1291075.972134996</v>
      </c>
      <c r="L19" s="3"/>
      <c r="M19" s="3">
        <f>M17+M18</f>
        <v>0</v>
      </c>
      <c r="N19" s="3">
        <f t="shared" ref="N19:BL19" si="26">N17+N18</f>
        <v>0</v>
      </c>
      <c r="O19" s="3">
        <f t="shared" si="26"/>
        <v>0</v>
      </c>
      <c r="P19" s="3">
        <f t="shared" si="26"/>
        <v>8000</v>
      </c>
      <c r="Q19" s="3">
        <f t="shared" si="26"/>
        <v>16000</v>
      </c>
      <c r="R19" s="3">
        <f t="shared" si="26"/>
        <v>16000</v>
      </c>
      <c r="S19" s="3">
        <f t="shared" si="26"/>
        <v>16000</v>
      </c>
      <c r="T19" s="3">
        <f t="shared" si="26"/>
        <v>16000</v>
      </c>
      <c r="U19" s="3">
        <f t="shared" si="26"/>
        <v>16000.81689</v>
      </c>
      <c r="V19" s="3">
        <f t="shared" si="26"/>
        <v>16000.81689</v>
      </c>
      <c r="W19" s="3">
        <f t="shared" si="26"/>
        <v>16001.63378</v>
      </c>
      <c r="X19" s="3">
        <f t="shared" si="26"/>
        <v>16002.45067</v>
      </c>
      <c r="Y19" s="3">
        <f t="shared" si="26"/>
        <v>16003.26756</v>
      </c>
      <c r="Z19" s="3">
        <f t="shared" si="26"/>
        <v>24005.718229999999</v>
      </c>
      <c r="AA19" s="3">
        <f t="shared" si="26"/>
        <v>24014.867397999999</v>
      </c>
      <c r="AB19" s="3">
        <f t="shared" si="26"/>
        <v>24027.447504</v>
      </c>
      <c r="AC19" s="3">
        <f t="shared" si="26"/>
        <v>31251.305533104001</v>
      </c>
      <c r="AD19" s="3">
        <f t="shared" si="26"/>
        <v>31268.857426007999</v>
      </c>
      <c r="AE19" s="3">
        <f t="shared" si="26"/>
        <v>31291.424145456</v>
      </c>
      <c r="AF19" s="3">
        <f t="shared" si="26"/>
        <v>41719.005691448001</v>
      </c>
      <c r="AG19" s="3">
        <f t="shared" si="26"/>
        <v>41751.602063983999</v>
      </c>
      <c r="AH19" s="3">
        <f t="shared" si="26"/>
        <v>52191.720676336001</v>
      </c>
      <c r="AI19" s="3">
        <f t="shared" si="26"/>
        <v>52241.242088457999</v>
      </c>
      <c r="AJ19" s="3">
        <f t="shared" si="26"/>
        <v>52300.16630035</v>
      </c>
      <c r="AK19" s="3">
        <f t="shared" si="26"/>
        <v>62768.493312011997</v>
      </c>
      <c r="AL19" s="3">
        <f t="shared" si="26"/>
        <v>62846.223123443997</v>
      </c>
      <c r="AM19" s="3">
        <f t="shared" si="26"/>
        <v>73333.355734646</v>
      </c>
      <c r="AN19" s="3">
        <f t="shared" si="26"/>
        <v>73433.025412207993</v>
      </c>
      <c r="AO19" s="3">
        <f t="shared" si="26"/>
        <v>75060.765409099637</v>
      </c>
      <c r="AP19" s="3">
        <f t="shared" si="26"/>
        <v>75193.764943032351</v>
      </c>
      <c r="AQ19" s="3">
        <f t="shared" si="26"/>
        <v>75343.472961127452</v>
      </c>
      <c r="AR19" s="3">
        <f t="shared" si="26"/>
        <v>75509.889463384956</v>
      </c>
      <c r="AS19" s="3">
        <f t="shared" si="26"/>
        <v>75696.356146637336</v>
      </c>
      <c r="AT19" s="3">
        <f t="shared" si="26"/>
        <v>75902.873010884607</v>
      </c>
      <c r="AU19" s="3">
        <f t="shared" si="26"/>
        <v>76132.781752959228</v>
      </c>
      <c r="AV19" s="3">
        <f t="shared" si="26"/>
        <v>76386.082372861216</v>
      </c>
      <c r="AW19" s="3">
        <f t="shared" si="26"/>
        <v>76662.774870590554</v>
      </c>
      <c r="AX19" s="3">
        <f t="shared" si="26"/>
        <v>76962.859246147258</v>
      </c>
      <c r="AY19" s="3">
        <f t="shared" si="26"/>
        <v>77286.335499531328</v>
      </c>
      <c r="AZ19" s="3">
        <f t="shared" si="26"/>
        <v>77633.203630742748</v>
      </c>
      <c r="BA19" s="3">
        <f t="shared" si="26"/>
        <v>79849.760456989767</v>
      </c>
      <c r="BB19" s="3">
        <f t="shared" si="26"/>
        <v>80252.949720594595</v>
      </c>
      <c r="BC19" s="3">
        <f t="shared" si="26"/>
        <v>80680.097599184417</v>
      </c>
      <c r="BD19" s="3">
        <f t="shared" si="26"/>
        <v>81131.204092759246</v>
      </c>
      <c r="BE19" s="3">
        <f t="shared" si="26"/>
        <v>81606.269201319083</v>
      </c>
      <c r="BF19" s="3">
        <f t="shared" si="26"/>
        <v>82105.292924863927</v>
      </c>
      <c r="BG19" s="3">
        <f t="shared" si="26"/>
        <v>82623.483540396774</v>
      </c>
      <c r="BH19" s="3">
        <f t="shared" si="26"/>
        <v>83160.841047917638</v>
      </c>
      <c r="BI19" s="3">
        <f t="shared" si="26"/>
        <v>83717.365447426491</v>
      </c>
      <c r="BJ19" s="3">
        <f t="shared" si="26"/>
        <v>84293.056738923362</v>
      </c>
      <c r="BK19" s="3">
        <f t="shared" si="26"/>
        <v>84887.914922408221</v>
      </c>
      <c r="BL19" s="3">
        <f t="shared" si="26"/>
        <v>85501.939997881098</v>
      </c>
      <c r="BM19" s="3">
        <f t="shared" ref="BM19:BX19" si="27">BM17+BM18</f>
        <v>87970.959999907558</v>
      </c>
      <c r="BN19" s="3">
        <f t="shared" si="27"/>
        <v>88465.030038475583</v>
      </c>
      <c r="BO19" s="3">
        <f t="shared" si="27"/>
        <v>88973.616300632159</v>
      </c>
      <c r="BP19" s="3">
        <f t="shared" si="27"/>
        <v>89496.718786377314</v>
      </c>
      <c r="BQ19" s="3">
        <f t="shared" si="27"/>
        <v>90034.337495711021</v>
      </c>
      <c r="BR19" s="3">
        <f t="shared" si="27"/>
        <v>90586.472428633308</v>
      </c>
      <c r="BS19" s="3">
        <f t="shared" si="27"/>
        <v>91145.865473349884</v>
      </c>
      <c r="BT19" s="3">
        <f t="shared" si="27"/>
        <v>91712.516629860736</v>
      </c>
      <c r="BU19" s="3">
        <f t="shared" si="27"/>
        <v>92286.425898165864</v>
      </c>
      <c r="BV19" s="3">
        <f t="shared" si="27"/>
        <v>92867.593278265296</v>
      </c>
      <c r="BW19" s="3">
        <f t="shared" si="27"/>
        <v>93456.018770158989</v>
      </c>
      <c r="BX19" s="3">
        <f t="shared" si="27"/>
        <v>94051.702373846987</v>
      </c>
      <c r="BY19" s="3">
        <f t="shared" ref="BY19:CV19" si="28">BY17+BY18</f>
        <v>96837.694245824736</v>
      </c>
      <c r="BZ19" s="3">
        <f t="shared" si="28"/>
        <v>97315.64261682787</v>
      </c>
      <c r="CA19" s="3">
        <f t="shared" si="28"/>
        <v>97799.276015183626</v>
      </c>
      <c r="CB19" s="3">
        <f t="shared" si="28"/>
        <v>98288.594440892033</v>
      </c>
      <c r="CC19" s="3">
        <f t="shared" si="28"/>
        <v>98783.597893953061</v>
      </c>
      <c r="CD19" s="3">
        <f t="shared" si="28"/>
        <v>99284.286374366711</v>
      </c>
      <c r="CE19" s="3">
        <f t="shared" si="28"/>
        <v>99789.522876662464</v>
      </c>
      <c r="CF19" s="3">
        <f t="shared" si="28"/>
        <v>100299.30740084033</v>
      </c>
      <c r="CG19" s="3">
        <f t="shared" si="28"/>
        <v>100813.63994690029</v>
      </c>
      <c r="CH19" s="3">
        <f t="shared" si="28"/>
        <v>101332.52051484236</v>
      </c>
      <c r="CI19" s="3">
        <f t="shared" si="28"/>
        <v>101855.94910466654</v>
      </c>
      <c r="CJ19" s="3">
        <f t="shared" si="28"/>
        <v>102383.9257163728</v>
      </c>
      <c r="CK19" s="3">
        <f t="shared" si="28"/>
        <v>105476.41692117603</v>
      </c>
      <c r="CL19" s="3">
        <f t="shared" si="28"/>
        <v>105851.40599237721</v>
      </c>
      <c r="CM19" s="3">
        <f t="shared" si="28"/>
        <v>106229.57053431594</v>
      </c>
      <c r="CN19" s="3">
        <f t="shared" si="28"/>
        <v>106610.91054699218</v>
      </c>
      <c r="CO19" s="3">
        <f t="shared" si="28"/>
        <v>106995.42603040596</v>
      </c>
      <c r="CP19" s="3">
        <f t="shared" si="28"/>
        <v>107383.11698455726</v>
      </c>
      <c r="CQ19" s="3">
        <f t="shared" si="28"/>
        <v>107772.39567407731</v>
      </c>
      <c r="CR19" s="3">
        <f t="shared" si="28"/>
        <v>108163.26209896614</v>
      </c>
      <c r="CS19" s="3">
        <f t="shared" si="28"/>
        <v>108555.71625922373</v>
      </c>
      <c r="CT19" s="3">
        <f t="shared" si="28"/>
        <v>108949.75815485009</v>
      </c>
      <c r="CU19" s="3">
        <f t="shared" si="28"/>
        <v>109345.3877858452</v>
      </c>
      <c r="CV19" s="3">
        <f t="shared" si="28"/>
        <v>109742.60515220909</v>
      </c>
    </row>
    <row r="20" spans="2:100" s="8" customFormat="1" x14ac:dyDescent="0.2">
      <c r="B20" s="8" t="s">
        <v>129</v>
      </c>
      <c r="D20" s="9">
        <f>P20</f>
        <v>1</v>
      </c>
      <c r="E20" s="9">
        <f>AB20</f>
        <v>2</v>
      </c>
      <c r="F20" s="9">
        <f>AN20</f>
        <v>3.1</v>
      </c>
      <c r="G20" s="3">
        <f>AZ20</f>
        <v>7.3</v>
      </c>
      <c r="H20" s="3">
        <f>BL20</f>
        <v>10</v>
      </c>
      <c r="I20" s="32">
        <f>BX20</f>
        <v>12</v>
      </c>
      <c r="J20" s="32">
        <f>CJ20</f>
        <v>13.4</v>
      </c>
      <c r="K20" s="32">
        <f>CV20</f>
        <v>14.2</v>
      </c>
      <c r="L20" s="9"/>
      <c r="M20" s="9"/>
      <c r="N20" s="9"/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2</v>
      </c>
      <c r="V20" s="10">
        <v>2</v>
      </c>
      <c r="W20" s="10">
        <v>2</v>
      </c>
      <c r="X20" s="10">
        <v>2</v>
      </c>
      <c r="Y20" s="10">
        <v>2</v>
      </c>
      <c r="Z20" s="10">
        <v>2</v>
      </c>
      <c r="AA20" s="10">
        <v>2</v>
      </c>
      <c r="AB20" s="10">
        <v>2</v>
      </c>
      <c r="AC20" s="10">
        <v>2</v>
      </c>
      <c r="AD20" s="10">
        <v>2</v>
      </c>
      <c r="AE20" s="10">
        <v>2</v>
      </c>
      <c r="AF20" s="10">
        <v>3</v>
      </c>
      <c r="AG20" s="10">
        <v>3</v>
      </c>
      <c r="AH20" s="10">
        <v>3</v>
      </c>
      <c r="AI20" s="10">
        <v>3</v>
      </c>
      <c r="AJ20" s="10">
        <v>3</v>
      </c>
      <c r="AK20" s="10">
        <v>3</v>
      </c>
      <c r="AL20" s="10">
        <v>3</v>
      </c>
      <c r="AM20" s="9">
        <f t="shared" ref="AM20:BR20" si="29">ROUNDDOWN((AK9/AM54), 1)</f>
        <v>2.8</v>
      </c>
      <c r="AN20" s="9">
        <f t="shared" si="29"/>
        <v>3.1</v>
      </c>
      <c r="AO20" s="9">
        <f t="shared" si="29"/>
        <v>3.1</v>
      </c>
      <c r="AP20" s="9">
        <f t="shared" si="29"/>
        <v>3.4</v>
      </c>
      <c r="AQ20" s="9">
        <f t="shared" si="29"/>
        <v>3.8</v>
      </c>
      <c r="AR20" s="9">
        <f t="shared" si="29"/>
        <v>4.2</v>
      </c>
      <c r="AS20" s="9">
        <f t="shared" si="29"/>
        <v>4.5999999999999996</v>
      </c>
      <c r="AT20" s="9">
        <f t="shared" si="29"/>
        <v>4.9000000000000004</v>
      </c>
      <c r="AU20" s="9">
        <f t="shared" si="29"/>
        <v>5.3</v>
      </c>
      <c r="AV20" s="9">
        <f t="shared" si="29"/>
        <v>5.7</v>
      </c>
      <c r="AW20" s="9">
        <f t="shared" si="29"/>
        <v>6.1</v>
      </c>
      <c r="AX20" s="9">
        <f t="shared" si="29"/>
        <v>6.5</v>
      </c>
      <c r="AY20" s="9">
        <f t="shared" si="29"/>
        <v>6.9</v>
      </c>
      <c r="AZ20" s="9">
        <f t="shared" si="29"/>
        <v>7.3</v>
      </c>
      <c r="BA20" s="9">
        <f t="shared" si="29"/>
        <v>6.9</v>
      </c>
      <c r="BB20" s="9">
        <f t="shared" si="29"/>
        <v>7.2</v>
      </c>
      <c r="BC20" s="9">
        <f t="shared" si="29"/>
        <v>7.5</v>
      </c>
      <c r="BD20" s="9">
        <f t="shared" si="29"/>
        <v>7.8</v>
      </c>
      <c r="BE20" s="9">
        <f t="shared" si="29"/>
        <v>8.1</v>
      </c>
      <c r="BF20" s="9">
        <f t="shared" si="29"/>
        <v>8.4</v>
      </c>
      <c r="BG20" s="9">
        <f t="shared" si="29"/>
        <v>8.6</v>
      </c>
      <c r="BH20" s="9">
        <f t="shared" si="29"/>
        <v>8.9</v>
      </c>
      <c r="BI20" s="9">
        <f t="shared" si="29"/>
        <v>9.1999999999999993</v>
      </c>
      <c r="BJ20" s="9">
        <f t="shared" si="29"/>
        <v>9.5</v>
      </c>
      <c r="BK20" s="9">
        <f t="shared" si="29"/>
        <v>9.8000000000000007</v>
      </c>
      <c r="BL20" s="9">
        <f t="shared" si="29"/>
        <v>10</v>
      </c>
      <c r="BM20" s="9">
        <f t="shared" si="29"/>
        <v>10.3</v>
      </c>
      <c r="BN20" s="9">
        <f t="shared" si="29"/>
        <v>10.6</v>
      </c>
      <c r="BO20" s="9">
        <f t="shared" si="29"/>
        <v>10.7</v>
      </c>
      <c r="BP20" s="9">
        <f t="shared" si="29"/>
        <v>10.9</v>
      </c>
      <c r="BQ20" s="9">
        <f t="shared" si="29"/>
        <v>11</v>
      </c>
      <c r="BR20" s="9">
        <f t="shared" si="29"/>
        <v>11.2</v>
      </c>
      <c r="BS20" s="9">
        <f t="shared" ref="BS20:CV20" si="30">ROUNDDOWN((BQ9/BS54), 1)</f>
        <v>11.3</v>
      </c>
      <c r="BT20" s="9">
        <f t="shared" si="30"/>
        <v>11.4</v>
      </c>
      <c r="BU20" s="9">
        <f t="shared" si="30"/>
        <v>11.6</v>
      </c>
      <c r="BV20" s="9">
        <f t="shared" si="30"/>
        <v>11.7</v>
      </c>
      <c r="BW20" s="9">
        <f t="shared" si="30"/>
        <v>11.9</v>
      </c>
      <c r="BX20" s="9">
        <f t="shared" si="30"/>
        <v>12</v>
      </c>
      <c r="BY20" s="9">
        <f t="shared" si="30"/>
        <v>12.1</v>
      </c>
      <c r="BZ20" s="9">
        <f t="shared" si="30"/>
        <v>12.3</v>
      </c>
      <c r="CA20" s="9">
        <f t="shared" si="30"/>
        <v>12.4</v>
      </c>
      <c r="CB20" s="9">
        <f t="shared" si="30"/>
        <v>12.5</v>
      </c>
      <c r="CC20" s="9">
        <f t="shared" si="30"/>
        <v>12.6</v>
      </c>
      <c r="CD20" s="9">
        <f t="shared" si="30"/>
        <v>12.7</v>
      </c>
      <c r="CE20" s="9">
        <f t="shared" si="30"/>
        <v>12.8</v>
      </c>
      <c r="CF20" s="9">
        <f t="shared" si="30"/>
        <v>13</v>
      </c>
      <c r="CG20" s="9">
        <f t="shared" si="30"/>
        <v>13.1</v>
      </c>
      <c r="CH20" s="9">
        <f t="shared" si="30"/>
        <v>13.2</v>
      </c>
      <c r="CI20" s="9">
        <f t="shared" si="30"/>
        <v>13.3</v>
      </c>
      <c r="CJ20" s="9">
        <f t="shared" si="30"/>
        <v>13.4</v>
      </c>
      <c r="CK20" s="9">
        <f t="shared" si="30"/>
        <v>13.5</v>
      </c>
      <c r="CL20" s="9">
        <f t="shared" si="30"/>
        <v>13.6</v>
      </c>
      <c r="CM20" s="9">
        <f t="shared" si="30"/>
        <v>13.7</v>
      </c>
      <c r="CN20" s="9">
        <f t="shared" si="30"/>
        <v>13.7</v>
      </c>
      <c r="CO20" s="9">
        <f t="shared" si="30"/>
        <v>13.8</v>
      </c>
      <c r="CP20" s="9">
        <f t="shared" si="30"/>
        <v>13.8</v>
      </c>
      <c r="CQ20" s="9">
        <f t="shared" si="30"/>
        <v>13.9</v>
      </c>
      <c r="CR20" s="9">
        <f t="shared" si="30"/>
        <v>14</v>
      </c>
      <c r="CS20" s="9">
        <f t="shared" si="30"/>
        <v>14</v>
      </c>
      <c r="CT20" s="9">
        <f t="shared" si="30"/>
        <v>14.1</v>
      </c>
      <c r="CU20" s="9">
        <f t="shared" si="30"/>
        <v>14.1</v>
      </c>
      <c r="CV20" s="9">
        <f t="shared" si="30"/>
        <v>14.2</v>
      </c>
    </row>
    <row r="21" spans="2:100" x14ac:dyDescent="0.2">
      <c r="B21" t="s">
        <v>130</v>
      </c>
      <c r="D21" s="3">
        <f>SUM(M21:P21)</f>
        <v>10000</v>
      </c>
      <c r="E21" s="3">
        <f>SUM(Q21:AB21)</f>
        <v>100000</v>
      </c>
      <c r="F21" s="3">
        <f>SUM(AC21:AN21)</f>
        <v>172725</v>
      </c>
      <c r="G21" s="3">
        <f>SUM(AO21:AZ21)</f>
        <v>339900</v>
      </c>
      <c r="H21" s="3">
        <f>SUM(BA21:BL21)</f>
        <v>585925</v>
      </c>
      <c r="I21" s="39">
        <f>SUM(BM21:BX21)</f>
        <v>807600</v>
      </c>
      <c r="J21" s="39">
        <f>SUM(BY21:CJ21)</f>
        <v>938808</v>
      </c>
      <c r="K21" s="39">
        <f>SUM(CK21:CV21)</f>
        <v>1038735.3599999999</v>
      </c>
      <c r="L21" s="3"/>
      <c r="M21" s="3">
        <f t="shared" ref="M21:T21" si="31">M20*M53</f>
        <v>0</v>
      </c>
      <c r="N21" s="3">
        <f t="shared" si="31"/>
        <v>0</v>
      </c>
      <c r="O21" s="3">
        <f t="shared" si="31"/>
        <v>5000</v>
      </c>
      <c r="P21" s="3">
        <f t="shared" si="31"/>
        <v>5000</v>
      </c>
      <c r="Q21" s="3">
        <f t="shared" si="31"/>
        <v>5000</v>
      </c>
      <c r="R21" s="3">
        <f t="shared" si="31"/>
        <v>5000</v>
      </c>
      <c r="S21" s="3">
        <f t="shared" si="31"/>
        <v>5000</v>
      </c>
      <c r="T21" s="3">
        <f t="shared" si="31"/>
        <v>5000</v>
      </c>
      <c r="U21" s="38">
        <f>SUM(S21:T21)</f>
        <v>10000</v>
      </c>
      <c r="V21" s="3">
        <f t="shared" ref="V21:BA21" si="32">V20*V53</f>
        <v>10000</v>
      </c>
      <c r="W21" s="3">
        <f t="shared" si="32"/>
        <v>10000</v>
      </c>
      <c r="X21" s="3">
        <f t="shared" si="32"/>
        <v>10000</v>
      </c>
      <c r="Y21" s="3">
        <f t="shared" si="32"/>
        <v>10000</v>
      </c>
      <c r="Z21" s="3">
        <f t="shared" si="32"/>
        <v>10000</v>
      </c>
      <c r="AA21" s="3">
        <f t="shared" si="32"/>
        <v>10000</v>
      </c>
      <c r="AB21" s="3">
        <f t="shared" si="32"/>
        <v>10000</v>
      </c>
      <c r="AC21" s="3">
        <f t="shared" si="32"/>
        <v>10500</v>
      </c>
      <c r="AD21" s="3">
        <f t="shared" si="32"/>
        <v>10500</v>
      </c>
      <c r="AE21" s="3">
        <f t="shared" si="32"/>
        <v>10500</v>
      </c>
      <c r="AF21" s="3">
        <f t="shared" si="32"/>
        <v>15750</v>
      </c>
      <c r="AG21" s="3">
        <f t="shared" si="32"/>
        <v>15750</v>
      </c>
      <c r="AH21" s="3">
        <f t="shared" si="32"/>
        <v>15750</v>
      </c>
      <c r="AI21" s="3">
        <f t="shared" si="32"/>
        <v>15750</v>
      </c>
      <c r="AJ21" s="3">
        <f t="shared" si="32"/>
        <v>15750</v>
      </c>
      <c r="AK21" s="3">
        <f t="shared" si="32"/>
        <v>15750</v>
      </c>
      <c r="AL21" s="3">
        <f t="shared" si="32"/>
        <v>15750</v>
      </c>
      <c r="AM21" s="3">
        <f t="shared" si="32"/>
        <v>14699.999999999998</v>
      </c>
      <c r="AN21" s="3">
        <f t="shared" si="32"/>
        <v>16275</v>
      </c>
      <c r="AO21" s="3">
        <f t="shared" si="32"/>
        <v>17050</v>
      </c>
      <c r="AP21" s="3">
        <f t="shared" si="32"/>
        <v>18700</v>
      </c>
      <c r="AQ21" s="3">
        <f t="shared" si="32"/>
        <v>20900</v>
      </c>
      <c r="AR21" s="3">
        <f t="shared" si="32"/>
        <v>23100</v>
      </c>
      <c r="AS21" s="3">
        <f t="shared" si="32"/>
        <v>25299.999999999996</v>
      </c>
      <c r="AT21" s="3">
        <f t="shared" si="32"/>
        <v>26950.000000000004</v>
      </c>
      <c r="AU21" s="3">
        <f t="shared" si="32"/>
        <v>29150</v>
      </c>
      <c r="AV21" s="3">
        <f t="shared" si="32"/>
        <v>31350</v>
      </c>
      <c r="AW21" s="3">
        <f t="shared" si="32"/>
        <v>33550</v>
      </c>
      <c r="AX21" s="3">
        <f t="shared" si="32"/>
        <v>35750</v>
      </c>
      <c r="AY21" s="3">
        <f t="shared" si="32"/>
        <v>37950</v>
      </c>
      <c r="AZ21" s="3">
        <f t="shared" si="32"/>
        <v>40150</v>
      </c>
      <c r="BA21" s="3">
        <f t="shared" si="32"/>
        <v>39675</v>
      </c>
      <c r="BB21" s="3">
        <f t="shared" ref="BB21:CG21" si="33">BB20*BB53</f>
        <v>41400</v>
      </c>
      <c r="BC21" s="3">
        <f t="shared" si="33"/>
        <v>43125</v>
      </c>
      <c r="BD21" s="3">
        <f t="shared" si="33"/>
        <v>44850</v>
      </c>
      <c r="BE21" s="3">
        <f t="shared" si="33"/>
        <v>46575</v>
      </c>
      <c r="BF21" s="3">
        <f t="shared" si="33"/>
        <v>48300</v>
      </c>
      <c r="BG21" s="3">
        <f t="shared" si="33"/>
        <v>49450</v>
      </c>
      <c r="BH21" s="3">
        <f t="shared" si="33"/>
        <v>51175</v>
      </c>
      <c r="BI21" s="3">
        <f t="shared" si="33"/>
        <v>52899.999999999993</v>
      </c>
      <c r="BJ21" s="3">
        <f t="shared" si="33"/>
        <v>54625</v>
      </c>
      <c r="BK21" s="3">
        <f t="shared" si="33"/>
        <v>56350.000000000007</v>
      </c>
      <c r="BL21" s="3">
        <f t="shared" si="33"/>
        <v>57500</v>
      </c>
      <c r="BM21" s="3">
        <f t="shared" si="33"/>
        <v>61800.000000000007</v>
      </c>
      <c r="BN21" s="3">
        <f t="shared" si="33"/>
        <v>63600</v>
      </c>
      <c r="BO21" s="3">
        <f t="shared" si="33"/>
        <v>64199.999999999993</v>
      </c>
      <c r="BP21" s="3">
        <f t="shared" si="33"/>
        <v>65400</v>
      </c>
      <c r="BQ21" s="3">
        <f t="shared" si="33"/>
        <v>66000</v>
      </c>
      <c r="BR21" s="3">
        <f t="shared" si="33"/>
        <v>67200</v>
      </c>
      <c r="BS21" s="3">
        <f t="shared" si="33"/>
        <v>67800</v>
      </c>
      <c r="BT21" s="3">
        <f t="shared" si="33"/>
        <v>68400</v>
      </c>
      <c r="BU21" s="3">
        <f t="shared" si="33"/>
        <v>69600</v>
      </c>
      <c r="BV21" s="3">
        <f t="shared" si="33"/>
        <v>70200</v>
      </c>
      <c r="BW21" s="3">
        <f t="shared" si="33"/>
        <v>71400</v>
      </c>
      <c r="BX21" s="3">
        <f t="shared" si="33"/>
        <v>72000</v>
      </c>
      <c r="BY21" s="3">
        <f t="shared" si="33"/>
        <v>74052</v>
      </c>
      <c r="BZ21" s="3">
        <f t="shared" si="33"/>
        <v>75276</v>
      </c>
      <c r="CA21" s="3">
        <f t="shared" si="33"/>
        <v>75888</v>
      </c>
      <c r="CB21" s="3">
        <f t="shared" si="33"/>
        <v>76500</v>
      </c>
      <c r="CC21" s="3">
        <f t="shared" si="33"/>
        <v>77112</v>
      </c>
      <c r="CD21" s="3">
        <f t="shared" si="33"/>
        <v>77724</v>
      </c>
      <c r="CE21" s="3">
        <f t="shared" si="33"/>
        <v>78336</v>
      </c>
      <c r="CF21" s="3">
        <f t="shared" si="33"/>
        <v>79560</v>
      </c>
      <c r="CG21" s="3">
        <f t="shared" si="33"/>
        <v>80172</v>
      </c>
      <c r="CH21" s="3">
        <f t="shared" ref="CH21:CV21" si="34">CH20*CH53</f>
        <v>80784</v>
      </c>
      <c r="CI21" s="3">
        <f t="shared" si="34"/>
        <v>81396</v>
      </c>
      <c r="CJ21" s="3">
        <f t="shared" si="34"/>
        <v>82008</v>
      </c>
      <c r="CK21" s="3">
        <f t="shared" si="34"/>
        <v>84272.400000000009</v>
      </c>
      <c r="CL21" s="3">
        <f t="shared" si="34"/>
        <v>84896.639999999999</v>
      </c>
      <c r="CM21" s="3">
        <f t="shared" si="34"/>
        <v>85520.88</v>
      </c>
      <c r="CN21" s="3">
        <f t="shared" si="34"/>
        <v>85520.88</v>
      </c>
      <c r="CO21" s="3">
        <f t="shared" si="34"/>
        <v>86145.12000000001</v>
      </c>
      <c r="CP21" s="3">
        <f t="shared" si="34"/>
        <v>86145.12000000001</v>
      </c>
      <c r="CQ21" s="3">
        <f t="shared" si="34"/>
        <v>86769.360000000015</v>
      </c>
      <c r="CR21" s="3">
        <f t="shared" si="34"/>
        <v>87393.600000000006</v>
      </c>
      <c r="CS21" s="3">
        <f t="shared" si="34"/>
        <v>87393.600000000006</v>
      </c>
      <c r="CT21" s="3">
        <f t="shared" si="34"/>
        <v>88017.840000000011</v>
      </c>
      <c r="CU21" s="3">
        <f t="shared" si="34"/>
        <v>88017.840000000011</v>
      </c>
      <c r="CV21" s="3">
        <f t="shared" si="34"/>
        <v>88642.08</v>
      </c>
    </row>
    <row r="22" spans="2:100" s="8" customFormat="1" x14ac:dyDescent="0.2">
      <c r="B22" s="8" t="s">
        <v>60</v>
      </c>
      <c r="D22" s="9">
        <f>P22</f>
        <v>0</v>
      </c>
      <c r="E22" s="9">
        <f>AB22</f>
        <v>0.45714285714285713</v>
      </c>
      <c r="F22" s="9">
        <f>AN22</f>
        <v>2.2071428571428573</v>
      </c>
      <c r="G22" s="9">
        <f>AZ22</f>
        <v>5.2071428571428573</v>
      </c>
      <c r="H22" s="9">
        <f>BL22</f>
        <v>7.6071428571428568</v>
      </c>
      <c r="I22" s="9">
        <f>BX22</f>
        <v>8.8071428571428569</v>
      </c>
      <c r="J22" s="32">
        <f>CJ22</f>
        <v>9.7671428571428613</v>
      </c>
      <c r="K22" s="32">
        <f>CV22</f>
        <v>10.247142857142853</v>
      </c>
      <c r="L22" s="9"/>
      <c r="M22" s="42">
        <f t="shared" ref="M22:AR22" si="35">M9/M55</f>
        <v>0</v>
      </c>
      <c r="N22" s="42">
        <f t="shared" si="35"/>
        <v>0</v>
      </c>
      <c r="O22" s="42">
        <f t="shared" si="35"/>
        <v>0</v>
      </c>
      <c r="P22" s="42">
        <f t="shared" si="35"/>
        <v>0</v>
      </c>
      <c r="Q22" s="42">
        <f t="shared" si="35"/>
        <v>0</v>
      </c>
      <c r="R22" s="42">
        <f t="shared" si="35"/>
        <v>0</v>
      </c>
      <c r="S22" s="42">
        <f t="shared" si="35"/>
        <v>7.1428571428571425E-2</v>
      </c>
      <c r="T22" s="42">
        <f t="shared" si="35"/>
        <v>0.11428571428571428</v>
      </c>
      <c r="U22" s="42">
        <f t="shared" si="35"/>
        <v>0.11428571428571428</v>
      </c>
      <c r="V22" s="42">
        <f t="shared" si="35"/>
        <v>0.15714285714285714</v>
      </c>
      <c r="W22" s="42">
        <f t="shared" si="35"/>
        <v>0.2</v>
      </c>
      <c r="X22" s="42">
        <f t="shared" si="35"/>
        <v>0.2</v>
      </c>
      <c r="Y22" s="42">
        <f t="shared" si="35"/>
        <v>0.25714285714285712</v>
      </c>
      <c r="Z22" s="42">
        <f t="shared" si="35"/>
        <v>0.31428571428571428</v>
      </c>
      <c r="AA22" s="42">
        <f t="shared" si="35"/>
        <v>0.37142857142857144</v>
      </c>
      <c r="AB22" s="42">
        <f t="shared" si="35"/>
        <v>0.45714285714285713</v>
      </c>
      <c r="AC22" s="42">
        <f t="shared" si="35"/>
        <v>0.56428571428571428</v>
      </c>
      <c r="AD22" s="42">
        <f t="shared" si="35"/>
        <v>0.67142857142857137</v>
      </c>
      <c r="AE22" s="42">
        <f t="shared" si="35"/>
        <v>0.77857142857142858</v>
      </c>
      <c r="AF22" s="42">
        <f t="shared" si="35"/>
        <v>0.88571428571428568</v>
      </c>
      <c r="AG22" s="42">
        <f t="shared" si="35"/>
        <v>0.99285714285714288</v>
      </c>
      <c r="AH22" s="42">
        <f t="shared" si="35"/>
        <v>1.1357142857142857</v>
      </c>
      <c r="AI22" s="42">
        <f t="shared" si="35"/>
        <v>1.2785714285714285</v>
      </c>
      <c r="AJ22" s="42">
        <f t="shared" si="35"/>
        <v>1.4214285714285715</v>
      </c>
      <c r="AK22" s="42">
        <f t="shared" si="35"/>
        <v>1.6</v>
      </c>
      <c r="AL22" s="42">
        <f t="shared" si="35"/>
        <v>1.7785714285714285</v>
      </c>
      <c r="AM22" s="42">
        <f t="shared" si="35"/>
        <v>1.9928571428571429</v>
      </c>
      <c r="AN22" s="42">
        <f t="shared" si="35"/>
        <v>2.2071428571428573</v>
      </c>
      <c r="AO22" s="42">
        <f t="shared" si="35"/>
        <v>2.4571428571428573</v>
      </c>
      <c r="AP22" s="42">
        <f t="shared" si="35"/>
        <v>2.7071428571428573</v>
      </c>
      <c r="AQ22" s="42">
        <f t="shared" si="35"/>
        <v>2.9571428571428573</v>
      </c>
      <c r="AR22" s="42">
        <f t="shared" si="35"/>
        <v>3.2071428571428573</v>
      </c>
      <c r="AS22" s="42">
        <f t="shared" ref="AS22:BX22" si="36">AS9/AS55</f>
        <v>3.4571428571428573</v>
      </c>
      <c r="AT22" s="42">
        <f t="shared" si="36"/>
        <v>3.7071428571428573</v>
      </c>
      <c r="AU22" s="42">
        <f t="shared" si="36"/>
        <v>3.9571428571428573</v>
      </c>
      <c r="AV22" s="42">
        <f t="shared" si="36"/>
        <v>4.2071428571428573</v>
      </c>
      <c r="AW22" s="42">
        <f t="shared" si="36"/>
        <v>4.4571428571428573</v>
      </c>
      <c r="AX22" s="42">
        <f t="shared" si="36"/>
        <v>4.7071428571428573</v>
      </c>
      <c r="AY22" s="42">
        <f t="shared" si="36"/>
        <v>4.9571428571428573</v>
      </c>
      <c r="AZ22" s="42">
        <f t="shared" si="36"/>
        <v>5.2071428571428573</v>
      </c>
      <c r="BA22" s="42">
        <f t="shared" si="36"/>
        <v>5.4071428571428575</v>
      </c>
      <c r="BB22" s="42">
        <f t="shared" si="36"/>
        <v>5.6071428571428568</v>
      </c>
      <c r="BC22" s="42">
        <f t="shared" si="36"/>
        <v>5.8071428571428569</v>
      </c>
      <c r="BD22" s="42">
        <f t="shared" si="36"/>
        <v>6.0071428571428571</v>
      </c>
      <c r="BE22" s="42">
        <f t="shared" si="36"/>
        <v>6.2071428571428573</v>
      </c>
      <c r="BF22" s="42">
        <f t="shared" si="36"/>
        <v>6.4071428571428575</v>
      </c>
      <c r="BG22" s="42">
        <f t="shared" si="36"/>
        <v>6.6071428571428568</v>
      </c>
      <c r="BH22" s="42">
        <f t="shared" si="36"/>
        <v>6.8071428571428569</v>
      </c>
      <c r="BI22" s="42">
        <f t="shared" si="36"/>
        <v>7.0071428571428571</v>
      </c>
      <c r="BJ22" s="42">
        <f t="shared" si="36"/>
        <v>7.2071428571428573</v>
      </c>
      <c r="BK22" s="42">
        <f t="shared" si="36"/>
        <v>7.4071428571428575</v>
      </c>
      <c r="BL22" s="42">
        <f t="shared" si="36"/>
        <v>7.6071428571428568</v>
      </c>
      <c r="BM22" s="42">
        <f t="shared" si="36"/>
        <v>7.7071428571428573</v>
      </c>
      <c r="BN22" s="42">
        <f t="shared" si="36"/>
        <v>7.8071428571428569</v>
      </c>
      <c r="BO22" s="42">
        <f t="shared" si="36"/>
        <v>7.9071428571428575</v>
      </c>
      <c r="BP22" s="42">
        <f t="shared" si="36"/>
        <v>8.007142857142858</v>
      </c>
      <c r="BQ22" s="42">
        <f t="shared" si="36"/>
        <v>8.1071428571428577</v>
      </c>
      <c r="BR22" s="42">
        <f t="shared" si="36"/>
        <v>8.2071428571428573</v>
      </c>
      <c r="BS22" s="42">
        <f t="shared" si="36"/>
        <v>8.3071428571428569</v>
      </c>
      <c r="BT22" s="42">
        <f t="shared" si="36"/>
        <v>8.4071428571428566</v>
      </c>
      <c r="BU22" s="42">
        <f t="shared" si="36"/>
        <v>8.507142857142858</v>
      </c>
      <c r="BV22" s="42">
        <f t="shared" si="36"/>
        <v>8.6071428571428577</v>
      </c>
      <c r="BW22" s="42">
        <f t="shared" si="36"/>
        <v>8.7071428571428573</v>
      </c>
      <c r="BX22" s="42">
        <f t="shared" si="36"/>
        <v>8.8071428571428569</v>
      </c>
      <c r="BY22" s="42">
        <f t="shared" ref="BY22:CV22" si="37">BY9/BY55</f>
        <v>8.887142857142857</v>
      </c>
      <c r="BZ22" s="42">
        <f t="shared" si="37"/>
        <v>8.9671428571428571</v>
      </c>
      <c r="CA22" s="42">
        <f t="shared" si="37"/>
        <v>9.0471428571428589</v>
      </c>
      <c r="CB22" s="42">
        <f t="shared" si="37"/>
        <v>9.127142857142859</v>
      </c>
      <c r="CC22" s="42">
        <f t="shared" si="37"/>
        <v>9.2071428571428591</v>
      </c>
      <c r="CD22" s="42">
        <f t="shared" si="37"/>
        <v>9.2871428571428591</v>
      </c>
      <c r="CE22" s="42">
        <f t="shared" si="37"/>
        <v>9.3671428571428592</v>
      </c>
      <c r="CF22" s="42">
        <f t="shared" si="37"/>
        <v>9.4471428571428593</v>
      </c>
      <c r="CG22" s="42">
        <f t="shared" si="37"/>
        <v>9.5271428571428594</v>
      </c>
      <c r="CH22" s="42">
        <f t="shared" si="37"/>
        <v>9.6071428571428612</v>
      </c>
      <c r="CI22" s="42">
        <f t="shared" si="37"/>
        <v>9.6871428571428613</v>
      </c>
      <c r="CJ22" s="42">
        <f t="shared" si="37"/>
        <v>9.7671428571428613</v>
      </c>
      <c r="CK22" s="42">
        <f t="shared" si="37"/>
        <v>9.8071428571428605</v>
      </c>
      <c r="CL22" s="42">
        <f t="shared" si="37"/>
        <v>9.8471428571428596</v>
      </c>
      <c r="CM22" s="42">
        <f t="shared" si="37"/>
        <v>9.8871428571428588</v>
      </c>
      <c r="CN22" s="42">
        <f t="shared" si="37"/>
        <v>9.9271428571428579</v>
      </c>
      <c r="CO22" s="42">
        <f t="shared" si="37"/>
        <v>9.9671428571428571</v>
      </c>
      <c r="CP22" s="42">
        <f t="shared" si="37"/>
        <v>10.007142857142858</v>
      </c>
      <c r="CQ22" s="42">
        <f t="shared" si="37"/>
        <v>10.047142857142857</v>
      </c>
      <c r="CR22" s="42">
        <f t="shared" si="37"/>
        <v>10.087142857142856</v>
      </c>
      <c r="CS22" s="42">
        <f t="shared" si="37"/>
        <v>10.127142857142855</v>
      </c>
      <c r="CT22" s="42">
        <f t="shared" si="37"/>
        <v>10.167142857142855</v>
      </c>
      <c r="CU22" s="42">
        <f t="shared" si="37"/>
        <v>10.207142857142854</v>
      </c>
      <c r="CV22" s="42">
        <f t="shared" si="37"/>
        <v>10.247142857142853</v>
      </c>
    </row>
    <row r="23" spans="2:100" x14ac:dyDescent="0.2">
      <c r="B23" t="s">
        <v>61</v>
      </c>
      <c r="D23" s="3">
        <f>SUM(M23:P23)</f>
        <v>0</v>
      </c>
      <c r="E23" s="3">
        <f>SUM(Q23:AB23)</f>
        <v>12188.571428571428</v>
      </c>
      <c r="F23" s="3">
        <f>SUM(AC23:AN23)</f>
        <v>85720</v>
      </c>
      <c r="G23" s="3">
        <f>SUM(AO23:AZ23)</f>
        <v>271315.71428571432</v>
      </c>
      <c r="H23" s="9">
        <f>SUM(BA23:BL23)</f>
        <v>476322.8571428571</v>
      </c>
      <c r="I23" s="39">
        <f>SUM(BM23:BX23)</f>
        <v>624240</v>
      </c>
      <c r="J23" s="39">
        <f>SUM(BY23:CJ23)</f>
        <v>719234.64000000025</v>
      </c>
      <c r="K23" s="39">
        <f>SUM(CK23:CV23)</f>
        <v>788677.30080000008</v>
      </c>
      <c r="L23" s="3"/>
      <c r="M23" s="3">
        <f t="shared" ref="M23:AR23" si="38">M22*M56</f>
        <v>0</v>
      </c>
      <c r="N23" s="3">
        <f t="shared" si="38"/>
        <v>0</v>
      </c>
      <c r="O23" s="3">
        <f t="shared" si="38"/>
        <v>0</v>
      </c>
      <c r="P23" s="3">
        <f t="shared" si="38"/>
        <v>0</v>
      </c>
      <c r="Q23" s="3">
        <f t="shared" si="38"/>
        <v>0</v>
      </c>
      <c r="R23" s="3">
        <f t="shared" si="38"/>
        <v>0</v>
      </c>
      <c r="S23" s="3">
        <f t="shared" si="38"/>
        <v>385.71428571428567</v>
      </c>
      <c r="T23" s="3">
        <f t="shared" si="38"/>
        <v>617.14285714285711</v>
      </c>
      <c r="U23" s="3">
        <f t="shared" si="38"/>
        <v>617.14285714285711</v>
      </c>
      <c r="V23" s="3">
        <f t="shared" si="38"/>
        <v>848.57142857142856</v>
      </c>
      <c r="W23" s="3">
        <f t="shared" si="38"/>
        <v>1080</v>
      </c>
      <c r="X23" s="3">
        <f t="shared" si="38"/>
        <v>1080</v>
      </c>
      <c r="Y23" s="3">
        <f t="shared" si="38"/>
        <v>1388.5714285714284</v>
      </c>
      <c r="Z23" s="3">
        <f t="shared" si="38"/>
        <v>1697.1428571428571</v>
      </c>
      <c r="AA23" s="3">
        <f t="shared" si="38"/>
        <v>2005.7142857142858</v>
      </c>
      <c r="AB23" s="3">
        <f t="shared" si="38"/>
        <v>2468.5714285714284</v>
      </c>
      <c r="AC23" s="3">
        <f t="shared" si="38"/>
        <v>3160</v>
      </c>
      <c r="AD23" s="3">
        <f t="shared" si="38"/>
        <v>3759.9999999999995</v>
      </c>
      <c r="AE23" s="3">
        <f t="shared" si="38"/>
        <v>4360</v>
      </c>
      <c r="AF23" s="3">
        <f t="shared" si="38"/>
        <v>4960</v>
      </c>
      <c r="AG23" s="3">
        <f t="shared" si="38"/>
        <v>5560</v>
      </c>
      <c r="AH23" s="3">
        <f t="shared" si="38"/>
        <v>6360</v>
      </c>
      <c r="AI23" s="3">
        <f t="shared" si="38"/>
        <v>7159.9999999999991</v>
      </c>
      <c r="AJ23" s="3">
        <f t="shared" si="38"/>
        <v>7960</v>
      </c>
      <c r="AK23" s="3">
        <f t="shared" si="38"/>
        <v>8960</v>
      </c>
      <c r="AL23" s="3">
        <f t="shared" si="38"/>
        <v>9960</v>
      </c>
      <c r="AM23" s="3">
        <f t="shared" si="38"/>
        <v>11160</v>
      </c>
      <c r="AN23" s="3">
        <f t="shared" si="38"/>
        <v>12360</v>
      </c>
      <c r="AO23" s="3">
        <f t="shared" si="38"/>
        <v>14497.142857142859</v>
      </c>
      <c r="AP23" s="3">
        <f t="shared" si="38"/>
        <v>15972.142857142859</v>
      </c>
      <c r="AQ23" s="3">
        <f t="shared" si="38"/>
        <v>17447.142857142859</v>
      </c>
      <c r="AR23" s="3">
        <f t="shared" si="38"/>
        <v>18922.142857142859</v>
      </c>
      <c r="AS23" s="3">
        <f t="shared" ref="AS23:BX23" si="39">AS22*AS56</f>
        <v>20397.142857142859</v>
      </c>
      <c r="AT23" s="3">
        <f t="shared" si="39"/>
        <v>21872.142857142859</v>
      </c>
      <c r="AU23" s="3">
        <f t="shared" si="39"/>
        <v>23347.142857142859</v>
      </c>
      <c r="AV23" s="3">
        <f t="shared" si="39"/>
        <v>24822.142857142859</v>
      </c>
      <c r="AW23" s="3">
        <f t="shared" si="39"/>
        <v>26297.142857142859</v>
      </c>
      <c r="AX23" s="3">
        <f t="shared" si="39"/>
        <v>27772.142857142859</v>
      </c>
      <c r="AY23" s="3">
        <f t="shared" si="39"/>
        <v>29247.142857142859</v>
      </c>
      <c r="AZ23" s="3">
        <f t="shared" si="39"/>
        <v>30722.142857142859</v>
      </c>
      <c r="BA23" s="3">
        <f t="shared" si="39"/>
        <v>32983.571428571428</v>
      </c>
      <c r="BB23" s="3">
        <f t="shared" si="39"/>
        <v>34203.571428571428</v>
      </c>
      <c r="BC23" s="3">
        <f t="shared" si="39"/>
        <v>35423.571428571428</v>
      </c>
      <c r="BD23" s="3">
        <f t="shared" si="39"/>
        <v>36643.571428571428</v>
      </c>
      <c r="BE23" s="3">
        <f t="shared" si="39"/>
        <v>37863.571428571428</v>
      </c>
      <c r="BF23" s="3">
        <f t="shared" si="39"/>
        <v>39083.571428571428</v>
      </c>
      <c r="BG23" s="3">
        <f t="shared" si="39"/>
        <v>40303.571428571428</v>
      </c>
      <c r="BH23" s="3">
        <f t="shared" si="39"/>
        <v>41523.571428571428</v>
      </c>
      <c r="BI23" s="3">
        <f t="shared" si="39"/>
        <v>42743.571428571428</v>
      </c>
      <c r="BJ23" s="3">
        <f t="shared" si="39"/>
        <v>43963.571428571428</v>
      </c>
      <c r="BK23" s="3">
        <f t="shared" si="39"/>
        <v>45183.571428571428</v>
      </c>
      <c r="BL23" s="3">
        <f t="shared" si="39"/>
        <v>46403.571428571428</v>
      </c>
      <c r="BM23" s="3">
        <f t="shared" si="39"/>
        <v>48555</v>
      </c>
      <c r="BN23" s="3">
        <f t="shared" si="39"/>
        <v>49185</v>
      </c>
      <c r="BO23" s="3">
        <f t="shared" si="39"/>
        <v>49815</v>
      </c>
      <c r="BP23" s="3">
        <f t="shared" si="39"/>
        <v>50445.000000000007</v>
      </c>
      <c r="BQ23" s="3">
        <f t="shared" si="39"/>
        <v>51075</v>
      </c>
      <c r="BR23" s="3">
        <f t="shared" si="39"/>
        <v>51705</v>
      </c>
      <c r="BS23" s="3">
        <f t="shared" si="39"/>
        <v>52335</v>
      </c>
      <c r="BT23" s="3">
        <f t="shared" si="39"/>
        <v>52965</v>
      </c>
      <c r="BU23" s="3">
        <f t="shared" si="39"/>
        <v>53595.000000000007</v>
      </c>
      <c r="BV23" s="3">
        <f t="shared" si="39"/>
        <v>54225</v>
      </c>
      <c r="BW23" s="3">
        <f t="shared" si="39"/>
        <v>54855</v>
      </c>
      <c r="BX23" s="3">
        <f t="shared" si="39"/>
        <v>55485</v>
      </c>
      <c r="BY23" s="3">
        <f t="shared" ref="BY23:CV23" si="40">BY22*BY56</f>
        <v>57108.78</v>
      </c>
      <c r="BZ23" s="3">
        <f t="shared" si="40"/>
        <v>57622.86</v>
      </c>
      <c r="CA23" s="3">
        <f t="shared" si="40"/>
        <v>58136.94000000001</v>
      </c>
      <c r="CB23" s="3">
        <f t="shared" si="40"/>
        <v>58651.020000000011</v>
      </c>
      <c r="CC23" s="3">
        <f t="shared" si="40"/>
        <v>59165.100000000013</v>
      </c>
      <c r="CD23" s="3">
        <f t="shared" si="40"/>
        <v>59679.180000000015</v>
      </c>
      <c r="CE23" s="3">
        <f t="shared" si="40"/>
        <v>60193.260000000017</v>
      </c>
      <c r="CF23" s="3">
        <f t="shared" si="40"/>
        <v>60707.340000000011</v>
      </c>
      <c r="CG23" s="3">
        <f t="shared" si="40"/>
        <v>61221.420000000013</v>
      </c>
      <c r="CH23" s="3">
        <f t="shared" si="40"/>
        <v>61735.500000000029</v>
      </c>
      <c r="CI23" s="3">
        <f t="shared" si="40"/>
        <v>62249.580000000024</v>
      </c>
      <c r="CJ23" s="3">
        <f t="shared" si="40"/>
        <v>62763.660000000025</v>
      </c>
      <c r="CK23" s="3">
        <f t="shared" si="40"/>
        <v>64281.114000000023</v>
      </c>
      <c r="CL23" s="3">
        <f t="shared" si="40"/>
        <v>64543.294800000018</v>
      </c>
      <c r="CM23" s="3">
        <f t="shared" si="40"/>
        <v>64805.475600000012</v>
      </c>
      <c r="CN23" s="3">
        <f t="shared" si="40"/>
        <v>65067.656400000007</v>
      </c>
      <c r="CO23" s="3">
        <f t="shared" si="40"/>
        <v>65329.837200000002</v>
      </c>
      <c r="CP23" s="3">
        <f t="shared" si="40"/>
        <v>65592.018000000011</v>
      </c>
      <c r="CQ23" s="3">
        <f t="shared" si="40"/>
        <v>65854.198799999998</v>
      </c>
      <c r="CR23" s="3">
        <f t="shared" si="40"/>
        <v>66116.3796</v>
      </c>
      <c r="CS23" s="3">
        <f t="shared" si="40"/>
        <v>66378.560399999988</v>
      </c>
      <c r="CT23" s="3">
        <f t="shared" si="40"/>
        <v>66640.741199999989</v>
      </c>
      <c r="CU23" s="3">
        <f t="shared" si="40"/>
        <v>66902.921999999977</v>
      </c>
      <c r="CV23" s="3">
        <f t="shared" si="40"/>
        <v>67165.102799999979</v>
      </c>
    </row>
    <row r="24" spans="2:100" x14ac:dyDescent="0.2">
      <c r="B24" t="s">
        <v>4</v>
      </c>
      <c r="D24" s="3">
        <f>SUM(M24:P24)</f>
        <v>23000</v>
      </c>
      <c r="E24" s="3">
        <f>SUM(Q24:AB24)</f>
        <v>96000</v>
      </c>
      <c r="F24" s="3">
        <f>SUM(AC24:AN24)</f>
        <v>120000</v>
      </c>
      <c r="G24" s="3">
        <f>SUM(AO24:AZ24)</f>
        <v>123416.63415511677</v>
      </c>
      <c r="H24" s="9">
        <f>SUM(BA24:BL24)</f>
        <v>264352.56221012684</v>
      </c>
      <c r="I24" s="39">
        <f>SUM(BM24:BX24)</f>
        <v>467732.32092547708</v>
      </c>
      <c r="J24" s="39">
        <f>SUM(BY24:CJ24)</f>
        <v>640039.57201127871</v>
      </c>
      <c r="K24" s="39">
        <f>SUM(CK24:CV24)</f>
        <v>756323.50480217137</v>
      </c>
      <c r="L24" s="3"/>
      <c r="M24" s="4">
        <v>5000</v>
      </c>
      <c r="N24" s="4">
        <v>5000</v>
      </c>
      <c r="O24" s="4">
        <v>5000</v>
      </c>
      <c r="P24" s="4">
        <v>8000</v>
      </c>
      <c r="Q24" s="4">
        <v>8000</v>
      </c>
      <c r="R24" s="4">
        <v>8000</v>
      </c>
      <c r="S24" s="4">
        <v>8000</v>
      </c>
      <c r="T24" s="4">
        <v>8000</v>
      </c>
      <c r="U24" s="4">
        <v>8000</v>
      </c>
      <c r="V24" s="4">
        <v>8000</v>
      </c>
      <c r="W24" s="4">
        <v>8000</v>
      </c>
      <c r="X24" s="4">
        <v>8000</v>
      </c>
      <c r="Y24" s="4">
        <v>8000</v>
      </c>
      <c r="Z24" s="4">
        <v>8000</v>
      </c>
      <c r="AA24" s="4">
        <v>8000</v>
      </c>
      <c r="AB24" s="4">
        <v>8000</v>
      </c>
      <c r="AC24" s="4">
        <v>10000</v>
      </c>
      <c r="AD24" s="4">
        <v>10000</v>
      </c>
      <c r="AE24" s="4">
        <v>10000</v>
      </c>
      <c r="AF24" s="4">
        <v>10000</v>
      </c>
      <c r="AG24" s="4">
        <v>10000</v>
      </c>
      <c r="AH24" s="4">
        <v>10000</v>
      </c>
      <c r="AI24" s="4">
        <v>10000</v>
      </c>
      <c r="AJ24" s="4">
        <v>10000</v>
      </c>
      <c r="AK24" s="4">
        <v>10000</v>
      </c>
      <c r="AL24" s="4">
        <v>10000</v>
      </c>
      <c r="AM24" s="4">
        <v>10000</v>
      </c>
      <c r="AN24" s="4">
        <v>10000</v>
      </c>
      <c r="AO24" s="4">
        <v>10000</v>
      </c>
      <c r="AP24" s="4">
        <v>10000</v>
      </c>
      <c r="AQ24" s="4">
        <v>10000</v>
      </c>
      <c r="AR24" s="4">
        <v>10000</v>
      </c>
      <c r="AS24" s="4">
        <v>10000</v>
      </c>
      <c r="AT24" s="4">
        <v>10000</v>
      </c>
      <c r="AU24" s="4">
        <v>10000</v>
      </c>
      <c r="AV24" s="4">
        <v>10000</v>
      </c>
      <c r="AW24" s="4">
        <v>10000</v>
      </c>
      <c r="AX24" s="3">
        <f t="shared" ref="AX24:BY24" si="41">AX57*AX14</f>
        <v>9946.2932861301233</v>
      </c>
      <c r="AY24" s="3">
        <f t="shared" si="41"/>
        <v>11110.807798312755</v>
      </c>
      <c r="AZ24" s="3">
        <f t="shared" si="41"/>
        <v>12359.533070673882</v>
      </c>
      <c r="BA24" s="3">
        <f t="shared" si="41"/>
        <v>13599.23346236727</v>
      </c>
      <c r="BB24" s="3">
        <f t="shared" si="41"/>
        <v>14889.439105902689</v>
      </c>
      <c r="BC24" s="3">
        <f t="shared" si="41"/>
        <v>16256.312317390133</v>
      </c>
      <c r="BD24" s="3">
        <f t="shared" si="41"/>
        <v>17699.853096829596</v>
      </c>
      <c r="BE24" s="3">
        <f t="shared" si="41"/>
        <v>19220.061444221075</v>
      </c>
      <c r="BF24" s="3">
        <f t="shared" si="41"/>
        <v>20816.937359564577</v>
      </c>
      <c r="BG24" s="3">
        <f t="shared" si="41"/>
        <v>22475.147329269694</v>
      </c>
      <c r="BH24" s="3">
        <f t="shared" si="41"/>
        <v>24194.691353336428</v>
      </c>
      <c r="BI24" s="3">
        <f t="shared" si="41"/>
        <v>25975.569431764776</v>
      </c>
      <c r="BJ24" s="3">
        <f t="shared" si="41"/>
        <v>27817.781564554745</v>
      </c>
      <c r="BK24" s="3">
        <f t="shared" si="41"/>
        <v>29721.327751706325</v>
      </c>
      <c r="BL24" s="3">
        <f t="shared" si="41"/>
        <v>31686.207993219527</v>
      </c>
      <c r="BM24" s="3">
        <f t="shared" si="41"/>
        <v>30718.687999741167</v>
      </c>
      <c r="BN24" s="3">
        <f t="shared" si="41"/>
        <v>32102.084107731614</v>
      </c>
      <c r="BO24" s="3">
        <f t="shared" si="41"/>
        <v>33526.125641770042</v>
      </c>
      <c r="BP24" s="3">
        <f t="shared" si="41"/>
        <v>34990.812601856473</v>
      </c>
      <c r="BQ24" s="3">
        <f t="shared" si="41"/>
        <v>36496.144987990876</v>
      </c>
      <c r="BR24" s="3">
        <f t="shared" si="41"/>
        <v>38042.122800173274</v>
      </c>
      <c r="BS24" s="3">
        <f t="shared" si="41"/>
        <v>39608.42332537967</v>
      </c>
      <c r="BT24" s="3">
        <f t="shared" si="41"/>
        <v>41195.046563610056</v>
      </c>
      <c r="BU24" s="3">
        <f t="shared" si="41"/>
        <v>42801.992514864432</v>
      </c>
      <c r="BV24" s="3">
        <f t="shared" si="41"/>
        <v>44429.261179142806</v>
      </c>
      <c r="BW24" s="3">
        <f t="shared" si="41"/>
        <v>46076.852556445177</v>
      </c>
      <c r="BX24" s="3">
        <f t="shared" si="41"/>
        <v>47744.766646771546</v>
      </c>
      <c r="BY24" s="3">
        <f t="shared" si="41"/>
        <v>46462.989499478324</v>
      </c>
      <c r="BZ24" s="3">
        <f t="shared" ref="BZ24:CV24" si="42">BZ57*BZ14</f>
        <v>47667.419394406235</v>
      </c>
      <c r="CA24" s="3">
        <f t="shared" si="42"/>
        <v>48886.175558262767</v>
      </c>
      <c r="CB24" s="3">
        <f t="shared" si="42"/>
        <v>50119.257991047918</v>
      </c>
      <c r="CC24" s="3">
        <f t="shared" si="42"/>
        <v>51366.666692761712</v>
      </c>
      <c r="CD24" s="3">
        <f t="shared" si="42"/>
        <v>52628.401663404125</v>
      </c>
      <c r="CE24" s="3">
        <f t="shared" si="42"/>
        <v>53901.597649189425</v>
      </c>
      <c r="CF24" s="3">
        <f t="shared" si="42"/>
        <v>55186.254650117633</v>
      </c>
      <c r="CG24" s="3">
        <f t="shared" si="42"/>
        <v>56482.372666188756</v>
      </c>
      <c r="CH24" s="3">
        <f t="shared" si="42"/>
        <v>57789.951697402757</v>
      </c>
      <c r="CI24" s="3">
        <f t="shared" si="42"/>
        <v>59108.99174375966</v>
      </c>
      <c r="CJ24" s="3">
        <f t="shared" si="42"/>
        <v>60439.49280525947</v>
      </c>
      <c r="CK24" s="3">
        <f t="shared" si="42"/>
        <v>58234.113577227246</v>
      </c>
      <c r="CL24" s="3">
        <f t="shared" si="42"/>
        <v>59084.588790711547</v>
      </c>
      <c r="CM24" s="3">
        <f t="shared" si="42"/>
        <v>59942.26597182855</v>
      </c>
      <c r="CN24" s="3">
        <f t="shared" si="42"/>
        <v>60807.145120578287</v>
      </c>
      <c r="CO24" s="3">
        <f t="shared" si="42"/>
        <v>61679.22623696072</v>
      </c>
      <c r="CP24" s="3">
        <f t="shared" si="42"/>
        <v>62558.509320975871</v>
      </c>
      <c r="CQ24" s="3">
        <f t="shared" si="42"/>
        <v>63441.393388807373</v>
      </c>
      <c r="CR24" s="3">
        <f t="shared" si="42"/>
        <v>64327.878440455228</v>
      </c>
      <c r="CS24" s="3">
        <f t="shared" si="42"/>
        <v>65217.964475919449</v>
      </c>
      <c r="CT24" s="3">
        <f t="shared" si="42"/>
        <v>66111.651495200014</v>
      </c>
      <c r="CU24" s="3">
        <f t="shared" si="42"/>
        <v>67008.939498296953</v>
      </c>
      <c r="CV24" s="3">
        <f t="shared" si="42"/>
        <v>67909.828485210237</v>
      </c>
    </row>
    <row r="25" spans="2:100" x14ac:dyDescent="0.2">
      <c r="B25" t="s">
        <v>65</v>
      </c>
      <c r="D25" s="3">
        <f>SUM(M25:P25)</f>
        <v>35000</v>
      </c>
      <c r="E25" s="3">
        <f>SUM(Q25:AB25)</f>
        <v>15000</v>
      </c>
      <c r="F25" s="3">
        <f>SUM(AC25:AN25)</f>
        <v>71062.5</v>
      </c>
      <c r="G25" s="3">
        <f>SUM(AO25:AZ25)</f>
        <v>34650</v>
      </c>
      <c r="H25" s="9">
        <f>SUM(BA25:BL25)</f>
        <v>23287.5</v>
      </c>
      <c r="I25" s="39">
        <f>SUM(BM25:BX25)</f>
        <v>18000</v>
      </c>
      <c r="J25" s="39">
        <f>SUM(BY25:CJ25)</f>
        <v>12852</v>
      </c>
      <c r="K25" s="39">
        <f>SUM(CK25:CV25)</f>
        <v>7490.879999999991</v>
      </c>
      <c r="L25" s="3"/>
      <c r="M25" s="4">
        <v>20000</v>
      </c>
      <c r="N25" s="4">
        <f>((N7-M7)*(5000))+((N7-M7)*33%*7000*6)</f>
        <v>0</v>
      </c>
      <c r="O25" s="4">
        <v>15000</v>
      </c>
      <c r="P25" s="4">
        <v>0</v>
      </c>
      <c r="Q25" s="4">
        <v>15000</v>
      </c>
      <c r="R25" s="4">
        <f t="shared" ref="R25:AT25" si="43">((R7-Q7)*1.5*R51)+((R20-Q20)*1.5*R53)</f>
        <v>0</v>
      </c>
      <c r="S25" s="4">
        <f t="shared" si="43"/>
        <v>0</v>
      </c>
      <c r="T25" s="4">
        <f t="shared" si="43"/>
        <v>0</v>
      </c>
      <c r="U25" s="4">
        <v>0</v>
      </c>
      <c r="V25" s="3">
        <f t="shared" si="43"/>
        <v>0</v>
      </c>
      <c r="W25" s="3">
        <f t="shared" si="43"/>
        <v>0</v>
      </c>
      <c r="X25" s="3">
        <f t="shared" si="43"/>
        <v>0</v>
      </c>
      <c r="Y25" s="3">
        <f t="shared" si="43"/>
        <v>0</v>
      </c>
      <c r="Z25" s="3">
        <v>0</v>
      </c>
      <c r="AA25" s="3">
        <f t="shared" si="43"/>
        <v>0</v>
      </c>
      <c r="AB25" s="3">
        <f t="shared" si="43"/>
        <v>0</v>
      </c>
      <c r="AC25" s="3">
        <f t="shared" si="43"/>
        <v>0</v>
      </c>
      <c r="AD25" s="3">
        <f t="shared" si="43"/>
        <v>0</v>
      </c>
      <c r="AE25" s="3">
        <f t="shared" si="43"/>
        <v>0</v>
      </c>
      <c r="AF25" s="3">
        <f t="shared" si="43"/>
        <v>23475</v>
      </c>
      <c r="AG25" s="3">
        <f t="shared" si="43"/>
        <v>0</v>
      </c>
      <c r="AH25" s="3">
        <f t="shared" si="43"/>
        <v>15600</v>
      </c>
      <c r="AI25" s="3">
        <f t="shared" si="43"/>
        <v>0</v>
      </c>
      <c r="AJ25" s="3">
        <f t="shared" si="43"/>
        <v>0</v>
      </c>
      <c r="AK25" s="3">
        <f t="shared" si="43"/>
        <v>15600</v>
      </c>
      <c r="AL25" s="3">
        <f t="shared" si="43"/>
        <v>0</v>
      </c>
      <c r="AM25" s="3">
        <f t="shared" si="43"/>
        <v>14024.999999999998</v>
      </c>
      <c r="AN25" s="3">
        <f t="shared" si="43"/>
        <v>2362.5000000000023</v>
      </c>
      <c r="AO25" s="3">
        <f t="shared" si="43"/>
        <v>0</v>
      </c>
      <c r="AP25" s="3">
        <f t="shared" si="43"/>
        <v>2474.9999999999986</v>
      </c>
      <c r="AQ25" s="3">
        <f t="shared" si="43"/>
        <v>3299.9999999999991</v>
      </c>
      <c r="AR25" s="3">
        <f t="shared" si="43"/>
        <v>3300.0000000000027</v>
      </c>
      <c r="AS25" s="3">
        <f t="shared" si="43"/>
        <v>3299.9999999999955</v>
      </c>
      <c r="AT25" s="3">
        <f t="shared" si="43"/>
        <v>2475.0000000000059</v>
      </c>
      <c r="AU25" s="3">
        <f t="shared" ref="AU25:BZ25" si="44">((AU7-AT7)*1.5*AU51)+((AU20-AT20)*1.5*AU53)</f>
        <v>3299.9999999999955</v>
      </c>
      <c r="AV25" s="3">
        <f t="shared" si="44"/>
        <v>3300.0000000000027</v>
      </c>
      <c r="AW25" s="3">
        <f t="shared" si="44"/>
        <v>3299.9999999999955</v>
      </c>
      <c r="AX25" s="3">
        <f t="shared" si="44"/>
        <v>3300.0000000000027</v>
      </c>
      <c r="AY25" s="3">
        <f t="shared" si="44"/>
        <v>3300.0000000000027</v>
      </c>
      <c r="AZ25" s="3">
        <f t="shared" si="44"/>
        <v>3299.9999999999955</v>
      </c>
      <c r="BA25" s="3">
        <f t="shared" si="44"/>
        <v>-3449.9999999999955</v>
      </c>
      <c r="BB25" s="3">
        <f t="shared" si="44"/>
        <v>2587.4999999999986</v>
      </c>
      <c r="BC25" s="3">
        <f t="shared" si="44"/>
        <v>2587.4999999999986</v>
      </c>
      <c r="BD25" s="3">
        <f t="shared" si="44"/>
        <v>2587.4999999999986</v>
      </c>
      <c r="BE25" s="3">
        <f t="shared" si="44"/>
        <v>2587.4999999999986</v>
      </c>
      <c r="BF25" s="3">
        <f t="shared" si="44"/>
        <v>2587.5000000000059</v>
      </c>
      <c r="BG25" s="3">
        <f t="shared" si="44"/>
        <v>1724.9999999999939</v>
      </c>
      <c r="BH25" s="3">
        <f t="shared" si="44"/>
        <v>2587.5000000000059</v>
      </c>
      <c r="BI25" s="3">
        <f t="shared" si="44"/>
        <v>2587.4999999999909</v>
      </c>
      <c r="BJ25" s="3">
        <f t="shared" si="44"/>
        <v>2587.5000000000059</v>
      </c>
      <c r="BK25" s="3">
        <f t="shared" si="44"/>
        <v>2587.5000000000059</v>
      </c>
      <c r="BL25" s="3">
        <f t="shared" si="44"/>
        <v>1724.9999999999939</v>
      </c>
      <c r="BM25" s="3">
        <f t="shared" si="44"/>
        <v>2700.0000000000064</v>
      </c>
      <c r="BN25" s="3">
        <f t="shared" si="44"/>
        <v>2699.9999999999905</v>
      </c>
      <c r="BO25" s="3">
        <f t="shared" si="44"/>
        <v>899.99999999999682</v>
      </c>
      <c r="BP25" s="3">
        <f t="shared" si="44"/>
        <v>1800.0000000000095</v>
      </c>
      <c r="BQ25" s="3">
        <f t="shared" si="44"/>
        <v>899.99999999999682</v>
      </c>
      <c r="BR25" s="3">
        <f t="shared" si="44"/>
        <v>1799.9999999999936</v>
      </c>
      <c r="BS25" s="3">
        <f t="shared" si="44"/>
        <v>900.00000000001273</v>
      </c>
      <c r="BT25" s="3">
        <f t="shared" si="44"/>
        <v>899.99999999999682</v>
      </c>
      <c r="BU25" s="3">
        <f t="shared" si="44"/>
        <v>1799.9999999999936</v>
      </c>
      <c r="BV25" s="3">
        <f t="shared" si="44"/>
        <v>899.99999999999682</v>
      </c>
      <c r="BW25" s="3">
        <f t="shared" si="44"/>
        <v>1800.0000000000095</v>
      </c>
      <c r="BX25" s="3">
        <f t="shared" si="44"/>
        <v>899.99999999999682</v>
      </c>
      <c r="BY25" s="3">
        <f t="shared" si="44"/>
        <v>917.9999999999967</v>
      </c>
      <c r="BZ25" s="3">
        <f t="shared" si="44"/>
        <v>1836.0000000000098</v>
      </c>
      <c r="CA25" s="3">
        <f t="shared" ref="CA25:CV25" si="45">((CA7-BZ7)*1.5*CA51)+((CA20-BZ20)*1.5*CA53)</f>
        <v>917.9999999999967</v>
      </c>
      <c r="CB25" s="3">
        <f t="shared" si="45"/>
        <v>917.9999999999967</v>
      </c>
      <c r="CC25" s="3">
        <f t="shared" si="45"/>
        <v>917.9999999999967</v>
      </c>
      <c r="CD25" s="3">
        <f t="shared" si="45"/>
        <v>917.9999999999967</v>
      </c>
      <c r="CE25" s="3">
        <f t="shared" si="45"/>
        <v>918.00000000001307</v>
      </c>
      <c r="CF25" s="3">
        <f t="shared" si="45"/>
        <v>1835.9999999999934</v>
      </c>
      <c r="CG25" s="3">
        <f t="shared" si="45"/>
        <v>917.9999999999967</v>
      </c>
      <c r="CH25" s="3">
        <f t="shared" si="45"/>
        <v>917.9999999999967</v>
      </c>
      <c r="CI25" s="3">
        <f t="shared" si="45"/>
        <v>918.00000000001307</v>
      </c>
      <c r="CJ25" s="3">
        <f t="shared" si="45"/>
        <v>917.9999999999967</v>
      </c>
      <c r="CK25" s="3">
        <f t="shared" si="45"/>
        <v>936.35999999999672</v>
      </c>
      <c r="CL25" s="3">
        <f t="shared" si="45"/>
        <v>936.35999999999672</v>
      </c>
      <c r="CM25" s="3">
        <f t="shared" si="45"/>
        <v>936.35999999999672</v>
      </c>
      <c r="CN25" s="3">
        <f t="shared" si="45"/>
        <v>0</v>
      </c>
      <c r="CO25" s="3">
        <f t="shared" si="45"/>
        <v>936.36000000001343</v>
      </c>
      <c r="CP25" s="3">
        <f t="shared" si="45"/>
        <v>0</v>
      </c>
      <c r="CQ25" s="3">
        <f t="shared" si="45"/>
        <v>936.35999999999672</v>
      </c>
      <c r="CR25" s="3">
        <f t="shared" si="45"/>
        <v>936.35999999999672</v>
      </c>
      <c r="CS25" s="3">
        <f t="shared" si="45"/>
        <v>0</v>
      </c>
      <c r="CT25" s="3">
        <f t="shared" si="45"/>
        <v>936.35999999999672</v>
      </c>
      <c r="CU25" s="3">
        <f t="shared" si="45"/>
        <v>0</v>
      </c>
      <c r="CV25" s="3">
        <f t="shared" si="45"/>
        <v>936.35999999999672</v>
      </c>
    </row>
    <row r="26" spans="2:100" x14ac:dyDescent="0.2">
      <c r="B26" t="s">
        <v>5</v>
      </c>
      <c r="D26" s="3">
        <f>SUM(M26:P26)</f>
        <v>30000</v>
      </c>
      <c r="E26" s="3">
        <f>SUM(Q26:AB26)</f>
        <v>90000</v>
      </c>
      <c r="F26" s="3">
        <f>SUM(AC26:AN26)</f>
        <v>120000</v>
      </c>
      <c r="G26" s="3">
        <f>SUM(AO26:AZ26)</f>
        <v>127129.59350568529</v>
      </c>
      <c r="H26" s="9">
        <f>SUM(BA26:BL26)</f>
        <v>330440.70276265853</v>
      </c>
      <c r="I26" s="39">
        <f>SUM(BM26:BX26)</f>
        <v>668189.0298935388</v>
      </c>
      <c r="J26" s="39">
        <f>SUM(BY26:CJ26)</f>
        <v>1015935.8285893311</v>
      </c>
      <c r="K26" s="39">
        <f>SUM(CK26:CV26)</f>
        <v>1333903.8885399848</v>
      </c>
      <c r="L26" s="3"/>
      <c r="M26" s="4">
        <v>7500</v>
      </c>
      <c r="N26" s="4">
        <v>7500</v>
      </c>
      <c r="O26" s="4">
        <v>7500</v>
      </c>
      <c r="P26" s="4">
        <v>7500</v>
      </c>
      <c r="Q26" s="4">
        <v>7500</v>
      </c>
      <c r="R26" s="4">
        <v>7500</v>
      </c>
      <c r="S26" s="4">
        <v>7500</v>
      </c>
      <c r="T26" s="4">
        <v>7500</v>
      </c>
      <c r="U26" s="4">
        <v>7500</v>
      </c>
      <c r="V26" s="4">
        <v>7500</v>
      </c>
      <c r="W26" s="4">
        <v>7500</v>
      </c>
      <c r="X26" s="4">
        <v>7500</v>
      </c>
      <c r="Y26" s="4">
        <v>7500</v>
      </c>
      <c r="Z26" s="4">
        <v>7500</v>
      </c>
      <c r="AA26" s="4">
        <v>7500</v>
      </c>
      <c r="AB26" s="4">
        <v>7500</v>
      </c>
      <c r="AC26" s="4">
        <v>10000</v>
      </c>
      <c r="AD26" s="4">
        <v>10000</v>
      </c>
      <c r="AE26" s="4">
        <v>10000</v>
      </c>
      <c r="AF26" s="4">
        <v>10000</v>
      </c>
      <c r="AG26" s="4">
        <v>10000</v>
      </c>
      <c r="AH26" s="4">
        <v>10000</v>
      </c>
      <c r="AI26" s="4">
        <v>10000</v>
      </c>
      <c r="AJ26" s="4">
        <v>10000</v>
      </c>
      <c r="AK26" s="4">
        <v>10000</v>
      </c>
      <c r="AL26" s="4">
        <v>10000</v>
      </c>
      <c r="AM26" s="4">
        <v>10000</v>
      </c>
      <c r="AN26" s="4">
        <v>10000</v>
      </c>
      <c r="AO26" s="4">
        <v>10000</v>
      </c>
      <c r="AP26" s="4">
        <v>10000</v>
      </c>
      <c r="AQ26" s="4">
        <v>10000</v>
      </c>
      <c r="AR26" s="4">
        <v>10000</v>
      </c>
      <c r="AS26" s="4">
        <v>10000</v>
      </c>
      <c r="AT26" s="4">
        <v>10000</v>
      </c>
      <c r="AU26" s="4">
        <v>10000</v>
      </c>
      <c r="AV26" s="4">
        <v>10000</v>
      </c>
      <c r="AW26" s="4">
        <v>10000</v>
      </c>
      <c r="AX26" s="3">
        <f t="shared" ref="AX26:BR26" si="46">AX58*AX14</f>
        <v>11051.436984589027</v>
      </c>
      <c r="AY26" s="3">
        <f t="shared" si="46"/>
        <v>12345.341998125285</v>
      </c>
      <c r="AZ26" s="3">
        <f t="shared" si="46"/>
        <v>13732.814522970981</v>
      </c>
      <c r="BA26" s="3">
        <f t="shared" si="46"/>
        <v>16999.041827959089</v>
      </c>
      <c r="BB26" s="3">
        <f t="shared" si="46"/>
        <v>18611.798882378363</v>
      </c>
      <c r="BC26" s="3">
        <f t="shared" si="46"/>
        <v>20320.390396737668</v>
      </c>
      <c r="BD26" s="3">
        <f t="shared" si="46"/>
        <v>22124.816371036995</v>
      </c>
      <c r="BE26" s="3">
        <f t="shared" si="46"/>
        <v>24025.076805276345</v>
      </c>
      <c r="BF26" s="3">
        <f t="shared" si="46"/>
        <v>26021.171699455721</v>
      </c>
      <c r="BG26" s="3">
        <f t="shared" si="46"/>
        <v>28093.93416158712</v>
      </c>
      <c r="BH26" s="3">
        <f t="shared" si="46"/>
        <v>30243.364191670538</v>
      </c>
      <c r="BI26" s="3">
        <f t="shared" si="46"/>
        <v>32469.461789705972</v>
      </c>
      <c r="BJ26" s="3">
        <f t="shared" si="46"/>
        <v>34772.226955693433</v>
      </c>
      <c r="BK26" s="3">
        <f t="shared" si="46"/>
        <v>37151.659689632907</v>
      </c>
      <c r="BL26" s="3">
        <f t="shared" si="46"/>
        <v>39607.759991524414</v>
      </c>
      <c r="BM26" s="3">
        <f t="shared" si="46"/>
        <v>43883.839999630232</v>
      </c>
      <c r="BN26" s="3">
        <f t="shared" si="46"/>
        <v>45860.120153902302</v>
      </c>
      <c r="BO26" s="3">
        <f t="shared" si="46"/>
        <v>47894.465202528634</v>
      </c>
      <c r="BP26" s="3">
        <f t="shared" si="46"/>
        <v>49986.875145509242</v>
      </c>
      <c r="BQ26" s="3">
        <f t="shared" si="46"/>
        <v>52137.349982844105</v>
      </c>
      <c r="BR26" s="3">
        <f t="shared" si="46"/>
        <v>54345.889714533245</v>
      </c>
      <c r="BS26" s="3">
        <f t="shared" ref="BS26:CV26" si="47">BS58*BS14</f>
        <v>56583.46189339953</v>
      </c>
      <c r="BT26" s="3">
        <f t="shared" si="47"/>
        <v>58850.066519442938</v>
      </c>
      <c r="BU26" s="3">
        <f t="shared" si="47"/>
        <v>61145.703592663471</v>
      </c>
      <c r="BV26" s="3">
        <f t="shared" si="47"/>
        <v>63470.373113061156</v>
      </c>
      <c r="BW26" s="3">
        <f t="shared" si="47"/>
        <v>65824.075080635957</v>
      </c>
      <c r="BX26" s="3">
        <f t="shared" si="47"/>
        <v>68206.809495387919</v>
      </c>
      <c r="BY26" s="3">
        <f t="shared" si="47"/>
        <v>73750.776983298914</v>
      </c>
      <c r="BZ26" s="3">
        <f t="shared" si="47"/>
        <v>75662.570467311467</v>
      </c>
      <c r="CA26" s="3">
        <f t="shared" si="47"/>
        <v>77597.104060734535</v>
      </c>
      <c r="CB26" s="3">
        <f t="shared" si="47"/>
        <v>79554.377763568118</v>
      </c>
      <c r="CC26" s="3">
        <f t="shared" si="47"/>
        <v>81534.391575812231</v>
      </c>
      <c r="CD26" s="3">
        <f t="shared" si="47"/>
        <v>83537.145497466845</v>
      </c>
      <c r="CE26" s="3">
        <f t="shared" si="47"/>
        <v>85558.091506649856</v>
      </c>
      <c r="CF26" s="3">
        <f t="shared" si="47"/>
        <v>87597.229603361309</v>
      </c>
      <c r="CG26" s="3">
        <f t="shared" si="47"/>
        <v>89654.559787601174</v>
      </c>
      <c r="CH26" s="3">
        <f t="shared" si="47"/>
        <v>91730.082059369437</v>
      </c>
      <c r="CI26" s="3">
        <f t="shared" si="47"/>
        <v>93823.796418666112</v>
      </c>
      <c r="CJ26" s="3">
        <f t="shared" si="47"/>
        <v>95935.702865491214</v>
      </c>
      <c r="CK26" s="3">
        <f t="shared" si="47"/>
        <v>102705.66768470412</v>
      </c>
      <c r="CL26" s="3">
        <f t="shared" si="47"/>
        <v>104205.62396950887</v>
      </c>
      <c r="CM26" s="3">
        <f t="shared" si="47"/>
        <v>105718.28213726374</v>
      </c>
      <c r="CN26" s="3">
        <f t="shared" si="47"/>
        <v>107243.64218796874</v>
      </c>
      <c r="CO26" s="3">
        <f t="shared" si="47"/>
        <v>108781.70412162383</v>
      </c>
      <c r="CP26" s="3">
        <f t="shared" si="47"/>
        <v>110332.46793822903</v>
      </c>
      <c r="CQ26" s="3">
        <f t="shared" si="47"/>
        <v>111889.58269630927</v>
      </c>
      <c r="CR26" s="3">
        <f t="shared" si="47"/>
        <v>113453.04839586458</v>
      </c>
      <c r="CS26" s="3">
        <f t="shared" si="47"/>
        <v>115022.86503689495</v>
      </c>
      <c r="CT26" s="3">
        <f t="shared" si="47"/>
        <v>116599.03261940036</v>
      </c>
      <c r="CU26" s="3">
        <f t="shared" si="47"/>
        <v>118181.55114338084</v>
      </c>
      <c r="CV26" s="3">
        <f t="shared" si="47"/>
        <v>119770.42060883637</v>
      </c>
    </row>
    <row r="27" spans="2:100" x14ac:dyDescent="0.2">
      <c r="D27" s="3"/>
      <c r="E27" s="3"/>
      <c r="F27" s="3"/>
      <c r="G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2:100" x14ac:dyDescent="0.2">
      <c r="B28" s="14" t="s">
        <v>64</v>
      </c>
      <c r="C28" s="14"/>
      <c r="D28" s="17"/>
      <c r="E28" s="17"/>
      <c r="F28" s="17"/>
      <c r="G28" s="17"/>
      <c r="H28" s="14"/>
      <c r="I28" s="14"/>
      <c r="J28" s="14"/>
      <c r="K28" s="1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2:100" s="3" customFormat="1" x14ac:dyDescent="0.2">
      <c r="B29" s="3" t="s">
        <v>193</v>
      </c>
      <c r="D29" s="3">
        <f>SUM(M29:P29)</f>
        <v>80000</v>
      </c>
      <c r="E29" s="3">
        <f>SUM(Q29:AB29)</f>
        <v>162500</v>
      </c>
      <c r="F29" s="3">
        <f>SUM(AC29:AN29)</f>
        <v>560000</v>
      </c>
      <c r="G29" s="3">
        <f>SUM(AO29:AZ29)</f>
        <v>600000</v>
      </c>
      <c r="H29" s="9">
        <f>SUM(BA29:BL29)</f>
        <v>240000</v>
      </c>
      <c r="I29" s="39">
        <f>SUM(BM29:BX29)</f>
        <v>240000</v>
      </c>
      <c r="J29" s="39">
        <f>SUM(BY29:CJ29)</f>
        <v>240000</v>
      </c>
      <c r="K29" s="39">
        <f>SUM(CK29:CV29)</f>
        <v>240000</v>
      </c>
      <c r="M29" s="4">
        <v>0</v>
      </c>
      <c r="N29" s="4">
        <v>30000</v>
      </c>
      <c r="O29" s="4">
        <v>25000</v>
      </c>
      <c r="P29" s="4">
        <v>25000</v>
      </c>
      <c r="Q29" s="4">
        <v>25000</v>
      </c>
      <c r="R29" s="4">
        <v>12500</v>
      </c>
      <c r="S29" s="4">
        <v>12500</v>
      </c>
      <c r="T29" s="4">
        <v>12500</v>
      </c>
      <c r="U29" s="4">
        <v>12500</v>
      </c>
      <c r="V29" s="4">
        <v>12500</v>
      </c>
      <c r="W29" s="4">
        <v>12500</v>
      </c>
      <c r="X29" s="4">
        <v>12500</v>
      </c>
      <c r="Y29" s="4">
        <v>12500</v>
      </c>
      <c r="Z29" s="4">
        <v>12500</v>
      </c>
      <c r="AA29" s="4">
        <v>12500</v>
      </c>
      <c r="AB29" s="4">
        <v>12500</v>
      </c>
      <c r="AC29" s="4">
        <v>30000</v>
      </c>
      <c r="AD29" s="4">
        <v>30000</v>
      </c>
      <c r="AE29" s="4">
        <v>30000</v>
      </c>
      <c r="AF29" s="4">
        <v>30000</v>
      </c>
      <c r="AG29" s="4">
        <v>30000</v>
      </c>
      <c r="AH29" s="4">
        <v>30000</v>
      </c>
      <c r="AI29" s="4">
        <v>30000</v>
      </c>
      <c r="AJ29" s="4">
        <v>100000</v>
      </c>
      <c r="AK29" s="4">
        <v>100000</v>
      </c>
      <c r="AL29" s="4">
        <v>50000</v>
      </c>
      <c r="AM29" s="4">
        <v>50000</v>
      </c>
      <c r="AN29" s="4">
        <v>50000</v>
      </c>
      <c r="AO29" s="4">
        <v>50000</v>
      </c>
      <c r="AP29" s="4">
        <v>50000</v>
      </c>
      <c r="AQ29" s="4">
        <v>50000</v>
      </c>
      <c r="AR29" s="4">
        <v>50000</v>
      </c>
      <c r="AS29" s="4">
        <v>50000</v>
      </c>
      <c r="AT29" s="4">
        <v>50000</v>
      </c>
      <c r="AU29" s="4">
        <v>50000</v>
      </c>
      <c r="AV29" s="4">
        <v>50000</v>
      </c>
      <c r="AW29" s="4">
        <v>50000</v>
      </c>
      <c r="AX29" s="4">
        <v>50000</v>
      </c>
      <c r="AY29" s="4">
        <v>50000</v>
      </c>
      <c r="AZ29" s="4">
        <v>50000</v>
      </c>
      <c r="BA29" s="4">
        <v>20000</v>
      </c>
      <c r="BB29" s="4">
        <v>20000</v>
      </c>
      <c r="BC29" s="4">
        <v>20000</v>
      </c>
      <c r="BD29" s="4">
        <v>20000</v>
      </c>
      <c r="BE29" s="4">
        <v>20000</v>
      </c>
      <c r="BF29" s="4">
        <v>20000</v>
      </c>
      <c r="BG29" s="4">
        <v>20000</v>
      </c>
      <c r="BH29" s="4">
        <v>20000</v>
      </c>
      <c r="BI29" s="4">
        <v>20000</v>
      </c>
      <c r="BJ29" s="4">
        <v>20000</v>
      </c>
      <c r="BK29" s="4">
        <v>20000</v>
      </c>
      <c r="BL29" s="4">
        <v>20000</v>
      </c>
      <c r="BM29" s="4">
        <v>20000</v>
      </c>
      <c r="BN29" s="4">
        <v>20000</v>
      </c>
      <c r="BO29" s="4">
        <v>20000</v>
      </c>
      <c r="BP29" s="4">
        <v>20000</v>
      </c>
      <c r="BQ29" s="4">
        <v>20000</v>
      </c>
      <c r="BR29" s="4">
        <v>20000</v>
      </c>
      <c r="BS29" s="4">
        <v>20000</v>
      </c>
      <c r="BT29" s="4">
        <v>20000</v>
      </c>
      <c r="BU29" s="4">
        <v>20000</v>
      </c>
      <c r="BV29" s="4">
        <v>20000</v>
      </c>
      <c r="BW29" s="4">
        <v>20000</v>
      </c>
      <c r="BX29" s="4">
        <v>20000</v>
      </c>
      <c r="BY29" s="4">
        <v>20000</v>
      </c>
      <c r="BZ29" s="4">
        <v>20000</v>
      </c>
      <c r="CA29" s="4">
        <v>20000</v>
      </c>
      <c r="CB29" s="4">
        <v>20000</v>
      </c>
      <c r="CC29" s="4">
        <v>20000</v>
      </c>
      <c r="CD29" s="4">
        <v>20000</v>
      </c>
      <c r="CE29" s="4">
        <v>20000</v>
      </c>
      <c r="CF29" s="4">
        <v>20000</v>
      </c>
      <c r="CG29" s="4">
        <v>20000</v>
      </c>
      <c r="CH29" s="4">
        <v>20000</v>
      </c>
      <c r="CI29" s="4">
        <v>20000</v>
      </c>
      <c r="CJ29" s="4">
        <v>20000</v>
      </c>
      <c r="CK29" s="4">
        <v>20000</v>
      </c>
      <c r="CL29" s="4">
        <v>20000</v>
      </c>
      <c r="CM29" s="4">
        <v>20000</v>
      </c>
      <c r="CN29" s="4">
        <v>20000</v>
      </c>
      <c r="CO29" s="4">
        <v>20000</v>
      </c>
      <c r="CP29" s="4">
        <v>20000</v>
      </c>
      <c r="CQ29" s="4">
        <v>20000</v>
      </c>
      <c r="CR29" s="4">
        <v>20000</v>
      </c>
      <c r="CS29" s="4">
        <v>20000</v>
      </c>
      <c r="CT29" s="4">
        <v>20000</v>
      </c>
      <c r="CU29" s="4">
        <v>20000</v>
      </c>
      <c r="CV29" s="4">
        <v>20000</v>
      </c>
    </row>
    <row r="30" spans="2:100" x14ac:dyDescent="0.2">
      <c r="B30" t="s">
        <v>264</v>
      </c>
      <c r="D30" s="3">
        <f t="shared" ref="D30" si="48">SUM(M30:P30)</f>
        <v>125000</v>
      </c>
      <c r="E30" s="3">
        <f t="shared" ref="E30" si="49">SUM(Q30:AB30)</f>
        <v>460000</v>
      </c>
      <c r="F30" s="3">
        <f t="shared" ref="F30" si="50">SUM(AC30:AN30)</f>
        <v>660000</v>
      </c>
      <c r="G30" s="3">
        <f t="shared" ref="G30" si="51">SUM(AO30:AZ30)</f>
        <v>720000</v>
      </c>
      <c r="H30" s="9">
        <f>SUM(BA30:BL30)</f>
        <v>750000</v>
      </c>
      <c r="I30" s="39">
        <f t="shared" ref="I30" si="52">SUM(BM30:BX30)</f>
        <v>840000</v>
      </c>
      <c r="J30" s="39">
        <f t="shared" ref="J30" si="53">SUM(BY30:CJ30)</f>
        <v>840000</v>
      </c>
      <c r="K30" s="39">
        <f t="shared" ref="K30" si="54">SUM(CK30:CV30)</f>
        <v>840000</v>
      </c>
      <c r="L30" s="3"/>
      <c r="M30" s="4">
        <v>50000</v>
      </c>
      <c r="N30" s="4">
        <v>25000</v>
      </c>
      <c r="O30" s="4">
        <v>25000</v>
      </c>
      <c r="P30" s="4">
        <v>25000</v>
      </c>
      <c r="Q30" s="4">
        <v>35000</v>
      </c>
      <c r="R30" s="4">
        <v>35000</v>
      </c>
      <c r="S30" s="4">
        <v>35000</v>
      </c>
      <c r="T30" s="4">
        <v>35000</v>
      </c>
      <c r="U30" s="4">
        <v>40000</v>
      </c>
      <c r="V30" s="4">
        <v>40000</v>
      </c>
      <c r="W30" s="4">
        <v>40000</v>
      </c>
      <c r="X30" s="4">
        <v>40000</v>
      </c>
      <c r="Y30" s="4">
        <v>40000</v>
      </c>
      <c r="Z30" s="4">
        <v>40000</v>
      </c>
      <c r="AA30" s="4">
        <v>40000</v>
      </c>
      <c r="AB30" s="4">
        <v>40000</v>
      </c>
      <c r="AC30" s="4">
        <v>40000</v>
      </c>
      <c r="AD30" s="4">
        <v>40000</v>
      </c>
      <c r="AE30" s="4">
        <v>40000</v>
      </c>
      <c r="AF30" s="4">
        <v>60000</v>
      </c>
      <c r="AG30" s="4">
        <v>60000</v>
      </c>
      <c r="AH30" s="4">
        <v>60000</v>
      </c>
      <c r="AI30" s="4">
        <v>60000</v>
      </c>
      <c r="AJ30" s="4">
        <v>60000</v>
      </c>
      <c r="AK30" s="4">
        <v>60000</v>
      </c>
      <c r="AL30" s="4">
        <v>60000</v>
      </c>
      <c r="AM30" s="4">
        <v>60000</v>
      </c>
      <c r="AN30" s="4">
        <v>60000</v>
      </c>
      <c r="AO30" s="4">
        <v>60000</v>
      </c>
      <c r="AP30" s="4">
        <v>60000</v>
      </c>
      <c r="AQ30" s="4">
        <v>60000</v>
      </c>
      <c r="AR30" s="4">
        <v>60000</v>
      </c>
      <c r="AS30" s="4">
        <v>60000</v>
      </c>
      <c r="AT30" s="4">
        <v>60000</v>
      </c>
      <c r="AU30" s="4">
        <v>60000</v>
      </c>
      <c r="AV30" s="4">
        <v>60000</v>
      </c>
      <c r="AW30" s="4">
        <v>60000</v>
      </c>
      <c r="AX30" s="4">
        <v>60000</v>
      </c>
      <c r="AY30" s="4">
        <v>60000</v>
      </c>
      <c r="AZ30" s="4">
        <v>60000</v>
      </c>
      <c r="BA30" s="4">
        <v>60000</v>
      </c>
      <c r="BB30" s="4">
        <v>60000</v>
      </c>
      <c r="BC30" s="4">
        <v>60000</v>
      </c>
      <c r="BD30" s="4">
        <v>60000</v>
      </c>
      <c r="BE30" s="4">
        <v>60000</v>
      </c>
      <c r="BF30" s="4">
        <v>60000</v>
      </c>
      <c r="BG30" s="4">
        <v>60000</v>
      </c>
      <c r="BH30" s="4">
        <v>60000</v>
      </c>
      <c r="BI30" s="4">
        <v>60000</v>
      </c>
      <c r="BJ30" s="4">
        <v>70000</v>
      </c>
      <c r="BK30" s="4">
        <v>70000</v>
      </c>
      <c r="BL30" s="4">
        <v>70000</v>
      </c>
      <c r="BM30" s="4">
        <v>70000</v>
      </c>
      <c r="BN30" s="4">
        <v>70000</v>
      </c>
      <c r="BO30" s="4">
        <v>70000</v>
      </c>
      <c r="BP30" s="4">
        <v>70000</v>
      </c>
      <c r="BQ30" s="4">
        <v>70000</v>
      </c>
      <c r="BR30" s="4">
        <v>70000</v>
      </c>
      <c r="BS30" s="4">
        <v>70000</v>
      </c>
      <c r="BT30" s="4">
        <v>70000</v>
      </c>
      <c r="BU30" s="4">
        <v>70000</v>
      </c>
      <c r="BV30" s="4">
        <v>70000</v>
      </c>
      <c r="BW30" s="4">
        <v>70000</v>
      </c>
      <c r="BX30" s="4">
        <v>70000</v>
      </c>
      <c r="BY30" s="4">
        <v>70000</v>
      </c>
      <c r="BZ30" s="4">
        <v>70000</v>
      </c>
      <c r="CA30" s="4">
        <v>70000</v>
      </c>
      <c r="CB30" s="4">
        <v>70000</v>
      </c>
      <c r="CC30" s="4">
        <v>70000</v>
      </c>
      <c r="CD30" s="4">
        <v>70000</v>
      </c>
      <c r="CE30" s="4">
        <v>70000</v>
      </c>
      <c r="CF30" s="4">
        <v>70000</v>
      </c>
      <c r="CG30" s="4">
        <v>70000</v>
      </c>
      <c r="CH30" s="4">
        <v>70000</v>
      </c>
      <c r="CI30" s="4">
        <v>70000</v>
      </c>
      <c r="CJ30" s="4">
        <v>70000</v>
      </c>
      <c r="CK30" s="4">
        <v>70000</v>
      </c>
      <c r="CL30" s="4">
        <v>70000</v>
      </c>
      <c r="CM30" s="4">
        <v>70000</v>
      </c>
      <c r="CN30" s="4">
        <v>70000</v>
      </c>
      <c r="CO30" s="4">
        <v>70000</v>
      </c>
      <c r="CP30" s="4">
        <v>70000</v>
      </c>
      <c r="CQ30" s="4">
        <v>70000</v>
      </c>
      <c r="CR30" s="4">
        <v>70000</v>
      </c>
      <c r="CS30" s="4">
        <v>70000</v>
      </c>
      <c r="CT30" s="4">
        <v>70000</v>
      </c>
      <c r="CU30" s="4">
        <v>70000</v>
      </c>
      <c r="CV30" s="4">
        <v>70000</v>
      </c>
    </row>
    <row r="31" spans="2:100" x14ac:dyDescent="0.2">
      <c r="B31" s="8" t="s">
        <v>202</v>
      </c>
      <c r="C31" s="108"/>
      <c r="D31" s="3">
        <f t="shared" ref="D31" si="55">SUM(M31:P31)</f>
        <v>0</v>
      </c>
      <c r="E31" s="3">
        <f t="shared" ref="E31" si="56">SUM(Q31:AB31)</f>
        <v>37400</v>
      </c>
      <c r="F31" s="3">
        <f t="shared" ref="F31" si="57">SUM(AC31:AN31)</f>
        <v>40000</v>
      </c>
      <c r="G31" s="3">
        <f t="shared" ref="G31" si="58">SUM(AO31:AZ31)</f>
        <v>45000</v>
      </c>
      <c r="H31" s="9">
        <f>SUM(BA31:BL31)</f>
        <v>49999.999999999993</v>
      </c>
      <c r="I31" s="39">
        <f t="shared" ref="I31" si="59">SUM(BM31:BX31)</f>
        <v>55000.000000000007</v>
      </c>
      <c r="J31" s="39">
        <f t="shared" ref="J31" si="60">SUM(BY31:CJ31)</f>
        <v>60000</v>
      </c>
      <c r="K31" s="39">
        <f t="shared" ref="K31" si="61">SUM(CK31:CV31)</f>
        <v>64999.999999999993</v>
      </c>
      <c r="L31" s="3"/>
      <c r="M31" s="3"/>
      <c r="N31" s="3"/>
      <c r="O31" s="3"/>
      <c r="P31" s="3"/>
      <c r="Q31" s="4">
        <f>37400/12</f>
        <v>3116.6666666666665</v>
      </c>
      <c r="R31" s="4">
        <f t="shared" ref="R31:AB31" si="62">37400/12</f>
        <v>3116.6666666666665</v>
      </c>
      <c r="S31" s="4">
        <f t="shared" si="62"/>
        <v>3116.6666666666665</v>
      </c>
      <c r="T31" s="4">
        <f t="shared" si="62"/>
        <v>3116.6666666666665</v>
      </c>
      <c r="U31" s="4">
        <f t="shared" si="62"/>
        <v>3116.6666666666665</v>
      </c>
      <c r="V31" s="4">
        <f t="shared" si="62"/>
        <v>3116.6666666666665</v>
      </c>
      <c r="W31" s="4">
        <f t="shared" si="62"/>
        <v>3116.6666666666665</v>
      </c>
      <c r="X31" s="4">
        <f t="shared" si="62"/>
        <v>3116.6666666666665</v>
      </c>
      <c r="Y31" s="4">
        <f t="shared" si="62"/>
        <v>3116.6666666666665</v>
      </c>
      <c r="Z31" s="4">
        <f t="shared" si="62"/>
        <v>3116.6666666666665</v>
      </c>
      <c r="AA31" s="4">
        <f t="shared" si="62"/>
        <v>3116.6666666666665</v>
      </c>
      <c r="AB31" s="4">
        <f t="shared" si="62"/>
        <v>3116.6666666666665</v>
      </c>
      <c r="AC31" s="4">
        <f>40000/12</f>
        <v>3333.3333333333335</v>
      </c>
      <c r="AD31" s="4">
        <f t="shared" ref="AD31:AN31" si="63">40000/12</f>
        <v>3333.3333333333335</v>
      </c>
      <c r="AE31" s="4">
        <f t="shared" si="63"/>
        <v>3333.3333333333335</v>
      </c>
      <c r="AF31" s="4">
        <f t="shared" si="63"/>
        <v>3333.3333333333335</v>
      </c>
      <c r="AG31" s="4">
        <f t="shared" si="63"/>
        <v>3333.3333333333335</v>
      </c>
      <c r="AH31" s="4">
        <f t="shared" si="63"/>
        <v>3333.3333333333335</v>
      </c>
      <c r="AI31" s="4">
        <f t="shared" si="63"/>
        <v>3333.3333333333335</v>
      </c>
      <c r="AJ31" s="4">
        <f t="shared" si="63"/>
        <v>3333.3333333333335</v>
      </c>
      <c r="AK31" s="4">
        <f t="shared" si="63"/>
        <v>3333.3333333333335</v>
      </c>
      <c r="AL31" s="4">
        <f t="shared" si="63"/>
        <v>3333.3333333333335</v>
      </c>
      <c r="AM31" s="4">
        <f t="shared" si="63"/>
        <v>3333.3333333333335</v>
      </c>
      <c r="AN31" s="4">
        <f t="shared" si="63"/>
        <v>3333.3333333333335</v>
      </c>
      <c r="AO31" s="4">
        <f>45000/12</f>
        <v>3750</v>
      </c>
      <c r="AP31" s="4">
        <f t="shared" ref="AP31:AZ31" si="64">45000/12</f>
        <v>3750</v>
      </c>
      <c r="AQ31" s="4">
        <f t="shared" si="64"/>
        <v>3750</v>
      </c>
      <c r="AR31" s="4">
        <f t="shared" si="64"/>
        <v>3750</v>
      </c>
      <c r="AS31" s="4">
        <f t="shared" si="64"/>
        <v>3750</v>
      </c>
      <c r="AT31" s="4">
        <f t="shared" si="64"/>
        <v>3750</v>
      </c>
      <c r="AU31" s="4">
        <f t="shared" si="64"/>
        <v>3750</v>
      </c>
      <c r="AV31" s="4">
        <f t="shared" si="64"/>
        <v>3750</v>
      </c>
      <c r="AW31" s="4">
        <f t="shared" si="64"/>
        <v>3750</v>
      </c>
      <c r="AX31" s="4">
        <f t="shared" si="64"/>
        <v>3750</v>
      </c>
      <c r="AY31" s="4">
        <f t="shared" si="64"/>
        <v>3750</v>
      </c>
      <c r="AZ31" s="4">
        <f t="shared" si="64"/>
        <v>3750</v>
      </c>
      <c r="BA31" s="4">
        <f>50000/12</f>
        <v>4166.666666666667</v>
      </c>
      <c r="BB31" s="4">
        <f t="shared" ref="BB31:BL31" si="65">50000/12</f>
        <v>4166.666666666667</v>
      </c>
      <c r="BC31" s="4">
        <f t="shared" si="65"/>
        <v>4166.666666666667</v>
      </c>
      <c r="BD31" s="4">
        <f t="shared" si="65"/>
        <v>4166.666666666667</v>
      </c>
      <c r="BE31" s="4">
        <f t="shared" si="65"/>
        <v>4166.666666666667</v>
      </c>
      <c r="BF31" s="4">
        <f t="shared" si="65"/>
        <v>4166.666666666667</v>
      </c>
      <c r="BG31" s="4">
        <f t="shared" si="65"/>
        <v>4166.666666666667</v>
      </c>
      <c r="BH31" s="4">
        <f t="shared" si="65"/>
        <v>4166.666666666667</v>
      </c>
      <c r="BI31" s="4">
        <f t="shared" si="65"/>
        <v>4166.666666666667</v>
      </c>
      <c r="BJ31" s="4">
        <f t="shared" si="65"/>
        <v>4166.666666666667</v>
      </c>
      <c r="BK31" s="4">
        <f t="shared" si="65"/>
        <v>4166.666666666667</v>
      </c>
      <c r="BL31" s="4">
        <f t="shared" si="65"/>
        <v>4166.666666666667</v>
      </c>
      <c r="BM31" s="4">
        <f>55000/12</f>
        <v>4583.333333333333</v>
      </c>
      <c r="BN31" s="4">
        <f t="shared" ref="BN31:BX31" si="66">55000/12</f>
        <v>4583.333333333333</v>
      </c>
      <c r="BO31" s="4">
        <f t="shared" si="66"/>
        <v>4583.333333333333</v>
      </c>
      <c r="BP31" s="4">
        <f t="shared" si="66"/>
        <v>4583.333333333333</v>
      </c>
      <c r="BQ31" s="4">
        <f t="shared" si="66"/>
        <v>4583.333333333333</v>
      </c>
      <c r="BR31" s="4">
        <f t="shared" si="66"/>
        <v>4583.333333333333</v>
      </c>
      <c r="BS31" s="4">
        <f t="shared" si="66"/>
        <v>4583.333333333333</v>
      </c>
      <c r="BT31" s="4">
        <f t="shared" si="66"/>
        <v>4583.333333333333</v>
      </c>
      <c r="BU31" s="4">
        <f t="shared" si="66"/>
        <v>4583.333333333333</v>
      </c>
      <c r="BV31" s="4">
        <f t="shared" si="66"/>
        <v>4583.333333333333</v>
      </c>
      <c r="BW31" s="4">
        <f t="shared" si="66"/>
        <v>4583.333333333333</v>
      </c>
      <c r="BX31" s="4">
        <f t="shared" si="66"/>
        <v>4583.333333333333</v>
      </c>
      <c r="BY31" s="4">
        <f>60000/12</f>
        <v>5000</v>
      </c>
      <c r="BZ31" s="4">
        <f t="shared" ref="BZ31:CJ31" si="67">60000/12</f>
        <v>5000</v>
      </c>
      <c r="CA31" s="4">
        <f t="shared" si="67"/>
        <v>5000</v>
      </c>
      <c r="CB31" s="4">
        <f t="shared" si="67"/>
        <v>5000</v>
      </c>
      <c r="CC31" s="4">
        <f t="shared" si="67"/>
        <v>5000</v>
      </c>
      <c r="CD31" s="4">
        <f t="shared" si="67"/>
        <v>5000</v>
      </c>
      <c r="CE31" s="4">
        <f t="shared" si="67"/>
        <v>5000</v>
      </c>
      <c r="CF31" s="4">
        <f t="shared" si="67"/>
        <v>5000</v>
      </c>
      <c r="CG31" s="4">
        <f t="shared" si="67"/>
        <v>5000</v>
      </c>
      <c r="CH31" s="4">
        <f t="shared" si="67"/>
        <v>5000</v>
      </c>
      <c r="CI31" s="4">
        <f t="shared" si="67"/>
        <v>5000</v>
      </c>
      <c r="CJ31" s="4">
        <f t="shared" si="67"/>
        <v>5000</v>
      </c>
      <c r="CK31" s="4">
        <f>65000/12</f>
        <v>5416.666666666667</v>
      </c>
      <c r="CL31" s="4">
        <f t="shared" ref="CL31:CV31" si="68">65000/12</f>
        <v>5416.666666666667</v>
      </c>
      <c r="CM31" s="4">
        <f t="shared" si="68"/>
        <v>5416.666666666667</v>
      </c>
      <c r="CN31" s="4">
        <f t="shared" si="68"/>
        <v>5416.666666666667</v>
      </c>
      <c r="CO31" s="4">
        <f t="shared" si="68"/>
        <v>5416.666666666667</v>
      </c>
      <c r="CP31" s="4">
        <f t="shared" si="68"/>
        <v>5416.666666666667</v>
      </c>
      <c r="CQ31" s="4">
        <f t="shared" si="68"/>
        <v>5416.666666666667</v>
      </c>
      <c r="CR31" s="4">
        <f t="shared" si="68"/>
        <v>5416.666666666667</v>
      </c>
      <c r="CS31" s="4">
        <f t="shared" si="68"/>
        <v>5416.666666666667</v>
      </c>
      <c r="CT31" s="4">
        <f t="shared" si="68"/>
        <v>5416.666666666667</v>
      </c>
      <c r="CU31" s="4">
        <f t="shared" si="68"/>
        <v>5416.666666666667</v>
      </c>
      <c r="CV31" s="4">
        <f t="shared" si="68"/>
        <v>5416.666666666667</v>
      </c>
    </row>
    <row r="32" spans="2:100" x14ac:dyDescent="0.2">
      <c r="B32" s="2" t="s">
        <v>7</v>
      </c>
      <c r="C32" s="2"/>
      <c r="D32" s="7">
        <f t="shared" ref="D32:K32" si="69">D19+D21+D23+D24+D29+D25+D30+D26</f>
        <v>311000</v>
      </c>
      <c r="E32" s="7">
        <f t="shared" si="69"/>
        <v>1151745.5903505716</v>
      </c>
      <c r="F32" s="7">
        <f t="shared" si="69"/>
        <v>2395903.921507454</v>
      </c>
      <c r="G32" s="7">
        <f t="shared" si="69"/>
        <v>3130183.1012535151</v>
      </c>
      <c r="H32" s="7">
        <f t="shared" si="69"/>
        <v>3660138.7978063072</v>
      </c>
      <c r="I32" s="7">
        <f t="shared" si="69"/>
        <v>4756808.6082924008</v>
      </c>
      <c r="J32" s="7">
        <f t="shared" si="69"/>
        <v>5601653.9977479428</v>
      </c>
      <c r="K32" s="7">
        <f t="shared" si="69"/>
        <v>6296206.9062771518</v>
      </c>
      <c r="L32" s="7"/>
      <c r="M32" s="3">
        <f>M19+M21+M23+M24+M29+M25+M30+M26+M31</f>
        <v>82500</v>
      </c>
      <c r="N32" s="3">
        <f t="shared" ref="N32:BY32" si="70">N19+N21+N23+N24+N29+N25+N30+N26+N31</f>
        <v>67500</v>
      </c>
      <c r="O32" s="3">
        <f t="shared" si="70"/>
        <v>82500</v>
      </c>
      <c r="P32" s="3">
        <f t="shared" si="70"/>
        <v>78500</v>
      </c>
      <c r="Q32" s="3">
        <f t="shared" si="70"/>
        <v>114616.66666666667</v>
      </c>
      <c r="R32" s="3">
        <f t="shared" si="70"/>
        <v>87116.666666666672</v>
      </c>
      <c r="S32" s="3">
        <f t="shared" si="70"/>
        <v>87502.380952380961</v>
      </c>
      <c r="T32" s="3">
        <f t="shared" si="70"/>
        <v>87733.809523809527</v>
      </c>
      <c r="U32" s="3">
        <f t="shared" si="70"/>
        <v>97734.626413809528</v>
      </c>
      <c r="V32" s="3">
        <f t="shared" si="70"/>
        <v>97966.054985238108</v>
      </c>
      <c r="W32" s="3">
        <f t="shared" si="70"/>
        <v>98198.300446666675</v>
      </c>
      <c r="X32" s="3">
        <f t="shared" si="70"/>
        <v>98199.117336666663</v>
      </c>
      <c r="Y32" s="3">
        <f t="shared" si="70"/>
        <v>98508.505655238099</v>
      </c>
      <c r="Z32" s="3">
        <f t="shared" si="70"/>
        <v>106819.52775380953</v>
      </c>
      <c r="AA32" s="3">
        <f t="shared" si="70"/>
        <v>107137.24835038096</v>
      </c>
      <c r="AB32" s="3">
        <f t="shared" si="70"/>
        <v>107612.6855992381</v>
      </c>
      <c r="AC32" s="3">
        <f t="shared" si="70"/>
        <v>138244.63886643734</v>
      </c>
      <c r="AD32" s="3">
        <f t="shared" si="70"/>
        <v>138862.19075934135</v>
      </c>
      <c r="AE32" s="3">
        <f t="shared" si="70"/>
        <v>139484.75747878934</v>
      </c>
      <c r="AF32" s="3">
        <f t="shared" si="70"/>
        <v>199237.33902478134</v>
      </c>
      <c r="AG32" s="3">
        <f t="shared" si="70"/>
        <v>176394.93539731734</v>
      </c>
      <c r="AH32" s="3">
        <f t="shared" si="70"/>
        <v>203235.05400966934</v>
      </c>
      <c r="AI32" s="3">
        <f t="shared" si="70"/>
        <v>188484.57542179135</v>
      </c>
      <c r="AJ32" s="3">
        <f t="shared" si="70"/>
        <v>259343.49963368333</v>
      </c>
      <c r="AK32" s="3">
        <f t="shared" si="70"/>
        <v>286411.82664534531</v>
      </c>
      <c r="AL32" s="3">
        <f t="shared" si="70"/>
        <v>221889.55645677735</v>
      </c>
      <c r="AM32" s="3">
        <f t="shared" si="70"/>
        <v>246551.68906797934</v>
      </c>
      <c r="AN32" s="3">
        <f t="shared" si="70"/>
        <v>237763.85874554134</v>
      </c>
      <c r="AO32" s="3">
        <f t="shared" si="70"/>
        <v>240357.90826624248</v>
      </c>
      <c r="AP32" s="3">
        <f t="shared" si="70"/>
        <v>246090.90780017519</v>
      </c>
      <c r="AQ32" s="3">
        <f t="shared" si="70"/>
        <v>250740.61581827031</v>
      </c>
      <c r="AR32" s="3">
        <f t="shared" si="70"/>
        <v>254582.03232052783</v>
      </c>
      <c r="AS32" s="3">
        <f t="shared" si="70"/>
        <v>258443.49900378019</v>
      </c>
      <c r="AT32" s="3">
        <f t="shared" si="70"/>
        <v>260950.01586802746</v>
      </c>
      <c r="AU32" s="3">
        <f t="shared" si="70"/>
        <v>265679.92461010208</v>
      </c>
      <c r="AV32" s="3">
        <f t="shared" si="70"/>
        <v>269608.22523000406</v>
      </c>
      <c r="AW32" s="3">
        <f t="shared" si="70"/>
        <v>273559.91772773338</v>
      </c>
      <c r="AX32" s="3">
        <f t="shared" si="70"/>
        <v>278532.73237400927</v>
      </c>
      <c r="AY32" s="3">
        <f t="shared" si="70"/>
        <v>284989.62815311225</v>
      </c>
      <c r="AZ32" s="3">
        <f t="shared" si="70"/>
        <v>291647.6940815305</v>
      </c>
      <c r="BA32" s="3">
        <f t="shared" si="70"/>
        <v>263823.27384255425</v>
      </c>
      <c r="BB32" s="3">
        <f t="shared" si="70"/>
        <v>276111.92580411374</v>
      </c>
      <c r="BC32" s="3">
        <f t="shared" si="70"/>
        <v>282559.53840855038</v>
      </c>
      <c r="BD32" s="3">
        <f t="shared" si="70"/>
        <v>289203.61165586393</v>
      </c>
      <c r="BE32" s="3">
        <f t="shared" si="70"/>
        <v>296044.14554605458</v>
      </c>
      <c r="BF32" s="3">
        <f t="shared" si="70"/>
        <v>303081.14007912233</v>
      </c>
      <c r="BG32" s="3">
        <f t="shared" si="70"/>
        <v>308837.80312649172</v>
      </c>
      <c r="BH32" s="3">
        <f t="shared" si="70"/>
        <v>317051.63468816271</v>
      </c>
      <c r="BI32" s="3">
        <f t="shared" si="70"/>
        <v>324560.13476413535</v>
      </c>
      <c r="BJ32" s="3">
        <f t="shared" si="70"/>
        <v>342225.8033544097</v>
      </c>
      <c r="BK32" s="3">
        <f t="shared" si="70"/>
        <v>350048.64045898558</v>
      </c>
      <c r="BL32" s="3">
        <f t="shared" si="70"/>
        <v>356591.14607786312</v>
      </c>
      <c r="BM32" s="3">
        <f t="shared" si="70"/>
        <v>370211.82133261225</v>
      </c>
      <c r="BN32" s="3">
        <f t="shared" si="70"/>
        <v>376495.56763344287</v>
      </c>
      <c r="BO32" s="3">
        <f t="shared" si="70"/>
        <v>379892.54047826416</v>
      </c>
      <c r="BP32" s="3">
        <f t="shared" si="70"/>
        <v>386702.73986707634</v>
      </c>
      <c r="BQ32" s="3">
        <f t="shared" si="70"/>
        <v>391226.16579987929</v>
      </c>
      <c r="BR32" s="3">
        <f t="shared" si="70"/>
        <v>398262.81827667315</v>
      </c>
      <c r="BS32" s="3">
        <f t="shared" si="70"/>
        <v>402956.08402546239</v>
      </c>
      <c r="BT32" s="3">
        <f t="shared" si="70"/>
        <v>408605.96304624708</v>
      </c>
      <c r="BU32" s="3">
        <f t="shared" si="70"/>
        <v>415812.45533902704</v>
      </c>
      <c r="BV32" s="3">
        <f t="shared" si="70"/>
        <v>420675.56090380257</v>
      </c>
      <c r="BW32" s="3">
        <f t="shared" si="70"/>
        <v>427995.27974057343</v>
      </c>
      <c r="BX32" s="3">
        <f t="shared" si="70"/>
        <v>432971.61184933974</v>
      </c>
      <c r="BY32" s="3">
        <f t="shared" si="70"/>
        <v>444130.24072860193</v>
      </c>
      <c r="BZ32" s="3">
        <f t="shared" ref="BZ32:CV32" si="71">BZ19+BZ21+BZ23+BZ24+BZ29+BZ25+BZ30+BZ26+BZ31</f>
        <v>450380.49247854558</v>
      </c>
      <c r="CA32" s="3">
        <f t="shared" si="71"/>
        <v>454225.49563418096</v>
      </c>
      <c r="CB32" s="3">
        <f t="shared" si="71"/>
        <v>459031.25019550812</v>
      </c>
      <c r="CC32" s="3">
        <f t="shared" si="71"/>
        <v>463879.75616252702</v>
      </c>
      <c r="CD32" s="3">
        <f t="shared" si="71"/>
        <v>468771.0135352377</v>
      </c>
      <c r="CE32" s="3">
        <f t="shared" si="71"/>
        <v>473696.47203250177</v>
      </c>
      <c r="CF32" s="3">
        <f t="shared" si="71"/>
        <v>480186.13165431935</v>
      </c>
      <c r="CG32" s="3">
        <f t="shared" si="71"/>
        <v>484261.99240069027</v>
      </c>
      <c r="CH32" s="3">
        <f t="shared" si="71"/>
        <v>489290.05427161459</v>
      </c>
      <c r="CI32" s="3">
        <f t="shared" si="71"/>
        <v>494352.31726709229</v>
      </c>
      <c r="CJ32" s="3">
        <f t="shared" si="71"/>
        <v>499448.78138712351</v>
      </c>
      <c r="CK32" s="3">
        <f t="shared" si="71"/>
        <v>511322.73884977412</v>
      </c>
      <c r="CL32" s="3">
        <f t="shared" si="71"/>
        <v>514934.58021926432</v>
      </c>
      <c r="CM32" s="3">
        <f t="shared" si="71"/>
        <v>518569.50091007492</v>
      </c>
      <c r="CN32" s="3">
        <f t="shared" si="71"/>
        <v>520666.90092220594</v>
      </c>
      <c r="CO32" s="3">
        <f t="shared" si="71"/>
        <v>525284.34025565721</v>
      </c>
      <c r="CP32" s="3">
        <f t="shared" si="71"/>
        <v>527427.89891042886</v>
      </c>
      <c r="CQ32" s="3">
        <f t="shared" si="71"/>
        <v>532079.95722586056</v>
      </c>
      <c r="CR32" s="3">
        <f t="shared" si="71"/>
        <v>535807.19520195259</v>
      </c>
      <c r="CS32" s="3">
        <f t="shared" si="71"/>
        <v>537985.37283870473</v>
      </c>
      <c r="CT32" s="3">
        <f t="shared" si="71"/>
        <v>542672.05013611715</v>
      </c>
      <c r="CU32" s="3">
        <f t="shared" si="71"/>
        <v>544873.30709418957</v>
      </c>
      <c r="CV32" s="3">
        <f t="shared" si="71"/>
        <v>549583.06371292227</v>
      </c>
    </row>
    <row r="33" spans="2:100" x14ac:dyDescent="0.2"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2:100" x14ac:dyDescent="0.2">
      <c r="B34" s="14" t="s">
        <v>10</v>
      </c>
      <c r="C34" s="14"/>
      <c r="D34" s="16">
        <f t="shared" ref="D34:K34" si="72">D14-D32</f>
        <v>-311000</v>
      </c>
      <c r="E34" s="16">
        <f t="shared" si="72"/>
        <v>-1149464.8334705716</v>
      </c>
      <c r="F34" s="16">
        <f t="shared" si="72"/>
        <v>-2268047.061209294</v>
      </c>
      <c r="G34" s="16">
        <f t="shared" si="72"/>
        <v>-2195336.7289735698</v>
      </c>
      <c r="H34" s="16">
        <f t="shared" si="72"/>
        <v>-355731.77017972153</v>
      </c>
      <c r="I34" s="16">
        <f t="shared" si="72"/>
        <v>1925081.6906429855</v>
      </c>
      <c r="J34" s="16">
        <f t="shared" si="72"/>
        <v>4557704.2881453689</v>
      </c>
      <c r="K34" s="16">
        <f t="shared" si="72"/>
        <v>7042831.9791226964</v>
      </c>
      <c r="L34" s="7"/>
      <c r="M34" s="3">
        <f t="shared" ref="M34:AR34" si="73">M14-M32</f>
        <v>-82500</v>
      </c>
      <c r="N34" s="3">
        <f t="shared" si="73"/>
        <v>-67500</v>
      </c>
      <c r="O34" s="3">
        <f t="shared" si="73"/>
        <v>-82500</v>
      </c>
      <c r="P34" s="3">
        <f>P14-P32</f>
        <v>-78500</v>
      </c>
      <c r="Q34" s="3">
        <f t="shared" si="73"/>
        <v>-114616.66666666667</v>
      </c>
      <c r="R34" s="3">
        <f t="shared" si="73"/>
        <v>-87116.666666666672</v>
      </c>
      <c r="S34" s="3">
        <f t="shared" si="73"/>
        <v>-87502.380952380961</v>
      </c>
      <c r="T34" s="3">
        <f t="shared" si="73"/>
        <v>-87733.809523809527</v>
      </c>
      <c r="U34" s="3">
        <f t="shared" si="73"/>
        <v>-97701.950813809526</v>
      </c>
      <c r="V34" s="3">
        <f t="shared" si="73"/>
        <v>-97933.379385238106</v>
      </c>
      <c r="W34" s="3">
        <f t="shared" si="73"/>
        <v>-98132.949246666671</v>
      </c>
      <c r="X34" s="3">
        <f t="shared" si="73"/>
        <v>-98101.090536666656</v>
      </c>
      <c r="Y34" s="3">
        <f t="shared" si="73"/>
        <v>-98377.803255238105</v>
      </c>
      <c r="Z34" s="3">
        <f t="shared" si="73"/>
        <v>-106590.79855380952</v>
      </c>
      <c r="AA34" s="3">
        <f t="shared" si="73"/>
        <v>-106542.55243038097</v>
      </c>
      <c r="AB34" s="3">
        <f t="shared" si="73"/>
        <v>-106514.7854392381</v>
      </c>
      <c r="AC34" s="3">
        <f t="shared" si="73"/>
        <v>-136192.41754227734</v>
      </c>
      <c r="AD34" s="3">
        <f t="shared" si="73"/>
        <v>-136107.89371902135</v>
      </c>
      <c r="AE34" s="3">
        <f t="shared" si="73"/>
        <v>-135827.79166054935</v>
      </c>
      <c r="AF34" s="3">
        <f t="shared" si="73"/>
        <v>-194477.11136686133</v>
      </c>
      <c r="AG34" s="3">
        <f t="shared" si="73"/>
        <v>-170330.85283795735</v>
      </c>
      <c r="AH34" s="3">
        <f t="shared" si="73"/>
        <v>-195566.22695622934</v>
      </c>
      <c r="AI34" s="3">
        <f t="shared" si="73"/>
        <v>-178834.89188347134</v>
      </c>
      <c r="AJ34" s="3">
        <f t="shared" si="73"/>
        <v>-247336.84761968334</v>
      </c>
      <c r="AK34" s="3">
        <f t="shared" si="73"/>
        <v>-271672.09416486532</v>
      </c>
      <c r="AL34" s="3">
        <f t="shared" si="73"/>
        <v>-204040.63151901736</v>
      </c>
      <c r="AM34" s="3">
        <f t="shared" si="73"/>
        <v>-225217.45968213934</v>
      </c>
      <c r="AN34" s="3">
        <f t="shared" si="73"/>
        <v>-212442.84225722135</v>
      </c>
      <c r="AO34" s="3">
        <f t="shared" si="73"/>
        <v>-205927.29190225687</v>
      </c>
      <c r="AP34" s="3">
        <f t="shared" si="73"/>
        <v>-206340.31007888142</v>
      </c>
      <c r="AQ34" s="3">
        <f t="shared" si="73"/>
        <v>-205001.69737317238</v>
      </c>
      <c r="AR34" s="3">
        <f t="shared" si="73"/>
        <v>-202186.45378512974</v>
      </c>
      <c r="AS34" s="3">
        <f t="shared" ref="AS34:BX34" si="74">AS14-AS32</f>
        <v>-198589.25313828673</v>
      </c>
      <c r="AT34" s="3">
        <f t="shared" si="74"/>
        <v>-192835.09543264343</v>
      </c>
      <c r="AU34" s="3">
        <f t="shared" si="74"/>
        <v>-188368.65449173312</v>
      </c>
      <c r="AV34" s="3">
        <f t="shared" si="74"/>
        <v>-182164.93031555571</v>
      </c>
      <c r="AW34" s="3">
        <f t="shared" si="74"/>
        <v>-175048.92290411127</v>
      </c>
      <c r="AX34" s="3">
        <f t="shared" si="74"/>
        <v>-168018.362528119</v>
      </c>
      <c r="AY34" s="3">
        <f t="shared" si="74"/>
        <v>-161536.20817185941</v>
      </c>
      <c r="AZ34" s="3">
        <f t="shared" si="74"/>
        <v>-154319.5488518207</v>
      </c>
      <c r="BA34" s="3">
        <f t="shared" si="74"/>
        <v>-93832.855562963377</v>
      </c>
      <c r="BB34" s="3">
        <f t="shared" si="74"/>
        <v>-89993.936980330123</v>
      </c>
      <c r="BC34" s="3">
        <f t="shared" si="74"/>
        <v>-79355.634441173723</v>
      </c>
      <c r="BD34" s="3">
        <f t="shared" si="74"/>
        <v>-67955.447945494001</v>
      </c>
      <c r="BE34" s="3">
        <f t="shared" si="74"/>
        <v>-55793.377493291162</v>
      </c>
      <c r="BF34" s="3">
        <f t="shared" si="74"/>
        <v>-42869.423084565118</v>
      </c>
      <c r="BG34" s="3">
        <f t="shared" si="74"/>
        <v>-27898.461510620546</v>
      </c>
      <c r="BH34" s="3">
        <f t="shared" si="74"/>
        <v>-14617.992771457357</v>
      </c>
      <c r="BI34" s="3">
        <f t="shared" si="74"/>
        <v>134.48313292436069</v>
      </c>
      <c r="BJ34" s="3">
        <f t="shared" si="74"/>
        <v>5496.4662025246071</v>
      </c>
      <c r="BK34" s="3">
        <f t="shared" si="74"/>
        <v>21467.956437343499</v>
      </c>
      <c r="BL34" s="3">
        <f t="shared" si="74"/>
        <v>39486.453837380977</v>
      </c>
      <c r="BM34" s="3">
        <f t="shared" si="74"/>
        <v>68626.578663690074</v>
      </c>
      <c r="BN34" s="3">
        <f t="shared" si="74"/>
        <v>82105.633905580151</v>
      </c>
      <c r="BO34" s="3">
        <f t="shared" si="74"/>
        <v>99052.111547022127</v>
      </c>
      <c r="BP34" s="3">
        <f t="shared" si="74"/>
        <v>113166.01158801606</v>
      </c>
      <c r="BQ34" s="3">
        <f t="shared" si="74"/>
        <v>130147.33402856172</v>
      </c>
      <c r="BR34" s="3">
        <f t="shared" si="74"/>
        <v>145196.07886865927</v>
      </c>
      <c r="BS34" s="3">
        <f t="shared" si="74"/>
        <v>162878.53490853286</v>
      </c>
      <c r="BT34" s="3">
        <f t="shared" si="74"/>
        <v>179894.70214818226</v>
      </c>
      <c r="BU34" s="3">
        <f t="shared" si="74"/>
        <v>195644.58058760763</v>
      </c>
      <c r="BV34" s="3">
        <f t="shared" si="74"/>
        <v>214028.17022680893</v>
      </c>
      <c r="BW34" s="3">
        <f t="shared" si="74"/>
        <v>230245.47106578614</v>
      </c>
      <c r="BX34" s="3">
        <f t="shared" si="74"/>
        <v>249096.48310453939</v>
      </c>
      <c r="BY34" s="3">
        <f t="shared" ref="BY34:CV34" si="75">BY14-BY32</f>
        <v>293377.52910438715</v>
      </c>
      <c r="BZ34" s="3">
        <f t="shared" si="75"/>
        <v>306245.21219456912</v>
      </c>
      <c r="CA34" s="3">
        <f t="shared" si="75"/>
        <v>321745.54497316433</v>
      </c>
      <c r="CB34" s="3">
        <f t="shared" si="75"/>
        <v>336512.52744017297</v>
      </c>
      <c r="CC34" s="3">
        <f t="shared" si="75"/>
        <v>351464.15959559521</v>
      </c>
      <c r="CD34" s="3">
        <f t="shared" si="75"/>
        <v>366600.44143943075</v>
      </c>
      <c r="CE34" s="3">
        <f t="shared" si="75"/>
        <v>381884.44303399679</v>
      </c>
      <c r="CF34" s="3">
        <f t="shared" si="75"/>
        <v>395786.16437929368</v>
      </c>
      <c r="CG34" s="3">
        <f t="shared" si="75"/>
        <v>412283.60547532147</v>
      </c>
      <c r="CH34" s="3">
        <f t="shared" si="75"/>
        <v>428010.76632207975</v>
      </c>
      <c r="CI34" s="3">
        <f t="shared" si="75"/>
        <v>443885.64691956877</v>
      </c>
      <c r="CJ34" s="3">
        <f t="shared" si="75"/>
        <v>459908.24726778851</v>
      </c>
      <c r="CK34" s="3">
        <f t="shared" si="75"/>
        <v>515733.937997267</v>
      </c>
      <c r="CL34" s="3">
        <f t="shared" si="75"/>
        <v>527121.65947582433</v>
      </c>
      <c r="CM34" s="3">
        <f t="shared" si="75"/>
        <v>538613.32046256238</v>
      </c>
      <c r="CN34" s="3">
        <f t="shared" si="75"/>
        <v>551769.52095748135</v>
      </c>
      <c r="CO34" s="3">
        <f t="shared" si="75"/>
        <v>562532.70096058096</v>
      </c>
      <c r="CP34" s="3">
        <f t="shared" si="75"/>
        <v>575896.78047186136</v>
      </c>
      <c r="CQ34" s="3">
        <f t="shared" si="75"/>
        <v>586815.8697372321</v>
      </c>
      <c r="CR34" s="3">
        <f t="shared" si="75"/>
        <v>598723.28875669313</v>
      </c>
      <c r="CS34" s="3">
        <f t="shared" si="75"/>
        <v>612243.27753024467</v>
      </c>
      <c r="CT34" s="3">
        <f t="shared" si="75"/>
        <v>623318.27605788631</v>
      </c>
      <c r="CU34" s="3">
        <f t="shared" si="75"/>
        <v>636942.20433961879</v>
      </c>
      <c r="CV34" s="3">
        <f t="shared" si="75"/>
        <v>648121.14237544138</v>
      </c>
    </row>
    <row r="35" spans="2:100" x14ac:dyDescent="0.2">
      <c r="D35" s="61"/>
      <c r="E35" s="61">
        <f t="shared" ref="E35:K35" si="76">E34/E13</f>
        <v>-240.14129620604498</v>
      </c>
      <c r="F35" s="61">
        <f t="shared" si="76"/>
        <v>-7.3702476432829176</v>
      </c>
      <c r="G35" s="61">
        <f t="shared" si="76"/>
        <v>-0.89482035485689648</v>
      </c>
      <c r="H35" s="61">
        <f t="shared" si="76"/>
        <v>-3.9229785272621602E-2</v>
      </c>
      <c r="I35" s="61">
        <f t="shared" si="76"/>
        <v>0.10687301040503862</v>
      </c>
      <c r="J35" s="61">
        <f t="shared" si="76"/>
        <v>0.16946544765590549</v>
      </c>
      <c r="K35" s="61">
        <f t="shared" si="76"/>
        <v>0.20315111450464096</v>
      </c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2:100" x14ac:dyDescent="0.2">
      <c r="B36" s="15" t="s">
        <v>14</v>
      </c>
      <c r="C36" s="15"/>
      <c r="D36" s="15">
        <v>2018</v>
      </c>
      <c r="E36" s="15">
        <v>2019</v>
      </c>
      <c r="F36" s="15">
        <v>2020</v>
      </c>
      <c r="G36" s="15">
        <v>2021</v>
      </c>
      <c r="H36" s="15">
        <v>2022</v>
      </c>
      <c r="I36" s="15">
        <v>2023</v>
      </c>
      <c r="J36" s="15">
        <v>2024</v>
      </c>
      <c r="K36" s="15">
        <v>2025</v>
      </c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2:100" x14ac:dyDescent="0.2">
      <c r="B37" t="s">
        <v>8</v>
      </c>
      <c r="D37" s="3">
        <f>M37+N37+O37+P37</f>
        <v>1500000</v>
      </c>
      <c r="E37" s="3">
        <f>SUM(Q37:AB37)</f>
        <v>0</v>
      </c>
      <c r="F37" s="3">
        <f>SUM(AC37:AN37)</f>
        <v>3000000</v>
      </c>
      <c r="G37" s="3">
        <f>SUM(AO37:AZ37)</f>
        <v>2200000</v>
      </c>
      <c r="H37" s="9">
        <f>SUM(BA37:BL37)</f>
        <v>0</v>
      </c>
      <c r="L37" s="7"/>
      <c r="M37" s="4">
        <v>1500000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3000000</v>
      </c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>
        <v>2200000</v>
      </c>
      <c r="AR37" s="4"/>
      <c r="AS37" s="4"/>
      <c r="AT37" s="4"/>
      <c r="AU37" s="4"/>
      <c r="AV37" s="4"/>
      <c r="AW37" s="4"/>
      <c r="AX37" s="4"/>
      <c r="AY37" s="4"/>
      <c r="AZ37" s="4"/>
      <c r="BA37" s="4">
        <v>0</v>
      </c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</row>
    <row r="38" spans="2:100" x14ac:dyDescent="0.2">
      <c r="B38" t="s">
        <v>3</v>
      </c>
      <c r="D38" s="7"/>
      <c r="E38" s="7"/>
      <c r="F38" s="7"/>
      <c r="G38" s="7"/>
      <c r="L38" s="7"/>
      <c r="M38" s="3">
        <f t="shared" ref="M38:AR38" si="77">M14</f>
        <v>0</v>
      </c>
      <c r="N38" s="3">
        <f t="shared" si="77"/>
        <v>0</v>
      </c>
      <c r="O38" s="3">
        <f t="shared" si="77"/>
        <v>0</v>
      </c>
      <c r="P38" s="3">
        <f t="shared" si="77"/>
        <v>0</v>
      </c>
      <c r="Q38" s="3">
        <f t="shared" si="77"/>
        <v>0</v>
      </c>
      <c r="R38" s="3">
        <f t="shared" si="77"/>
        <v>0</v>
      </c>
      <c r="S38" s="3">
        <f t="shared" si="77"/>
        <v>0</v>
      </c>
      <c r="T38" s="3">
        <f t="shared" si="77"/>
        <v>0</v>
      </c>
      <c r="U38" s="3">
        <f t="shared" si="77"/>
        <v>32.675599999999996</v>
      </c>
      <c r="V38" s="3">
        <f t="shared" si="77"/>
        <v>32.675599999999996</v>
      </c>
      <c r="W38" s="3">
        <f t="shared" si="77"/>
        <v>65.351199999999992</v>
      </c>
      <c r="X38" s="3">
        <f t="shared" si="77"/>
        <v>98.026799999999994</v>
      </c>
      <c r="Y38" s="3">
        <f t="shared" si="77"/>
        <v>130.70239999999998</v>
      </c>
      <c r="Z38" s="3">
        <f t="shared" si="77"/>
        <v>228.72919999999999</v>
      </c>
      <c r="AA38" s="3">
        <f t="shared" si="77"/>
        <v>594.69591999999989</v>
      </c>
      <c r="AB38" s="3">
        <f t="shared" si="77"/>
        <v>1097.9001599999997</v>
      </c>
      <c r="AC38" s="3">
        <f t="shared" si="77"/>
        <v>2052.2213241599998</v>
      </c>
      <c r="AD38" s="3">
        <f t="shared" si="77"/>
        <v>2754.2970403199997</v>
      </c>
      <c r="AE38" s="3">
        <f t="shared" si="77"/>
        <v>3656.9658182399999</v>
      </c>
      <c r="AF38" s="3">
        <f t="shared" si="77"/>
        <v>4760.2276579199997</v>
      </c>
      <c r="AG38" s="3">
        <f t="shared" si="77"/>
        <v>6064.0825593600002</v>
      </c>
      <c r="AH38" s="3">
        <f t="shared" si="77"/>
        <v>7668.8270534399999</v>
      </c>
      <c r="AI38" s="3">
        <f t="shared" si="77"/>
        <v>9649.6835383199996</v>
      </c>
      <c r="AJ38" s="3">
        <f t="shared" si="77"/>
        <v>12006.652013999999</v>
      </c>
      <c r="AK38" s="3">
        <f t="shared" si="77"/>
        <v>14739.732480480001</v>
      </c>
      <c r="AL38" s="3">
        <f t="shared" si="77"/>
        <v>17848.924937760003</v>
      </c>
      <c r="AM38" s="3">
        <f t="shared" si="77"/>
        <v>21334.229385840001</v>
      </c>
      <c r="AN38" s="3">
        <f t="shared" si="77"/>
        <v>25321.016488320005</v>
      </c>
      <c r="AO38" s="3">
        <f t="shared" si="77"/>
        <v>34430.616363985602</v>
      </c>
      <c r="AP38" s="3">
        <f t="shared" si="77"/>
        <v>39750.597721293765</v>
      </c>
      <c r="AQ38" s="3">
        <f t="shared" si="77"/>
        <v>45738.91844509793</v>
      </c>
      <c r="AR38" s="3">
        <f t="shared" si="77"/>
        <v>52395.578535398097</v>
      </c>
      <c r="AS38" s="3">
        <f t="shared" ref="AS38:BX38" si="78">AS14</f>
        <v>59854.245865493453</v>
      </c>
      <c r="AT38" s="3">
        <f t="shared" si="78"/>
        <v>68114.920435384018</v>
      </c>
      <c r="AU38" s="3">
        <f t="shared" si="78"/>
        <v>77311.270118368979</v>
      </c>
      <c r="AV38" s="3">
        <f t="shared" si="78"/>
        <v>87443.294914448343</v>
      </c>
      <c r="AW38" s="3">
        <f t="shared" si="78"/>
        <v>98510.99482362211</v>
      </c>
      <c r="AX38" s="3">
        <f t="shared" si="78"/>
        <v>110514.36984589027</v>
      </c>
      <c r="AY38" s="3">
        <f t="shared" si="78"/>
        <v>123453.41998125284</v>
      </c>
      <c r="AZ38" s="3">
        <f t="shared" si="78"/>
        <v>137328.1452297098</v>
      </c>
      <c r="BA38" s="3">
        <f t="shared" si="78"/>
        <v>169990.41827959087</v>
      </c>
      <c r="BB38" s="3">
        <f t="shared" si="78"/>
        <v>186117.98882378361</v>
      </c>
      <c r="BC38" s="3">
        <f t="shared" si="78"/>
        <v>203203.90396737665</v>
      </c>
      <c r="BD38" s="3">
        <f t="shared" si="78"/>
        <v>221248.16371036993</v>
      </c>
      <c r="BE38" s="3">
        <f t="shared" si="78"/>
        <v>240250.76805276342</v>
      </c>
      <c r="BF38" s="3">
        <f t="shared" si="78"/>
        <v>260211.71699455721</v>
      </c>
      <c r="BG38" s="3">
        <f t="shared" si="78"/>
        <v>280939.34161587118</v>
      </c>
      <c r="BH38" s="3">
        <f t="shared" si="78"/>
        <v>302433.64191670535</v>
      </c>
      <c r="BI38" s="3">
        <f t="shared" si="78"/>
        <v>324694.61789705971</v>
      </c>
      <c r="BJ38" s="3">
        <f t="shared" si="78"/>
        <v>347722.26955693431</v>
      </c>
      <c r="BK38" s="3">
        <f t="shared" si="78"/>
        <v>371516.59689632908</v>
      </c>
      <c r="BL38" s="3">
        <f t="shared" si="78"/>
        <v>396077.59991524409</v>
      </c>
      <c r="BM38" s="3">
        <f t="shared" si="78"/>
        <v>438838.39999630232</v>
      </c>
      <c r="BN38" s="3">
        <f t="shared" si="78"/>
        <v>458601.20153902302</v>
      </c>
      <c r="BO38" s="3">
        <f t="shared" si="78"/>
        <v>478944.65202528628</v>
      </c>
      <c r="BP38" s="3">
        <f t="shared" si="78"/>
        <v>499868.7514550924</v>
      </c>
      <c r="BQ38" s="3">
        <f t="shared" si="78"/>
        <v>521373.49982844101</v>
      </c>
      <c r="BR38" s="3">
        <f t="shared" si="78"/>
        <v>543458.89714533242</v>
      </c>
      <c r="BS38" s="3">
        <f t="shared" si="78"/>
        <v>565834.61893399525</v>
      </c>
      <c r="BT38" s="3">
        <f t="shared" si="78"/>
        <v>588500.66519442934</v>
      </c>
      <c r="BU38" s="3">
        <f t="shared" si="78"/>
        <v>611457.03592663468</v>
      </c>
      <c r="BV38" s="3">
        <f t="shared" si="78"/>
        <v>634703.7311306115</v>
      </c>
      <c r="BW38" s="3">
        <f t="shared" si="78"/>
        <v>658240.75080635957</v>
      </c>
      <c r="BX38" s="3">
        <f t="shared" si="78"/>
        <v>682068.09495387913</v>
      </c>
      <c r="BY38" s="3">
        <f t="shared" ref="BY38:CV38" si="79">BY14</f>
        <v>737507.76983298908</v>
      </c>
      <c r="BZ38" s="3">
        <f t="shared" si="79"/>
        <v>756625.7046731147</v>
      </c>
      <c r="CA38" s="3">
        <f t="shared" si="79"/>
        <v>775971.04060734529</v>
      </c>
      <c r="CB38" s="3">
        <f t="shared" si="79"/>
        <v>795543.77763568109</v>
      </c>
      <c r="CC38" s="3">
        <f t="shared" si="79"/>
        <v>815343.91575812222</v>
      </c>
      <c r="CD38" s="3">
        <f t="shared" si="79"/>
        <v>835371.45497466845</v>
      </c>
      <c r="CE38" s="3">
        <f t="shared" si="79"/>
        <v>855580.91506649856</v>
      </c>
      <c r="CF38" s="3">
        <f t="shared" si="79"/>
        <v>875972.29603361303</v>
      </c>
      <c r="CG38" s="3">
        <f t="shared" si="79"/>
        <v>896545.59787601174</v>
      </c>
      <c r="CH38" s="3">
        <f t="shared" si="79"/>
        <v>917300.82059369434</v>
      </c>
      <c r="CI38" s="3">
        <f t="shared" si="79"/>
        <v>938237.96418666106</v>
      </c>
      <c r="CJ38" s="3">
        <f t="shared" si="79"/>
        <v>959357.02865491202</v>
      </c>
      <c r="CK38" s="3">
        <f t="shared" si="79"/>
        <v>1027056.6768470411</v>
      </c>
      <c r="CL38" s="3">
        <f t="shared" si="79"/>
        <v>1042056.2396950887</v>
      </c>
      <c r="CM38" s="3">
        <f t="shared" si="79"/>
        <v>1057182.8213726373</v>
      </c>
      <c r="CN38" s="3">
        <f t="shared" si="79"/>
        <v>1072436.4218796873</v>
      </c>
      <c r="CO38" s="3">
        <f t="shared" si="79"/>
        <v>1087817.0412162382</v>
      </c>
      <c r="CP38" s="3">
        <f t="shared" si="79"/>
        <v>1103324.6793822902</v>
      </c>
      <c r="CQ38" s="3">
        <f t="shared" si="79"/>
        <v>1118895.8269630927</v>
      </c>
      <c r="CR38" s="3">
        <f t="shared" si="79"/>
        <v>1134530.4839586457</v>
      </c>
      <c r="CS38" s="3">
        <f t="shared" si="79"/>
        <v>1150228.6503689494</v>
      </c>
      <c r="CT38" s="3">
        <f t="shared" si="79"/>
        <v>1165990.3261940035</v>
      </c>
      <c r="CU38" s="3">
        <f t="shared" si="79"/>
        <v>1181815.5114338084</v>
      </c>
      <c r="CV38" s="3">
        <f t="shared" si="79"/>
        <v>1197704.2060883637</v>
      </c>
    </row>
    <row r="39" spans="2:100" x14ac:dyDescent="0.2">
      <c r="B39" t="s">
        <v>16</v>
      </c>
      <c r="D39" s="7"/>
      <c r="E39" s="7"/>
      <c r="F39" s="7"/>
      <c r="G39" s="7"/>
      <c r="L39" s="7"/>
      <c r="M39" s="3">
        <f>-M32</f>
        <v>-82500</v>
      </c>
      <c r="N39" s="3">
        <f t="shared" ref="N39:BL39" si="80">-N32</f>
        <v>-67500</v>
      </c>
      <c r="O39" s="3">
        <f t="shared" si="80"/>
        <v>-82500</v>
      </c>
      <c r="P39" s="3">
        <f t="shared" si="80"/>
        <v>-78500</v>
      </c>
      <c r="Q39" s="3">
        <f t="shared" si="80"/>
        <v>-114616.66666666667</v>
      </c>
      <c r="R39" s="3">
        <f t="shared" si="80"/>
        <v>-87116.666666666672</v>
      </c>
      <c r="S39" s="3">
        <f t="shared" si="80"/>
        <v>-87502.380952380961</v>
      </c>
      <c r="T39" s="3">
        <f t="shared" si="80"/>
        <v>-87733.809523809527</v>
      </c>
      <c r="U39" s="3">
        <f t="shared" si="80"/>
        <v>-97734.626413809528</v>
      </c>
      <c r="V39" s="3">
        <f t="shared" si="80"/>
        <v>-97966.054985238108</v>
      </c>
      <c r="W39" s="3">
        <f t="shared" si="80"/>
        <v>-98198.300446666675</v>
      </c>
      <c r="X39" s="3">
        <f t="shared" si="80"/>
        <v>-98199.117336666663</v>
      </c>
      <c r="Y39" s="3">
        <f t="shared" si="80"/>
        <v>-98508.505655238099</v>
      </c>
      <c r="Z39" s="3">
        <f t="shared" si="80"/>
        <v>-106819.52775380953</v>
      </c>
      <c r="AA39" s="3">
        <f t="shared" si="80"/>
        <v>-107137.24835038096</v>
      </c>
      <c r="AB39" s="3">
        <f t="shared" si="80"/>
        <v>-107612.6855992381</v>
      </c>
      <c r="AC39" s="3">
        <f t="shared" si="80"/>
        <v>-138244.63886643734</v>
      </c>
      <c r="AD39" s="3">
        <f t="shared" si="80"/>
        <v>-138862.19075934135</v>
      </c>
      <c r="AE39" s="3">
        <f t="shared" si="80"/>
        <v>-139484.75747878934</v>
      </c>
      <c r="AF39" s="3">
        <f t="shared" si="80"/>
        <v>-199237.33902478134</v>
      </c>
      <c r="AG39" s="3">
        <f t="shared" si="80"/>
        <v>-176394.93539731734</v>
      </c>
      <c r="AH39" s="3">
        <f t="shared" si="80"/>
        <v>-203235.05400966934</v>
      </c>
      <c r="AI39" s="3">
        <f t="shared" si="80"/>
        <v>-188484.57542179135</v>
      </c>
      <c r="AJ39" s="3">
        <f t="shared" si="80"/>
        <v>-259343.49963368333</v>
      </c>
      <c r="AK39" s="3">
        <f t="shared" si="80"/>
        <v>-286411.82664534531</v>
      </c>
      <c r="AL39" s="3">
        <f t="shared" si="80"/>
        <v>-221889.55645677735</v>
      </c>
      <c r="AM39" s="3">
        <f t="shared" si="80"/>
        <v>-246551.68906797934</v>
      </c>
      <c r="AN39" s="3">
        <f t="shared" si="80"/>
        <v>-237763.85874554134</v>
      </c>
      <c r="AO39" s="3">
        <f t="shared" si="80"/>
        <v>-240357.90826624248</v>
      </c>
      <c r="AP39" s="3">
        <f t="shared" si="80"/>
        <v>-246090.90780017519</v>
      </c>
      <c r="AQ39" s="3">
        <f t="shared" si="80"/>
        <v>-250740.61581827031</v>
      </c>
      <c r="AR39" s="3">
        <f t="shared" si="80"/>
        <v>-254582.03232052783</v>
      </c>
      <c r="AS39" s="3">
        <f t="shared" si="80"/>
        <v>-258443.49900378019</v>
      </c>
      <c r="AT39" s="3">
        <f t="shared" si="80"/>
        <v>-260950.01586802746</v>
      </c>
      <c r="AU39" s="3">
        <f t="shared" si="80"/>
        <v>-265679.92461010208</v>
      </c>
      <c r="AV39" s="3">
        <f t="shared" si="80"/>
        <v>-269608.22523000406</v>
      </c>
      <c r="AW39" s="3">
        <f t="shared" si="80"/>
        <v>-273559.91772773338</v>
      </c>
      <c r="AX39" s="3">
        <f t="shared" si="80"/>
        <v>-278532.73237400927</v>
      </c>
      <c r="AY39" s="3">
        <f t="shared" si="80"/>
        <v>-284989.62815311225</v>
      </c>
      <c r="AZ39" s="3">
        <f t="shared" si="80"/>
        <v>-291647.6940815305</v>
      </c>
      <c r="BA39" s="3">
        <f t="shared" si="80"/>
        <v>-263823.27384255425</v>
      </c>
      <c r="BB39" s="3">
        <f t="shared" si="80"/>
        <v>-276111.92580411374</v>
      </c>
      <c r="BC39" s="3">
        <f t="shared" si="80"/>
        <v>-282559.53840855038</v>
      </c>
      <c r="BD39" s="3">
        <f t="shared" si="80"/>
        <v>-289203.61165586393</v>
      </c>
      <c r="BE39" s="3">
        <f t="shared" si="80"/>
        <v>-296044.14554605458</v>
      </c>
      <c r="BF39" s="3">
        <f t="shared" si="80"/>
        <v>-303081.14007912233</v>
      </c>
      <c r="BG39" s="3">
        <f t="shared" si="80"/>
        <v>-308837.80312649172</v>
      </c>
      <c r="BH39" s="3">
        <f t="shared" si="80"/>
        <v>-317051.63468816271</v>
      </c>
      <c r="BI39" s="3">
        <f t="shared" si="80"/>
        <v>-324560.13476413535</v>
      </c>
      <c r="BJ39" s="3">
        <f t="shared" si="80"/>
        <v>-342225.8033544097</v>
      </c>
      <c r="BK39" s="3">
        <f t="shared" si="80"/>
        <v>-350048.64045898558</v>
      </c>
      <c r="BL39" s="3">
        <f t="shared" si="80"/>
        <v>-356591.14607786312</v>
      </c>
      <c r="BM39" s="3">
        <f t="shared" ref="BM39:BX39" si="81">-BM32</f>
        <v>-370211.82133261225</v>
      </c>
      <c r="BN39" s="3">
        <f t="shared" si="81"/>
        <v>-376495.56763344287</v>
      </c>
      <c r="BO39" s="3">
        <f t="shared" si="81"/>
        <v>-379892.54047826416</v>
      </c>
      <c r="BP39" s="3">
        <f t="shared" si="81"/>
        <v>-386702.73986707634</v>
      </c>
      <c r="BQ39" s="3">
        <f t="shared" si="81"/>
        <v>-391226.16579987929</v>
      </c>
      <c r="BR39" s="3">
        <f t="shared" si="81"/>
        <v>-398262.81827667315</v>
      </c>
      <c r="BS39" s="3">
        <f t="shared" si="81"/>
        <v>-402956.08402546239</v>
      </c>
      <c r="BT39" s="3">
        <f t="shared" si="81"/>
        <v>-408605.96304624708</v>
      </c>
      <c r="BU39" s="3">
        <f t="shared" si="81"/>
        <v>-415812.45533902704</v>
      </c>
      <c r="BV39" s="3">
        <f t="shared" si="81"/>
        <v>-420675.56090380257</v>
      </c>
      <c r="BW39" s="3">
        <f t="shared" si="81"/>
        <v>-427995.27974057343</v>
      </c>
      <c r="BX39" s="3">
        <f t="shared" si="81"/>
        <v>-432971.61184933974</v>
      </c>
      <c r="BY39" s="3">
        <f t="shared" ref="BY39:CV39" si="82">-BY32</f>
        <v>-444130.24072860193</v>
      </c>
      <c r="BZ39" s="3">
        <f t="shared" si="82"/>
        <v>-450380.49247854558</v>
      </c>
      <c r="CA39" s="3">
        <f t="shared" si="82"/>
        <v>-454225.49563418096</v>
      </c>
      <c r="CB39" s="3">
        <f t="shared" si="82"/>
        <v>-459031.25019550812</v>
      </c>
      <c r="CC39" s="3">
        <f t="shared" si="82"/>
        <v>-463879.75616252702</v>
      </c>
      <c r="CD39" s="3">
        <f t="shared" si="82"/>
        <v>-468771.0135352377</v>
      </c>
      <c r="CE39" s="3">
        <f t="shared" si="82"/>
        <v>-473696.47203250177</v>
      </c>
      <c r="CF39" s="3">
        <f t="shared" si="82"/>
        <v>-480186.13165431935</v>
      </c>
      <c r="CG39" s="3">
        <f t="shared" si="82"/>
        <v>-484261.99240069027</v>
      </c>
      <c r="CH39" s="3">
        <f t="shared" si="82"/>
        <v>-489290.05427161459</v>
      </c>
      <c r="CI39" s="3">
        <f t="shared" si="82"/>
        <v>-494352.31726709229</v>
      </c>
      <c r="CJ39" s="3">
        <f t="shared" si="82"/>
        <v>-499448.78138712351</v>
      </c>
      <c r="CK39" s="3">
        <f t="shared" si="82"/>
        <v>-511322.73884977412</v>
      </c>
      <c r="CL39" s="3">
        <f t="shared" si="82"/>
        <v>-514934.58021926432</v>
      </c>
      <c r="CM39" s="3">
        <f t="shared" si="82"/>
        <v>-518569.50091007492</v>
      </c>
      <c r="CN39" s="3">
        <f t="shared" si="82"/>
        <v>-520666.90092220594</v>
      </c>
      <c r="CO39" s="3">
        <f t="shared" si="82"/>
        <v>-525284.34025565721</v>
      </c>
      <c r="CP39" s="3">
        <f t="shared" si="82"/>
        <v>-527427.89891042886</v>
      </c>
      <c r="CQ39" s="3">
        <f t="shared" si="82"/>
        <v>-532079.95722586056</v>
      </c>
      <c r="CR39" s="3">
        <f t="shared" si="82"/>
        <v>-535807.19520195259</v>
      </c>
      <c r="CS39" s="3">
        <f t="shared" si="82"/>
        <v>-537985.37283870473</v>
      </c>
      <c r="CT39" s="3">
        <f t="shared" si="82"/>
        <v>-542672.05013611715</v>
      </c>
      <c r="CU39" s="3">
        <f t="shared" si="82"/>
        <v>-544873.30709418957</v>
      </c>
      <c r="CV39" s="3">
        <f t="shared" si="82"/>
        <v>-549583.06371292227</v>
      </c>
    </row>
    <row r="40" spans="2:100" x14ac:dyDescent="0.2">
      <c r="B40" t="s">
        <v>9</v>
      </c>
      <c r="D40" s="7"/>
      <c r="E40" s="7"/>
      <c r="F40" s="7"/>
      <c r="G40" s="7"/>
      <c r="L40" s="7"/>
      <c r="M40" s="3">
        <f t="shared" ref="M40:BL40" si="83">M37+M38+M39</f>
        <v>1417500</v>
      </c>
      <c r="N40" s="3">
        <f t="shared" si="83"/>
        <v>-67500</v>
      </c>
      <c r="O40" s="3">
        <f t="shared" si="83"/>
        <v>-82500</v>
      </c>
      <c r="P40" s="3">
        <f t="shared" si="83"/>
        <v>-78500</v>
      </c>
      <c r="Q40" s="3">
        <f t="shared" si="83"/>
        <v>-114616.66666666667</v>
      </c>
      <c r="R40" s="3">
        <f t="shared" si="83"/>
        <v>-87116.666666666672</v>
      </c>
      <c r="S40" s="3">
        <f t="shared" si="83"/>
        <v>-87502.380952380961</v>
      </c>
      <c r="T40" s="3">
        <f>T37+T38+T39</f>
        <v>-87733.809523809527</v>
      </c>
      <c r="U40" s="3">
        <f t="shared" si="83"/>
        <v>-97701.950813809526</v>
      </c>
      <c r="V40" s="3">
        <f t="shared" si="83"/>
        <v>-97933.379385238106</v>
      </c>
      <c r="W40" s="3">
        <f t="shared" si="83"/>
        <v>-98132.949246666671</v>
      </c>
      <c r="X40" s="3">
        <f t="shared" si="83"/>
        <v>-98101.090536666656</v>
      </c>
      <c r="Y40" s="3">
        <f t="shared" si="83"/>
        <v>-98377.803255238105</v>
      </c>
      <c r="Z40" s="3">
        <f t="shared" si="83"/>
        <v>-106590.79855380952</v>
      </c>
      <c r="AA40" s="3">
        <f t="shared" si="83"/>
        <v>-106542.55243038097</v>
      </c>
      <c r="AB40" s="3">
        <f t="shared" si="83"/>
        <v>-106514.7854392381</v>
      </c>
      <c r="AC40" s="3">
        <f t="shared" si="83"/>
        <v>2863807.5824577231</v>
      </c>
      <c r="AD40" s="3">
        <f t="shared" si="83"/>
        <v>-136107.89371902135</v>
      </c>
      <c r="AE40" s="3">
        <f t="shared" si="83"/>
        <v>-135827.79166054935</v>
      </c>
      <c r="AF40" s="3">
        <f t="shared" si="83"/>
        <v>-194477.11136686133</v>
      </c>
      <c r="AG40" s="3">
        <f t="shared" si="83"/>
        <v>-170330.85283795735</v>
      </c>
      <c r="AH40" s="3">
        <f t="shared" si="83"/>
        <v>-195566.22695622934</v>
      </c>
      <c r="AI40" s="3">
        <f t="shared" si="83"/>
        <v>-178834.89188347134</v>
      </c>
      <c r="AJ40" s="3">
        <f t="shared" si="83"/>
        <v>-247336.84761968334</v>
      </c>
      <c r="AK40" s="3">
        <f t="shared" si="83"/>
        <v>-271672.09416486532</v>
      </c>
      <c r="AL40" s="3">
        <f t="shared" si="83"/>
        <v>-204040.63151901736</v>
      </c>
      <c r="AM40" s="3">
        <f t="shared" si="83"/>
        <v>-225217.45968213934</v>
      </c>
      <c r="AN40" s="3">
        <f t="shared" si="83"/>
        <v>-212442.84225722135</v>
      </c>
      <c r="AO40" s="3">
        <f t="shared" si="83"/>
        <v>-205927.29190225687</v>
      </c>
      <c r="AP40" s="3">
        <f t="shared" si="83"/>
        <v>-206340.31007888142</v>
      </c>
      <c r="AQ40" s="3">
        <f t="shared" si="83"/>
        <v>1994998.3026268275</v>
      </c>
      <c r="AR40" s="3">
        <f t="shared" si="83"/>
        <v>-202186.45378512974</v>
      </c>
      <c r="AS40" s="3">
        <f t="shared" si="83"/>
        <v>-198589.25313828673</v>
      </c>
      <c r="AT40" s="3">
        <f t="shared" si="83"/>
        <v>-192835.09543264343</v>
      </c>
      <c r="AU40" s="3">
        <f t="shared" si="83"/>
        <v>-188368.65449173312</v>
      </c>
      <c r="AV40" s="3">
        <f t="shared" si="83"/>
        <v>-182164.93031555571</v>
      </c>
      <c r="AW40" s="3">
        <f t="shared" si="83"/>
        <v>-175048.92290411127</v>
      </c>
      <c r="AX40" s="3">
        <f t="shared" si="83"/>
        <v>-168018.362528119</v>
      </c>
      <c r="AY40" s="3">
        <f t="shared" si="83"/>
        <v>-161536.20817185941</v>
      </c>
      <c r="AZ40" s="3">
        <f t="shared" si="83"/>
        <v>-154319.5488518207</v>
      </c>
      <c r="BA40" s="3">
        <f t="shared" si="83"/>
        <v>-93832.855562963377</v>
      </c>
      <c r="BB40" s="3">
        <f t="shared" si="83"/>
        <v>-89993.936980330123</v>
      </c>
      <c r="BC40" s="3">
        <f t="shared" si="83"/>
        <v>-79355.634441173723</v>
      </c>
      <c r="BD40" s="3">
        <f t="shared" si="83"/>
        <v>-67955.447945494001</v>
      </c>
      <c r="BE40" s="3">
        <f t="shared" si="83"/>
        <v>-55793.377493291162</v>
      </c>
      <c r="BF40" s="3">
        <f t="shared" si="83"/>
        <v>-42869.423084565118</v>
      </c>
      <c r="BG40" s="3">
        <f t="shared" si="83"/>
        <v>-27898.461510620546</v>
      </c>
      <c r="BH40" s="3">
        <f t="shared" si="83"/>
        <v>-14617.992771457357</v>
      </c>
      <c r="BI40" s="3">
        <f t="shared" si="83"/>
        <v>134.48313292436069</v>
      </c>
      <c r="BJ40" s="3">
        <f t="shared" si="83"/>
        <v>5496.4662025246071</v>
      </c>
      <c r="BK40" s="3">
        <f t="shared" si="83"/>
        <v>21467.956437343499</v>
      </c>
      <c r="BL40" s="3">
        <f t="shared" si="83"/>
        <v>39486.453837380977</v>
      </c>
      <c r="BM40" s="3">
        <f t="shared" ref="BM40:BX40" si="84">BM37+BM38+BM39</f>
        <v>68626.578663690074</v>
      </c>
      <c r="BN40" s="3">
        <f t="shared" si="84"/>
        <v>82105.633905580151</v>
      </c>
      <c r="BO40" s="3">
        <f t="shared" si="84"/>
        <v>99052.111547022127</v>
      </c>
      <c r="BP40" s="3">
        <f t="shared" si="84"/>
        <v>113166.01158801606</v>
      </c>
      <c r="BQ40" s="3">
        <f t="shared" si="84"/>
        <v>130147.33402856172</v>
      </c>
      <c r="BR40" s="3">
        <f t="shared" si="84"/>
        <v>145196.07886865927</v>
      </c>
      <c r="BS40" s="3">
        <f t="shared" si="84"/>
        <v>162878.53490853286</v>
      </c>
      <c r="BT40" s="3">
        <f t="shared" si="84"/>
        <v>179894.70214818226</v>
      </c>
      <c r="BU40" s="3">
        <f t="shared" si="84"/>
        <v>195644.58058760763</v>
      </c>
      <c r="BV40" s="3">
        <f t="shared" si="84"/>
        <v>214028.17022680893</v>
      </c>
      <c r="BW40" s="3">
        <f t="shared" si="84"/>
        <v>230245.47106578614</v>
      </c>
      <c r="BX40" s="3">
        <f t="shared" si="84"/>
        <v>249096.48310453939</v>
      </c>
      <c r="BY40" s="3">
        <f t="shared" ref="BY40:CV40" si="85">BY37+BY38+BY39</f>
        <v>293377.52910438715</v>
      </c>
      <c r="BZ40" s="3">
        <f t="shared" si="85"/>
        <v>306245.21219456912</v>
      </c>
      <c r="CA40" s="3">
        <f t="shared" si="85"/>
        <v>321745.54497316433</v>
      </c>
      <c r="CB40" s="3">
        <f t="shared" si="85"/>
        <v>336512.52744017297</v>
      </c>
      <c r="CC40" s="3">
        <f t="shared" si="85"/>
        <v>351464.15959559521</v>
      </c>
      <c r="CD40" s="3">
        <f t="shared" si="85"/>
        <v>366600.44143943075</v>
      </c>
      <c r="CE40" s="3">
        <f t="shared" si="85"/>
        <v>381884.44303399679</v>
      </c>
      <c r="CF40" s="3">
        <f t="shared" si="85"/>
        <v>395786.16437929368</v>
      </c>
      <c r="CG40" s="3">
        <f t="shared" si="85"/>
        <v>412283.60547532147</v>
      </c>
      <c r="CH40" s="3">
        <f t="shared" si="85"/>
        <v>428010.76632207975</v>
      </c>
      <c r="CI40" s="3">
        <f t="shared" si="85"/>
        <v>443885.64691956877</v>
      </c>
      <c r="CJ40" s="3">
        <f t="shared" si="85"/>
        <v>459908.24726778851</v>
      </c>
      <c r="CK40" s="3">
        <f t="shared" si="85"/>
        <v>515733.937997267</v>
      </c>
      <c r="CL40" s="3">
        <f t="shared" si="85"/>
        <v>527121.65947582433</v>
      </c>
      <c r="CM40" s="3">
        <f t="shared" si="85"/>
        <v>538613.32046256238</v>
      </c>
      <c r="CN40" s="3">
        <f t="shared" si="85"/>
        <v>551769.52095748135</v>
      </c>
      <c r="CO40" s="3">
        <f t="shared" si="85"/>
        <v>562532.70096058096</v>
      </c>
      <c r="CP40" s="3">
        <f t="shared" si="85"/>
        <v>575896.78047186136</v>
      </c>
      <c r="CQ40" s="3">
        <f t="shared" si="85"/>
        <v>586815.8697372321</v>
      </c>
      <c r="CR40" s="3">
        <f t="shared" si="85"/>
        <v>598723.28875669313</v>
      </c>
      <c r="CS40" s="3">
        <f t="shared" si="85"/>
        <v>612243.27753024467</v>
      </c>
      <c r="CT40" s="3">
        <f t="shared" si="85"/>
        <v>623318.27605788631</v>
      </c>
      <c r="CU40" s="3">
        <f t="shared" si="85"/>
        <v>636942.20433961879</v>
      </c>
      <c r="CV40" s="3">
        <f t="shared" si="85"/>
        <v>648121.14237544138</v>
      </c>
    </row>
    <row r="41" spans="2:100" x14ac:dyDescent="0.2">
      <c r="B41" t="s">
        <v>11</v>
      </c>
      <c r="D41" s="3">
        <f>P41</f>
        <v>1189000</v>
      </c>
      <c r="E41" s="3">
        <f>AB41</f>
        <v>2135.1665294285194</v>
      </c>
      <c r="F41" s="3">
        <f>AN41</f>
        <v>694088.10532013478</v>
      </c>
      <c r="G41" s="3">
        <f>AZ41</f>
        <v>653751.37634656485</v>
      </c>
      <c r="H41" s="9">
        <f>BL41</f>
        <v>248019.60616684283</v>
      </c>
      <c r="I41" s="9">
        <f>BX41</f>
        <v>2118101.2968098293</v>
      </c>
      <c r="J41" s="9">
        <f>BY41</f>
        <v>2411478.8259142162</v>
      </c>
      <c r="K41" s="9">
        <f>BZ41</f>
        <v>2717724.0381087852</v>
      </c>
      <c r="L41" s="9" t="s">
        <v>108</v>
      </c>
      <c r="M41" s="3">
        <f>M40</f>
        <v>1417500</v>
      </c>
      <c r="N41" s="3">
        <f>M41+N40</f>
        <v>1350000</v>
      </c>
      <c r="O41" s="3">
        <f t="shared" ref="O41:BL41" si="86">N41+O40</f>
        <v>1267500</v>
      </c>
      <c r="P41" s="3">
        <f t="shared" si="86"/>
        <v>1189000</v>
      </c>
      <c r="Q41" s="3">
        <f t="shared" si="86"/>
        <v>1074383.3333333333</v>
      </c>
      <c r="R41" s="3">
        <f t="shared" si="86"/>
        <v>987266.66666666663</v>
      </c>
      <c r="S41" s="3">
        <f t="shared" si="86"/>
        <v>899764.28571428568</v>
      </c>
      <c r="T41" s="3">
        <f t="shared" si="86"/>
        <v>812030.47619047621</v>
      </c>
      <c r="U41" s="3">
        <f t="shared" si="86"/>
        <v>714328.52537666669</v>
      </c>
      <c r="V41" s="3">
        <f t="shared" si="86"/>
        <v>616395.14599142852</v>
      </c>
      <c r="W41" s="3">
        <f t="shared" si="86"/>
        <v>518262.19674476184</v>
      </c>
      <c r="X41" s="3">
        <f t="shared" si="86"/>
        <v>420161.10620809521</v>
      </c>
      <c r="Y41" s="3">
        <f t="shared" si="86"/>
        <v>321783.30295285711</v>
      </c>
      <c r="Z41" s="3">
        <f t="shared" si="86"/>
        <v>215192.50439904758</v>
      </c>
      <c r="AA41" s="3">
        <f t="shared" si="86"/>
        <v>108649.95196866662</v>
      </c>
      <c r="AB41" s="3">
        <f t="shared" si="86"/>
        <v>2135.1665294285194</v>
      </c>
      <c r="AC41" s="3">
        <f t="shared" si="86"/>
        <v>2865942.7489871518</v>
      </c>
      <c r="AD41" s="3">
        <f t="shared" si="86"/>
        <v>2729834.8552681305</v>
      </c>
      <c r="AE41" s="3">
        <f t="shared" si="86"/>
        <v>2594007.063607581</v>
      </c>
      <c r="AF41" s="3">
        <f t="shared" si="86"/>
        <v>2399529.9522407195</v>
      </c>
      <c r="AG41" s="3">
        <f t="shared" si="86"/>
        <v>2229199.099402762</v>
      </c>
      <c r="AH41" s="3">
        <f t="shared" si="86"/>
        <v>2033632.8724465326</v>
      </c>
      <c r="AI41" s="3">
        <f t="shared" si="86"/>
        <v>1854797.9805630613</v>
      </c>
      <c r="AJ41" s="3">
        <f t="shared" si="86"/>
        <v>1607461.1329433781</v>
      </c>
      <c r="AK41" s="3">
        <f t="shared" si="86"/>
        <v>1335789.0387785127</v>
      </c>
      <c r="AL41" s="3">
        <f t="shared" si="86"/>
        <v>1131748.4072594955</v>
      </c>
      <c r="AM41" s="3">
        <f t="shared" si="86"/>
        <v>906530.94757735613</v>
      </c>
      <c r="AN41" s="3">
        <f t="shared" si="86"/>
        <v>694088.10532013478</v>
      </c>
      <c r="AO41" s="3">
        <f t="shared" si="86"/>
        <v>488160.81341787789</v>
      </c>
      <c r="AP41" s="3">
        <f t="shared" si="86"/>
        <v>281820.50333899644</v>
      </c>
      <c r="AQ41" s="3">
        <f t="shared" si="86"/>
        <v>2276818.8059658241</v>
      </c>
      <c r="AR41" s="3">
        <f t="shared" si="86"/>
        <v>2074632.3521806942</v>
      </c>
      <c r="AS41" s="3">
        <f t="shared" si="86"/>
        <v>1876043.0990424075</v>
      </c>
      <c r="AT41" s="3">
        <f t="shared" si="86"/>
        <v>1683208.0036097639</v>
      </c>
      <c r="AU41" s="3">
        <f t="shared" si="86"/>
        <v>1494839.3491180309</v>
      </c>
      <c r="AV41" s="3">
        <f t="shared" si="86"/>
        <v>1312674.4188024751</v>
      </c>
      <c r="AW41" s="3">
        <f t="shared" si="86"/>
        <v>1137625.4958983639</v>
      </c>
      <c r="AX41" s="3">
        <f t="shared" si="86"/>
        <v>969607.13337024488</v>
      </c>
      <c r="AY41" s="3">
        <f t="shared" si="86"/>
        <v>808070.92519838549</v>
      </c>
      <c r="AZ41" s="3">
        <f t="shared" si="86"/>
        <v>653751.37634656485</v>
      </c>
      <c r="BA41" s="3">
        <f t="shared" si="86"/>
        <v>559918.52078360145</v>
      </c>
      <c r="BB41" s="3">
        <f t="shared" si="86"/>
        <v>469924.58380327129</v>
      </c>
      <c r="BC41" s="3">
        <f t="shared" si="86"/>
        <v>390568.94936209754</v>
      </c>
      <c r="BD41" s="3">
        <f t="shared" si="86"/>
        <v>322613.50141660357</v>
      </c>
      <c r="BE41" s="3">
        <f t="shared" si="86"/>
        <v>266820.12392331241</v>
      </c>
      <c r="BF41" s="3">
        <f t="shared" si="86"/>
        <v>223950.70083874729</v>
      </c>
      <c r="BG41" s="3">
        <f t="shared" si="86"/>
        <v>196052.23932812674</v>
      </c>
      <c r="BH41" s="3">
        <f t="shared" si="86"/>
        <v>181434.24655666939</v>
      </c>
      <c r="BI41" s="3">
        <f t="shared" si="86"/>
        <v>181568.72968959375</v>
      </c>
      <c r="BJ41" s="3">
        <f t="shared" si="86"/>
        <v>187065.19589211835</v>
      </c>
      <c r="BK41" s="3">
        <f t="shared" si="86"/>
        <v>208533.15232946185</v>
      </c>
      <c r="BL41" s="3">
        <f t="shared" si="86"/>
        <v>248019.60616684283</v>
      </c>
      <c r="BM41" s="3">
        <f t="shared" ref="BM41:CV41" si="87">BL41+BM40</f>
        <v>316646.18483053287</v>
      </c>
      <c r="BN41" s="3">
        <f t="shared" si="87"/>
        <v>398751.81873611303</v>
      </c>
      <c r="BO41" s="3">
        <f t="shared" si="87"/>
        <v>497803.93028313515</v>
      </c>
      <c r="BP41" s="3">
        <f t="shared" si="87"/>
        <v>610969.94187115121</v>
      </c>
      <c r="BQ41" s="3">
        <f t="shared" si="87"/>
        <v>741117.27589971293</v>
      </c>
      <c r="BR41" s="3">
        <f t="shared" si="87"/>
        <v>886313.35476837214</v>
      </c>
      <c r="BS41" s="3">
        <f t="shared" si="87"/>
        <v>1049191.889676905</v>
      </c>
      <c r="BT41" s="3">
        <f t="shared" si="87"/>
        <v>1229086.5918250873</v>
      </c>
      <c r="BU41" s="3">
        <f t="shared" si="87"/>
        <v>1424731.1724126949</v>
      </c>
      <c r="BV41" s="3">
        <f t="shared" si="87"/>
        <v>1638759.3426395038</v>
      </c>
      <c r="BW41" s="3">
        <f t="shared" si="87"/>
        <v>1869004.81370529</v>
      </c>
      <c r="BX41" s="3">
        <f t="shared" si="87"/>
        <v>2118101.2968098293</v>
      </c>
      <c r="BY41" s="3">
        <f t="shared" si="87"/>
        <v>2411478.8259142162</v>
      </c>
      <c r="BZ41" s="3">
        <f t="shared" si="87"/>
        <v>2717724.0381087852</v>
      </c>
      <c r="CA41" s="3">
        <f t="shared" si="87"/>
        <v>3039469.5830819495</v>
      </c>
      <c r="CB41" s="3">
        <f t="shared" si="87"/>
        <v>3375982.1105221226</v>
      </c>
      <c r="CC41" s="3">
        <f t="shared" si="87"/>
        <v>3727446.2701177178</v>
      </c>
      <c r="CD41" s="3">
        <f t="shared" si="87"/>
        <v>4094046.7115571485</v>
      </c>
      <c r="CE41" s="3">
        <f t="shared" si="87"/>
        <v>4475931.154591145</v>
      </c>
      <c r="CF41" s="3">
        <f t="shared" si="87"/>
        <v>4871717.318970439</v>
      </c>
      <c r="CG41" s="3">
        <f t="shared" si="87"/>
        <v>5284000.9244457604</v>
      </c>
      <c r="CH41" s="3">
        <f t="shared" si="87"/>
        <v>5712011.6907678405</v>
      </c>
      <c r="CI41" s="3">
        <f t="shared" si="87"/>
        <v>6155897.3376874095</v>
      </c>
      <c r="CJ41" s="3">
        <f t="shared" si="87"/>
        <v>6615805.5849551978</v>
      </c>
      <c r="CK41" s="3">
        <f t="shared" si="87"/>
        <v>7131539.5229524644</v>
      </c>
      <c r="CL41" s="3">
        <f t="shared" si="87"/>
        <v>7658661.1824282892</v>
      </c>
      <c r="CM41" s="3">
        <f t="shared" si="87"/>
        <v>8197274.5028908513</v>
      </c>
      <c r="CN41" s="3">
        <f t="shared" si="87"/>
        <v>8749044.0238483325</v>
      </c>
      <c r="CO41" s="3">
        <f t="shared" si="87"/>
        <v>9311576.7248089127</v>
      </c>
      <c r="CP41" s="3">
        <f t="shared" si="87"/>
        <v>9887473.5052807741</v>
      </c>
      <c r="CQ41" s="3">
        <f t="shared" si="87"/>
        <v>10474289.375018006</v>
      </c>
      <c r="CR41" s="3">
        <f t="shared" si="87"/>
        <v>11073012.663774699</v>
      </c>
      <c r="CS41" s="3">
        <f t="shared" si="87"/>
        <v>11685255.941304944</v>
      </c>
      <c r="CT41" s="3">
        <f t="shared" si="87"/>
        <v>12308574.21736283</v>
      </c>
      <c r="CU41" s="3">
        <f t="shared" si="87"/>
        <v>12945516.421702448</v>
      </c>
      <c r="CV41" s="3">
        <f t="shared" si="87"/>
        <v>13593637.56407789</v>
      </c>
    </row>
    <row r="42" spans="2:100" x14ac:dyDescent="0.2">
      <c r="B42" t="s">
        <v>124</v>
      </c>
      <c r="D42" s="3">
        <f>SUM(M42:P42)</f>
        <v>-311000</v>
      </c>
      <c r="E42" s="3">
        <f>SUM(Q42:AB42)</f>
        <v>-1186864.8334705716</v>
      </c>
      <c r="F42" s="3">
        <f>SUM(AC42:AN42)</f>
        <v>-2308047.061209294</v>
      </c>
      <c r="G42" s="3">
        <f>SUM(AO42:AZ42)</f>
        <v>-2240336.7289735698</v>
      </c>
      <c r="H42" s="9">
        <f>SUM(BA42:BL42)</f>
        <v>-405731.77017972188</v>
      </c>
      <c r="I42" s="39">
        <f>SUM(BM42:BX42)</f>
        <v>1870081.6906429864</v>
      </c>
      <c r="J42" s="39">
        <f>SUM(BY42:CJ42)</f>
        <v>4497704.288145368</v>
      </c>
      <c r="K42" s="39">
        <f>SUM(CK42:CV42)</f>
        <v>6977831.9791226927</v>
      </c>
      <c r="L42" s="9"/>
      <c r="M42" s="3">
        <f>SUM(M38:M39)</f>
        <v>-82500</v>
      </c>
      <c r="N42" s="3">
        <f t="shared" ref="N42:BX42" si="88">SUM(N38:N39)</f>
        <v>-67500</v>
      </c>
      <c r="O42" s="3">
        <f t="shared" si="88"/>
        <v>-82500</v>
      </c>
      <c r="P42" s="3">
        <f t="shared" si="88"/>
        <v>-78500</v>
      </c>
      <c r="Q42" s="3">
        <f t="shared" si="88"/>
        <v>-114616.66666666667</v>
      </c>
      <c r="R42" s="3">
        <f t="shared" si="88"/>
        <v>-87116.666666666672</v>
      </c>
      <c r="S42" s="3">
        <f t="shared" si="88"/>
        <v>-87502.380952380961</v>
      </c>
      <c r="T42" s="3">
        <f t="shared" si="88"/>
        <v>-87733.809523809527</v>
      </c>
      <c r="U42" s="3">
        <f t="shared" si="88"/>
        <v>-97701.950813809526</v>
      </c>
      <c r="V42" s="3">
        <f t="shared" si="88"/>
        <v>-97933.379385238106</v>
      </c>
      <c r="W42" s="3">
        <f t="shared" si="88"/>
        <v>-98132.949246666671</v>
      </c>
      <c r="X42" s="3">
        <f t="shared" si="88"/>
        <v>-98101.090536666656</v>
      </c>
      <c r="Y42" s="3">
        <f t="shared" si="88"/>
        <v>-98377.803255238105</v>
      </c>
      <c r="Z42" s="3">
        <f t="shared" si="88"/>
        <v>-106590.79855380952</v>
      </c>
      <c r="AA42" s="3">
        <f t="shared" si="88"/>
        <v>-106542.55243038097</v>
      </c>
      <c r="AB42" s="3">
        <f t="shared" si="88"/>
        <v>-106514.7854392381</v>
      </c>
      <c r="AC42" s="3">
        <f t="shared" si="88"/>
        <v>-136192.41754227734</v>
      </c>
      <c r="AD42" s="3">
        <f t="shared" si="88"/>
        <v>-136107.89371902135</v>
      </c>
      <c r="AE42" s="3">
        <f t="shared" si="88"/>
        <v>-135827.79166054935</v>
      </c>
      <c r="AF42" s="3">
        <f t="shared" si="88"/>
        <v>-194477.11136686133</v>
      </c>
      <c r="AG42" s="3">
        <f t="shared" si="88"/>
        <v>-170330.85283795735</v>
      </c>
      <c r="AH42" s="3">
        <f t="shared" si="88"/>
        <v>-195566.22695622934</v>
      </c>
      <c r="AI42" s="3">
        <f t="shared" si="88"/>
        <v>-178834.89188347134</v>
      </c>
      <c r="AJ42" s="3">
        <f t="shared" si="88"/>
        <v>-247336.84761968334</v>
      </c>
      <c r="AK42" s="3">
        <f t="shared" si="88"/>
        <v>-271672.09416486532</v>
      </c>
      <c r="AL42" s="3">
        <f t="shared" si="88"/>
        <v>-204040.63151901736</v>
      </c>
      <c r="AM42" s="3">
        <f t="shared" si="88"/>
        <v>-225217.45968213934</v>
      </c>
      <c r="AN42" s="3">
        <f t="shared" si="88"/>
        <v>-212442.84225722135</v>
      </c>
      <c r="AO42" s="3">
        <f t="shared" si="88"/>
        <v>-205927.29190225687</v>
      </c>
      <c r="AP42" s="3">
        <f t="shared" si="88"/>
        <v>-206340.31007888142</v>
      </c>
      <c r="AQ42" s="3">
        <f t="shared" si="88"/>
        <v>-205001.69737317238</v>
      </c>
      <c r="AR42" s="3">
        <f t="shared" si="88"/>
        <v>-202186.45378512974</v>
      </c>
      <c r="AS42" s="3">
        <f t="shared" si="88"/>
        <v>-198589.25313828673</v>
      </c>
      <c r="AT42" s="3">
        <f t="shared" si="88"/>
        <v>-192835.09543264343</v>
      </c>
      <c r="AU42" s="3">
        <f t="shared" si="88"/>
        <v>-188368.65449173312</v>
      </c>
      <c r="AV42" s="3">
        <f t="shared" si="88"/>
        <v>-182164.93031555571</v>
      </c>
      <c r="AW42" s="3">
        <f t="shared" si="88"/>
        <v>-175048.92290411127</v>
      </c>
      <c r="AX42" s="3">
        <f t="shared" si="88"/>
        <v>-168018.362528119</v>
      </c>
      <c r="AY42" s="3">
        <f t="shared" si="88"/>
        <v>-161536.20817185941</v>
      </c>
      <c r="AZ42" s="3">
        <f t="shared" si="88"/>
        <v>-154319.5488518207</v>
      </c>
      <c r="BA42" s="3">
        <f t="shared" si="88"/>
        <v>-93832.855562963377</v>
      </c>
      <c r="BB42" s="3">
        <f t="shared" si="88"/>
        <v>-89993.936980330123</v>
      </c>
      <c r="BC42" s="3">
        <f t="shared" si="88"/>
        <v>-79355.634441173723</v>
      </c>
      <c r="BD42" s="3">
        <f t="shared" si="88"/>
        <v>-67955.447945494001</v>
      </c>
      <c r="BE42" s="3">
        <f t="shared" si="88"/>
        <v>-55793.377493291162</v>
      </c>
      <c r="BF42" s="3">
        <f t="shared" si="88"/>
        <v>-42869.423084565118</v>
      </c>
      <c r="BG42" s="3">
        <f t="shared" si="88"/>
        <v>-27898.461510620546</v>
      </c>
      <c r="BH42" s="3">
        <f t="shared" si="88"/>
        <v>-14617.992771457357</v>
      </c>
      <c r="BI42" s="3">
        <f t="shared" si="88"/>
        <v>134.48313292436069</v>
      </c>
      <c r="BJ42" s="3">
        <f t="shared" si="88"/>
        <v>5496.4662025246071</v>
      </c>
      <c r="BK42" s="3">
        <f t="shared" si="88"/>
        <v>21467.956437343499</v>
      </c>
      <c r="BL42" s="3">
        <f t="shared" si="88"/>
        <v>39486.453837380977</v>
      </c>
      <c r="BM42" s="3">
        <f t="shared" si="88"/>
        <v>68626.578663690074</v>
      </c>
      <c r="BN42" s="3">
        <f t="shared" si="88"/>
        <v>82105.633905580151</v>
      </c>
      <c r="BO42" s="3">
        <f t="shared" si="88"/>
        <v>99052.111547022127</v>
      </c>
      <c r="BP42" s="3">
        <f t="shared" si="88"/>
        <v>113166.01158801606</v>
      </c>
      <c r="BQ42" s="3">
        <f t="shared" si="88"/>
        <v>130147.33402856172</v>
      </c>
      <c r="BR42" s="3">
        <f t="shared" si="88"/>
        <v>145196.07886865927</v>
      </c>
      <c r="BS42" s="3">
        <f t="shared" si="88"/>
        <v>162878.53490853286</v>
      </c>
      <c r="BT42" s="3">
        <f t="shared" si="88"/>
        <v>179894.70214818226</v>
      </c>
      <c r="BU42" s="3">
        <f t="shared" si="88"/>
        <v>195644.58058760763</v>
      </c>
      <c r="BV42" s="3">
        <f t="shared" si="88"/>
        <v>214028.17022680893</v>
      </c>
      <c r="BW42" s="3">
        <f t="shared" si="88"/>
        <v>230245.47106578614</v>
      </c>
      <c r="BX42" s="3">
        <f t="shared" si="88"/>
        <v>249096.48310453939</v>
      </c>
      <c r="BY42" s="3">
        <f t="shared" ref="BY42:CV42" si="89">SUM(BY38:BY39)</f>
        <v>293377.52910438715</v>
      </c>
      <c r="BZ42" s="3">
        <f t="shared" si="89"/>
        <v>306245.21219456912</v>
      </c>
      <c r="CA42" s="3">
        <f t="shared" si="89"/>
        <v>321745.54497316433</v>
      </c>
      <c r="CB42" s="3">
        <f t="shared" si="89"/>
        <v>336512.52744017297</v>
      </c>
      <c r="CC42" s="3">
        <f t="shared" si="89"/>
        <v>351464.15959559521</v>
      </c>
      <c r="CD42" s="3">
        <f t="shared" si="89"/>
        <v>366600.44143943075</v>
      </c>
      <c r="CE42" s="3">
        <f t="shared" si="89"/>
        <v>381884.44303399679</v>
      </c>
      <c r="CF42" s="3">
        <f t="shared" si="89"/>
        <v>395786.16437929368</v>
      </c>
      <c r="CG42" s="3">
        <f t="shared" si="89"/>
        <v>412283.60547532147</v>
      </c>
      <c r="CH42" s="3">
        <f t="shared" si="89"/>
        <v>428010.76632207975</v>
      </c>
      <c r="CI42" s="3">
        <f t="shared" si="89"/>
        <v>443885.64691956877</v>
      </c>
      <c r="CJ42" s="3">
        <f t="shared" si="89"/>
        <v>459908.24726778851</v>
      </c>
      <c r="CK42" s="3">
        <f t="shared" si="89"/>
        <v>515733.937997267</v>
      </c>
      <c r="CL42" s="3">
        <f t="shared" si="89"/>
        <v>527121.65947582433</v>
      </c>
      <c r="CM42" s="3">
        <f t="shared" si="89"/>
        <v>538613.32046256238</v>
      </c>
      <c r="CN42" s="3">
        <f t="shared" si="89"/>
        <v>551769.52095748135</v>
      </c>
      <c r="CO42" s="3">
        <f t="shared" si="89"/>
        <v>562532.70096058096</v>
      </c>
      <c r="CP42" s="3">
        <f t="shared" si="89"/>
        <v>575896.78047186136</v>
      </c>
      <c r="CQ42" s="3">
        <f t="shared" si="89"/>
        <v>586815.8697372321</v>
      </c>
      <c r="CR42" s="3">
        <f t="shared" si="89"/>
        <v>598723.28875669313</v>
      </c>
      <c r="CS42" s="3">
        <f t="shared" si="89"/>
        <v>612243.27753024467</v>
      </c>
      <c r="CT42" s="3">
        <f t="shared" si="89"/>
        <v>623318.27605788631</v>
      </c>
      <c r="CU42" s="3">
        <f t="shared" si="89"/>
        <v>636942.20433961879</v>
      </c>
      <c r="CV42" s="3">
        <f t="shared" si="89"/>
        <v>648121.14237544138</v>
      </c>
    </row>
    <row r="43" spans="2:100" x14ac:dyDescent="0.2">
      <c r="B43" t="s">
        <v>194</v>
      </c>
      <c r="D43" s="3"/>
      <c r="E43" s="3"/>
      <c r="F43" s="3"/>
      <c r="G43" s="3"/>
      <c r="H43" s="9"/>
      <c r="I43" s="39"/>
      <c r="J43" s="39">
        <f>-18%*D42:J42</f>
        <v>-809586.77186616627</v>
      </c>
      <c r="K43" s="39">
        <f>-18%*K42</f>
        <v>-1256009.7562420845</v>
      </c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2:100" x14ac:dyDescent="0.2">
      <c r="B44" t="s">
        <v>198</v>
      </c>
      <c r="D44" s="3"/>
      <c r="E44" s="3"/>
      <c r="F44" s="3"/>
      <c r="G44" s="3"/>
      <c r="H44" s="9"/>
      <c r="I44" s="39"/>
      <c r="J44" s="39">
        <f>J42+J43</f>
        <v>3688117.516279202</v>
      </c>
      <c r="K44" s="39">
        <f>K42+K43</f>
        <v>5721822.2228806084</v>
      </c>
      <c r="L44" s="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2:100" x14ac:dyDescent="0.2">
      <c r="D45" s="3"/>
      <c r="E45" s="3"/>
      <c r="F45" s="3"/>
      <c r="G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2:100" x14ac:dyDescent="0.2">
      <c r="B46" s="15" t="s">
        <v>88</v>
      </c>
      <c r="C46" s="14"/>
      <c r="D46" s="14">
        <v>2018</v>
      </c>
      <c r="E46" s="14">
        <v>2019</v>
      </c>
      <c r="F46" s="14">
        <v>2020</v>
      </c>
      <c r="G46" s="14">
        <v>2021</v>
      </c>
      <c r="H46" s="14">
        <v>2022</v>
      </c>
      <c r="I46" s="14">
        <v>2023</v>
      </c>
      <c r="J46" s="14">
        <v>2024</v>
      </c>
      <c r="K46" s="14">
        <v>2025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2:100" x14ac:dyDescent="0.2">
      <c r="B47" t="s">
        <v>105</v>
      </c>
      <c r="D47" s="23">
        <v>2</v>
      </c>
      <c r="E47" s="23">
        <v>2</v>
      </c>
      <c r="F47" s="23">
        <v>2.5</v>
      </c>
      <c r="G47" s="23">
        <v>2.5</v>
      </c>
      <c r="H47" s="23">
        <v>2</v>
      </c>
      <c r="I47" s="23">
        <v>1</v>
      </c>
      <c r="J47" s="23">
        <v>0.8</v>
      </c>
      <c r="K47" s="23">
        <v>0.4</v>
      </c>
      <c r="L47" s="3"/>
      <c r="M47" s="26">
        <f t="shared" ref="M47:M58" si="90">$D47</f>
        <v>2</v>
      </c>
      <c r="N47" s="26">
        <f t="shared" ref="N47:P58" si="91">$D47</f>
        <v>2</v>
      </c>
      <c r="O47" s="26">
        <f t="shared" si="91"/>
        <v>2</v>
      </c>
      <c r="P47" s="26">
        <f t="shared" si="91"/>
        <v>2</v>
      </c>
      <c r="Q47" s="26">
        <f t="shared" ref="Q47:Q58" si="92">$E47</f>
        <v>2</v>
      </c>
      <c r="R47" s="26">
        <f t="shared" ref="R47:AB58" si="93">$E47</f>
        <v>2</v>
      </c>
      <c r="S47" s="26">
        <f t="shared" si="93"/>
        <v>2</v>
      </c>
      <c r="T47" s="26">
        <f t="shared" si="93"/>
        <v>2</v>
      </c>
      <c r="U47" s="26">
        <f t="shared" si="93"/>
        <v>2</v>
      </c>
      <c r="V47" s="26">
        <f t="shared" si="93"/>
        <v>2</v>
      </c>
      <c r="W47" s="26">
        <f t="shared" si="93"/>
        <v>2</v>
      </c>
      <c r="X47" s="26">
        <f t="shared" si="93"/>
        <v>2</v>
      </c>
      <c r="Y47" s="26">
        <f t="shared" si="93"/>
        <v>2</v>
      </c>
      <c r="Z47" s="26">
        <f t="shared" si="93"/>
        <v>2</v>
      </c>
      <c r="AA47" s="26">
        <f t="shared" si="93"/>
        <v>2</v>
      </c>
      <c r="AB47" s="26">
        <f t="shared" si="93"/>
        <v>2</v>
      </c>
      <c r="AC47" s="26">
        <f t="shared" ref="AC47:AC58" si="94">$F47</f>
        <v>2.5</v>
      </c>
      <c r="AD47" s="26">
        <f t="shared" ref="AD47:AN58" si="95">$F47</f>
        <v>2.5</v>
      </c>
      <c r="AE47" s="26">
        <f t="shared" si="95"/>
        <v>2.5</v>
      </c>
      <c r="AF47" s="26">
        <f t="shared" si="95"/>
        <v>2.5</v>
      </c>
      <c r="AG47" s="26">
        <f t="shared" si="95"/>
        <v>2.5</v>
      </c>
      <c r="AH47" s="26">
        <f t="shared" si="95"/>
        <v>2.5</v>
      </c>
      <c r="AI47" s="26">
        <f t="shared" si="95"/>
        <v>2.5</v>
      </c>
      <c r="AJ47" s="26">
        <f t="shared" si="95"/>
        <v>2.5</v>
      </c>
      <c r="AK47" s="26">
        <f t="shared" si="95"/>
        <v>2.5</v>
      </c>
      <c r="AL47" s="26">
        <f t="shared" si="95"/>
        <v>2.5</v>
      </c>
      <c r="AM47" s="26">
        <f t="shared" si="95"/>
        <v>2.5</v>
      </c>
      <c r="AN47" s="26">
        <f t="shared" si="95"/>
        <v>2.5</v>
      </c>
      <c r="AO47" s="26">
        <f t="shared" ref="AO47:AZ58" si="96">$G47</f>
        <v>2.5</v>
      </c>
      <c r="AP47" s="26">
        <f t="shared" si="96"/>
        <v>2.5</v>
      </c>
      <c r="AQ47" s="26">
        <f t="shared" si="96"/>
        <v>2.5</v>
      </c>
      <c r="AR47" s="26">
        <f t="shared" si="96"/>
        <v>2.5</v>
      </c>
      <c r="AS47" s="26">
        <f t="shared" si="96"/>
        <v>2.5</v>
      </c>
      <c r="AT47" s="26">
        <f t="shared" si="96"/>
        <v>2.5</v>
      </c>
      <c r="AU47" s="26">
        <f t="shared" si="96"/>
        <v>2.5</v>
      </c>
      <c r="AV47" s="26">
        <f t="shared" si="96"/>
        <v>2.5</v>
      </c>
      <c r="AW47" s="26">
        <f t="shared" si="96"/>
        <v>2.5</v>
      </c>
      <c r="AX47" s="26">
        <f t="shared" si="96"/>
        <v>2.5</v>
      </c>
      <c r="AY47" s="26">
        <f t="shared" si="96"/>
        <v>2.5</v>
      </c>
      <c r="AZ47" s="26">
        <f t="shared" si="96"/>
        <v>2.5</v>
      </c>
      <c r="BA47" s="26">
        <f>$H47</f>
        <v>2</v>
      </c>
      <c r="BB47" s="26">
        <f t="shared" ref="BB47:BL47" si="97">$H47</f>
        <v>2</v>
      </c>
      <c r="BC47" s="26">
        <f t="shared" si="97"/>
        <v>2</v>
      </c>
      <c r="BD47" s="26">
        <f t="shared" si="97"/>
        <v>2</v>
      </c>
      <c r="BE47" s="26">
        <f t="shared" si="97"/>
        <v>2</v>
      </c>
      <c r="BF47" s="26">
        <f t="shared" si="97"/>
        <v>2</v>
      </c>
      <c r="BG47" s="26">
        <f t="shared" si="97"/>
        <v>2</v>
      </c>
      <c r="BH47" s="26">
        <f t="shared" si="97"/>
        <v>2</v>
      </c>
      <c r="BI47" s="26">
        <f t="shared" si="97"/>
        <v>2</v>
      </c>
      <c r="BJ47" s="26">
        <f t="shared" si="97"/>
        <v>2</v>
      </c>
      <c r="BK47" s="26">
        <f t="shared" si="97"/>
        <v>2</v>
      </c>
      <c r="BL47" s="26">
        <f t="shared" si="97"/>
        <v>2</v>
      </c>
      <c r="BM47" s="26">
        <f>$I47</f>
        <v>1</v>
      </c>
      <c r="BN47" s="26">
        <f t="shared" ref="BN47:BX58" si="98">$I47</f>
        <v>1</v>
      </c>
      <c r="BO47" s="26">
        <f t="shared" si="98"/>
        <v>1</v>
      </c>
      <c r="BP47" s="26">
        <f t="shared" si="98"/>
        <v>1</v>
      </c>
      <c r="BQ47" s="26">
        <f t="shared" si="98"/>
        <v>1</v>
      </c>
      <c r="BR47" s="26">
        <f t="shared" si="98"/>
        <v>1</v>
      </c>
      <c r="BS47" s="26">
        <f t="shared" si="98"/>
        <v>1</v>
      </c>
      <c r="BT47" s="26">
        <f t="shared" si="98"/>
        <v>1</v>
      </c>
      <c r="BU47" s="26">
        <f t="shared" si="98"/>
        <v>1</v>
      </c>
      <c r="BV47" s="26">
        <f t="shared" si="98"/>
        <v>1</v>
      </c>
      <c r="BW47" s="26">
        <f t="shared" si="98"/>
        <v>1</v>
      </c>
      <c r="BX47" s="26">
        <f>$I47</f>
        <v>1</v>
      </c>
      <c r="BY47" s="26">
        <f t="shared" ref="BY47:BY58" si="99">$J47</f>
        <v>0.8</v>
      </c>
      <c r="BZ47" s="26">
        <f t="shared" ref="BZ47:CJ58" si="100">$J47</f>
        <v>0.8</v>
      </c>
      <c r="CA47" s="26">
        <f t="shared" si="100"/>
        <v>0.8</v>
      </c>
      <c r="CB47" s="26">
        <f t="shared" si="100"/>
        <v>0.8</v>
      </c>
      <c r="CC47" s="26">
        <f t="shared" si="100"/>
        <v>0.8</v>
      </c>
      <c r="CD47" s="26">
        <f t="shared" si="100"/>
        <v>0.8</v>
      </c>
      <c r="CE47" s="26">
        <f t="shared" si="100"/>
        <v>0.8</v>
      </c>
      <c r="CF47" s="26">
        <f t="shared" si="100"/>
        <v>0.8</v>
      </c>
      <c r="CG47" s="26">
        <f t="shared" si="100"/>
        <v>0.8</v>
      </c>
      <c r="CH47" s="26">
        <f t="shared" si="100"/>
        <v>0.8</v>
      </c>
      <c r="CI47" s="26">
        <f t="shared" si="100"/>
        <v>0.8</v>
      </c>
      <c r="CJ47" s="26">
        <f t="shared" si="100"/>
        <v>0.8</v>
      </c>
      <c r="CK47" s="26">
        <f t="shared" ref="CK47:CK58" si="101">$K47</f>
        <v>0.4</v>
      </c>
      <c r="CL47" s="26">
        <f t="shared" ref="CL47:CV58" si="102">$K47</f>
        <v>0.4</v>
      </c>
      <c r="CM47" s="26">
        <f t="shared" si="102"/>
        <v>0.4</v>
      </c>
      <c r="CN47" s="26">
        <f t="shared" si="102"/>
        <v>0.4</v>
      </c>
      <c r="CO47" s="26">
        <f t="shared" si="102"/>
        <v>0.4</v>
      </c>
      <c r="CP47" s="26">
        <f t="shared" si="102"/>
        <v>0.4</v>
      </c>
      <c r="CQ47" s="26">
        <f t="shared" si="102"/>
        <v>0.4</v>
      </c>
      <c r="CR47" s="26">
        <f t="shared" si="102"/>
        <v>0.4</v>
      </c>
      <c r="CS47" s="26">
        <f t="shared" si="102"/>
        <v>0.4</v>
      </c>
      <c r="CT47" s="26">
        <f t="shared" si="102"/>
        <v>0.4</v>
      </c>
      <c r="CU47" s="26">
        <f t="shared" si="102"/>
        <v>0.4</v>
      </c>
      <c r="CV47" s="26">
        <f t="shared" si="102"/>
        <v>0.4</v>
      </c>
    </row>
    <row r="48" spans="2:100" x14ac:dyDescent="0.2">
      <c r="B48" t="s">
        <v>79</v>
      </c>
      <c r="D48" s="23">
        <v>1.4</v>
      </c>
      <c r="E48" s="23">
        <v>1.4</v>
      </c>
      <c r="F48" s="23">
        <v>1.3</v>
      </c>
      <c r="G48" s="23">
        <v>1.2</v>
      </c>
      <c r="H48" s="23">
        <v>1.1000000000000001</v>
      </c>
      <c r="I48" s="23">
        <v>0.8</v>
      </c>
      <c r="J48" s="23">
        <v>0.6</v>
      </c>
      <c r="K48" s="23">
        <v>0.4</v>
      </c>
      <c r="L48" s="3"/>
      <c r="M48" s="26">
        <f t="shared" si="90"/>
        <v>1.4</v>
      </c>
      <c r="N48" s="26">
        <f t="shared" si="91"/>
        <v>1.4</v>
      </c>
      <c r="O48" s="26">
        <f t="shared" si="91"/>
        <v>1.4</v>
      </c>
      <c r="P48" s="26">
        <f t="shared" si="91"/>
        <v>1.4</v>
      </c>
      <c r="Q48" s="26">
        <f t="shared" si="92"/>
        <v>1.4</v>
      </c>
      <c r="R48" s="26">
        <f t="shared" si="93"/>
        <v>1.4</v>
      </c>
      <c r="S48" s="26">
        <f t="shared" si="93"/>
        <v>1.4</v>
      </c>
      <c r="T48" s="26">
        <f t="shared" si="93"/>
        <v>1.4</v>
      </c>
      <c r="U48" s="26">
        <f t="shared" si="93"/>
        <v>1.4</v>
      </c>
      <c r="V48" s="26">
        <f t="shared" si="93"/>
        <v>1.4</v>
      </c>
      <c r="W48" s="26">
        <f t="shared" si="93"/>
        <v>1.4</v>
      </c>
      <c r="X48" s="26">
        <f t="shared" si="93"/>
        <v>1.4</v>
      </c>
      <c r="Y48" s="26">
        <f t="shared" si="93"/>
        <v>1.4</v>
      </c>
      <c r="Z48" s="26">
        <f t="shared" si="93"/>
        <v>1.4</v>
      </c>
      <c r="AA48" s="26">
        <f t="shared" si="93"/>
        <v>1.4</v>
      </c>
      <c r="AB48" s="26">
        <f t="shared" si="93"/>
        <v>1.4</v>
      </c>
      <c r="AC48" s="26">
        <f t="shared" si="94"/>
        <v>1.3</v>
      </c>
      <c r="AD48" s="26">
        <f t="shared" si="95"/>
        <v>1.3</v>
      </c>
      <c r="AE48" s="26">
        <f t="shared" si="95"/>
        <v>1.3</v>
      </c>
      <c r="AF48" s="26">
        <f t="shared" si="95"/>
        <v>1.3</v>
      </c>
      <c r="AG48" s="26">
        <f t="shared" si="95"/>
        <v>1.3</v>
      </c>
      <c r="AH48" s="26">
        <f t="shared" si="95"/>
        <v>1.3</v>
      </c>
      <c r="AI48" s="26">
        <f t="shared" si="95"/>
        <v>1.3</v>
      </c>
      <c r="AJ48" s="26">
        <f t="shared" si="95"/>
        <v>1.3</v>
      </c>
      <c r="AK48" s="26">
        <f t="shared" si="95"/>
        <v>1.3</v>
      </c>
      <c r="AL48" s="26">
        <f t="shared" si="95"/>
        <v>1.3</v>
      </c>
      <c r="AM48" s="26">
        <f t="shared" si="95"/>
        <v>1.3</v>
      </c>
      <c r="AN48" s="26">
        <f t="shared" si="95"/>
        <v>1.3</v>
      </c>
      <c r="AO48" s="26">
        <f t="shared" si="96"/>
        <v>1.2</v>
      </c>
      <c r="AP48" s="26">
        <f t="shared" si="96"/>
        <v>1.2</v>
      </c>
      <c r="AQ48" s="26">
        <f t="shared" si="96"/>
        <v>1.2</v>
      </c>
      <c r="AR48" s="26">
        <f t="shared" si="96"/>
        <v>1.2</v>
      </c>
      <c r="AS48" s="26">
        <f t="shared" si="96"/>
        <v>1.2</v>
      </c>
      <c r="AT48" s="26">
        <f t="shared" si="96"/>
        <v>1.2</v>
      </c>
      <c r="AU48" s="26">
        <f t="shared" si="96"/>
        <v>1.2</v>
      </c>
      <c r="AV48" s="26">
        <f t="shared" si="96"/>
        <v>1.2</v>
      </c>
      <c r="AW48" s="26">
        <f t="shared" si="96"/>
        <v>1.2</v>
      </c>
      <c r="AX48" s="26">
        <f t="shared" si="96"/>
        <v>1.2</v>
      </c>
      <c r="AY48" s="26">
        <f t="shared" si="96"/>
        <v>1.2</v>
      </c>
      <c r="AZ48" s="26">
        <f t="shared" si="96"/>
        <v>1.2</v>
      </c>
      <c r="BA48" s="26">
        <f t="shared" ref="BA48:BL58" si="103">$H48</f>
        <v>1.1000000000000001</v>
      </c>
      <c r="BB48" s="26">
        <f t="shared" si="103"/>
        <v>1.1000000000000001</v>
      </c>
      <c r="BC48" s="26">
        <f t="shared" si="103"/>
        <v>1.1000000000000001</v>
      </c>
      <c r="BD48" s="26">
        <f t="shared" si="103"/>
        <v>1.1000000000000001</v>
      </c>
      <c r="BE48" s="26">
        <f t="shared" si="103"/>
        <v>1.1000000000000001</v>
      </c>
      <c r="BF48" s="26">
        <f t="shared" si="103"/>
        <v>1.1000000000000001</v>
      </c>
      <c r="BG48" s="26">
        <f t="shared" si="103"/>
        <v>1.1000000000000001</v>
      </c>
      <c r="BH48" s="26">
        <f t="shared" si="103"/>
        <v>1.1000000000000001</v>
      </c>
      <c r="BI48" s="26">
        <f t="shared" si="103"/>
        <v>1.1000000000000001</v>
      </c>
      <c r="BJ48" s="26">
        <f t="shared" si="103"/>
        <v>1.1000000000000001</v>
      </c>
      <c r="BK48" s="26">
        <f t="shared" si="103"/>
        <v>1.1000000000000001</v>
      </c>
      <c r="BL48" s="26">
        <f t="shared" si="103"/>
        <v>1.1000000000000001</v>
      </c>
      <c r="BM48" s="26">
        <f t="shared" ref="BM48:BM58" si="104">$I48</f>
        <v>0.8</v>
      </c>
      <c r="BN48" s="26">
        <f t="shared" si="98"/>
        <v>0.8</v>
      </c>
      <c r="BO48" s="26">
        <f t="shared" si="98"/>
        <v>0.8</v>
      </c>
      <c r="BP48" s="26">
        <f t="shared" si="98"/>
        <v>0.8</v>
      </c>
      <c r="BQ48" s="26">
        <f t="shared" si="98"/>
        <v>0.8</v>
      </c>
      <c r="BR48" s="26">
        <f t="shared" si="98"/>
        <v>0.8</v>
      </c>
      <c r="BS48" s="26">
        <f t="shared" si="98"/>
        <v>0.8</v>
      </c>
      <c r="BT48" s="26">
        <f t="shared" si="98"/>
        <v>0.8</v>
      </c>
      <c r="BU48" s="26">
        <f t="shared" si="98"/>
        <v>0.8</v>
      </c>
      <c r="BV48" s="26">
        <f t="shared" si="98"/>
        <v>0.8</v>
      </c>
      <c r="BW48" s="26">
        <f t="shared" si="98"/>
        <v>0.8</v>
      </c>
      <c r="BX48" s="26">
        <f t="shared" si="98"/>
        <v>0.8</v>
      </c>
      <c r="BY48" s="26">
        <f t="shared" si="99"/>
        <v>0.6</v>
      </c>
      <c r="BZ48" s="26">
        <f t="shared" si="100"/>
        <v>0.6</v>
      </c>
      <c r="CA48" s="26">
        <f t="shared" si="100"/>
        <v>0.6</v>
      </c>
      <c r="CB48" s="26">
        <f t="shared" si="100"/>
        <v>0.6</v>
      </c>
      <c r="CC48" s="26">
        <f t="shared" si="100"/>
        <v>0.6</v>
      </c>
      <c r="CD48" s="26">
        <f t="shared" si="100"/>
        <v>0.6</v>
      </c>
      <c r="CE48" s="26">
        <f t="shared" si="100"/>
        <v>0.6</v>
      </c>
      <c r="CF48" s="26">
        <f t="shared" si="100"/>
        <v>0.6</v>
      </c>
      <c r="CG48" s="26">
        <f t="shared" si="100"/>
        <v>0.6</v>
      </c>
      <c r="CH48" s="26">
        <f t="shared" si="100"/>
        <v>0.6</v>
      </c>
      <c r="CI48" s="26">
        <f t="shared" si="100"/>
        <v>0.6</v>
      </c>
      <c r="CJ48" s="26">
        <f t="shared" si="100"/>
        <v>0.6</v>
      </c>
      <c r="CK48" s="26">
        <f t="shared" si="101"/>
        <v>0.4</v>
      </c>
      <c r="CL48" s="26">
        <f t="shared" si="102"/>
        <v>0.4</v>
      </c>
      <c r="CM48" s="26">
        <f t="shared" si="102"/>
        <v>0.4</v>
      </c>
      <c r="CN48" s="26">
        <f t="shared" si="102"/>
        <v>0.4</v>
      </c>
      <c r="CO48" s="26">
        <f t="shared" si="102"/>
        <v>0.4</v>
      </c>
      <c r="CP48" s="26">
        <f t="shared" si="102"/>
        <v>0.4</v>
      </c>
      <c r="CQ48" s="26">
        <f t="shared" si="102"/>
        <v>0.4</v>
      </c>
      <c r="CR48" s="26">
        <f t="shared" si="102"/>
        <v>0.4</v>
      </c>
      <c r="CS48" s="26">
        <f t="shared" si="102"/>
        <v>0.4</v>
      </c>
      <c r="CT48" s="26">
        <f t="shared" si="102"/>
        <v>0.4</v>
      </c>
      <c r="CU48" s="26">
        <f t="shared" si="102"/>
        <v>0.4</v>
      </c>
      <c r="CV48" s="26">
        <f t="shared" si="102"/>
        <v>0.4</v>
      </c>
    </row>
    <row r="49" spans="2:100" x14ac:dyDescent="0.2">
      <c r="B49" t="s">
        <v>12</v>
      </c>
      <c r="D49" s="104">
        <f>'ARPU and margin'!D61</f>
        <v>62.849999999999994</v>
      </c>
      <c r="E49" s="104">
        <f>'ARPU and margin'!E61</f>
        <v>68.5762</v>
      </c>
      <c r="F49" s="104">
        <f>'ARPU and margin'!F61</f>
        <v>92.844997600000013</v>
      </c>
      <c r="G49" s="104">
        <f>'ARPU and margin'!G61</f>
        <v>116.9313127328</v>
      </c>
      <c r="H49" s="104">
        <f>'ARPU and margin'!H61</f>
        <v>136.61681345155841</v>
      </c>
      <c r="I49" s="104">
        <f>'ARPU and margin'!I61</f>
        <v>139.75823166322797</v>
      </c>
      <c r="J49" s="104">
        <f>'ARPU and margin'!J61</f>
        <v>143.33160485815881</v>
      </c>
      <c r="K49" s="104">
        <f>'ARPU and margin'!K61</f>
        <v>147.37494896419025</v>
      </c>
      <c r="L49" s="3"/>
      <c r="M49" s="3">
        <f t="shared" si="90"/>
        <v>62.849999999999994</v>
      </c>
      <c r="N49" s="3">
        <f t="shared" si="91"/>
        <v>62.849999999999994</v>
      </c>
      <c r="O49" s="3">
        <f t="shared" si="91"/>
        <v>62.849999999999994</v>
      </c>
      <c r="P49" s="3">
        <f t="shared" si="91"/>
        <v>62.849999999999994</v>
      </c>
      <c r="Q49" s="3">
        <f t="shared" si="92"/>
        <v>68.5762</v>
      </c>
      <c r="R49" s="3">
        <f t="shared" si="93"/>
        <v>68.5762</v>
      </c>
      <c r="S49" s="3">
        <f t="shared" si="93"/>
        <v>68.5762</v>
      </c>
      <c r="T49" s="3">
        <f t="shared" si="93"/>
        <v>68.5762</v>
      </c>
      <c r="U49" s="3">
        <f t="shared" si="93"/>
        <v>68.5762</v>
      </c>
      <c r="V49" s="3">
        <f t="shared" si="93"/>
        <v>68.5762</v>
      </c>
      <c r="W49" s="3">
        <f t="shared" si="93"/>
        <v>68.5762</v>
      </c>
      <c r="X49" s="3">
        <f t="shared" si="93"/>
        <v>68.5762</v>
      </c>
      <c r="Y49" s="3">
        <f t="shared" si="93"/>
        <v>68.5762</v>
      </c>
      <c r="Z49" s="3">
        <f t="shared" si="93"/>
        <v>68.5762</v>
      </c>
      <c r="AA49" s="3">
        <f t="shared" si="93"/>
        <v>68.5762</v>
      </c>
      <c r="AB49" s="3">
        <f t="shared" si="93"/>
        <v>68.5762</v>
      </c>
      <c r="AC49" s="3">
        <f t="shared" si="94"/>
        <v>92.844997600000013</v>
      </c>
      <c r="AD49" s="3">
        <f t="shared" si="95"/>
        <v>92.844997600000013</v>
      </c>
      <c r="AE49" s="3">
        <f t="shared" si="95"/>
        <v>92.844997600000013</v>
      </c>
      <c r="AF49" s="3">
        <f t="shared" si="95"/>
        <v>92.844997600000013</v>
      </c>
      <c r="AG49" s="3">
        <f t="shared" si="95"/>
        <v>92.844997600000013</v>
      </c>
      <c r="AH49" s="3">
        <f t="shared" si="95"/>
        <v>92.844997600000013</v>
      </c>
      <c r="AI49" s="3">
        <f t="shared" si="95"/>
        <v>92.844997600000013</v>
      </c>
      <c r="AJ49" s="3">
        <f t="shared" si="95"/>
        <v>92.844997600000013</v>
      </c>
      <c r="AK49" s="3">
        <f t="shared" si="95"/>
        <v>92.844997600000013</v>
      </c>
      <c r="AL49" s="3">
        <f t="shared" si="95"/>
        <v>92.844997600000013</v>
      </c>
      <c r="AM49" s="3">
        <f t="shared" si="95"/>
        <v>92.844997600000013</v>
      </c>
      <c r="AN49" s="3">
        <f t="shared" si="95"/>
        <v>92.844997600000013</v>
      </c>
      <c r="AO49" s="3">
        <f t="shared" si="96"/>
        <v>116.9313127328</v>
      </c>
      <c r="AP49" s="3">
        <f t="shared" si="96"/>
        <v>116.9313127328</v>
      </c>
      <c r="AQ49" s="3">
        <f t="shared" si="96"/>
        <v>116.9313127328</v>
      </c>
      <c r="AR49" s="3">
        <f t="shared" si="96"/>
        <v>116.9313127328</v>
      </c>
      <c r="AS49" s="3">
        <f t="shared" si="96"/>
        <v>116.9313127328</v>
      </c>
      <c r="AT49" s="3">
        <f t="shared" si="96"/>
        <v>116.9313127328</v>
      </c>
      <c r="AU49" s="3">
        <f t="shared" si="96"/>
        <v>116.9313127328</v>
      </c>
      <c r="AV49" s="3">
        <f t="shared" si="96"/>
        <v>116.9313127328</v>
      </c>
      <c r="AW49" s="3">
        <f t="shared" si="96"/>
        <v>116.9313127328</v>
      </c>
      <c r="AX49" s="3">
        <f t="shared" si="96"/>
        <v>116.9313127328</v>
      </c>
      <c r="AY49" s="3">
        <f t="shared" si="96"/>
        <v>116.9313127328</v>
      </c>
      <c r="AZ49" s="3">
        <f t="shared" si="96"/>
        <v>116.9313127328</v>
      </c>
      <c r="BA49" s="3">
        <f t="shared" si="103"/>
        <v>136.61681345155841</v>
      </c>
      <c r="BB49" s="3">
        <f t="shared" si="103"/>
        <v>136.61681345155841</v>
      </c>
      <c r="BC49" s="3">
        <f t="shared" si="103"/>
        <v>136.61681345155841</v>
      </c>
      <c r="BD49" s="3">
        <f t="shared" si="103"/>
        <v>136.61681345155841</v>
      </c>
      <c r="BE49" s="3">
        <f t="shared" si="103"/>
        <v>136.61681345155841</v>
      </c>
      <c r="BF49" s="3">
        <f t="shared" si="103"/>
        <v>136.61681345155841</v>
      </c>
      <c r="BG49" s="3">
        <f t="shared" si="103"/>
        <v>136.61681345155841</v>
      </c>
      <c r="BH49" s="3">
        <f t="shared" si="103"/>
        <v>136.61681345155841</v>
      </c>
      <c r="BI49" s="3">
        <f t="shared" si="103"/>
        <v>136.61681345155841</v>
      </c>
      <c r="BJ49" s="3">
        <f t="shared" si="103"/>
        <v>136.61681345155841</v>
      </c>
      <c r="BK49" s="3">
        <f t="shared" si="103"/>
        <v>136.61681345155841</v>
      </c>
      <c r="BL49" s="3">
        <f t="shared" si="103"/>
        <v>136.61681345155841</v>
      </c>
      <c r="BM49" s="3">
        <f t="shared" si="104"/>
        <v>139.75823166322797</v>
      </c>
      <c r="BN49" s="3">
        <f t="shared" si="98"/>
        <v>139.75823166322797</v>
      </c>
      <c r="BO49" s="3">
        <f t="shared" si="98"/>
        <v>139.75823166322797</v>
      </c>
      <c r="BP49" s="3">
        <f t="shared" si="98"/>
        <v>139.75823166322797</v>
      </c>
      <c r="BQ49" s="3">
        <f t="shared" si="98"/>
        <v>139.75823166322797</v>
      </c>
      <c r="BR49" s="3">
        <f t="shared" si="98"/>
        <v>139.75823166322797</v>
      </c>
      <c r="BS49" s="3">
        <f t="shared" si="98"/>
        <v>139.75823166322797</v>
      </c>
      <c r="BT49" s="3">
        <f t="shared" si="98"/>
        <v>139.75823166322797</v>
      </c>
      <c r="BU49" s="3">
        <f t="shared" si="98"/>
        <v>139.75823166322797</v>
      </c>
      <c r="BV49" s="3">
        <f t="shared" si="98"/>
        <v>139.75823166322797</v>
      </c>
      <c r="BW49" s="3">
        <f t="shared" si="98"/>
        <v>139.75823166322797</v>
      </c>
      <c r="BX49" s="3">
        <f t="shared" si="98"/>
        <v>139.75823166322797</v>
      </c>
      <c r="BY49" s="3">
        <f t="shared" si="99"/>
        <v>143.33160485815881</v>
      </c>
      <c r="BZ49" s="3">
        <f t="shared" si="100"/>
        <v>143.33160485815881</v>
      </c>
      <c r="CA49" s="3">
        <f t="shared" si="100"/>
        <v>143.33160485815881</v>
      </c>
      <c r="CB49" s="3">
        <f t="shared" si="100"/>
        <v>143.33160485815881</v>
      </c>
      <c r="CC49" s="3">
        <f t="shared" si="100"/>
        <v>143.33160485815881</v>
      </c>
      <c r="CD49" s="3">
        <f t="shared" si="100"/>
        <v>143.33160485815881</v>
      </c>
      <c r="CE49" s="3">
        <f t="shared" si="100"/>
        <v>143.33160485815881</v>
      </c>
      <c r="CF49" s="3">
        <f t="shared" si="100"/>
        <v>143.33160485815881</v>
      </c>
      <c r="CG49" s="3">
        <f t="shared" si="100"/>
        <v>143.33160485815881</v>
      </c>
      <c r="CH49" s="3">
        <f t="shared" si="100"/>
        <v>143.33160485815881</v>
      </c>
      <c r="CI49" s="3">
        <f t="shared" si="100"/>
        <v>143.33160485815881</v>
      </c>
      <c r="CJ49" s="3">
        <f t="shared" si="100"/>
        <v>143.33160485815881</v>
      </c>
      <c r="CK49" s="3">
        <f t="shared" si="101"/>
        <v>147.37494896419025</v>
      </c>
      <c r="CL49" s="3">
        <f t="shared" si="102"/>
        <v>147.37494896419025</v>
      </c>
      <c r="CM49" s="3">
        <f t="shared" si="102"/>
        <v>147.37494896419025</v>
      </c>
      <c r="CN49" s="3">
        <f t="shared" si="102"/>
        <v>147.37494896419025</v>
      </c>
      <c r="CO49" s="3">
        <f t="shared" si="102"/>
        <v>147.37494896419025</v>
      </c>
      <c r="CP49" s="3">
        <f t="shared" si="102"/>
        <v>147.37494896419025</v>
      </c>
      <c r="CQ49" s="3">
        <f t="shared" si="102"/>
        <v>147.37494896419025</v>
      </c>
      <c r="CR49" s="3">
        <f t="shared" si="102"/>
        <v>147.37494896419025</v>
      </c>
      <c r="CS49" s="3">
        <f t="shared" si="102"/>
        <v>147.37494896419025</v>
      </c>
      <c r="CT49" s="3">
        <f t="shared" si="102"/>
        <v>147.37494896419025</v>
      </c>
      <c r="CU49" s="3">
        <f t="shared" si="102"/>
        <v>147.37494896419025</v>
      </c>
      <c r="CV49" s="3">
        <f t="shared" si="102"/>
        <v>147.37494896419025</v>
      </c>
    </row>
    <row r="50" spans="2:100" x14ac:dyDescent="0.2">
      <c r="B50" t="s">
        <v>3</v>
      </c>
      <c r="D50" s="105">
        <f>'ARPU and margin'!D38</f>
        <v>0.48488464598249803</v>
      </c>
      <c r="E50" s="105">
        <f>'ARPU and margin'!E38</f>
        <v>0.4764860111817219</v>
      </c>
      <c r="F50" s="105">
        <f>'ARPU and margin'!F38</f>
        <v>0.41548376107664409</v>
      </c>
      <c r="G50" s="105">
        <f>'ARPU and margin'!G38</f>
        <v>0.38104385151490533</v>
      </c>
      <c r="H50" s="105">
        <f>'ARPU and margin'!H38</f>
        <v>0.36440708706349434</v>
      </c>
      <c r="I50" s="105">
        <f>'ARPU and margin'!I38</f>
        <v>0.37095243018229068</v>
      </c>
      <c r="J50" s="105">
        <f>'ARPU and margin'!J38</f>
        <v>0.37774723654048747</v>
      </c>
      <c r="K50" s="105">
        <f>'ARPU and margin'!K38</f>
        <v>0.38476576241242078</v>
      </c>
      <c r="L50" s="5"/>
      <c r="M50" s="5">
        <f t="shared" si="90"/>
        <v>0.48488464598249803</v>
      </c>
      <c r="N50" s="5">
        <f t="shared" si="91"/>
        <v>0.48488464598249803</v>
      </c>
      <c r="O50" s="5">
        <f t="shared" si="91"/>
        <v>0.48488464598249803</v>
      </c>
      <c r="P50" s="5">
        <f t="shared" si="91"/>
        <v>0.48488464598249803</v>
      </c>
      <c r="Q50" s="5">
        <f t="shared" si="92"/>
        <v>0.4764860111817219</v>
      </c>
      <c r="R50" s="5">
        <f t="shared" si="93"/>
        <v>0.4764860111817219</v>
      </c>
      <c r="S50" s="5">
        <f t="shared" si="93"/>
        <v>0.4764860111817219</v>
      </c>
      <c r="T50" s="5">
        <f t="shared" si="93"/>
        <v>0.4764860111817219</v>
      </c>
      <c r="U50" s="5">
        <f t="shared" si="93"/>
        <v>0.4764860111817219</v>
      </c>
      <c r="V50" s="5">
        <f t="shared" si="93"/>
        <v>0.4764860111817219</v>
      </c>
      <c r="W50" s="5">
        <f t="shared" si="93"/>
        <v>0.4764860111817219</v>
      </c>
      <c r="X50" s="5">
        <f t="shared" si="93"/>
        <v>0.4764860111817219</v>
      </c>
      <c r="Y50" s="5">
        <f t="shared" si="93"/>
        <v>0.4764860111817219</v>
      </c>
      <c r="Z50" s="5">
        <f t="shared" si="93"/>
        <v>0.4764860111817219</v>
      </c>
      <c r="AA50" s="5">
        <f t="shared" si="93"/>
        <v>0.4764860111817219</v>
      </c>
      <c r="AB50" s="5">
        <f t="shared" si="93"/>
        <v>0.4764860111817219</v>
      </c>
      <c r="AC50" s="5">
        <f t="shared" si="94"/>
        <v>0.41548376107664409</v>
      </c>
      <c r="AD50" s="5">
        <f t="shared" si="95"/>
        <v>0.41548376107664409</v>
      </c>
      <c r="AE50" s="5">
        <f t="shared" si="95"/>
        <v>0.41548376107664409</v>
      </c>
      <c r="AF50" s="5">
        <f t="shared" si="95"/>
        <v>0.41548376107664409</v>
      </c>
      <c r="AG50" s="5">
        <f t="shared" si="95"/>
        <v>0.41548376107664409</v>
      </c>
      <c r="AH50" s="5">
        <f t="shared" si="95"/>
        <v>0.41548376107664409</v>
      </c>
      <c r="AI50" s="5">
        <f t="shared" si="95"/>
        <v>0.41548376107664409</v>
      </c>
      <c r="AJ50" s="5">
        <f t="shared" si="95"/>
        <v>0.41548376107664409</v>
      </c>
      <c r="AK50" s="5">
        <f t="shared" si="95"/>
        <v>0.41548376107664409</v>
      </c>
      <c r="AL50" s="5">
        <f t="shared" si="95"/>
        <v>0.41548376107664409</v>
      </c>
      <c r="AM50" s="5">
        <f t="shared" si="95"/>
        <v>0.41548376107664409</v>
      </c>
      <c r="AN50" s="5">
        <f t="shared" si="95"/>
        <v>0.41548376107664409</v>
      </c>
      <c r="AO50" s="5">
        <f t="shared" si="96"/>
        <v>0.38104385151490533</v>
      </c>
      <c r="AP50" s="5">
        <f t="shared" si="96"/>
        <v>0.38104385151490533</v>
      </c>
      <c r="AQ50" s="5">
        <f t="shared" si="96"/>
        <v>0.38104385151490533</v>
      </c>
      <c r="AR50" s="5">
        <f t="shared" si="96"/>
        <v>0.38104385151490533</v>
      </c>
      <c r="AS50" s="5">
        <f t="shared" si="96"/>
        <v>0.38104385151490533</v>
      </c>
      <c r="AT50" s="5">
        <f t="shared" si="96"/>
        <v>0.38104385151490533</v>
      </c>
      <c r="AU50" s="5">
        <f t="shared" si="96"/>
        <v>0.38104385151490533</v>
      </c>
      <c r="AV50" s="5">
        <f t="shared" si="96"/>
        <v>0.38104385151490533</v>
      </c>
      <c r="AW50" s="5">
        <f t="shared" si="96"/>
        <v>0.38104385151490533</v>
      </c>
      <c r="AX50" s="5">
        <f t="shared" si="96"/>
        <v>0.38104385151490533</v>
      </c>
      <c r="AY50" s="5">
        <f t="shared" si="96"/>
        <v>0.38104385151490533</v>
      </c>
      <c r="AZ50" s="5">
        <f t="shared" si="96"/>
        <v>0.38104385151490533</v>
      </c>
      <c r="BA50" s="5">
        <f t="shared" si="103"/>
        <v>0.36440708706349434</v>
      </c>
      <c r="BB50" s="5">
        <f t="shared" si="103"/>
        <v>0.36440708706349434</v>
      </c>
      <c r="BC50" s="5">
        <f t="shared" si="103"/>
        <v>0.36440708706349434</v>
      </c>
      <c r="BD50" s="5">
        <f t="shared" si="103"/>
        <v>0.36440708706349434</v>
      </c>
      <c r="BE50" s="5">
        <f t="shared" si="103"/>
        <v>0.36440708706349434</v>
      </c>
      <c r="BF50" s="5">
        <f t="shared" si="103"/>
        <v>0.36440708706349434</v>
      </c>
      <c r="BG50" s="5">
        <f t="shared" si="103"/>
        <v>0.36440708706349434</v>
      </c>
      <c r="BH50" s="5">
        <f t="shared" si="103"/>
        <v>0.36440708706349434</v>
      </c>
      <c r="BI50" s="5">
        <f t="shared" si="103"/>
        <v>0.36440708706349434</v>
      </c>
      <c r="BJ50" s="5">
        <f t="shared" si="103"/>
        <v>0.36440708706349434</v>
      </c>
      <c r="BK50" s="5">
        <f t="shared" si="103"/>
        <v>0.36440708706349434</v>
      </c>
      <c r="BL50" s="5">
        <f t="shared" si="103"/>
        <v>0.36440708706349434</v>
      </c>
      <c r="BM50" s="5">
        <f t="shared" si="104"/>
        <v>0.37095243018229068</v>
      </c>
      <c r="BN50" s="5">
        <f t="shared" si="98"/>
        <v>0.37095243018229068</v>
      </c>
      <c r="BO50" s="5">
        <f t="shared" si="98"/>
        <v>0.37095243018229068</v>
      </c>
      <c r="BP50" s="5">
        <f t="shared" si="98"/>
        <v>0.37095243018229068</v>
      </c>
      <c r="BQ50" s="5">
        <f t="shared" si="98"/>
        <v>0.37095243018229068</v>
      </c>
      <c r="BR50" s="5">
        <f t="shared" si="98"/>
        <v>0.37095243018229068</v>
      </c>
      <c r="BS50" s="5">
        <f t="shared" si="98"/>
        <v>0.37095243018229068</v>
      </c>
      <c r="BT50" s="5">
        <f t="shared" si="98"/>
        <v>0.37095243018229068</v>
      </c>
      <c r="BU50" s="5">
        <f t="shared" si="98"/>
        <v>0.37095243018229068</v>
      </c>
      <c r="BV50" s="5">
        <f t="shared" si="98"/>
        <v>0.37095243018229068</v>
      </c>
      <c r="BW50" s="5">
        <f t="shared" si="98"/>
        <v>0.37095243018229068</v>
      </c>
      <c r="BX50" s="5">
        <f t="shared" si="98"/>
        <v>0.37095243018229068</v>
      </c>
      <c r="BY50" s="5">
        <f t="shared" si="99"/>
        <v>0.37774723654048747</v>
      </c>
      <c r="BZ50" s="5">
        <f t="shared" si="100"/>
        <v>0.37774723654048747</v>
      </c>
      <c r="CA50" s="5">
        <f t="shared" si="100"/>
        <v>0.37774723654048747</v>
      </c>
      <c r="CB50" s="5">
        <f t="shared" si="100"/>
        <v>0.37774723654048747</v>
      </c>
      <c r="CC50" s="5">
        <f t="shared" si="100"/>
        <v>0.37774723654048747</v>
      </c>
      <c r="CD50" s="5">
        <f t="shared" si="100"/>
        <v>0.37774723654048747</v>
      </c>
      <c r="CE50" s="5">
        <f t="shared" si="100"/>
        <v>0.37774723654048747</v>
      </c>
      <c r="CF50" s="5">
        <f t="shared" si="100"/>
        <v>0.37774723654048747</v>
      </c>
      <c r="CG50" s="5">
        <f t="shared" si="100"/>
        <v>0.37774723654048747</v>
      </c>
      <c r="CH50" s="5">
        <f t="shared" si="100"/>
        <v>0.37774723654048747</v>
      </c>
      <c r="CI50" s="5">
        <f t="shared" si="100"/>
        <v>0.37774723654048747</v>
      </c>
      <c r="CJ50" s="5">
        <f t="shared" si="100"/>
        <v>0.37774723654048747</v>
      </c>
      <c r="CK50" s="5">
        <f t="shared" si="101"/>
        <v>0.38476576241242078</v>
      </c>
      <c r="CL50" s="5">
        <f t="shared" si="102"/>
        <v>0.38476576241242078</v>
      </c>
      <c r="CM50" s="5">
        <f t="shared" si="102"/>
        <v>0.38476576241242078</v>
      </c>
      <c r="CN50" s="5">
        <f t="shared" si="102"/>
        <v>0.38476576241242078</v>
      </c>
      <c r="CO50" s="5">
        <f t="shared" si="102"/>
        <v>0.38476576241242078</v>
      </c>
      <c r="CP50" s="5">
        <f t="shared" si="102"/>
        <v>0.38476576241242078</v>
      </c>
      <c r="CQ50" s="5">
        <f t="shared" si="102"/>
        <v>0.38476576241242078</v>
      </c>
      <c r="CR50" s="5">
        <f t="shared" si="102"/>
        <v>0.38476576241242078</v>
      </c>
      <c r="CS50" s="5">
        <f t="shared" si="102"/>
        <v>0.38476576241242078</v>
      </c>
      <c r="CT50" s="5">
        <f t="shared" si="102"/>
        <v>0.38476576241242078</v>
      </c>
      <c r="CU50" s="5">
        <f t="shared" si="102"/>
        <v>0.38476576241242078</v>
      </c>
      <c r="CV50" s="5">
        <f t="shared" si="102"/>
        <v>0.38476576241242078</v>
      </c>
    </row>
    <row r="51" spans="2:100" ht="15.75" customHeight="1" x14ac:dyDescent="0.2">
      <c r="B51" t="s">
        <v>68</v>
      </c>
      <c r="D51" s="4">
        <v>8000</v>
      </c>
      <c r="E51" s="4">
        <v>8000</v>
      </c>
      <c r="F51" s="4">
        <v>10400</v>
      </c>
      <c r="G51" s="4">
        <v>10600</v>
      </c>
      <c r="H51" s="4">
        <v>10800</v>
      </c>
      <c r="I51" s="4">
        <v>11000</v>
      </c>
      <c r="J51" s="4">
        <v>11200</v>
      </c>
      <c r="K51" s="4">
        <v>11400</v>
      </c>
      <c r="L51" s="3"/>
      <c r="M51" s="3">
        <f t="shared" si="90"/>
        <v>8000</v>
      </c>
      <c r="N51" s="3">
        <f t="shared" si="91"/>
        <v>8000</v>
      </c>
      <c r="O51" s="3">
        <f t="shared" si="91"/>
        <v>8000</v>
      </c>
      <c r="P51" s="3">
        <f t="shared" si="91"/>
        <v>8000</v>
      </c>
      <c r="Q51" s="3">
        <f t="shared" si="92"/>
        <v>8000</v>
      </c>
      <c r="R51" s="3">
        <f t="shared" si="93"/>
        <v>8000</v>
      </c>
      <c r="S51" s="3">
        <f t="shared" si="93"/>
        <v>8000</v>
      </c>
      <c r="T51" s="3">
        <f t="shared" si="93"/>
        <v>8000</v>
      </c>
      <c r="U51" s="3">
        <f t="shared" si="93"/>
        <v>8000</v>
      </c>
      <c r="V51" s="3">
        <f t="shared" si="93"/>
        <v>8000</v>
      </c>
      <c r="W51" s="3">
        <f t="shared" si="93"/>
        <v>8000</v>
      </c>
      <c r="X51" s="3">
        <f t="shared" si="93"/>
        <v>8000</v>
      </c>
      <c r="Y51" s="3">
        <f t="shared" si="93"/>
        <v>8000</v>
      </c>
      <c r="Z51" s="3">
        <f t="shared" si="93"/>
        <v>8000</v>
      </c>
      <c r="AA51" s="3">
        <f t="shared" si="93"/>
        <v>8000</v>
      </c>
      <c r="AB51" s="3">
        <f t="shared" si="93"/>
        <v>8000</v>
      </c>
      <c r="AC51" s="3">
        <f t="shared" si="94"/>
        <v>10400</v>
      </c>
      <c r="AD51" s="3">
        <f t="shared" si="95"/>
        <v>10400</v>
      </c>
      <c r="AE51" s="3">
        <f t="shared" si="95"/>
        <v>10400</v>
      </c>
      <c r="AF51" s="3">
        <f t="shared" si="95"/>
        <v>10400</v>
      </c>
      <c r="AG51" s="3">
        <f t="shared" si="95"/>
        <v>10400</v>
      </c>
      <c r="AH51" s="3">
        <f t="shared" si="95"/>
        <v>10400</v>
      </c>
      <c r="AI51" s="3">
        <f t="shared" si="95"/>
        <v>10400</v>
      </c>
      <c r="AJ51" s="3">
        <f t="shared" si="95"/>
        <v>10400</v>
      </c>
      <c r="AK51" s="3">
        <f t="shared" si="95"/>
        <v>10400</v>
      </c>
      <c r="AL51" s="3">
        <f t="shared" si="95"/>
        <v>10400</v>
      </c>
      <c r="AM51" s="3">
        <f t="shared" si="95"/>
        <v>10400</v>
      </c>
      <c r="AN51" s="3">
        <f t="shared" si="95"/>
        <v>10400</v>
      </c>
      <c r="AO51" s="3">
        <f t="shared" si="96"/>
        <v>10600</v>
      </c>
      <c r="AP51" s="3">
        <f t="shared" si="96"/>
        <v>10600</v>
      </c>
      <c r="AQ51" s="3">
        <f t="shared" si="96"/>
        <v>10600</v>
      </c>
      <c r="AR51" s="3">
        <f t="shared" si="96"/>
        <v>10600</v>
      </c>
      <c r="AS51" s="3">
        <f t="shared" si="96"/>
        <v>10600</v>
      </c>
      <c r="AT51" s="3">
        <f t="shared" si="96"/>
        <v>10600</v>
      </c>
      <c r="AU51" s="3">
        <f t="shared" si="96"/>
        <v>10600</v>
      </c>
      <c r="AV51" s="3">
        <f t="shared" si="96"/>
        <v>10600</v>
      </c>
      <c r="AW51" s="3">
        <f t="shared" si="96"/>
        <v>10600</v>
      </c>
      <c r="AX51" s="3">
        <f t="shared" si="96"/>
        <v>10600</v>
      </c>
      <c r="AY51" s="3">
        <f t="shared" si="96"/>
        <v>10600</v>
      </c>
      <c r="AZ51" s="3">
        <f t="shared" si="96"/>
        <v>10600</v>
      </c>
      <c r="BA51" s="3">
        <f t="shared" si="103"/>
        <v>10800</v>
      </c>
      <c r="BB51" s="3">
        <f t="shared" si="103"/>
        <v>10800</v>
      </c>
      <c r="BC51" s="3">
        <f t="shared" si="103"/>
        <v>10800</v>
      </c>
      <c r="BD51" s="3">
        <f t="shared" si="103"/>
        <v>10800</v>
      </c>
      <c r="BE51" s="3">
        <f t="shared" si="103"/>
        <v>10800</v>
      </c>
      <c r="BF51" s="3">
        <f t="shared" si="103"/>
        <v>10800</v>
      </c>
      <c r="BG51" s="3">
        <f t="shared" si="103"/>
        <v>10800</v>
      </c>
      <c r="BH51" s="3">
        <f t="shared" si="103"/>
        <v>10800</v>
      </c>
      <c r="BI51" s="3">
        <f t="shared" si="103"/>
        <v>10800</v>
      </c>
      <c r="BJ51" s="3">
        <f t="shared" si="103"/>
        <v>10800</v>
      </c>
      <c r="BK51" s="3">
        <f t="shared" si="103"/>
        <v>10800</v>
      </c>
      <c r="BL51" s="3">
        <f t="shared" si="103"/>
        <v>10800</v>
      </c>
      <c r="BM51" s="3">
        <f t="shared" si="104"/>
        <v>11000</v>
      </c>
      <c r="BN51" s="3">
        <f t="shared" si="98"/>
        <v>11000</v>
      </c>
      <c r="BO51" s="3">
        <f t="shared" si="98"/>
        <v>11000</v>
      </c>
      <c r="BP51" s="3">
        <f t="shared" si="98"/>
        <v>11000</v>
      </c>
      <c r="BQ51" s="3">
        <f t="shared" si="98"/>
        <v>11000</v>
      </c>
      <c r="BR51" s="3">
        <f t="shared" si="98"/>
        <v>11000</v>
      </c>
      <c r="BS51" s="3">
        <f t="shared" si="98"/>
        <v>11000</v>
      </c>
      <c r="BT51" s="3">
        <f t="shared" si="98"/>
        <v>11000</v>
      </c>
      <c r="BU51" s="3">
        <f t="shared" si="98"/>
        <v>11000</v>
      </c>
      <c r="BV51" s="3">
        <f t="shared" si="98"/>
        <v>11000</v>
      </c>
      <c r="BW51" s="3">
        <f t="shared" si="98"/>
        <v>11000</v>
      </c>
      <c r="BX51" s="3">
        <f t="shared" si="98"/>
        <v>11000</v>
      </c>
      <c r="BY51" s="3">
        <f t="shared" si="99"/>
        <v>11200</v>
      </c>
      <c r="BZ51" s="3">
        <f t="shared" si="100"/>
        <v>11200</v>
      </c>
      <c r="CA51" s="3">
        <f t="shared" si="100"/>
        <v>11200</v>
      </c>
      <c r="CB51" s="3">
        <f t="shared" si="100"/>
        <v>11200</v>
      </c>
      <c r="CC51" s="3">
        <f t="shared" si="100"/>
        <v>11200</v>
      </c>
      <c r="CD51" s="3">
        <f t="shared" si="100"/>
        <v>11200</v>
      </c>
      <c r="CE51" s="3">
        <f t="shared" si="100"/>
        <v>11200</v>
      </c>
      <c r="CF51" s="3">
        <f t="shared" si="100"/>
        <v>11200</v>
      </c>
      <c r="CG51" s="3">
        <f t="shared" si="100"/>
        <v>11200</v>
      </c>
      <c r="CH51" s="3">
        <f t="shared" si="100"/>
        <v>11200</v>
      </c>
      <c r="CI51" s="3">
        <f t="shared" si="100"/>
        <v>11200</v>
      </c>
      <c r="CJ51" s="3">
        <f t="shared" si="100"/>
        <v>11200</v>
      </c>
      <c r="CK51" s="3">
        <f t="shared" si="101"/>
        <v>11400</v>
      </c>
      <c r="CL51" s="3">
        <f t="shared" si="102"/>
        <v>11400</v>
      </c>
      <c r="CM51" s="3">
        <f t="shared" si="102"/>
        <v>11400</v>
      </c>
      <c r="CN51" s="3">
        <f t="shared" si="102"/>
        <v>11400</v>
      </c>
      <c r="CO51" s="3">
        <f t="shared" si="102"/>
        <v>11400</v>
      </c>
      <c r="CP51" s="3">
        <f t="shared" si="102"/>
        <v>11400</v>
      </c>
      <c r="CQ51" s="3">
        <f t="shared" si="102"/>
        <v>11400</v>
      </c>
      <c r="CR51" s="3">
        <f t="shared" si="102"/>
        <v>11400</v>
      </c>
      <c r="CS51" s="3">
        <f t="shared" si="102"/>
        <v>11400</v>
      </c>
      <c r="CT51" s="3">
        <f t="shared" si="102"/>
        <v>11400</v>
      </c>
      <c r="CU51" s="3">
        <f t="shared" si="102"/>
        <v>11400</v>
      </c>
      <c r="CV51" s="3">
        <f t="shared" si="102"/>
        <v>11400</v>
      </c>
    </row>
    <row r="52" spans="2:100" x14ac:dyDescent="0.2">
      <c r="B52" t="s">
        <v>126</v>
      </c>
      <c r="D52" s="59">
        <v>2.5000000000000001E-2</v>
      </c>
      <c r="E52" s="59">
        <v>2.5000000000000001E-2</v>
      </c>
      <c r="F52" s="59">
        <v>2.5000000000000001E-2</v>
      </c>
      <c r="G52" s="59">
        <v>2.5000000000000001E-2</v>
      </c>
      <c r="H52" s="59">
        <v>2.5000000000000001E-2</v>
      </c>
      <c r="I52" s="59">
        <v>2.5000000000000001E-2</v>
      </c>
      <c r="J52" s="59">
        <v>2.5000000000000001E-2</v>
      </c>
      <c r="K52" s="59">
        <v>2.5000000000000001E-2</v>
      </c>
      <c r="L52" s="3"/>
      <c r="M52" s="25">
        <f t="shared" si="90"/>
        <v>2.5000000000000001E-2</v>
      </c>
      <c r="N52" s="25">
        <f t="shared" si="91"/>
        <v>2.5000000000000001E-2</v>
      </c>
      <c r="O52" s="25">
        <f t="shared" si="91"/>
        <v>2.5000000000000001E-2</v>
      </c>
      <c r="P52" s="25">
        <f t="shared" si="91"/>
        <v>2.5000000000000001E-2</v>
      </c>
      <c r="Q52" s="25">
        <f t="shared" si="92"/>
        <v>2.5000000000000001E-2</v>
      </c>
      <c r="R52" s="25">
        <f t="shared" si="93"/>
        <v>2.5000000000000001E-2</v>
      </c>
      <c r="S52" s="25">
        <f t="shared" si="93"/>
        <v>2.5000000000000001E-2</v>
      </c>
      <c r="T52" s="25">
        <f t="shared" si="93"/>
        <v>2.5000000000000001E-2</v>
      </c>
      <c r="U52" s="25">
        <f t="shared" si="93"/>
        <v>2.5000000000000001E-2</v>
      </c>
      <c r="V52" s="25">
        <f t="shared" si="93"/>
        <v>2.5000000000000001E-2</v>
      </c>
      <c r="W52" s="25">
        <f t="shared" si="93"/>
        <v>2.5000000000000001E-2</v>
      </c>
      <c r="X52" s="25">
        <f t="shared" si="93"/>
        <v>2.5000000000000001E-2</v>
      </c>
      <c r="Y52" s="25">
        <f t="shared" si="93"/>
        <v>2.5000000000000001E-2</v>
      </c>
      <c r="Z52" s="25">
        <f t="shared" si="93"/>
        <v>2.5000000000000001E-2</v>
      </c>
      <c r="AA52" s="25">
        <f t="shared" si="93"/>
        <v>2.5000000000000001E-2</v>
      </c>
      <c r="AB52" s="25">
        <f t="shared" si="93"/>
        <v>2.5000000000000001E-2</v>
      </c>
      <c r="AC52" s="25">
        <f t="shared" si="94"/>
        <v>2.5000000000000001E-2</v>
      </c>
      <c r="AD52" s="25">
        <f t="shared" si="95"/>
        <v>2.5000000000000001E-2</v>
      </c>
      <c r="AE52" s="25">
        <f t="shared" si="95"/>
        <v>2.5000000000000001E-2</v>
      </c>
      <c r="AF52" s="25">
        <f t="shared" si="95"/>
        <v>2.5000000000000001E-2</v>
      </c>
      <c r="AG52" s="25">
        <f t="shared" si="95"/>
        <v>2.5000000000000001E-2</v>
      </c>
      <c r="AH52" s="25">
        <f t="shared" si="95"/>
        <v>2.5000000000000001E-2</v>
      </c>
      <c r="AI52" s="25">
        <f t="shared" si="95"/>
        <v>2.5000000000000001E-2</v>
      </c>
      <c r="AJ52" s="25">
        <f t="shared" si="95"/>
        <v>2.5000000000000001E-2</v>
      </c>
      <c r="AK52" s="25">
        <f t="shared" si="95"/>
        <v>2.5000000000000001E-2</v>
      </c>
      <c r="AL52" s="25">
        <f t="shared" si="95"/>
        <v>2.5000000000000001E-2</v>
      </c>
      <c r="AM52" s="25">
        <f t="shared" si="95"/>
        <v>2.5000000000000001E-2</v>
      </c>
      <c r="AN52" s="25">
        <f t="shared" si="95"/>
        <v>2.5000000000000001E-2</v>
      </c>
      <c r="AO52" s="25">
        <f t="shared" si="96"/>
        <v>2.5000000000000001E-2</v>
      </c>
      <c r="AP52" s="25">
        <f t="shared" si="96"/>
        <v>2.5000000000000001E-2</v>
      </c>
      <c r="AQ52" s="25">
        <f t="shared" si="96"/>
        <v>2.5000000000000001E-2</v>
      </c>
      <c r="AR52" s="25">
        <f t="shared" si="96"/>
        <v>2.5000000000000001E-2</v>
      </c>
      <c r="AS52" s="25">
        <f t="shared" si="96"/>
        <v>2.5000000000000001E-2</v>
      </c>
      <c r="AT52" s="25">
        <f t="shared" si="96"/>
        <v>2.5000000000000001E-2</v>
      </c>
      <c r="AU52" s="25">
        <f t="shared" si="96"/>
        <v>2.5000000000000001E-2</v>
      </c>
      <c r="AV52" s="25">
        <f t="shared" si="96"/>
        <v>2.5000000000000001E-2</v>
      </c>
      <c r="AW52" s="25">
        <f t="shared" si="96"/>
        <v>2.5000000000000001E-2</v>
      </c>
      <c r="AX52" s="25">
        <f t="shared" si="96"/>
        <v>2.5000000000000001E-2</v>
      </c>
      <c r="AY52" s="25">
        <f t="shared" si="96"/>
        <v>2.5000000000000001E-2</v>
      </c>
      <c r="AZ52" s="25">
        <f t="shared" si="96"/>
        <v>2.5000000000000001E-2</v>
      </c>
      <c r="BA52" s="25">
        <f t="shared" si="103"/>
        <v>2.5000000000000001E-2</v>
      </c>
      <c r="BB52" s="25">
        <f t="shared" si="103"/>
        <v>2.5000000000000001E-2</v>
      </c>
      <c r="BC52" s="25">
        <f t="shared" si="103"/>
        <v>2.5000000000000001E-2</v>
      </c>
      <c r="BD52" s="25">
        <f t="shared" si="103"/>
        <v>2.5000000000000001E-2</v>
      </c>
      <c r="BE52" s="25">
        <f t="shared" si="103"/>
        <v>2.5000000000000001E-2</v>
      </c>
      <c r="BF52" s="25">
        <f t="shared" si="103"/>
        <v>2.5000000000000001E-2</v>
      </c>
      <c r="BG52" s="25">
        <f t="shared" si="103"/>
        <v>2.5000000000000001E-2</v>
      </c>
      <c r="BH52" s="25">
        <f t="shared" si="103"/>
        <v>2.5000000000000001E-2</v>
      </c>
      <c r="BI52" s="25">
        <f t="shared" si="103"/>
        <v>2.5000000000000001E-2</v>
      </c>
      <c r="BJ52" s="25">
        <f t="shared" si="103"/>
        <v>2.5000000000000001E-2</v>
      </c>
      <c r="BK52" s="25">
        <f t="shared" si="103"/>
        <v>2.5000000000000001E-2</v>
      </c>
      <c r="BL52" s="25">
        <f t="shared" si="103"/>
        <v>2.5000000000000001E-2</v>
      </c>
      <c r="BM52" s="25">
        <f t="shared" si="104"/>
        <v>2.5000000000000001E-2</v>
      </c>
      <c r="BN52" s="25">
        <f t="shared" si="98"/>
        <v>2.5000000000000001E-2</v>
      </c>
      <c r="BO52" s="25">
        <f t="shared" si="98"/>
        <v>2.5000000000000001E-2</v>
      </c>
      <c r="BP52" s="25">
        <f t="shared" si="98"/>
        <v>2.5000000000000001E-2</v>
      </c>
      <c r="BQ52" s="25">
        <f t="shared" si="98"/>
        <v>2.5000000000000001E-2</v>
      </c>
      <c r="BR52" s="25">
        <f t="shared" si="98"/>
        <v>2.5000000000000001E-2</v>
      </c>
      <c r="BS52" s="25">
        <f t="shared" si="98"/>
        <v>2.5000000000000001E-2</v>
      </c>
      <c r="BT52" s="25">
        <f t="shared" si="98"/>
        <v>2.5000000000000001E-2</v>
      </c>
      <c r="BU52" s="25">
        <f t="shared" si="98"/>
        <v>2.5000000000000001E-2</v>
      </c>
      <c r="BV52" s="25">
        <f t="shared" si="98"/>
        <v>2.5000000000000001E-2</v>
      </c>
      <c r="BW52" s="25">
        <f t="shared" si="98"/>
        <v>2.5000000000000001E-2</v>
      </c>
      <c r="BX52" s="25">
        <f t="shared" si="98"/>
        <v>2.5000000000000001E-2</v>
      </c>
      <c r="BY52" s="25">
        <f t="shared" si="99"/>
        <v>2.5000000000000001E-2</v>
      </c>
      <c r="BZ52" s="25">
        <f t="shared" si="100"/>
        <v>2.5000000000000001E-2</v>
      </c>
      <c r="CA52" s="25">
        <f t="shared" si="100"/>
        <v>2.5000000000000001E-2</v>
      </c>
      <c r="CB52" s="25">
        <f t="shared" si="100"/>
        <v>2.5000000000000001E-2</v>
      </c>
      <c r="CC52" s="25">
        <f t="shared" si="100"/>
        <v>2.5000000000000001E-2</v>
      </c>
      <c r="CD52" s="25">
        <f t="shared" si="100"/>
        <v>2.5000000000000001E-2</v>
      </c>
      <c r="CE52" s="25">
        <f t="shared" si="100"/>
        <v>2.5000000000000001E-2</v>
      </c>
      <c r="CF52" s="25">
        <f t="shared" si="100"/>
        <v>2.5000000000000001E-2</v>
      </c>
      <c r="CG52" s="25">
        <f t="shared" si="100"/>
        <v>2.5000000000000001E-2</v>
      </c>
      <c r="CH52" s="25">
        <f t="shared" si="100"/>
        <v>2.5000000000000001E-2</v>
      </c>
      <c r="CI52" s="25">
        <f t="shared" si="100"/>
        <v>2.5000000000000001E-2</v>
      </c>
      <c r="CJ52" s="25">
        <f t="shared" si="100"/>
        <v>2.5000000000000001E-2</v>
      </c>
      <c r="CK52" s="25">
        <f t="shared" si="101"/>
        <v>2.5000000000000001E-2</v>
      </c>
      <c r="CL52" s="25">
        <f t="shared" si="102"/>
        <v>2.5000000000000001E-2</v>
      </c>
      <c r="CM52" s="25">
        <f t="shared" si="102"/>
        <v>2.5000000000000001E-2</v>
      </c>
      <c r="CN52" s="25">
        <f t="shared" si="102"/>
        <v>2.5000000000000001E-2</v>
      </c>
      <c r="CO52" s="25">
        <f t="shared" si="102"/>
        <v>2.5000000000000001E-2</v>
      </c>
      <c r="CP52" s="25">
        <f t="shared" si="102"/>
        <v>2.5000000000000001E-2</v>
      </c>
      <c r="CQ52" s="25">
        <f t="shared" si="102"/>
        <v>2.5000000000000001E-2</v>
      </c>
      <c r="CR52" s="25">
        <f t="shared" si="102"/>
        <v>2.5000000000000001E-2</v>
      </c>
      <c r="CS52" s="25">
        <f t="shared" si="102"/>
        <v>2.5000000000000001E-2</v>
      </c>
      <c r="CT52" s="25">
        <f t="shared" si="102"/>
        <v>2.5000000000000001E-2</v>
      </c>
      <c r="CU52" s="25">
        <f t="shared" si="102"/>
        <v>2.5000000000000001E-2</v>
      </c>
      <c r="CV52" s="25">
        <f t="shared" si="102"/>
        <v>2.5000000000000001E-2</v>
      </c>
    </row>
    <row r="53" spans="2:100" x14ac:dyDescent="0.2">
      <c r="B53" t="s">
        <v>127</v>
      </c>
      <c r="D53" s="4">
        <v>5000</v>
      </c>
      <c r="E53" s="4">
        <v>5000</v>
      </c>
      <c r="F53" s="4">
        <v>5250</v>
      </c>
      <c r="G53" s="4">
        <v>5500</v>
      </c>
      <c r="H53" s="4">
        <v>5750</v>
      </c>
      <c r="I53" s="4">
        <v>6000</v>
      </c>
      <c r="J53" s="4">
        <f>I53*1.02</f>
        <v>6120</v>
      </c>
      <c r="K53" s="4">
        <f>J53*1.02</f>
        <v>6242.4000000000005</v>
      </c>
      <c r="L53" s="3"/>
      <c r="M53" s="3">
        <f t="shared" si="90"/>
        <v>5000</v>
      </c>
      <c r="N53" s="3">
        <f t="shared" si="91"/>
        <v>5000</v>
      </c>
      <c r="O53" s="3">
        <f t="shared" si="91"/>
        <v>5000</v>
      </c>
      <c r="P53" s="3">
        <f t="shared" si="91"/>
        <v>5000</v>
      </c>
      <c r="Q53" s="3">
        <f t="shared" si="92"/>
        <v>5000</v>
      </c>
      <c r="R53" s="3">
        <f t="shared" si="93"/>
        <v>5000</v>
      </c>
      <c r="S53" s="3">
        <f t="shared" si="93"/>
        <v>5000</v>
      </c>
      <c r="T53" s="3">
        <f t="shared" si="93"/>
        <v>5000</v>
      </c>
      <c r="U53" s="3">
        <f t="shared" si="93"/>
        <v>5000</v>
      </c>
      <c r="V53" s="3">
        <f t="shared" si="93"/>
        <v>5000</v>
      </c>
      <c r="W53" s="3">
        <f t="shared" si="93"/>
        <v>5000</v>
      </c>
      <c r="X53" s="3">
        <f t="shared" si="93"/>
        <v>5000</v>
      </c>
      <c r="Y53" s="3">
        <f t="shared" si="93"/>
        <v>5000</v>
      </c>
      <c r="Z53" s="3">
        <f t="shared" si="93"/>
        <v>5000</v>
      </c>
      <c r="AA53" s="3">
        <f t="shared" si="93"/>
        <v>5000</v>
      </c>
      <c r="AB53" s="3">
        <f t="shared" si="93"/>
        <v>5000</v>
      </c>
      <c r="AC53" s="3">
        <f t="shared" si="94"/>
        <v>5250</v>
      </c>
      <c r="AD53" s="3">
        <f t="shared" si="95"/>
        <v>5250</v>
      </c>
      <c r="AE53" s="3">
        <f t="shared" si="95"/>
        <v>5250</v>
      </c>
      <c r="AF53" s="3">
        <f t="shared" si="95"/>
        <v>5250</v>
      </c>
      <c r="AG53" s="3">
        <f t="shared" si="95"/>
        <v>5250</v>
      </c>
      <c r="AH53" s="3">
        <f t="shared" si="95"/>
        <v>5250</v>
      </c>
      <c r="AI53" s="3">
        <f t="shared" si="95"/>
        <v>5250</v>
      </c>
      <c r="AJ53" s="3">
        <f t="shared" si="95"/>
        <v>5250</v>
      </c>
      <c r="AK53" s="3">
        <f t="shared" si="95"/>
        <v>5250</v>
      </c>
      <c r="AL53" s="3">
        <f t="shared" si="95"/>
        <v>5250</v>
      </c>
      <c r="AM53" s="3">
        <f t="shared" si="95"/>
        <v>5250</v>
      </c>
      <c r="AN53" s="3">
        <f t="shared" si="95"/>
        <v>5250</v>
      </c>
      <c r="AO53" s="3">
        <f t="shared" si="96"/>
        <v>5500</v>
      </c>
      <c r="AP53" s="3">
        <f t="shared" si="96"/>
        <v>5500</v>
      </c>
      <c r="AQ53" s="3">
        <f t="shared" si="96"/>
        <v>5500</v>
      </c>
      <c r="AR53" s="3">
        <f t="shared" si="96"/>
        <v>5500</v>
      </c>
      <c r="AS53" s="3">
        <f t="shared" si="96"/>
        <v>5500</v>
      </c>
      <c r="AT53" s="3">
        <f t="shared" si="96"/>
        <v>5500</v>
      </c>
      <c r="AU53" s="3">
        <f t="shared" si="96"/>
        <v>5500</v>
      </c>
      <c r="AV53" s="3">
        <f t="shared" si="96"/>
        <v>5500</v>
      </c>
      <c r="AW53" s="3">
        <f t="shared" si="96"/>
        <v>5500</v>
      </c>
      <c r="AX53" s="3">
        <f t="shared" si="96"/>
        <v>5500</v>
      </c>
      <c r="AY53" s="3">
        <f t="shared" si="96"/>
        <v>5500</v>
      </c>
      <c r="AZ53" s="3">
        <f t="shared" si="96"/>
        <v>5500</v>
      </c>
      <c r="BA53" s="3">
        <f t="shared" si="103"/>
        <v>5750</v>
      </c>
      <c r="BB53" s="3">
        <f t="shared" si="103"/>
        <v>5750</v>
      </c>
      <c r="BC53" s="3">
        <f t="shared" si="103"/>
        <v>5750</v>
      </c>
      <c r="BD53" s="3">
        <f t="shared" si="103"/>
        <v>5750</v>
      </c>
      <c r="BE53" s="3">
        <f t="shared" si="103"/>
        <v>5750</v>
      </c>
      <c r="BF53" s="3">
        <f t="shared" si="103"/>
        <v>5750</v>
      </c>
      <c r="BG53" s="3">
        <f t="shared" si="103"/>
        <v>5750</v>
      </c>
      <c r="BH53" s="3">
        <f t="shared" si="103"/>
        <v>5750</v>
      </c>
      <c r="BI53" s="3">
        <f t="shared" si="103"/>
        <v>5750</v>
      </c>
      <c r="BJ53" s="3">
        <f t="shared" si="103"/>
        <v>5750</v>
      </c>
      <c r="BK53" s="3">
        <f t="shared" si="103"/>
        <v>5750</v>
      </c>
      <c r="BL53" s="3">
        <f t="shared" si="103"/>
        <v>5750</v>
      </c>
      <c r="BM53" s="3">
        <f t="shared" si="104"/>
        <v>6000</v>
      </c>
      <c r="BN53" s="3">
        <f t="shared" si="98"/>
        <v>6000</v>
      </c>
      <c r="BO53" s="3">
        <f t="shared" si="98"/>
        <v>6000</v>
      </c>
      <c r="BP53" s="3">
        <f t="shared" si="98"/>
        <v>6000</v>
      </c>
      <c r="BQ53" s="3">
        <f t="shared" si="98"/>
        <v>6000</v>
      </c>
      <c r="BR53" s="3">
        <f t="shared" si="98"/>
        <v>6000</v>
      </c>
      <c r="BS53" s="3">
        <f t="shared" si="98"/>
        <v>6000</v>
      </c>
      <c r="BT53" s="3">
        <f t="shared" si="98"/>
        <v>6000</v>
      </c>
      <c r="BU53" s="3">
        <f t="shared" si="98"/>
        <v>6000</v>
      </c>
      <c r="BV53" s="3">
        <f t="shared" si="98"/>
        <v>6000</v>
      </c>
      <c r="BW53" s="3">
        <f t="shared" si="98"/>
        <v>6000</v>
      </c>
      <c r="BX53" s="3">
        <f t="shared" si="98"/>
        <v>6000</v>
      </c>
      <c r="BY53" s="3">
        <f t="shared" si="99"/>
        <v>6120</v>
      </c>
      <c r="BZ53" s="3">
        <f t="shared" si="100"/>
        <v>6120</v>
      </c>
      <c r="CA53" s="3">
        <f t="shared" si="100"/>
        <v>6120</v>
      </c>
      <c r="CB53" s="3">
        <f t="shared" si="100"/>
        <v>6120</v>
      </c>
      <c r="CC53" s="3">
        <f t="shared" si="100"/>
        <v>6120</v>
      </c>
      <c r="CD53" s="3">
        <f t="shared" si="100"/>
        <v>6120</v>
      </c>
      <c r="CE53" s="3">
        <f t="shared" si="100"/>
        <v>6120</v>
      </c>
      <c r="CF53" s="3">
        <f t="shared" si="100"/>
        <v>6120</v>
      </c>
      <c r="CG53" s="3">
        <f t="shared" si="100"/>
        <v>6120</v>
      </c>
      <c r="CH53" s="3">
        <f t="shared" si="100"/>
        <v>6120</v>
      </c>
      <c r="CI53" s="3">
        <f t="shared" si="100"/>
        <v>6120</v>
      </c>
      <c r="CJ53" s="3">
        <f t="shared" si="100"/>
        <v>6120</v>
      </c>
      <c r="CK53" s="3">
        <f t="shared" si="101"/>
        <v>6242.4000000000005</v>
      </c>
      <c r="CL53" s="3">
        <f t="shared" si="102"/>
        <v>6242.4000000000005</v>
      </c>
      <c r="CM53" s="3">
        <f t="shared" si="102"/>
        <v>6242.4000000000005</v>
      </c>
      <c r="CN53" s="3">
        <f t="shared" si="102"/>
        <v>6242.4000000000005</v>
      </c>
      <c r="CO53" s="3">
        <f t="shared" si="102"/>
        <v>6242.4000000000005</v>
      </c>
      <c r="CP53" s="3">
        <f t="shared" si="102"/>
        <v>6242.4000000000005</v>
      </c>
      <c r="CQ53" s="3">
        <f t="shared" si="102"/>
        <v>6242.4000000000005</v>
      </c>
      <c r="CR53" s="3">
        <f t="shared" si="102"/>
        <v>6242.4000000000005</v>
      </c>
      <c r="CS53" s="3">
        <f t="shared" si="102"/>
        <v>6242.4000000000005</v>
      </c>
      <c r="CT53" s="3">
        <f t="shared" si="102"/>
        <v>6242.4000000000005</v>
      </c>
      <c r="CU53" s="3">
        <f t="shared" si="102"/>
        <v>6242.4000000000005</v>
      </c>
      <c r="CV53" s="3">
        <f t="shared" si="102"/>
        <v>6242.4000000000005</v>
      </c>
    </row>
    <row r="54" spans="2:100" x14ac:dyDescent="0.2">
      <c r="B54" t="s">
        <v>128</v>
      </c>
      <c r="D54" s="4">
        <v>35</v>
      </c>
      <c r="E54" s="4">
        <v>35</v>
      </c>
      <c r="F54" s="4">
        <v>40</v>
      </c>
      <c r="G54" s="4">
        <v>45</v>
      </c>
      <c r="H54" s="4">
        <v>50</v>
      </c>
      <c r="I54" s="4">
        <v>50</v>
      </c>
      <c r="J54" s="4">
        <v>50</v>
      </c>
      <c r="K54" s="4">
        <v>50</v>
      </c>
      <c r="L54" s="3"/>
      <c r="M54" s="3">
        <f t="shared" si="90"/>
        <v>35</v>
      </c>
      <c r="N54" s="3">
        <f t="shared" si="91"/>
        <v>35</v>
      </c>
      <c r="O54" s="3">
        <f t="shared" si="91"/>
        <v>35</v>
      </c>
      <c r="P54" s="3">
        <f t="shared" si="91"/>
        <v>35</v>
      </c>
      <c r="Q54" s="3">
        <f t="shared" si="92"/>
        <v>35</v>
      </c>
      <c r="R54" s="3">
        <f t="shared" si="93"/>
        <v>35</v>
      </c>
      <c r="S54" s="3">
        <f t="shared" si="93"/>
        <v>35</v>
      </c>
      <c r="T54" s="3">
        <f t="shared" si="93"/>
        <v>35</v>
      </c>
      <c r="U54" s="3">
        <f t="shared" si="93"/>
        <v>35</v>
      </c>
      <c r="V54" s="3">
        <f t="shared" si="93"/>
        <v>35</v>
      </c>
      <c r="W54" s="3">
        <f t="shared" si="93"/>
        <v>35</v>
      </c>
      <c r="X54" s="3">
        <f t="shared" si="93"/>
        <v>35</v>
      </c>
      <c r="Y54" s="3">
        <f t="shared" si="93"/>
        <v>35</v>
      </c>
      <c r="Z54" s="3">
        <f t="shared" si="93"/>
        <v>35</v>
      </c>
      <c r="AA54" s="3">
        <f t="shared" si="93"/>
        <v>35</v>
      </c>
      <c r="AB54" s="3">
        <f t="shared" si="93"/>
        <v>35</v>
      </c>
      <c r="AC54" s="3">
        <f t="shared" si="94"/>
        <v>40</v>
      </c>
      <c r="AD54" s="3">
        <f t="shared" si="95"/>
        <v>40</v>
      </c>
      <c r="AE54" s="3">
        <f t="shared" si="95"/>
        <v>40</v>
      </c>
      <c r="AF54" s="3">
        <f t="shared" si="95"/>
        <v>40</v>
      </c>
      <c r="AG54" s="3">
        <f t="shared" si="95"/>
        <v>40</v>
      </c>
      <c r="AH54" s="3">
        <f t="shared" si="95"/>
        <v>40</v>
      </c>
      <c r="AI54" s="3">
        <f t="shared" si="95"/>
        <v>40</v>
      </c>
      <c r="AJ54" s="3">
        <f t="shared" si="95"/>
        <v>40</v>
      </c>
      <c r="AK54" s="3">
        <f t="shared" si="95"/>
        <v>40</v>
      </c>
      <c r="AL54" s="3">
        <f t="shared" si="95"/>
        <v>40</v>
      </c>
      <c r="AM54" s="3">
        <f t="shared" si="95"/>
        <v>40</v>
      </c>
      <c r="AN54" s="3">
        <f t="shared" si="95"/>
        <v>40</v>
      </c>
      <c r="AO54" s="3">
        <f t="shared" si="96"/>
        <v>45</v>
      </c>
      <c r="AP54" s="3">
        <f t="shared" si="96"/>
        <v>45</v>
      </c>
      <c r="AQ54" s="3">
        <f t="shared" si="96"/>
        <v>45</v>
      </c>
      <c r="AR54" s="3">
        <f t="shared" si="96"/>
        <v>45</v>
      </c>
      <c r="AS54" s="3">
        <f t="shared" si="96"/>
        <v>45</v>
      </c>
      <c r="AT54" s="3">
        <f t="shared" si="96"/>
        <v>45</v>
      </c>
      <c r="AU54" s="3">
        <f t="shared" si="96"/>
        <v>45</v>
      </c>
      <c r="AV54" s="3">
        <f t="shared" si="96"/>
        <v>45</v>
      </c>
      <c r="AW54" s="3">
        <f t="shared" si="96"/>
        <v>45</v>
      </c>
      <c r="AX54" s="3">
        <f t="shared" si="96"/>
        <v>45</v>
      </c>
      <c r="AY54" s="3">
        <f t="shared" si="96"/>
        <v>45</v>
      </c>
      <c r="AZ54" s="3">
        <f t="shared" si="96"/>
        <v>45</v>
      </c>
      <c r="BA54" s="3">
        <f t="shared" si="103"/>
        <v>50</v>
      </c>
      <c r="BB54" s="3">
        <f t="shared" si="103"/>
        <v>50</v>
      </c>
      <c r="BC54" s="3">
        <f t="shared" si="103"/>
        <v>50</v>
      </c>
      <c r="BD54" s="3">
        <f t="shared" si="103"/>
        <v>50</v>
      </c>
      <c r="BE54" s="3">
        <f t="shared" si="103"/>
        <v>50</v>
      </c>
      <c r="BF54" s="3">
        <f t="shared" si="103"/>
        <v>50</v>
      </c>
      <c r="BG54" s="3">
        <f t="shared" si="103"/>
        <v>50</v>
      </c>
      <c r="BH54" s="3">
        <f t="shared" si="103"/>
        <v>50</v>
      </c>
      <c r="BI54" s="3">
        <f t="shared" si="103"/>
        <v>50</v>
      </c>
      <c r="BJ54" s="3">
        <f t="shared" si="103"/>
        <v>50</v>
      </c>
      <c r="BK54" s="3">
        <f t="shared" si="103"/>
        <v>50</v>
      </c>
      <c r="BL54" s="3">
        <f t="shared" si="103"/>
        <v>50</v>
      </c>
      <c r="BM54" s="3">
        <f t="shared" si="104"/>
        <v>50</v>
      </c>
      <c r="BN54" s="3">
        <f t="shared" si="98"/>
        <v>50</v>
      </c>
      <c r="BO54" s="3">
        <f t="shared" si="98"/>
        <v>50</v>
      </c>
      <c r="BP54" s="3">
        <f t="shared" si="98"/>
        <v>50</v>
      </c>
      <c r="BQ54" s="3">
        <f t="shared" si="98"/>
        <v>50</v>
      </c>
      <c r="BR54" s="3">
        <f t="shared" si="98"/>
        <v>50</v>
      </c>
      <c r="BS54" s="3">
        <f t="shared" si="98"/>
        <v>50</v>
      </c>
      <c r="BT54" s="3">
        <f t="shared" si="98"/>
        <v>50</v>
      </c>
      <c r="BU54" s="3">
        <f t="shared" si="98"/>
        <v>50</v>
      </c>
      <c r="BV54" s="3">
        <f t="shared" si="98"/>
        <v>50</v>
      </c>
      <c r="BW54" s="3">
        <f t="shared" si="98"/>
        <v>50</v>
      </c>
      <c r="BX54" s="3">
        <f t="shared" si="98"/>
        <v>50</v>
      </c>
      <c r="BY54" s="3">
        <f t="shared" si="99"/>
        <v>50</v>
      </c>
      <c r="BZ54" s="3">
        <f t="shared" si="100"/>
        <v>50</v>
      </c>
      <c r="CA54" s="3">
        <f t="shared" si="100"/>
        <v>50</v>
      </c>
      <c r="CB54" s="3">
        <f t="shared" si="100"/>
        <v>50</v>
      </c>
      <c r="CC54" s="3">
        <f t="shared" si="100"/>
        <v>50</v>
      </c>
      <c r="CD54" s="3">
        <f t="shared" si="100"/>
        <v>50</v>
      </c>
      <c r="CE54" s="3">
        <f t="shared" si="100"/>
        <v>50</v>
      </c>
      <c r="CF54" s="3">
        <f t="shared" si="100"/>
        <v>50</v>
      </c>
      <c r="CG54" s="3">
        <f t="shared" si="100"/>
        <v>50</v>
      </c>
      <c r="CH54" s="3">
        <f t="shared" si="100"/>
        <v>50</v>
      </c>
      <c r="CI54" s="3">
        <f t="shared" si="100"/>
        <v>50</v>
      </c>
      <c r="CJ54" s="3">
        <f t="shared" si="100"/>
        <v>50</v>
      </c>
      <c r="CK54" s="3">
        <f t="shared" si="101"/>
        <v>50</v>
      </c>
      <c r="CL54" s="3">
        <f t="shared" si="102"/>
        <v>50</v>
      </c>
      <c r="CM54" s="3">
        <f t="shared" si="102"/>
        <v>50</v>
      </c>
      <c r="CN54" s="3">
        <f t="shared" si="102"/>
        <v>50</v>
      </c>
      <c r="CO54" s="3">
        <f t="shared" si="102"/>
        <v>50</v>
      </c>
      <c r="CP54" s="3">
        <f t="shared" si="102"/>
        <v>50</v>
      </c>
      <c r="CQ54" s="3">
        <f t="shared" si="102"/>
        <v>50</v>
      </c>
      <c r="CR54" s="3">
        <f t="shared" si="102"/>
        <v>50</v>
      </c>
      <c r="CS54" s="3">
        <f t="shared" si="102"/>
        <v>50</v>
      </c>
      <c r="CT54" s="3">
        <f t="shared" si="102"/>
        <v>50</v>
      </c>
      <c r="CU54" s="3">
        <f t="shared" si="102"/>
        <v>50</v>
      </c>
      <c r="CV54" s="3">
        <f t="shared" si="102"/>
        <v>50</v>
      </c>
    </row>
    <row r="55" spans="2:100" x14ac:dyDescent="0.2">
      <c r="B55" t="s">
        <v>80</v>
      </c>
      <c r="D55" s="4">
        <v>70</v>
      </c>
      <c r="E55" s="4">
        <v>70</v>
      </c>
      <c r="F55" s="4">
        <v>70</v>
      </c>
      <c r="G55" s="4">
        <v>70</v>
      </c>
      <c r="H55" s="4">
        <v>70</v>
      </c>
      <c r="I55" s="4">
        <v>70</v>
      </c>
      <c r="J55" s="4">
        <v>70</v>
      </c>
      <c r="K55" s="4">
        <v>70</v>
      </c>
      <c r="L55" s="3"/>
      <c r="M55" s="3">
        <f t="shared" si="90"/>
        <v>70</v>
      </c>
      <c r="N55" s="3">
        <f t="shared" si="91"/>
        <v>70</v>
      </c>
      <c r="O55" s="3">
        <f t="shared" si="91"/>
        <v>70</v>
      </c>
      <c r="P55" s="3">
        <f t="shared" si="91"/>
        <v>70</v>
      </c>
      <c r="Q55" s="3">
        <f t="shared" si="92"/>
        <v>70</v>
      </c>
      <c r="R55" s="3">
        <f t="shared" si="93"/>
        <v>70</v>
      </c>
      <c r="S55" s="3">
        <f t="shared" si="93"/>
        <v>70</v>
      </c>
      <c r="T55" s="3">
        <f t="shared" si="93"/>
        <v>70</v>
      </c>
      <c r="U55" s="3">
        <f t="shared" si="93"/>
        <v>70</v>
      </c>
      <c r="V55" s="3">
        <f t="shared" si="93"/>
        <v>70</v>
      </c>
      <c r="W55" s="3">
        <f t="shared" si="93"/>
        <v>70</v>
      </c>
      <c r="X55" s="3">
        <f t="shared" si="93"/>
        <v>70</v>
      </c>
      <c r="Y55" s="3">
        <f t="shared" si="93"/>
        <v>70</v>
      </c>
      <c r="Z55" s="3">
        <f t="shared" si="93"/>
        <v>70</v>
      </c>
      <c r="AA55" s="3">
        <f t="shared" si="93"/>
        <v>70</v>
      </c>
      <c r="AB55" s="3">
        <f>$E55</f>
        <v>70</v>
      </c>
      <c r="AC55" s="3">
        <f t="shared" si="94"/>
        <v>70</v>
      </c>
      <c r="AD55" s="3">
        <f t="shared" si="95"/>
        <v>70</v>
      </c>
      <c r="AE55" s="3">
        <f t="shared" si="95"/>
        <v>70</v>
      </c>
      <c r="AF55" s="3">
        <f t="shared" si="95"/>
        <v>70</v>
      </c>
      <c r="AG55" s="3">
        <f t="shared" si="95"/>
        <v>70</v>
      </c>
      <c r="AH55" s="3">
        <f t="shared" si="95"/>
        <v>70</v>
      </c>
      <c r="AI55" s="3">
        <f t="shared" si="95"/>
        <v>70</v>
      </c>
      <c r="AJ55" s="3">
        <f t="shared" si="95"/>
        <v>70</v>
      </c>
      <c r="AK55" s="3">
        <f t="shared" si="95"/>
        <v>70</v>
      </c>
      <c r="AL55" s="3">
        <f t="shared" si="95"/>
        <v>70</v>
      </c>
      <c r="AM55" s="3">
        <f t="shared" si="95"/>
        <v>70</v>
      </c>
      <c r="AN55" s="3">
        <f t="shared" si="95"/>
        <v>70</v>
      </c>
      <c r="AO55" s="3">
        <f t="shared" si="96"/>
        <v>70</v>
      </c>
      <c r="AP55" s="3">
        <f t="shared" si="96"/>
        <v>70</v>
      </c>
      <c r="AQ55" s="3">
        <f t="shared" si="96"/>
        <v>70</v>
      </c>
      <c r="AR55" s="3">
        <f t="shared" si="96"/>
        <v>70</v>
      </c>
      <c r="AS55" s="3">
        <f t="shared" si="96"/>
        <v>70</v>
      </c>
      <c r="AT55" s="3">
        <f t="shared" si="96"/>
        <v>70</v>
      </c>
      <c r="AU55" s="3">
        <f t="shared" si="96"/>
        <v>70</v>
      </c>
      <c r="AV55" s="3">
        <f t="shared" si="96"/>
        <v>70</v>
      </c>
      <c r="AW55" s="3">
        <f t="shared" si="96"/>
        <v>70</v>
      </c>
      <c r="AX55" s="3">
        <f t="shared" si="96"/>
        <v>70</v>
      </c>
      <c r="AY55" s="3">
        <f t="shared" si="96"/>
        <v>70</v>
      </c>
      <c r="AZ55" s="3">
        <f t="shared" si="96"/>
        <v>70</v>
      </c>
      <c r="BA55" s="3">
        <f t="shared" si="103"/>
        <v>70</v>
      </c>
      <c r="BB55" s="3">
        <f t="shared" si="103"/>
        <v>70</v>
      </c>
      <c r="BC55" s="3">
        <f t="shared" si="103"/>
        <v>70</v>
      </c>
      <c r="BD55" s="3">
        <f t="shared" si="103"/>
        <v>70</v>
      </c>
      <c r="BE55" s="3">
        <f t="shared" si="103"/>
        <v>70</v>
      </c>
      <c r="BF55" s="3">
        <f t="shared" si="103"/>
        <v>70</v>
      </c>
      <c r="BG55" s="3">
        <f t="shared" si="103"/>
        <v>70</v>
      </c>
      <c r="BH55" s="3">
        <f t="shared" si="103"/>
        <v>70</v>
      </c>
      <c r="BI55" s="3">
        <f t="shared" si="103"/>
        <v>70</v>
      </c>
      <c r="BJ55" s="3">
        <f t="shared" si="103"/>
        <v>70</v>
      </c>
      <c r="BK55" s="3">
        <f t="shared" si="103"/>
        <v>70</v>
      </c>
      <c r="BL55" s="3">
        <f t="shared" si="103"/>
        <v>70</v>
      </c>
      <c r="BM55" s="3">
        <f t="shared" si="104"/>
        <v>70</v>
      </c>
      <c r="BN55" s="3">
        <f t="shared" si="98"/>
        <v>70</v>
      </c>
      <c r="BO55" s="3">
        <f t="shared" si="98"/>
        <v>70</v>
      </c>
      <c r="BP55" s="3">
        <f t="shared" si="98"/>
        <v>70</v>
      </c>
      <c r="BQ55" s="3">
        <f t="shared" si="98"/>
        <v>70</v>
      </c>
      <c r="BR55" s="3">
        <f t="shared" si="98"/>
        <v>70</v>
      </c>
      <c r="BS55" s="3">
        <f t="shared" si="98"/>
        <v>70</v>
      </c>
      <c r="BT55" s="3">
        <f t="shared" si="98"/>
        <v>70</v>
      </c>
      <c r="BU55" s="3">
        <f t="shared" si="98"/>
        <v>70</v>
      </c>
      <c r="BV55" s="3">
        <f t="shared" si="98"/>
        <v>70</v>
      </c>
      <c r="BW55" s="3">
        <f t="shared" si="98"/>
        <v>70</v>
      </c>
      <c r="BX55" s="3">
        <f t="shared" si="98"/>
        <v>70</v>
      </c>
      <c r="BY55" s="3">
        <f t="shared" si="99"/>
        <v>70</v>
      </c>
      <c r="BZ55" s="3">
        <f t="shared" si="100"/>
        <v>70</v>
      </c>
      <c r="CA55" s="3">
        <f t="shared" si="100"/>
        <v>70</v>
      </c>
      <c r="CB55" s="3">
        <f t="shared" si="100"/>
        <v>70</v>
      </c>
      <c r="CC55" s="3">
        <f t="shared" si="100"/>
        <v>70</v>
      </c>
      <c r="CD55" s="3">
        <f t="shared" si="100"/>
        <v>70</v>
      </c>
      <c r="CE55" s="3">
        <f t="shared" si="100"/>
        <v>70</v>
      </c>
      <c r="CF55" s="3">
        <f t="shared" si="100"/>
        <v>70</v>
      </c>
      <c r="CG55" s="3">
        <f t="shared" si="100"/>
        <v>70</v>
      </c>
      <c r="CH55" s="3">
        <f t="shared" si="100"/>
        <v>70</v>
      </c>
      <c r="CI55" s="3">
        <f t="shared" si="100"/>
        <v>70</v>
      </c>
      <c r="CJ55" s="3">
        <f t="shared" si="100"/>
        <v>70</v>
      </c>
      <c r="CK55" s="3">
        <f t="shared" si="101"/>
        <v>70</v>
      </c>
      <c r="CL55" s="3">
        <f t="shared" si="102"/>
        <v>70</v>
      </c>
      <c r="CM55" s="3">
        <f t="shared" si="102"/>
        <v>70</v>
      </c>
      <c r="CN55" s="3">
        <f t="shared" si="102"/>
        <v>70</v>
      </c>
      <c r="CO55" s="3">
        <f t="shared" si="102"/>
        <v>70</v>
      </c>
      <c r="CP55" s="3">
        <f t="shared" si="102"/>
        <v>70</v>
      </c>
      <c r="CQ55" s="3">
        <f t="shared" si="102"/>
        <v>70</v>
      </c>
      <c r="CR55" s="3">
        <f t="shared" si="102"/>
        <v>70</v>
      </c>
      <c r="CS55" s="3">
        <f t="shared" si="102"/>
        <v>70</v>
      </c>
      <c r="CT55" s="3">
        <f t="shared" si="102"/>
        <v>70</v>
      </c>
      <c r="CU55" s="3">
        <f t="shared" si="102"/>
        <v>70</v>
      </c>
      <c r="CV55" s="3">
        <f t="shared" si="102"/>
        <v>70</v>
      </c>
    </row>
    <row r="56" spans="2:100" x14ac:dyDescent="0.2">
      <c r="B56" t="s">
        <v>62</v>
      </c>
      <c r="D56" s="4">
        <v>5400</v>
      </c>
      <c r="E56" s="4">
        <v>5400</v>
      </c>
      <c r="F56" s="4">
        <v>5600</v>
      </c>
      <c r="G56" s="4">
        <v>5900</v>
      </c>
      <c r="H56" s="4">
        <v>6100</v>
      </c>
      <c r="I56" s="4">
        <v>6300</v>
      </c>
      <c r="J56" s="4">
        <f>I56*1.02</f>
        <v>6426</v>
      </c>
      <c r="K56" s="4">
        <f>J56*1.02</f>
        <v>6554.52</v>
      </c>
      <c r="L56" s="3"/>
      <c r="M56" s="3">
        <f t="shared" si="90"/>
        <v>5400</v>
      </c>
      <c r="N56" s="3">
        <f t="shared" si="91"/>
        <v>5400</v>
      </c>
      <c r="O56" s="3">
        <f t="shared" si="91"/>
        <v>5400</v>
      </c>
      <c r="P56" s="3">
        <f t="shared" si="91"/>
        <v>5400</v>
      </c>
      <c r="Q56" s="3">
        <f t="shared" si="92"/>
        <v>5400</v>
      </c>
      <c r="R56" s="3">
        <f t="shared" si="93"/>
        <v>5400</v>
      </c>
      <c r="S56" s="3">
        <f t="shared" si="93"/>
        <v>5400</v>
      </c>
      <c r="T56" s="3">
        <f t="shared" si="93"/>
        <v>5400</v>
      </c>
      <c r="U56" s="3">
        <f t="shared" si="93"/>
        <v>5400</v>
      </c>
      <c r="V56" s="3">
        <f t="shared" si="93"/>
        <v>5400</v>
      </c>
      <c r="W56" s="3">
        <f t="shared" si="93"/>
        <v>5400</v>
      </c>
      <c r="X56" s="3">
        <f t="shared" si="93"/>
        <v>5400</v>
      </c>
      <c r="Y56" s="3">
        <f t="shared" si="93"/>
        <v>5400</v>
      </c>
      <c r="Z56" s="3">
        <f t="shared" si="93"/>
        <v>5400</v>
      </c>
      <c r="AA56" s="3">
        <f t="shared" si="93"/>
        <v>5400</v>
      </c>
      <c r="AB56" s="3">
        <f t="shared" si="93"/>
        <v>5400</v>
      </c>
      <c r="AC56" s="3">
        <f t="shared" si="94"/>
        <v>5600</v>
      </c>
      <c r="AD56" s="3">
        <f t="shared" si="95"/>
        <v>5600</v>
      </c>
      <c r="AE56" s="3">
        <f t="shared" si="95"/>
        <v>5600</v>
      </c>
      <c r="AF56" s="3">
        <f t="shared" si="95"/>
        <v>5600</v>
      </c>
      <c r="AG56" s="3">
        <f t="shared" si="95"/>
        <v>5600</v>
      </c>
      <c r="AH56" s="3">
        <f t="shared" si="95"/>
        <v>5600</v>
      </c>
      <c r="AI56" s="3">
        <f t="shared" si="95"/>
        <v>5600</v>
      </c>
      <c r="AJ56" s="3">
        <f t="shared" si="95"/>
        <v>5600</v>
      </c>
      <c r="AK56" s="3">
        <f t="shared" si="95"/>
        <v>5600</v>
      </c>
      <c r="AL56" s="3">
        <f t="shared" si="95"/>
        <v>5600</v>
      </c>
      <c r="AM56" s="3">
        <f t="shared" si="95"/>
        <v>5600</v>
      </c>
      <c r="AN56" s="3">
        <f t="shared" si="95"/>
        <v>5600</v>
      </c>
      <c r="AO56" s="3">
        <f t="shared" si="96"/>
        <v>5900</v>
      </c>
      <c r="AP56" s="3">
        <f t="shared" si="96"/>
        <v>5900</v>
      </c>
      <c r="AQ56" s="3">
        <f t="shared" si="96"/>
        <v>5900</v>
      </c>
      <c r="AR56" s="3">
        <f t="shared" si="96"/>
        <v>5900</v>
      </c>
      <c r="AS56" s="3">
        <f t="shared" si="96"/>
        <v>5900</v>
      </c>
      <c r="AT56" s="3">
        <f t="shared" si="96"/>
        <v>5900</v>
      </c>
      <c r="AU56" s="3">
        <f t="shared" si="96"/>
        <v>5900</v>
      </c>
      <c r="AV56" s="3">
        <f t="shared" si="96"/>
        <v>5900</v>
      </c>
      <c r="AW56" s="3">
        <f t="shared" si="96"/>
        <v>5900</v>
      </c>
      <c r="AX56" s="3">
        <f t="shared" si="96"/>
        <v>5900</v>
      </c>
      <c r="AY56" s="3">
        <f t="shared" si="96"/>
        <v>5900</v>
      </c>
      <c r="AZ56" s="3">
        <f t="shared" si="96"/>
        <v>5900</v>
      </c>
      <c r="BA56" s="3">
        <f t="shared" si="103"/>
        <v>6100</v>
      </c>
      <c r="BB56" s="3">
        <f t="shared" si="103"/>
        <v>6100</v>
      </c>
      <c r="BC56" s="3">
        <f t="shared" si="103"/>
        <v>6100</v>
      </c>
      <c r="BD56" s="3">
        <f t="shared" si="103"/>
        <v>6100</v>
      </c>
      <c r="BE56" s="3">
        <f t="shared" si="103"/>
        <v>6100</v>
      </c>
      <c r="BF56" s="3">
        <f t="shared" si="103"/>
        <v>6100</v>
      </c>
      <c r="BG56" s="3">
        <f t="shared" si="103"/>
        <v>6100</v>
      </c>
      <c r="BH56" s="3">
        <f t="shared" si="103"/>
        <v>6100</v>
      </c>
      <c r="BI56" s="3">
        <f t="shared" si="103"/>
        <v>6100</v>
      </c>
      <c r="BJ56" s="3">
        <f t="shared" si="103"/>
        <v>6100</v>
      </c>
      <c r="BK56" s="3">
        <f t="shared" si="103"/>
        <v>6100</v>
      </c>
      <c r="BL56" s="3">
        <f t="shared" si="103"/>
        <v>6100</v>
      </c>
      <c r="BM56" s="3">
        <f t="shared" si="104"/>
        <v>6300</v>
      </c>
      <c r="BN56" s="3">
        <f t="shared" si="98"/>
        <v>6300</v>
      </c>
      <c r="BO56" s="3">
        <f t="shared" si="98"/>
        <v>6300</v>
      </c>
      <c r="BP56" s="3">
        <f t="shared" si="98"/>
        <v>6300</v>
      </c>
      <c r="BQ56" s="3">
        <f t="shared" si="98"/>
        <v>6300</v>
      </c>
      <c r="BR56" s="3">
        <f t="shared" si="98"/>
        <v>6300</v>
      </c>
      <c r="BS56" s="3">
        <f t="shared" si="98"/>
        <v>6300</v>
      </c>
      <c r="BT56" s="3">
        <f t="shared" si="98"/>
        <v>6300</v>
      </c>
      <c r="BU56" s="3">
        <f t="shared" si="98"/>
        <v>6300</v>
      </c>
      <c r="BV56" s="3">
        <f t="shared" si="98"/>
        <v>6300</v>
      </c>
      <c r="BW56" s="3">
        <f t="shared" si="98"/>
        <v>6300</v>
      </c>
      <c r="BX56" s="3">
        <f t="shared" si="98"/>
        <v>6300</v>
      </c>
      <c r="BY56" s="3">
        <f t="shared" si="99"/>
        <v>6426</v>
      </c>
      <c r="BZ56" s="3">
        <f t="shared" si="100"/>
        <v>6426</v>
      </c>
      <c r="CA56" s="3">
        <f t="shared" si="100"/>
        <v>6426</v>
      </c>
      <c r="CB56" s="3">
        <f t="shared" si="100"/>
        <v>6426</v>
      </c>
      <c r="CC56" s="3">
        <f t="shared" si="100"/>
        <v>6426</v>
      </c>
      <c r="CD56" s="3">
        <f t="shared" si="100"/>
        <v>6426</v>
      </c>
      <c r="CE56" s="3">
        <f t="shared" si="100"/>
        <v>6426</v>
      </c>
      <c r="CF56" s="3">
        <f t="shared" si="100"/>
        <v>6426</v>
      </c>
      <c r="CG56" s="3">
        <f t="shared" si="100"/>
        <v>6426</v>
      </c>
      <c r="CH56" s="3">
        <f t="shared" si="100"/>
        <v>6426</v>
      </c>
      <c r="CI56" s="3">
        <f t="shared" si="100"/>
        <v>6426</v>
      </c>
      <c r="CJ56" s="3">
        <f t="shared" si="100"/>
        <v>6426</v>
      </c>
      <c r="CK56" s="3">
        <f t="shared" si="101"/>
        <v>6554.52</v>
      </c>
      <c r="CL56" s="3">
        <f t="shared" si="102"/>
        <v>6554.52</v>
      </c>
      <c r="CM56" s="3">
        <f t="shared" si="102"/>
        <v>6554.52</v>
      </c>
      <c r="CN56" s="3">
        <f t="shared" si="102"/>
        <v>6554.52</v>
      </c>
      <c r="CO56" s="3">
        <f t="shared" si="102"/>
        <v>6554.52</v>
      </c>
      <c r="CP56" s="3">
        <f t="shared" si="102"/>
        <v>6554.52</v>
      </c>
      <c r="CQ56" s="3">
        <f t="shared" si="102"/>
        <v>6554.52</v>
      </c>
      <c r="CR56" s="3">
        <f t="shared" si="102"/>
        <v>6554.52</v>
      </c>
      <c r="CS56" s="3">
        <f t="shared" si="102"/>
        <v>6554.52</v>
      </c>
      <c r="CT56" s="3">
        <f t="shared" si="102"/>
        <v>6554.52</v>
      </c>
      <c r="CU56" s="3">
        <f t="shared" si="102"/>
        <v>6554.52</v>
      </c>
      <c r="CV56" s="3">
        <f t="shared" si="102"/>
        <v>6554.52</v>
      </c>
    </row>
    <row r="57" spans="2:100" x14ac:dyDescent="0.2">
      <c r="B57" t="s">
        <v>6</v>
      </c>
      <c r="D57" s="11">
        <v>0.1</v>
      </c>
      <c r="E57" s="11">
        <v>0.1</v>
      </c>
      <c r="F57" s="11">
        <v>0.1</v>
      </c>
      <c r="G57" s="11">
        <v>0.09</v>
      </c>
      <c r="H57" s="11">
        <v>0.08</v>
      </c>
      <c r="I57" s="11">
        <v>7.0000000000000007E-2</v>
      </c>
      <c r="J57" s="11">
        <f>I57*0.9</f>
        <v>6.3000000000000014E-2</v>
      </c>
      <c r="K57" s="11">
        <f>J57*0.9</f>
        <v>5.6700000000000014E-2</v>
      </c>
      <c r="L57" s="5"/>
      <c r="M57" s="5">
        <f t="shared" si="90"/>
        <v>0.1</v>
      </c>
      <c r="N57" s="5">
        <f t="shared" si="91"/>
        <v>0.1</v>
      </c>
      <c r="O57" s="5">
        <f t="shared" si="91"/>
        <v>0.1</v>
      </c>
      <c r="P57" s="5">
        <f t="shared" si="91"/>
        <v>0.1</v>
      </c>
      <c r="Q57" s="5">
        <f t="shared" si="92"/>
        <v>0.1</v>
      </c>
      <c r="R57" s="5">
        <f t="shared" si="93"/>
        <v>0.1</v>
      </c>
      <c r="S57" s="5">
        <f t="shared" si="93"/>
        <v>0.1</v>
      </c>
      <c r="T57" s="5">
        <f t="shared" si="93"/>
        <v>0.1</v>
      </c>
      <c r="U57" s="5">
        <f t="shared" si="93"/>
        <v>0.1</v>
      </c>
      <c r="V57" s="5">
        <f t="shared" si="93"/>
        <v>0.1</v>
      </c>
      <c r="W57" s="5">
        <f t="shared" si="93"/>
        <v>0.1</v>
      </c>
      <c r="X57" s="5">
        <f t="shared" si="93"/>
        <v>0.1</v>
      </c>
      <c r="Y57" s="5">
        <f t="shared" si="93"/>
        <v>0.1</v>
      </c>
      <c r="Z57" s="5">
        <f t="shared" si="93"/>
        <v>0.1</v>
      </c>
      <c r="AA57" s="5">
        <f t="shared" si="93"/>
        <v>0.1</v>
      </c>
      <c r="AB57" s="5">
        <f t="shared" si="93"/>
        <v>0.1</v>
      </c>
      <c r="AC57" s="5">
        <f t="shared" si="94"/>
        <v>0.1</v>
      </c>
      <c r="AD57" s="5">
        <f t="shared" si="95"/>
        <v>0.1</v>
      </c>
      <c r="AE57" s="5">
        <f t="shared" si="95"/>
        <v>0.1</v>
      </c>
      <c r="AF57" s="5">
        <f t="shared" si="95"/>
        <v>0.1</v>
      </c>
      <c r="AG57" s="5">
        <f t="shared" si="95"/>
        <v>0.1</v>
      </c>
      <c r="AH57" s="5">
        <f t="shared" si="95"/>
        <v>0.1</v>
      </c>
      <c r="AI57" s="5">
        <f t="shared" si="95"/>
        <v>0.1</v>
      </c>
      <c r="AJ57" s="5">
        <f t="shared" si="95"/>
        <v>0.1</v>
      </c>
      <c r="AK57" s="5">
        <f t="shared" si="95"/>
        <v>0.1</v>
      </c>
      <c r="AL57" s="5">
        <f t="shared" si="95"/>
        <v>0.1</v>
      </c>
      <c r="AM57" s="5">
        <f t="shared" si="95"/>
        <v>0.1</v>
      </c>
      <c r="AN57" s="5">
        <f t="shared" si="95"/>
        <v>0.1</v>
      </c>
      <c r="AO57" s="5">
        <f t="shared" si="96"/>
        <v>0.09</v>
      </c>
      <c r="AP57" s="5">
        <f t="shared" si="96"/>
        <v>0.09</v>
      </c>
      <c r="AQ57" s="5">
        <f t="shared" si="96"/>
        <v>0.09</v>
      </c>
      <c r="AR57" s="5">
        <f t="shared" si="96"/>
        <v>0.09</v>
      </c>
      <c r="AS57" s="5">
        <f t="shared" si="96"/>
        <v>0.09</v>
      </c>
      <c r="AT57" s="5">
        <f t="shared" si="96"/>
        <v>0.09</v>
      </c>
      <c r="AU57" s="5">
        <f t="shared" si="96"/>
        <v>0.09</v>
      </c>
      <c r="AV57" s="5">
        <f t="shared" si="96"/>
        <v>0.09</v>
      </c>
      <c r="AW57" s="5">
        <f t="shared" si="96"/>
        <v>0.09</v>
      </c>
      <c r="AX57" s="5">
        <f t="shared" si="96"/>
        <v>0.09</v>
      </c>
      <c r="AY57" s="5">
        <f t="shared" si="96"/>
        <v>0.09</v>
      </c>
      <c r="AZ57" s="5">
        <f t="shared" si="96"/>
        <v>0.09</v>
      </c>
      <c r="BA57" s="5">
        <f t="shared" si="103"/>
        <v>0.08</v>
      </c>
      <c r="BB57" s="5">
        <f t="shared" si="103"/>
        <v>0.08</v>
      </c>
      <c r="BC57" s="5">
        <f t="shared" si="103"/>
        <v>0.08</v>
      </c>
      <c r="BD57" s="5">
        <f t="shared" si="103"/>
        <v>0.08</v>
      </c>
      <c r="BE57" s="5">
        <f t="shared" si="103"/>
        <v>0.08</v>
      </c>
      <c r="BF57" s="5">
        <f t="shared" si="103"/>
        <v>0.08</v>
      </c>
      <c r="BG57" s="5">
        <f t="shared" si="103"/>
        <v>0.08</v>
      </c>
      <c r="BH57" s="5">
        <f t="shared" si="103"/>
        <v>0.08</v>
      </c>
      <c r="BI57" s="5">
        <f t="shared" si="103"/>
        <v>0.08</v>
      </c>
      <c r="BJ57" s="5">
        <f t="shared" si="103"/>
        <v>0.08</v>
      </c>
      <c r="BK57" s="5">
        <f t="shared" si="103"/>
        <v>0.08</v>
      </c>
      <c r="BL57" s="5">
        <f t="shared" si="103"/>
        <v>0.08</v>
      </c>
      <c r="BM57" s="5">
        <f t="shared" si="104"/>
        <v>7.0000000000000007E-2</v>
      </c>
      <c r="BN57" s="5">
        <f t="shared" si="98"/>
        <v>7.0000000000000007E-2</v>
      </c>
      <c r="BO57" s="5">
        <f t="shared" si="98"/>
        <v>7.0000000000000007E-2</v>
      </c>
      <c r="BP57" s="5">
        <f t="shared" si="98"/>
        <v>7.0000000000000007E-2</v>
      </c>
      <c r="BQ57" s="5">
        <f t="shared" si="98"/>
        <v>7.0000000000000007E-2</v>
      </c>
      <c r="BR57" s="5">
        <f t="shared" si="98"/>
        <v>7.0000000000000007E-2</v>
      </c>
      <c r="BS57" s="5">
        <f t="shared" si="98"/>
        <v>7.0000000000000007E-2</v>
      </c>
      <c r="BT57" s="5">
        <f t="shared" si="98"/>
        <v>7.0000000000000007E-2</v>
      </c>
      <c r="BU57" s="5">
        <f t="shared" si="98"/>
        <v>7.0000000000000007E-2</v>
      </c>
      <c r="BV57" s="5">
        <f t="shared" si="98"/>
        <v>7.0000000000000007E-2</v>
      </c>
      <c r="BW57" s="5">
        <f t="shared" si="98"/>
        <v>7.0000000000000007E-2</v>
      </c>
      <c r="BX57" s="5">
        <f t="shared" si="98"/>
        <v>7.0000000000000007E-2</v>
      </c>
      <c r="BY57" s="5">
        <f t="shared" si="99"/>
        <v>6.3000000000000014E-2</v>
      </c>
      <c r="BZ57" s="5">
        <f t="shared" si="100"/>
        <v>6.3000000000000014E-2</v>
      </c>
      <c r="CA57" s="5">
        <f t="shared" si="100"/>
        <v>6.3000000000000014E-2</v>
      </c>
      <c r="CB57" s="5">
        <f t="shared" si="100"/>
        <v>6.3000000000000014E-2</v>
      </c>
      <c r="CC57" s="5">
        <f t="shared" si="100"/>
        <v>6.3000000000000014E-2</v>
      </c>
      <c r="CD57" s="5">
        <f t="shared" si="100"/>
        <v>6.3000000000000014E-2</v>
      </c>
      <c r="CE57" s="5">
        <f t="shared" si="100"/>
        <v>6.3000000000000014E-2</v>
      </c>
      <c r="CF57" s="5">
        <f t="shared" si="100"/>
        <v>6.3000000000000014E-2</v>
      </c>
      <c r="CG57" s="5">
        <f t="shared" si="100"/>
        <v>6.3000000000000014E-2</v>
      </c>
      <c r="CH57" s="5">
        <f t="shared" si="100"/>
        <v>6.3000000000000014E-2</v>
      </c>
      <c r="CI57" s="5">
        <f t="shared" si="100"/>
        <v>6.3000000000000014E-2</v>
      </c>
      <c r="CJ57" s="5">
        <f t="shared" si="100"/>
        <v>6.3000000000000014E-2</v>
      </c>
      <c r="CK57" s="5">
        <f t="shared" si="101"/>
        <v>5.6700000000000014E-2</v>
      </c>
      <c r="CL57" s="5">
        <f t="shared" si="102"/>
        <v>5.6700000000000014E-2</v>
      </c>
      <c r="CM57" s="5">
        <f t="shared" si="102"/>
        <v>5.6700000000000014E-2</v>
      </c>
      <c r="CN57" s="5">
        <f t="shared" si="102"/>
        <v>5.6700000000000014E-2</v>
      </c>
      <c r="CO57" s="5">
        <f t="shared" si="102"/>
        <v>5.6700000000000014E-2</v>
      </c>
      <c r="CP57" s="5">
        <f t="shared" si="102"/>
        <v>5.6700000000000014E-2</v>
      </c>
      <c r="CQ57" s="5">
        <f t="shared" si="102"/>
        <v>5.6700000000000014E-2</v>
      </c>
      <c r="CR57" s="5">
        <f t="shared" si="102"/>
        <v>5.6700000000000014E-2</v>
      </c>
      <c r="CS57" s="5">
        <f t="shared" si="102"/>
        <v>5.6700000000000014E-2</v>
      </c>
      <c r="CT57" s="5">
        <f t="shared" si="102"/>
        <v>5.6700000000000014E-2</v>
      </c>
      <c r="CU57" s="5">
        <f t="shared" si="102"/>
        <v>5.6700000000000014E-2</v>
      </c>
      <c r="CV57" s="5">
        <f t="shared" si="102"/>
        <v>5.6700000000000014E-2</v>
      </c>
    </row>
    <row r="58" spans="2:100" x14ac:dyDescent="0.2">
      <c r="B58" t="s">
        <v>89</v>
      </c>
      <c r="D58" s="11">
        <v>0.1</v>
      </c>
      <c r="E58" s="11">
        <v>0.1</v>
      </c>
      <c r="F58" s="11">
        <v>0.1</v>
      </c>
      <c r="G58" s="11">
        <v>0.1</v>
      </c>
      <c r="H58" s="11">
        <v>0.1</v>
      </c>
      <c r="I58" s="11">
        <v>0.1</v>
      </c>
      <c r="J58" s="11">
        <v>0.1</v>
      </c>
      <c r="K58" s="11">
        <v>0.1</v>
      </c>
      <c r="L58" s="6"/>
      <c r="M58" s="5">
        <f t="shared" si="90"/>
        <v>0.1</v>
      </c>
      <c r="N58" s="5">
        <f t="shared" si="91"/>
        <v>0.1</v>
      </c>
      <c r="O58" s="5">
        <f t="shared" si="91"/>
        <v>0.1</v>
      </c>
      <c r="P58" s="5">
        <f t="shared" si="91"/>
        <v>0.1</v>
      </c>
      <c r="Q58" s="5">
        <f t="shared" si="92"/>
        <v>0.1</v>
      </c>
      <c r="R58" s="5">
        <f t="shared" si="93"/>
        <v>0.1</v>
      </c>
      <c r="S58" s="5">
        <f t="shared" si="93"/>
        <v>0.1</v>
      </c>
      <c r="T58" s="5">
        <f t="shared" si="93"/>
        <v>0.1</v>
      </c>
      <c r="U58" s="5">
        <f t="shared" si="93"/>
        <v>0.1</v>
      </c>
      <c r="V58" s="5">
        <f t="shared" si="93"/>
        <v>0.1</v>
      </c>
      <c r="W58" s="5">
        <f t="shared" si="93"/>
        <v>0.1</v>
      </c>
      <c r="X58" s="5">
        <f t="shared" si="93"/>
        <v>0.1</v>
      </c>
      <c r="Y58" s="5">
        <f t="shared" si="93"/>
        <v>0.1</v>
      </c>
      <c r="Z58" s="5">
        <f t="shared" si="93"/>
        <v>0.1</v>
      </c>
      <c r="AA58" s="5">
        <f t="shared" si="93"/>
        <v>0.1</v>
      </c>
      <c r="AB58" s="5">
        <f t="shared" si="93"/>
        <v>0.1</v>
      </c>
      <c r="AC58" s="5">
        <f t="shared" si="94"/>
        <v>0.1</v>
      </c>
      <c r="AD58" s="5">
        <f t="shared" si="95"/>
        <v>0.1</v>
      </c>
      <c r="AE58" s="5">
        <f t="shared" si="95"/>
        <v>0.1</v>
      </c>
      <c r="AF58" s="5">
        <f t="shared" si="95"/>
        <v>0.1</v>
      </c>
      <c r="AG58" s="5">
        <f t="shared" si="95"/>
        <v>0.1</v>
      </c>
      <c r="AH58" s="5">
        <f t="shared" si="95"/>
        <v>0.1</v>
      </c>
      <c r="AI58" s="5">
        <f t="shared" si="95"/>
        <v>0.1</v>
      </c>
      <c r="AJ58" s="5">
        <f t="shared" si="95"/>
        <v>0.1</v>
      </c>
      <c r="AK58" s="5">
        <f t="shared" si="95"/>
        <v>0.1</v>
      </c>
      <c r="AL58" s="5">
        <f t="shared" si="95"/>
        <v>0.1</v>
      </c>
      <c r="AM58" s="5">
        <f t="shared" si="95"/>
        <v>0.1</v>
      </c>
      <c r="AN58" s="5">
        <f t="shared" si="95"/>
        <v>0.1</v>
      </c>
      <c r="AO58" s="5">
        <f t="shared" si="96"/>
        <v>0.1</v>
      </c>
      <c r="AP58" s="5">
        <f t="shared" si="96"/>
        <v>0.1</v>
      </c>
      <c r="AQ58" s="5">
        <f t="shared" si="96"/>
        <v>0.1</v>
      </c>
      <c r="AR58" s="5">
        <f t="shared" si="96"/>
        <v>0.1</v>
      </c>
      <c r="AS58" s="5">
        <f t="shared" si="96"/>
        <v>0.1</v>
      </c>
      <c r="AT58" s="5">
        <f t="shared" si="96"/>
        <v>0.1</v>
      </c>
      <c r="AU58" s="5">
        <f t="shared" si="96"/>
        <v>0.1</v>
      </c>
      <c r="AV58" s="5">
        <f t="shared" si="96"/>
        <v>0.1</v>
      </c>
      <c r="AW58" s="5">
        <f t="shared" si="96"/>
        <v>0.1</v>
      </c>
      <c r="AX58" s="5">
        <f t="shared" si="96"/>
        <v>0.1</v>
      </c>
      <c r="AY58" s="5">
        <f t="shared" si="96"/>
        <v>0.1</v>
      </c>
      <c r="AZ58" s="5">
        <f t="shared" si="96"/>
        <v>0.1</v>
      </c>
      <c r="BA58" s="5">
        <f t="shared" si="103"/>
        <v>0.1</v>
      </c>
      <c r="BB58" s="5">
        <f t="shared" si="103"/>
        <v>0.1</v>
      </c>
      <c r="BC58" s="5">
        <f t="shared" si="103"/>
        <v>0.1</v>
      </c>
      <c r="BD58" s="5">
        <f t="shared" si="103"/>
        <v>0.1</v>
      </c>
      <c r="BE58" s="5">
        <f t="shared" si="103"/>
        <v>0.1</v>
      </c>
      <c r="BF58" s="5">
        <f t="shared" si="103"/>
        <v>0.1</v>
      </c>
      <c r="BG58" s="5">
        <f t="shared" si="103"/>
        <v>0.1</v>
      </c>
      <c r="BH58" s="5">
        <f t="shared" si="103"/>
        <v>0.1</v>
      </c>
      <c r="BI58" s="5">
        <f t="shared" si="103"/>
        <v>0.1</v>
      </c>
      <c r="BJ58" s="5">
        <f t="shared" si="103"/>
        <v>0.1</v>
      </c>
      <c r="BK58" s="5">
        <f t="shared" si="103"/>
        <v>0.1</v>
      </c>
      <c r="BL58" s="5">
        <f t="shared" si="103"/>
        <v>0.1</v>
      </c>
      <c r="BM58" s="5">
        <f t="shared" si="104"/>
        <v>0.1</v>
      </c>
      <c r="BN58" s="5">
        <f t="shared" si="98"/>
        <v>0.1</v>
      </c>
      <c r="BO58" s="5">
        <f t="shared" si="98"/>
        <v>0.1</v>
      </c>
      <c r="BP58" s="5">
        <f t="shared" si="98"/>
        <v>0.1</v>
      </c>
      <c r="BQ58" s="5">
        <f t="shared" si="98"/>
        <v>0.1</v>
      </c>
      <c r="BR58" s="5">
        <f t="shared" si="98"/>
        <v>0.1</v>
      </c>
      <c r="BS58" s="5">
        <f t="shared" si="98"/>
        <v>0.1</v>
      </c>
      <c r="BT58" s="5">
        <f t="shared" si="98"/>
        <v>0.1</v>
      </c>
      <c r="BU58" s="5">
        <f t="shared" si="98"/>
        <v>0.1</v>
      </c>
      <c r="BV58" s="5">
        <f t="shared" si="98"/>
        <v>0.1</v>
      </c>
      <c r="BW58" s="5">
        <f t="shared" si="98"/>
        <v>0.1</v>
      </c>
      <c r="BX58" s="5">
        <f t="shared" si="98"/>
        <v>0.1</v>
      </c>
      <c r="BY58" s="5">
        <f t="shared" si="99"/>
        <v>0.1</v>
      </c>
      <c r="BZ58" s="5">
        <f t="shared" si="100"/>
        <v>0.1</v>
      </c>
      <c r="CA58" s="5">
        <f t="shared" si="100"/>
        <v>0.1</v>
      </c>
      <c r="CB58" s="5">
        <f t="shared" si="100"/>
        <v>0.1</v>
      </c>
      <c r="CC58" s="5">
        <f t="shared" si="100"/>
        <v>0.1</v>
      </c>
      <c r="CD58" s="5">
        <f t="shared" si="100"/>
        <v>0.1</v>
      </c>
      <c r="CE58" s="5">
        <f t="shared" si="100"/>
        <v>0.1</v>
      </c>
      <c r="CF58" s="5">
        <f t="shared" si="100"/>
        <v>0.1</v>
      </c>
      <c r="CG58" s="5">
        <f t="shared" si="100"/>
        <v>0.1</v>
      </c>
      <c r="CH58" s="5">
        <f t="shared" si="100"/>
        <v>0.1</v>
      </c>
      <c r="CI58" s="5">
        <f t="shared" si="100"/>
        <v>0.1</v>
      </c>
      <c r="CJ58" s="5">
        <f t="shared" si="100"/>
        <v>0.1</v>
      </c>
      <c r="CK58" s="5">
        <f t="shared" si="101"/>
        <v>0.1</v>
      </c>
      <c r="CL58" s="5">
        <f t="shared" si="102"/>
        <v>0.1</v>
      </c>
      <c r="CM58" s="5">
        <f t="shared" si="102"/>
        <v>0.1</v>
      </c>
      <c r="CN58" s="5">
        <f t="shared" si="102"/>
        <v>0.1</v>
      </c>
      <c r="CO58" s="5">
        <f t="shared" si="102"/>
        <v>0.1</v>
      </c>
      <c r="CP58" s="5">
        <f t="shared" si="102"/>
        <v>0.1</v>
      </c>
      <c r="CQ58" s="5">
        <f t="shared" si="102"/>
        <v>0.1</v>
      </c>
      <c r="CR58" s="5">
        <f t="shared" si="102"/>
        <v>0.1</v>
      </c>
      <c r="CS58" s="5">
        <f t="shared" si="102"/>
        <v>0.1</v>
      </c>
      <c r="CT58" s="5">
        <f t="shared" si="102"/>
        <v>0.1</v>
      </c>
      <c r="CU58" s="5">
        <f t="shared" si="102"/>
        <v>0.1</v>
      </c>
      <c r="CV58" s="5">
        <f t="shared" si="102"/>
        <v>0.1</v>
      </c>
    </row>
    <row r="59" spans="2:100" x14ac:dyDescent="0.2"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2:100" x14ac:dyDescent="0.2">
      <c r="B60" t="s">
        <v>123</v>
      </c>
      <c r="D60" s="43">
        <v>0.1</v>
      </c>
    </row>
    <row r="61" spans="2:100" x14ac:dyDescent="0.2">
      <c r="B61" t="s">
        <v>106</v>
      </c>
      <c r="D61" s="3">
        <f>4*K34+I41</f>
        <v>30289429.213300616</v>
      </c>
    </row>
    <row r="62" spans="2:100" x14ac:dyDescent="0.2">
      <c r="B62" t="s">
        <v>122</v>
      </c>
      <c r="D62" s="49">
        <f>D42+E42/(1+$D$60)+F42/(1+$D$60)^2+G42/(1+$D$60)^3+H42/(1+$D$60)^4+I42/(1+$D$60)^5+J42/(1+D60)^6+((K42/D60)/(1+D60)^7)</f>
        <v>34249558.348397128</v>
      </c>
      <c r="F62" t="s">
        <v>108</v>
      </c>
      <c r="G62" s="33"/>
    </row>
    <row r="63" spans="2:100" x14ac:dyDescent="0.2">
      <c r="B63" t="s">
        <v>107</v>
      </c>
      <c r="C63" s="45">
        <v>0.32</v>
      </c>
      <c r="D63" s="3">
        <f>(D$37*((1+C63)^7))+(E$37*((1+C63)^6))+(F$37*((1+C63)^5))+(G$37*((1+C63)^4))+(H$37*((1+C63)^3))+(I$37*((1+C63)^2))</f>
        <v>29175408.347627524</v>
      </c>
    </row>
    <row r="64" spans="2:100" x14ac:dyDescent="0.2">
      <c r="C64" s="6"/>
      <c r="D64" s="3"/>
    </row>
    <row r="65" spans="2:100" x14ac:dyDescent="0.2">
      <c r="B65" s="8" t="s">
        <v>200</v>
      </c>
      <c r="C65" s="108"/>
      <c r="D65" s="28"/>
      <c r="E65" s="9">
        <f>(13500-E23)+(200*1.25*8)</f>
        <v>3311.4285714285725</v>
      </c>
      <c r="F65" s="9">
        <f>(10%*F23)+((E11+50%*F10)*80%*7*1.25*12)+((E11+50%*F10)*20%*10*7*12)</f>
        <v>112641.70000000001</v>
      </c>
      <c r="G65" s="9">
        <f t="shared" ref="G65:K65" si="105">(10%*G23)+((F11+50%*G10)*80%*7*1.25*12)+((F11+50%*G10)*20%*10*7*12)</f>
        <v>554731.37142857141</v>
      </c>
      <c r="H65" s="9">
        <f t="shared" si="105"/>
        <v>1544411.4857142861</v>
      </c>
      <c r="I65" s="9">
        <f t="shared" si="105"/>
        <v>2845272.6</v>
      </c>
      <c r="J65" s="9">
        <f t="shared" si="105"/>
        <v>4070379.7440000009</v>
      </c>
      <c r="K65" s="9">
        <f t="shared" si="105"/>
        <v>5057805.6100800028</v>
      </c>
    </row>
    <row r="68" spans="2:100" x14ac:dyDescent="0.2">
      <c r="B68" s="117" t="s">
        <v>265</v>
      </c>
      <c r="D68" s="37">
        <v>2018</v>
      </c>
      <c r="E68" s="37">
        <v>2019</v>
      </c>
      <c r="F68" s="37">
        <v>2020</v>
      </c>
      <c r="G68" s="37">
        <v>2021</v>
      </c>
      <c r="H68" s="37">
        <v>2022</v>
      </c>
      <c r="I68" s="37">
        <v>2023</v>
      </c>
      <c r="J68" s="37">
        <v>2024</v>
      </c>
      <c r="K68" s="37">
        <v>2025</v>
      </c>
    </row>
    <row r="69" spans="2:100" x14ac:dyDescent="0.2">
      <c r="B69" t="s">
        <v>203</v>
      </c>
      <c r="D69" s="109">
        <f>D7</f>
        <v>1</v>
      </c>
      <c r="E69" s="109">
        <f>E7</f>
        <v>3</v>
      </c>
      <c r="F69" s="109">
        <f t="shared" ref="F69:K69" si="106">F7</f>
        <v>7</v>
      </c>
      <c r="G69" s="109">
        <f t="shared" si="106"/>
        <v>7</v>
      </c>
      <c r="H69" s="109">
        <f t="shared" si="106"/>
        <v>7</v>
      </c>
      <c r="I69" s="109">
        <f t="shared" si="106"/>
        <v>7</v>
      </c>
      <c r="J69" s="109">
        <f t="shared" si="106"/>
        <v>7</v>
      </c>
      <c r="K69" s="109">
        <f t="shared" si="106"/>
        <v>7</v>
      </c>
      <c r="M69" s="109">
        <f>M7</f>
        <v>0</v>
      </c>
      <c r="N69" s="109">
        <f t="shared" ref="N69:BY69" si="107">N7</f>
        <v>0</v>
      </c>
      <c r="O69" s="109">
        <f t="shared" si="107"/>
        <v>0</v>
      </c>
      <c r="P69" s="109">
        <f t="shared" si="107"/>
        <v>1</v>
      </c>
      <c r="Q69" s="109">
        <f t="shared" si="107"/>
        <v>2</v>
      </c>
      <c r="R69" s="109">
        <f t="shared" si="107"/>
        <v>2</v>
      </c>
      <c r="S69" s="109">
        <f t="shared" si="107"/>
        <v>2</v>
      </c>
      <c r="T69" s="109">
        <f t="shared" si="107"/>
        <v>2</v>
      </c>
      <c r="U69" s="109">
        <f t="shared" si="107"/>
        <v>2</v>
      </c>
      <c r="V69" s="109">
        <f t="shared" si="107"/>
        <v>2</v>
      </c>
      <c r="W69" s="109">
        <f t="shared" si="107"/>
        <v>2</v>
      </c>
      <c r="X69" s="109">
        <f t="shared" si="107"/>
        <v>2</v>
      </c>
      <c r="Y69" s="109">
        <f t="shared" si="107"/>
        <v>2</v>
      </c>
      <c r="Z69" s="109">
        <f t="shared" si="107"/>
        <v>3</v>
      </c>
      <c r="AA69" s="109">
        <f t="shared" si="107"/>
        <v>3</v>
      </c>
      <c r="AB69" s="109">
        <f t="shared" si="107"/>
        <v>3</v>
      </c>
      <c r="AC69" s="109">
        <f t="shared" si="107"/>
        <v>3</v>
      </c>
      <c r="AD69" s="109">
        <f t="shared" si="107"/>
        <v>3</v>
      </c>
      <c r="AE69" s="109">
        <f t="shared" si="107"/>
        <v>3</v>
      </c>
      <c r="AF69" s="109">
        <f t="shared" si="107"/>
        <v>4</v>
      </c>
      <c r="AG69" s="109">
        <f t="shared" si="107"/>
        <v>4</v>
      </c>
      <c r="AH69" s="109">
        <f t="shared" si="107"/>
        <v>5</v>
      </c>
      <c r="AI69" s="109">
        <f t="shared" si="107"/>
        <v>5</v>
      </c>
      <c r="AJ69" s="109">
        <f t="shared" si="107"/>
        <v>5</v>
      </c>
      <c r="AK69" s="109">
        <f t="shared" si="107"/>
        <v>6</v>
      </c>
      <c r="AL69" s="109">
        <f t="shared" si="107"/>
        <v>6</v>
      </c>
      <c r="AM69" s="109">
        <f t="shared" si="107"/>
        <v>7</v>
      </c>
      <c r="AN69" s="109">
        <f t="shared" si="107"/>
        <v>7</v>
      </c>
      <c r="AO69" s="109">
        <f t="shared" si="107"/>
        <v>7</v>
      </c>
      <c r="AP69" s="109">
        <f t="shared" si="107"/>
        <v>7</v>
      </c>
      <c r="AQ69" s="109">
        <f t="shared" si="107"/>
        <v>7</v>
      </c>
      <c r="AR69" s="109">
        <f t="shared" si="107"/>
        <v>7</v>
      </c>
      <c r="AS69" s="109">
        <f t="shared" si="107"/>
        <v>7</v>
      </c>
      <c r="AT69" s="109">
        <f t="shared" si="107"/>
        <v>7</v>
      </c>
      <c r="AU69" s="109">
        <f t="shared" si="107"/>
        <v>7</v>
      </c>
      <c r="AV69" s="109">
        <f t="shared" si="107"/>
        <v>7</v>
      </c>
      <c r="AW69" s="109">
        <f t="shared" si="107"/>
        <v>7</v>
      </c>
      <c r="AX69" s="109">
        <f t="shared" si="107"/>
        <v>7</v>
      </c>
      <c r="AY69" s="109">
        <f t="shared" si="107"/>
        <v>7</v>
      </c>
      <c r="AZ69" s="109">
        <f t="shared" si="107"/>
        <v>7</v>
      </c>
      <c r="BA69" s="109">
        <f t="shared" si="107"/>
        <v>7</v>
      </c>
      <c r="BB69" s="109">
        <f t="shared" si="107"/>
        <v>7</v>
      </c>
      <c r="BC69" s="109">
        <f t="shared" si="107"/>
        <v>7</v>
      </c>
      <c r="BD69" s="109">
        <f t="shared" si="107"/>
        <v>7</v>
      </c>
      <c r="BE69" s="109">
        <f t="shared" si="107"/>
        <v>7</v>
      </c>
      <c r="BF69" s="109">
        <f t="shared" si="107"/>
        <v>7</v>
      </c>
      <c r="BG69" s="109">
        <f t="shared" si="107"/>
        <v>7</v>
      </c>
      <c r="BH69" s="109">
        <f t="shared" si="107"/>
        <v>7</v>
      </c>
      <c r="BI69" s="109">
        <f t="shared" si="107"/>
        <v>7</v>
      </c>
      <c r="BJ69" s="109">
        <f t="shared" si="107"/>
        <v>7</v>
      </c>
      <c r="BK69" s="109">
        <f t="shared" si="107"/>
        <v>7</v>
      </c>
      <c r="BL69" s="109">
        <f t="shared" si="107"/>
        <v>7</v>
      </c>
      <c r="BM69" s="109">
        <f t="shared" si="107"/>
        <v>7</v>
      </c>
      <c r="BN69" s="109">
        <f t="shared" si="107"/>
        <v>7</v>
      </c>
      <c r="BO69" s="109">
        <f t="shared" si="107"/>
        <v>7</v>
      </c>
      <c r="BP69" s="109">
        <f t="shared" si="107"/>
        <v>7</v>
      </c>
      <c r="BQ69" s="109">
        <f t="shared" si="107"/>
        <v>7</v>
      </c>
      <c r="BR69" s="109">
        <f t="shared" si="107"/>
        <v>7</v>
      </c>
      <c r="BS69" s="109">
        <f t="shared" si="107"/>
        <v>7</v>
      </c>
      <c r="BT69" s="109">
        <f t="shared" si="107"/>
        <v>7</v>
      </c>
      <c r="BU69" s="109">
        <f t="shared" si="107"/>
        <v>7</v>
      </c>
      <c r="BV69" s="109">
        <f t="shared" si="107"/>
        <v>7</v>
      </c>
      <c r="BW69" s="109">
        <f t="shared" si="107"/>
        <v>7</v>
      </c>
      <c r="BX69" s="109">
        <f t="shared" si="107"/>
        <v>7</v>
      </c>
      <c r="BY69" s="109">
        <f t="shared" si="107"/>
        <v>7</v>
      </c>
      <c r="BZ69" s="109">
        <f t="shared" ref="BZ69:CV69" si="108">BZ7</f>
        <v>7</v>
      </c>
      <c r="CA69" s="109">
        <f t="shared" si="108"/>
        <v>7</v>
      </c>
      <c r="CB69" s="109">
        <f t="shared" si="108"/>
        <v>7</v>
      </c>
      <c r="CC69" s="109">
        <f t="shared" si="108"/>
        <v>7</v>
      </c>
      <c r="CD69" s="109">
        <f t="shared" si="108"/>
        <v>7</v>
      </c>
      <c r="CE69" s="109">
        <f t="shared" si="108"/>
        <v>7</v>
      </c>
      <c r="CF69" s="109">
        <f t="shared" si="108"/>
        <v>7</v>
      </c>
      <c r="CG69" s="109">
        <f t="shared" si="108"/>
        <v>7</v>
      </c>
      <c r="CH69" s="109">
        <f t="shared" si="108"/>
        <v>7</v>
      </c>
      <c r="CI69" s="109">
        <f t="shared" si="108"/>
        <v>7</v>
      </c>
      <c r="CJ69" s="109">
        <f t="shared" si="108"/>
        <v>7</v>
      </c>
      <c r="CK69" s="109">
        <f t="shared" si="108"/>
        <v>7</v>
      </c>
      <c r="CL69" s="109">
        <f t="shared" si="108"/>
        <v>7</v>
      </c>
      <c r="CM69" s="109">
        <f t="shared" si="108"/>
        <v>7</v>
      </c>
      <c r="CN69" s="109">
        <f t="shared" si="108"/>
        <v>7</v>
      </c>
      <c r="CO69" s="109">
        <f t="shared" si="108"/>
        <v>7</v>
      </c>
      <c r="CP69" s="109">
        <f t="shared" si="108"/>
        <v>7</v>
      </c>
      <c r="CQ69" s="109">
        <f t="shared" si="108"/>
        <v>7</v>
      </c>
      <c r="CR69" s="109">
        <f t="shared" si="108"/>
        <v>7</v>
      </c>
      <c r="CS69" s="109">
        <f t="shared" si="108"/>
        <v>7</v>
      </c>
      <c r="CT69" s="109">
        <f t="shared" si="108"/>
        <v>7</v>
      </c>
      <c r="CU69" s="109">
        <f t="shared" si="108"/>
        <v>7</v>
      </c>
      <c r="CV69" s="109">
        <f t="shared" si="108"/>
        <v>7</v>
      </c>
    </row>
    <row r="70" spans="2:100" x14ac:dyDescent="0.2">
      <c r="B70" t="s">
        <v>204</v>
      </c>
      <c r="D70" s="109">
        <f>D20</f>
        <v>1</v>
      </c>
      <c r="E70" s="109">
        <v>2</v>
      </c>
      <c r="F70" s="109">
        <f t="shared" ref="F70:K70" si="109">F20</f>
        <v>3.1</v>
      </c>
      <c r="G70" s="109">
        <f t="shared" si="109"/>
        <v>7.3</v>
      </c>
      <c r="H70" s="109">
        <f t="shared" si="109"/>
        <v>10</v>
      </c>
      <c r="I70" s="109">
        <f t="shared" si="109"/>
        <v>12</v>
      </c>
      <c r="J70" s="109">
        <f t="shared" si="109"/>
        <v>13.4</v>
      </c>
      <c r="K70" s="109">
        <f t="shared" si="109"/>
        <v>14.2</v>
      </c>
      <c r="M70" s="109">
        <f>M20</f>
        <v>0</v>
      </c>
      <c r="N70" s="109">
        <f t="shared" ref="N70:BY70" si="110">N20</f>
        <v>0</v>
      </c>
      <c r="O70" s="109">
        <f t="shared" si="110"/>
        <v>1</v>
      </c>
      <c r="P70" s="109">
        <f t="shared" si="110"/>
        <v>1</v>
      </c>
      <c r="Q70" s="109">
        <f t="shared" si="110"/>
        <v>1</v>
      </c>
      <c r="R70" s="109">
        <f t="shared" si="110"/>
        <v>1</v>
      </c>
      <c r="S70" s="109">
        <f t="shared" si="110"/>
        <v>1</v>
      </c>
      <c r="T70" s="109">
        <f t="shared" si="110"/>
        <v>1</v>
      </c>
      <c r="U70" s="109">
        <f t="shared" si="110"/>
        <v>2</v>
      </c>
      <c r="V70" s="109">
        <f t="shared" si="110"/>
        <v>2</v>
      </c>
      <c r="W70" s="109">
        <f t="shared" si="110"/>
        <v>2</v>
      </c>
      <c r="X70" s="109">
        <f t="shared" si="110"/>
        <v>2</v>
      </c>
      <c r="Y70" s="109">
        <f t="shared" si="110"/>
        <v>2</v>
      </c>
      <c r="Z70" s="109">
        <f t="shared" si="110"/>
        <v>2</v>
      </c>
      <c r="AA70" s="109">
        <f t="shared" si="110"/>
        <v>2</v>
      </c>
      <c r="AB70" s="109">
        <f t="shared" si="110"/>
        <v>2</v>
      </c>
      <c r="AC70" s="109">
        <f t="shared" si="110"/>
        <v>2</v>
      </c>
      <c r="AD70" s="109">
        <f t="shared" si="110"/>
        <v>2</v>
      </c>
      <c r="AE70" s="109">
        <f t="shared" si="110"/>
        <v>2</v>
      </c>
      <c r="AF70" s="109">
        <f t="shared" si="110"/>
        <v>3</v>
      </c>
      <c r="AG70" s="109">
        <f t="shared" si="110"/>
        <v>3</v>
      </c>
      <c r="AH70" s="109">
        <f t="shared" si="110"/>
        <v>3</v>
      </c>
      <c r="AI70" s="109">
        <f t="shared" si="110"/>
        <v>3</v>
      </c>
      <c r="AJ70" s="109">
        <f t="shared" si="110"/>
        <v>3</v>
      </c>
      <c r="AK70" s="109">
        <f t="shared" si="110"/>
        <v>3</v>
      </c>
      <c r="AL70" s="109">
        <f t="shared" si="110"/>
        <v>3</v>
      </c>
      <c r="AM70" s="109">
        <f t="shared" si="110"/>
        <v>2.8</v>
      </c>
      <c r="AN70" s="109">
        <f t="shared" si="110"/>
        <v>3.1</v>
      </c>
      <c r="AO70" s="109">
        <f t="shared" si="110"/>
        <v>3.1</v>
      </c>
      <c r="AP70" s="109">
        <f t="shared" si="110"/>
        <v>3.4</v>
      </c>
      <c r="AQ70" s="109">
        <f t="shared" si="110"/>
        <v>3.8</v>
      </c>
      <c r="AR70" s="109">
        <f t="shared" si="110"/>
        <v>4.2</v>
      </c>
      <c r="AS70" s="109">
        <f t="shared" si="110"/>
        <v>4.5999999999999996</v>
      </c>
      <c r="AT70" s="109">
        <f t="shared" si="110"/>
        <v>4.9000000000000004</v>
      </c>
      <c r="AU70" s="109">
        <f t="shared" si="110"/>
        <v>5.3</v>
      </c>
      <c r="AV70" s="109">
        <f t="shared" si="110"/>
        <v>5.7</v>
      </c>
      <c r="AW70" s="109">
        <f t="shared" si="110"/>
        <v>6.1</v>
      </c>
      <c r="AX70" s="109">
        <f t="shared" si="110"/>
        <v>6.5</v>
      </c>
      <c r="AY70" s="109">
        <f t="shared" si="110"/>
        <v>6.9</v>
      </c>
      <c r="AZ70" s="109">
        <f t="shared" si="110"/>
        <v>7.3</v>
      </c>
      <c r="BA70" s="109">
        <f t="shared" si="110"/>
        <v>6.9</v>
      </c>
      <c r="BB70" s="109">
        <f t="shared" si="110"/>
        <v>7.2</v>
      </c>
      <c r="BC70" s="109">
        <f t="shared" si="110"/>
        <v>7.5</v>
      </c>
      <c r="BD70" s="109">
        <f t="shared" si="110"/>
        <v>7.8</v>
      </c>
      <c r="BE70" s="109">
        <f t="shared" si="110"/>
        <v>8.1</v>
      </c>
      <c r="BF70" s="109">
        <f t="shared" si="110"/>
        <v>8.4</v>
      </c>
      <c r="BG70" s="109">
        <f t="shared" si="110"/>
        <v>8.6</v>
      </c>
      <c r="BH70" s="109">
        <f t="shared" si="110"/>
        <v>8.9</v>
      </c>
      <c r="BI70" s="109">
        <f t="shared" si="110"/>
        <v>9.1999999999999993</v>
      </c>
      <c r="BJ70" s="109">
        <f t="shared" si="110"/>
        <v>9.5</v>
      </c>
      <c r="BK70" s="109">
        <f t="shared" si="110"/>
        <v>9.8000000000000007</v>
      </c>
      <c r="BL70" s="109">
        <f t="shared" si="110"/>
        <v>10</v>
      </c>
      <c r="BM70" s="109">
        <f t="shared" si="110"/>
        <v>10.3</v>
      </c>
      <c r="BN70" s="109">
        <f t="shared" si="110"/>
        <v>10.6</v>
      </c>
      <c r="BO70" s="109">
        <f t="shared" si="110"/>
        <v>10.7</v>
      </c>
      <c r="BP70" s="109">
        <f t="shared" si="110"/>
        <v>10.9</v>
      </c>
      <c r="BQ70" s="109">
        <f t="shared" si="110"/>
        <v>11</v>
      </c>
      <c r="BR70" s="109">
        <f t="shared" si="110"/>
        <v>11.2</v>
      </c>
      <c r="BS70" s="109">
        <f t="shared" si="110"/>
        <v>11.3</v>
      </c>
      <c r="BT70" s="109">
        <f t="shared" si="110"/>
        <v>11.4</v>
      </c>
      <c r="BU70" s="109">
        <f t="shared" si="110"/>
        <v>11.6</v>
      </c>
      <c r="BV70" s="109">
        <f t="shared" si="110"/>
        <v>11.7</v>
      </c>
      <c r="BW70" s="109">
        <f t="shared" si="110"/>
        <v>11.9</v>
      </c>
      <c r="BX70" s="109">
        <f t="shared" si="110"/>
        <v>12</v>
      </c>
      <c r="BY70" s="109">
        <f t="shared" si="110"/>
        <v>12.1</v>
      </c>
      <c r="BZ70" s="109">
        <f t="shared" ref="BZ70:CV70" si="111">BZ20</f>
        <v>12.3</v>
      </c>
      <c r="CA70" s="109">
        <f t="shared" si="111"/>
        <v>12.4</v>
      </c>
      <c r="CB70" s="109">
        <f t="shared" si="111"/>
        <v>12.5</v>
      </c>
      <c r="CC70" s="109">
        <f t="shared" si="111"/>
        <v>12.6</v>
      </c>
      <c r="CD70" s="109">
        <f t="shared" si="111"/>
        <v>12.7</v>
      </c>
      <c r="CE70" s="109">
        <f t="shared" si="111"/>
        <v>12.8</v>
      </c>
      <c r="CF70" s="109">
        <f t="shared" si="111"/>
        <v>13</v>
      </c>
      <c r="CG70" s="109">
        <f t="shared" si="111"/>
        <v>13.1</v>
      </c>
      <c r="CH70" s="109">
        <f t="shared" si="111"/>
        <v>13.2</v>
      </c>
      <c r="CI70" s="109">
        <f t="shared" si="111"/>
        <v>13.3</v>
      </c>
      <c r="CJ70" s="109">
        <f t="shared" si="111"/>
        <v>13.4</v>
      </c>
      <c r="CK70" s="109">
        <f t="shared" si="111"/>
        <v>13.5</v>
      </c>
      <c r="CL70" s="109">
        <f t="shared" si="111"/>
        <v>13.6</v>
      </c>
      <c r="CM70" s="109">
        <f t="shared" si="111"/>
        <v>13.7</v>
      </c>
      <c r="CN70" s="109">
        <f t="shared" si="111"/>
        <v>13.7</v>
      </c>
      <c r="CO70" s="109">
        <f t="shared" si="111"/>
        <v>13.8</v>
      </c>
      <c r="CP70" s="109">
        <f t="shared" si="111"/>
        <v>13.8</v>
      </c>
      <c r="CQ70" s="109">
        <f t="shared" si="111"/>
        <v>13.9</v>
      </c>
      <c r="CR70" s="109">
        <f t="shared" si="111"/>
        <v>14</v>
      </c>
      <c r="CS70" s="109">
        <f t="shared" si="111"/>
        <v>14</v>
      </c>
      <c r="CT70" s="109">
        <f t="shared" si="111"/>
        <v>14.1</v>
      </c>
      <c r="CU70" s="109">
        <f t="shared" si="111"/>
        <v>14.1</v>
      </c>
      <c r="CV70" s="109">
        <f t="shared" si="111"/>
        <v>14.2</v>
      </c>
    </row>
    <row r="71" spans="2:100" x14ac:dyDescent="0.2">
      <c r="B71" t="s">
        <v>205</v>
      </c>
      <c r="D71" s="109"/>
      <c r="E71" s="109">
        <v>3</v>
      </c>
      <c r="F71" s="109">
        <f>F30/140000</f>
        <v>4.7142857142857144</v>
      </c>
      <c r="G71" s="109">
        <f t="shared" ref="G71:K71" si="112">G30/140000</f>
        <v>5.1428571428571432</v>
      </c>
      <c r="H71" s="109">
        <f t="shared" si="112"/>
        <v>5.3571428571428568</v>
      </c>
      <c r="I71" s="109">
        <f t="shared" si="112"/>
        <v>6</v>
      </c>
      <c r="J71" s="109">
        <f t="shared" si="112"/>
        <v>6</v>
      </c>
      <c r="K71" s="109">
        <f t="shared" si="112"/>
        <v>6</v>
      </c>
      <c r="M71" s="109">
        <f>D71</f>
        <v>0</v>
      </c>
      <c r="N71" s="109">
        <f>M71</f>
        <v>0</v>
      </c>
      <c r="O71" s="109">
        <f t="shared" ref="O71:P71" si="113">N71</f>
        <v>0</v>
      </c>
      <c r="P71" s="109">
        <f t="shared" si="113"/>
        <v>0</v>
      </c>
      <c r="Q71" s="109">
        <f>E71</f>
        <v>3</v>
      </c>
      <c r="R71" s="109">
        <f>Q71</f>
        <v>3</v>
      </c>
      <c r="S71" s="109">
        <f t="shared" ref="S71:AB71" si="114">R71</f>
        <v>3</v>
      </c>
      <c r="T71" s="109">
        <f t="shared" si="114"/>
        <v>3</v>
      </c>
      <c r="U71" s="109">
        <f t="shared" si="114"/>
        <v>3</v>
      </c>
      <c r="V71" s="109">
        <f t="shared" si="114"/>
        <v>3</v>
      </c>
      <c r="W71" s="109">
        <f t="shared" si="114"/>
        <v>3</v>
      </c>
      <c r="X71" s="109">
        <f t="shared" si="114"/>
        <v>3</v>
      </c>
      <c r="Y71" s="109">
        <f t="shared" si="114"/>
        <v>3</v>
      </c>
      <c r="Z71" s="109">
        <f t="shared" si="114"/>
        <v>3</v>
      </c>
      <c r="AA71" s="109">
        <f t="shared" si="114"/>
        <v>3</v>
      </c>
      <c r="AB71" s="109">
        <f t="shared" si="114"/>
        <v>3</v>
      </c>
      <c r="AC71" s="109">
        <f>F71</f>
        <v>4.7142857142857144</v>
      </c>
      <c r="AD71" s="109">
        <f>AC71</f>
        <v>4.7142857142857144</v>
      </c>
      <c r="AE71" s="109">
        <f t="shared" ref="AE71:AN71" si="115">AD71</f>
        <v>4.7142857142857144</v>
      </c>
      <c r="AF71" s="109">
        <f t="shared" si="115"/>
        <v>4.7142857142857144</v>
      </c>
      <c r="AG71" s="109">
        <f t="shared" si="115"/>
        <v>4.7142857142857144</v>
      </c>
      <c r="AH71" s="109">
        <f t="shared" si="115"/>
        <v>4.7142857142857144</v>
      </c>
      <c r="AI71" s="109">
        <f t="shared" si="115"/>
        <v>4.7142857142857144</v>
      </c>
      <c r="AJ71" s="109">
        <f t="shared" si="115"/>
        <v>4.7142857142857144</v>
      </c>
      <c r="AK71" s="109">
        <f t="shared" si="115"/>
        <v>4.7142857142857144</v>
      </c>
      <c r="AL71" s="109">
        <f t="shared" si="115"/>
        <v>4.7142857142857144</v>
      </c>
      <c r="AM71" s="109">
        <f t="shared" si="115"/>
        <v>4.7142857142857144</v>
      </c>
      <c r="AN71" s="109">
        <f t="shared" si="115"/>
        <v>4.7142857142857144</v>
      </c>
      <c r="AO71" s="109">
        <f>G71</f>
        <v>5.1428571428571432</v>
      </c>
      <c r="AP71" s="109">
        <f>AO71</f>
        <v>5.1428571428571432</v>
      </c>
      <c r="AQ71" s="109">
        <f>AP71</f>
        <v>5.1428571428571432</v>
      </c>
      <c r="AR71" s="109">
        <f t="shared" ref="AR71:AZ71" si="116">AQ71</f>
        <v>5.1428571428571432</v>
      </c>
      <c r="AS71" s="109">
        <f t="shared" si="116"/>
        <v>5.1428571428571432</v>
      </c>
      <c r="AT71" s="109">
        <f t="shared" si="116"/>
        <v>5.1428571428571432</v>
      </c>
      <c r="AU71" s="109">
        <f t="shared" si="116"/>
        <v>5.1428571428571432</v>
      </c>
      <c r="AV71" s="109">
        <f t="shared" si="116"/>
        <v>5.1428571428571432</v>
      </c>
      <c r="AW71" s="109">
        <f t="shared" si="116"/>
        <v>5.1428571428571432</v>
      </c>
      <c r="AX71" s="109">
        <f t="shared" si="116"/>
        <v>5.1428571428571432</v>
      </c>
      <c r="AY71" s="109">
        <f t="shared" si="116"/>
        <v>5.1428571428571432</v>
      </c>
      <c r="AZ71" s="109">
        <f t="shared" si="116"/>
        <v>5.1428571428571432</v>
      </c>
      <c r="BA71" s="109">
        <f>H71</f>
        <v>5.3571428571428568</v>
      </c>
      <c r="BB71" s="109">
        <f>BA71</f>
        <v>5.3571428571428568</v>
      </c>
      <c r="BC71" s="109">
        <f t="shared" ref="BC71:BL71" si="117">BB71</f>
        <v>5.3571428571428568</v>
      </c>
      <c r="BD71" s="109">
        <f t="shared" si="117"/>
        <v>5.3571428571428568</v>
      </c>
      <c r="BE71" s="109">
        <f t="shared" si="117"/>
        <v>5.3571428571428568</v>
      </c>
      <c r="BF71" s="109">
        <f t="shared" si="117"/>
        <v>5.3571428571428568</v>
      </c>
      <c r="BG71" s="109">
        <f t="shared" si="117"/>
        <v>5.3571428571428568</v>
      </c>
      <c r="BH71" s="109">
        <f t="shared" si="117"/>
        <v>5.3571428571428568</v>
      </c>
      <c r="BI71" s="109">
        <f t="shared" si="117"/>
        <v>5.3571428571428568</v>
      </c>
      <c r="BJ71" s="109">
        <f t="shared" si="117"/>
        <v>5.3571428571428568</v>
      </c>
      <c r="BK71" s="109">
        <f t="shared" si="117"/>
        <v>5.3571428571428568</v>
      </c>
      <c r="BL71" s="109">
        <f t="shared" si="117"/>
        <v>5.3571428571428568</v>
      </c>
      <c r="BM71" s="109">
        <f>I71</f>
        <v>6</v>
      </c>
      <c r="BN71" s="109">
        <f>BM71</f>
        <v>6</v>
      </c>
      <c r="BO71" s="109">
        <f t="shared" ref="BO71:BX71" si="118">BN71</f>
        <v>6</v>
      </c>
      <c r="BP71" s="109">
        <f t="shared" si="118"/>
        <v>6</v>
      </c>
      <c r="BQ71" s="109">
        <f t="shared" si="118"/>
        <v>6</v>
      </c>
      <c r="BR71" s="109">
        <f t="shared" si="118"/>
        <v>6</v>
      </c>
      <c r="BS71" s="109">
        <f t="shared" si="118"/>
        <v>6</v>
      </c>
      <c r="BT71" s="109">
        <f t="shared" si="118"/>
        <v>6</v>
      </c>
      <c r="BU71" s="109">
        <f t="shared" si="118"/>
        <v>6</v>
      </c>
      <c r="BV71" s="109">
        <f t="shared" si="118"/>
        <v>6</v>
      </c>
      <c r="BW71" s="109">
        <f t="shared" si="118"/>
        <v>6</v>
      </c>
      <c r="BX71" s="109">
        <f t="shared" si="118"/>
        <v>6</v>
      </c>
      <c r="BY71" s="109">
        <f>J71</f>
        <v>6</v>
      </c>
      <c r="BZ71" s="109">
        <f>BY71</f>
        <v>6</v>
      </c>
      <c r="CA71" s="109">
        <f t="shared" ref="CA71:CJ71" si="119">BZ71</f>
        <v>6</v>
      </c>
      <c r="CB71" s="109">
        <f t="shared" si="119"/>
        <v>6</v>
      </c>
      <c r="CC71" s="109">
        <f t="shared" si="119"/>
        <v>6</v>
      </c>
      <c r="CD71" s="109">
        <f t="shared" si="119"/>
        <v>6</v>
      </c>
      <c r="CE71" s="109">
        <f t="shared" si="119"/>
        <v>6</v>
      </c>
      <c r="CF71" s="109">
        <f t="shared" si="119"/>
        <v>6</v>
      </c>
      <c r="CG71" s="109">
        <f t="shared" si="119"/>
        <v>6</v>
      </c>
      <c r="CH71" s="109">
        <f t="shared" si="119"/>
        <v>6</v>
      </c>
      <c r="CI71" s="109">
        <f t="shared" si="119"/>
        <v>6</v>
      </c>
      <c r="CJ71" s="109">
        <f t="shared" si="119"/>
        <v>6</v>
      </c>
      <c r="CK71" s="109">
        <f>K71</f>
        <v>6</v>
      </c>
      <c r="CL71" s="109">
        <f>CK71</f>
        <v>6</v>
      </c>
      <c r="CM71" s="109">
        <f t="shared" ref="CM71:CV71" si="120">CL71</f>
        <v>6</v>
      </c>
      <c r="CN71" s="109">
        <f t="shared" si="120"/>
        <v>6</v>
      </c>
      <c r="CO71" s="109">
        <f t="shared" si="120"/>
        <v>6</v>
      </c>
      <c r="CP71" s="109">
        <f t="shared" si="120"/>
        <v>6</v>
      </c>
      <c r="CQ71" s="109">
        <f t="shared" si="120"/>
        <v>6</v>
      </c>
      <c r="CR71" s="109">
        <f t="shared" si="120"/>
        <v>6</v>
      </c>
      <c r="CS71" s="109">
        <f t="shared" si="120"/>
        <v>6</v>
      </c>
      <c r="CT71" s="109">
        <f t="shared" si="120"/>
        <v>6</v>
      </c>
      <c r="CU71" s="109">
        <f t="shared" si="120"/>
        <v>6</v>
      </c>
      <c r="CV71" s="109">
        <f t="shared" si="120"/>
        <v>6</v>
      </c>
    </row>
    <row r="72" spans="2:100" x14ac:dyDescent="0.2">
      <c r="B72" t="s">
        <v>209</v>
      </c>
      <c r="D72" s="109">
        <v>1</v>
      </c>
      <c r="E72" s="109">
        <v>1</v>
      </c>
      <c r="F72" s="109">
        <v>1</v>
      </c>
      <c r="G72" s="109">
        <v>1</v>
      </c>
      <c r="H72" s="109">
        <v>1</v>
      </c>
      <c r="I72" s="109">
        <v>1</v>
      </c>
      <c r="J72" s="109">
        <v>1</v>
      </c>
      <c r="K72" s="109">
        <v>1</v>
      </c>
      <c r="M72" s="109">
        <v>1</v>
      </c>
      <c r="N72" s="109">
        <f>M72</f>
        <v>1</v>
      </c>
      <c r="O72" s="109">
        <f t="shared" ref="O72:BZ72" si="121">N72</f>
        <v>1</v>
      </c>
      <c r="P72" s="109">
        <f t="shared" si="121"/>
        <v>1</v>
      </c>
      <c r="Q72" s="109">
        <f t="shared" si="121"/>
        <v>1</v>
      </c>
      <c r="R72" s="109">
        <f t="shared" si="121"/>
        <v>1</v>
      </c>
      <c r="S72" s="109">
        <f t="shared" si="121"/>
        <v>1</v>
      </c>
      <c r="T72" s="109">
        <f t="shared" si="121"/>
        <v>1</v>
      </c>
      <c r="U72" s="109">
        <f t="shared" si="121"/>
        <v>1</v>
      </c>
      <c r="V72" s="109">
        <f t="shared" si="121"/>
        <v>1</v>
      </c>
      <c r="W72" s="109">
        <f t="shared" si="121"/>
        <v>1</v>
      </c>
      <c r="X72" s="109">
        <f t="shared" si="121"/>
        <v>1</v>
      </c>
      <c r="Y72" s="109">
        <f t="shared" si="121"/>
        <v>1</v>
      </c>
      <c r="Z72" s="109">
        <f t="shared" si="121"/>
        <v>1</v>
      </c>
      <c r="AA72" s="109">
        <f t="shared" si="121"/>
        <v>1</v>
      </c>
      <c r="AB72" s="109">
        <f t="shared" si="121"/>
        <v>1</v>
      </c>
      <c r="AC72" s="109">
        <f t="shared" si="121"/>
        <v>1</v>
      </c>
      <c r="AD72" s="109">
        <f t="shared" si="121"/>
        <v>1</v>
      </c>
      <c r="AE72" s="109">
        <f t="shared" si="121"/>
        <v>1</v>
      </c>
      <c r="AF72" s="109">
        <f t="shared" si="121"/>
        <v>1</v>
      </c>
      <c r="AG72" s="109">
        <f t="shared" si="121"/>
        <v>1</v>
      </c>
      <c r="AH72" s="109">
        <f t="shared" si="121"/>
        <v>1</v>
      </c>
      <c r="AI72" s="109">
        <f t="shared" si="121"/>
        <v>1</v>
      </c>
      <c r="AJ72" s="109">
        <f t="shared" si="121"/>
        <v>1</v>
      </c>
      <c r="AK72" s="109">
        <f t="shared" si="121"/>
        <v>1</v>
      </c>
      <c r="AL72" s="109">
        <f t="shared" si="121"/>
        <v>1</v>
      </c>
      <c r="AM72" s="109">
        <f t="shared" si="121"/>
        <v>1</v>
      </c>
      <c r="AN72" s="109">
        <f t="shared" si="121"/>
        <v>1</v>
      </c>
      <c r="AO72" s="109">
        <f t="shared" si="121"/>
        <v>1</v>
      </c>
      <c r="AP72" s="109">
        <f t="shared" si="121"/>
        <v>1</v>
      </c>
      <c r="AQ72" s="109">
        <f t="shared" si="121"/>
        <v>1</v>
      </c>
      <c r="AR72" s="109">
        <f t="shared" si="121"/>
        <v>1</v>
      </c>
      <c r="AS72" s="109">
        <f t="shared" si="121"/>
        <v>1</v>
      </c>
      <c r="AT72" s="109">
        <f t="shared" si="121"/>
        <v>1</v>
      </c>
      <c r="AU72" s="109">
        <f t="shared" si="121"/>
        <v>1</v>
      </c>
      <c r="AV72" s="109">
        <f t="shared" si="121"/>
        <v>1</v>
      </c>
      <c r="AW72" s="109">
        <f t="shared" si="121"/>
        <v>1</v>
      </c>
      <c r="AX72" s="109">
        <f t="shared" si="121"/>
        <v>1</v>
      </c>
      <c r="AY72" s="109">
        <f t="shared" si="121"/>
        <v>1</v>
      </c>
      <c r="AZ72" s="109">
        <f t="shared" si="121"/>
        <v>1</v>
      </c>
      <c r="BA72" s="109">
        <f t="shared" si="121"/>
        <v>1</v>
      </c>
      <c r="BB72" s="109">
        <f t="shared" si="121"/>
        <v>1</v>
      </c>
      <c r="BC72" s="109">
        <f t="shared" si="121"/>
        <v>1</v>
      </c>
      <c r="BD72" s="109">
        <f t="shared" si="121"/>
        <v>1</v>
      </c>
      <c r="BE72" s="109">
        <f t="shared" si="121"/>
        <v>1</v>
      </c>
      <c r="BF72" s="109">
        <f t="shared" si="121"/>
        <v>1</v>
      </c>
      <c r="BG72" s="109">
        <f t="shared" si="121"/>
        <v>1</v>
      </c>
      <c r="BH72" s="109">
        <f t="shared" si="121"/>
        <v>1</v>
      </c>
      <c r="BI72" s="109">
        <f t="shared" si="121"/>
        <v>1</v>
      </c>
      <c r="BJ72" s="109">
        <f t="shared" si="121"/>
        <v>1</v>
      </c>
      <c r="BK72" s="109">
        <f t="shared" si="121"/>
        <v>1</v>
      </c>
      <c r="BL72" s="109">
        <f t="shared" si="121"/>
        <v>1</v>
      </c>
      <c r="BM72" s="109">
        <f t="shared" si="121"/>
        <v>1</v>
      </c>
      <c r="BN72" s="109">
        <f t="shared" si="121"/>
        <v>1</v>
      </c>
      <c r="BO72" s="109">
        <f t="shared" si="121"/>
        <v>1</v>
      </c>
      <c r="BP72" s="109">
        <f t="shared" si="121"/>
        <v>1</v>
      </c>
      <c r="BQ72" s="109">
        <f t="shared" si="121"/>
        <v>1</v>
      </c>
      <c r="BR72" s="109">
        <f t="shared" si="121"/>
        <v>1</v>
      </c>
      <c r="BS72" s="109">
        <f t="shared" si="121"/>
        <v>1</v>
      </c>
      <c r="BT72" s="109">
        <f t="shared" si="121"/>
        <v>1</v>
      </c>
      <c r="BU72" s="109">
        <f t="shared" si="121"/>
        <v>1</v>
      </c>
      <c r="BV72" s="109">
        <f t="shared" si="121"/>
        <v>1</v>
      </c>
      <c r="BW72" s="109">
        <f t="shared" si="121"/>
        <v>1</v>
      </c>
      <c r="BX72" s="109">
        <f t="shared" si="121"/>
        <v>1</v>
      </c>
      <c r="BY72" s="109">
        <f t="shared" si="121"/>
        <v>1</v>
      </c>
      <c r="BZ72" s="109">
        <f t="shared" si="121"/>
        <v>1</v>
      </c>
      <c r="CA72" s="109">
        <f t="shared" ref="CA72:CV72" si="122">BZ72</f>
        <v>1</v>
      </c>
      <c r="CB72" s="109">
        <f t="shared" si="122"/>
        <v>1</v>
      </c>
      <c r="CC72" s="109">
        <f t="shared" si="122"/>
        <v>1</v>
      </c>
      <c r="CD72" s="109">
        <f t="shared" si="122"/>
        <v>1</v>
      </c>
      <c r="CE72" s="109">
        <f t="shared" si="122"/>
        <v>1</v>
      </c>
      <c r="CF72" s="109">
        <f t="shared" si="122"/>
        <v>1</v>
      </c>
      <c r="CG72" s="109">
        <f t="shared" si="122"/>
        <v>1</v>
      </c>
      <c r="CH72" s="109">
        <f t="shared" si="122"/>
        <v>1</v>
      </c>
      <c r="CI72" s="109">
        <f t="shared" si="122"/>
        <v>1</v>
      </c>
      <c r="CJ72" s="109">
        <f t="shared" si="122"/>
        <v>1</v>
      </c>
      <c r="CK72" s="109">
        <f t="shared" si="122"/>
        <v>1</v>
      </c>
      <c r="CL72" s="109">
        <f t="shared" si="122"/>
        <v>1</v>
      </c>
      <c r="CM72" s="109">
        <f t="shared" si="122"/>
        <v>1</v>
      </c>
      <c r="CN72" s="109">
        <f t="shared" si="122"/>
        <v>1</v>
      </c>
      <c r="CO72" s="109">
        <f t="shared" si="122"/>
        <v>1</v>
      </c>
      <c r="CP72" s="109">
        <f t="shared" si="122"/>
        <v>1</v>
      </c>
      <c r="CQ72" s="109">
        <f t="shared" si="122"/>
        <v>1</v>
      </c>
      <c r="CR72" s="109">
        <f t="shared" si="122"/>
        <v>1</v>
      </c>
      <c r="CS72" s="109">
        <f t="shared" si="122"/>
        <v>1</v>
      </c>
      <c r="CT72" s="109">
        <f t="shared" si="122"/>
        <v>1</v>
      </c>
      <c r="CU72" s="109">
        <f t="shared" si="122"/>
        <v>1</v>
      </c>
      <c r="CV72" s="109">
        <f t="shared" si="122"/>
        <v>1</v>
      </c>
    </row>
    <row r="73" spans="2:100" x14ac:dyDescent="0.2">
      <c r="B73" s="110" t="s">
        <v>210</v>
      </c>
      <c r="C73" s="111"/>
      <c r="D73" s="112">
        <f>SUM(D69:D72)</f>
        <v>3</v>
      </c>
      <c r="E73" s="112">
        <f t="shared" ref="E73:K73" si="123">SUM(E69:E72)</f>
        <v>9</v>
      </c>
      <c r="F73" s="112">
        <f t="shared" si="123"/>
        <v>15.814285714285713</v>
      </c>
      <c r="G73" s="112">
        <f t="shared" si="123"/>
        <v>20.442857142857143</v>
      </c>
      <c r="H73" s="112">
        <f t="shared" si="123"/>
        <v>23.357142857142858</v>
      </c>
      <c r="I73" s="112">
        <f t="shared" si="123"/>
        <v>26</v>
      </c>
      <c r="J73" s="112">
        <f t="shared" si="123"/>
        <v>27.4</v>
      </c>
      <c r="K73" s="113">
        <f t="shared" si="123"/>
        <v>28.2</v>
      </c>
      <c r="M73" s="112">
        <f>SUM(M69:M72)</f>
        <v>1</v>
      </c>
      <c r="N73" s="112">
        <f t="shared" ref="N73:BY73" si="124">SUM(N69:N72)</f>
        <v>1</v>
      </c>
      <c r="O73" s="112">
        <f t="shared" si="124"/>
        <v>2</v>
      </c>
      <c r="P73" s="112">
        <f t="shared" si="124"/>
        <v>3</v>
      </c>
      <c r="Q73" s="112">
        <f t="shared" si="124"/>
        <v>7</v>
      </c>
      <c r="R73" s="112">
        <f t="shared" si="124"/>
        <v>7</v>
      </c>
      <c r="S73" s="112">
        <f t="shared" si="124"/>
        <v>7</v>
      </c>
      <c r="T73" s="112">
        <f t="shared" si="124"/>
        <v>7</v>
      </c>
      <c r="U73" s="112">
        <f t="shared" si="124"/>
        <v>8</v>
      </c>
      <c r="V73" s="112">
        <f t="shared" si="124"/>
        <v>8</v>
      </c>
      <c r="W73" s="112">
        <f t="shared" si="124"/>
        <v>8</v>
      </c>
      <c r="X73" s="112">
        <f t="shared" si="124"/>
        <v>8</v>
      </c>
      <c r="Y73" s="112">
        <f t="shared" si="124"/>
        <v>8</v>
      </c>
      <c r="Z73" s="112">
        <f t="shared" si="124"/>
        <v>9</v>
      </c>
      <c r="AA73" s="112">
        <f t="shared" si="124"/>
        <v>9</v>
      </c>
      <c r="AB73" s="112">
        <f t="shared" si="124"/>
        <v>9</v>
      </c>
      <c r="AC73" s="112">
        <f t="shared" si="124"/>
        <v>10.714285714285715</v>
      </c>
      <c r="AD73" s="112">
        <f t="shared" si="124"/>
        <v>10.714285714285715</v>
      </c>
      <c r="AE73" s="112">
        <f t="shared" si="124"/>
        <v>10.714285714285715</v>
      </c>
      <c r="AF73" s="112">
        <f t="shared" si="124"/>
        <v>12.714285714285715</v>
      </c>
      <c r="AG73" s="112">
        <f t="shared" si="124"/>
        <v>12.714285714285715</v>
      </c>
      <c r="AH73" s="112">
        <f t="shared" si="124"/>
        <v>13.714285714285715</v>
      </c>
      <c r="AI73" s="112">
        <f t="shared" si="124"/>
        <v>13.714285714285715</v>
      </c>
      <c r="AJ73" s="112">
        <f t="shared" si="124"/>
        <v>13.714285714285715</v>
      </c>
      <c r="AK73" s="112">
        <f t="shared" si="124"/>
        <v>14.714285714285715</v>
      </c>
      <c r="AL73" s="112">
        <f t="shared" si="124"/>
        <v>14.714285714285715</v>
      </c>
      <c r="AM73" s="112">
        <f t="shared" si="124"/>
        <v>15.514285714285716</v>
      </c>
      <c r="AN73" s="112">
        <f t="shared" si="124"/>
        <v>15.814285714285713</v>
      </c>
      <c r="AO73" s="112">
        <f t="shared" si="124"/>
        <v>16.242857142857144</v>
      </c>
      <c r="AP73" s="112">
        <f t="shared" si="124"/>
        <v>16.542857142857144</v>
      </c>
      <c r="AQ73" s="112">
        <f t="shared" si="124"/>
        <v>16.942857142857143</v>
      </c>
      <c r="AR73" s="112">
        <f t="shared" si="124"/>
        <v>17.342857142857142</v>
      </c>
      <c r="AS73" s="112">
        <f t="shared" si="124"/>
        <v>17.742857142857144</v>
      </c>
      <c r="AT73" s="112">
        <f t="shared" si="124"/>
        <v>18.042857142857144</v>
      </c>
      <c r="AU73" s="112">
        <f t="shared" si="124"/>
        <v>18.442857142857143</v>
      </c>
      <c r="AV73" s="112">
        <f t="shared" si="124"/>
        <v>18.842857142857142</v>
      </c>
      <c r="AW73" s="112">
        <f t="shared" si="124"/>
        <v>19.242857142857144</v>
      </c>
      <c r="AX73" s="112">
        <f t="shared" si="124"/>
        <v>19.642857142857142</v>
      </c>
      <c r="AY73" s="112">
        <f t="shared" si="124"/>
        <v>20.042857142857144</v>
      </c>
      <c r="AZ73" s="112">
        <f t="shared" si="124"/>
        <v>20.442857142857143</v>
      </c>
      <c r="BA73" s="112">
        <f t="shared" si="124"/>
        <v>20.257142857142856</v>
      </c>
      <c r="BB73" s="112">
        <f t="shared" si="124"/>
        <v>20.557142857142857</v>
      </c>
      <c r="BC73" s="112">
        <f t="shared" si="124"/>
        <v>20.857142857142858</v>
      </c>
      <c r="BD73" s="112">
        <f t="shared" si="124"/>
        <v>21.157142857142858</v>
      </c>
      <c r="BE73" s="112">
        <f t="shared" si="124"/>
        <v>21.457142857142856</v>
      </c>
      <c r="BF73" s="112">
        <f t="shared" si="124"/>
        <v>21.757142857142856</v>
      </c>
      <c r="BG73" s="112">
        <f t="shared" si="124"/>
        <v>21.957142857142856</v>
      </c>
      <c r="BH73" s="112">
        <f t="shared" si="124"/>
        <v>22.257142857142856</v>
      </c>
      <c r="BI73" s="112">
        <f t="shared" si="124"/>
        <v>22.557142857142857</v>
      </c>
      <c r="BJ73" s="112">
        <f t="shared" si="124"/>
        <v>22.857142857142858</v>
      </c>
      <c r="BK73" s="112">
        <f t="shared" si="124"/>
        <v>23.157142857142858</v>
      </c>
      <c r="BL73" s="112">
        <f t="shared" si="124"/>
        <v>23.357142857142858</v>
      </c>
      <c r="BM73" s="112">
        <f t="shared" si="124"/>
        <v>24.3</v>
      </c>
      <c r="BN73" s="112">
        <f t="shared" si="124"/>
        <v>24.6</v>
      </c>
      <c r="BO73" s="112">
        <f t="shared" si="124"/>
        <v>24.7</v>
      </c>
      <c r="BP73" s="112">
        <f t="shared" si="124"/>
        <v>24.9</v>
      </c>
      <c r="BQ73" s="112">
        <f t="shared" si="124"/>
        <v>25</v>
      </c>
      <c r="BR73" s="112">
        <f t="shared" si="124"/>
        <v>25.2</v>
      </c>
      <c r="BS73" s="112">
        <f t="shared" si="124"/>
        <v>25.3</v>
      </c>
      <c r="BT73" s="112">
        <f t="shared" si="124"/>
        <v>25.4</v>
      </c>
      <c r="BU73" s="112">
        <f t="shared" si="124"/>
        <v>25.6</v>
      </c>
      <c r="BV73" s="112">
        <f t="shared" si="124"/>
        <v>25.7</v>
      </c>
      <c r="BW73" s="112">
        <f t="shared" si="124"/>
        <v>25.9</v>
      </c>
      <c r="BX73" s="112">
        <f t="shared" si="124"/>
        <v>26</v>
      </c>
      <c r="BY73" s="112">
        <f t="shared" si="124"/>
        <v>26.1</v>
      </c>
      <c r="BZ73" s="112">
        <f t="shared" ref="BZ73:CV73" si="125">SUM(BZ69:BZ72)</f>
        <v>26.3</v>
      </c>
      <c r="CA73" s="112">
        <f t="shared" si="125"/>
        <v>26.4</v>
      </c>
      <c r="CB73" s="112">
        <f t="shared" si="125"/>
        <v>26.5</v>
      </c>
      <c r="CC73" s="112">
        <f t="shared" si="125"/>
        <v>26.6</v>
      </c>
      <c r="CD73" s="112">
        <f t="shared" si="125"/>
        <v>26.7</v>
      </c>
      <c r="CE73" s="112">
        <f t="shared" si="125"/>
        <v>26.8</v>
      </c>
      <c r="CF73" s="112">
        <f t="shared" si="125"/>
        <v>27</v>
      </c>
      <c r="CG73" s="112">
        <f t="shared" si="125"/>
        <v>27.1</v>
      </c>
      <c r="CH73" s="112">
        <f t="shared" si="125"/>
        <v>27.2</v>
      </c>
      <c r="CI73" s="112">
        <f t="shared" si="125"/>
        <v>27.3</v>
      </c>
      <c r="CJ73" s="112">
        <f t="shared" si="125"/>
        <v>27.4</v>
      </c>
      <c r="CK73" s="112">
        <f t="shared" si="125"/>
        <v>27.5</v>
      </c>
      <c r="CL73" s="112">
        <f t="shared" si="125"/>
        <v>27.6</v>
      </c>
      <c r="CM73" s="112">
        <f t="shared" si="125"/>
        <v>27.7</v>
      </c>
      <c r="CN73" s="112">
        <f t="shared" si="125"/>
        <v>27.7</v>
      </c>
      <c r="CO73" s="112">
        <f t="shared" si="125"/>
        <v>27.8</v>
      </c>
      <c r="CP73" s="112">
        <f t="shared" si="125"/>
        <v>27.8</v>
      </c>
      <c r="CQ73" s="112">
        <f t="shared" si="125"/>
        <v>27.9</v>
      </c>
      <c r="CR73" s="112">
        <f t="shared" si="125"/>
        <v>28</v>
      </c>
      <c r="CS73" s="112">
        <f t="shared" si="125"/>
        <v>28</v>
      </c>
      <c r="CT73" s="112">
        <f t="shared" si="125"/>
        <v>28.1</v>
      </c>
      <c r="CU73" s="112">
        <f t="shared" si="125"/>
        <v>28.1</v>
      </c>
      <c r="CV73" s="112">
        <f t="shared" si="125"/>
        <v>28.2</v>
      </c>
    </row>
    <row r="74" spans="2:100" x14ac:dyDescent="0.2">
      <c r="B74" s="2"/>
      <c r="C74" s="2"/>
      <c r="D74" s="116"/>
      <c r="E74" s="116"/>
      <c r="F74" s="116"/>
      <c r="G74" s="116"/>
      <c r="H74" s="116"/>
      <c r="I74" s="116"/>
      <c r="J74" s="116"/>
      <c r="K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</row>
    <row r="75" spans="2:100" x14ac:dyDescent="0.2">
      <c r="B75" s="117" t="s">
        <v>212</v>
      </c>
    </row>
    <row r="76" spans="2:100" x14ac:dyDescent="0.2">
      <c r="B76" t="s">
        <v>208</v>
      </c>
      <c r="D76" s="38">
        <f>D14/1000</f>
        <v>0</v>
      </c>
      <c r="E76" s="38">
        <f t="shared" ref="E76:K76" si="126">E14/1000</f>
        <v>2.2807568799999993</v>
      </c>
      <c r="F76" s="38">
        <f t="shared" si="126"/>
        <v>127.85686029816002</v>
      </c>
      <c r="G76" s="38">
        <f t="shared" si="126"/>
        <v>934.84637227994529</v>
      </c>
      <c r="H76" s="38">
        <f t="shared" si="126"/>
        <v>3304.4070276265857</v>
      </c>
      <c r="I76" s="38">
        <f t="shared" si="126"/>
        <v>6681.8902989353865</v>
      </c>
      <c r="J76" s="38">
        <f t="shared" si="126"/>
        <v>10159.358285893311</v>
      </c>
      <c r="K76" s="38">
        <f t="shared" si="126"/>
        <v>13339.038885399848</v>
      </c>
      <c r="M76" s="38">
        <f>M14/1000</f>
        <v>0</v>
      </c>
      <c r="N76" s="38">
        <f t="shared" ref="N76:BY76" si="127">N14/1000</f>
        <v>0</v>
      </c>
      <c r="O76" s="38">
        <f t="shared" si="127"/>
        <v>0</v>
      </c>
      <c r="P76" s="38">
        <f t="shared" si="127"/>
        <v>0</v>
      </c>
      <c r="Q76" s="38">
        <f t="shared" si="127"/>
        <v>0</v>
      </c>
      <c r="R76" s="38">
        <f t="shared" si="127"/>
        <v>0</v>
      </c>
      <c r="S76" s="38">
        <f t="shared" si="127"/>
        <v>0</v>
      </c>
      <c r="T76" s="38">
        <f t="shared" si="127"/>
        <v>0</v>
      </c>
      <c r="U76" s="38">
        <f t="shared" si="127"/>
        <v>3.2675599999999999E-2</v>
      </c>
      <c r="V76" s="38">
        <f t="shared" si="127"/>
        <v>3.2675599999999999E-2</v>
      </c>
      <c r="W76" s="38">
        <f t="shared" si="127"/>
        <v>6.5351199999999998E-2</v>
      </c>
      <c r="X76" s="38">
        <f t="shared" si="127"/>
        <v>9.8026799999999997E-2</v>
      </c>
      <c r="Y76" s="38">
        <f t="shared" si="127"/>
        <v>0.1307024</v>
      </c>
      <c r="Z76" s="38">
        <f t="shared" si="127"/>
        <v>0.22872919999999999</v>
      </c>
      <c r="AA76" s="38">
        <f t="shared" si="127"/>
        <v>0.59469591999999993</v>
      </c>
      <c r="AB76" s="38">
        <f t="shared" si="127"/>
        <v>1.0979001599999998</v>
      </c>
      <c r="AC76" s="38">
        <f t="shared" si="127"/>
        <v>2.0522213241599996</v>
      </c>
      <c r="AD76" s="38">
        <f t="shared" si="127"/>
        <v>2.7542970403199996</v>
      </c>
      <c r="AE76" s="38">
        <f t="shared" si="127"/>
        <v>3.6569658182399998</v>
      </c>
      <c r="AF76" s="38">
        <f t="shared" si="127"/>
        <v>4.7602276579199998</v>
      </c>
      <c r="AG76" s="38">
        <f t="shared" si="127"/>
        <v>6.0640825593600001</v>
      </c>
      <c r="AH76" s="38">
        <f t="shared" si="127"/>
        <v>7.6688270534400003</v>
      </c>
      <c r="AI76" s="38">
        <f t="shared" si="127"/>
        <v>9.6496835383199997</v>
      </c>
      <c r="AJ76" s="38">
        <f t="shared" si="127"/>
        <v>12.006652014</v>
      </c>
      <c r="AK76" s="38">
        <f t="shared" si="127"/>
        <v>14.739732480480001</v>
      </c>
      <c r="AL76" s="38">
        <f t="shared" si="127"/>
        <v>17.848924937760003</v>
      </c>
      <c r="AM76" s="38">
        <f t="shared" si="127"/>
        <v>21.334229385840001</v>
      </c>
      <c r="AN76" s="38">
        <f t="shared" si="127"/>
        <v>25.321016488320005</v>
      </c>
      <c r="AO76" s="38">
        <f t="shared" si="127"/>
        <v>34.4306163639856</v>
      </c>
      <c r="AP76" s="38">
        <f t="shared" si="127"/>
        <v>39.750597721293765</v>
      </c>
      <c r="AQ76" s="38">
        <f t="shared" si="127"/>
        <v>45.73891844509793</v>
      </c>
      <c r="AR76" s="38">
        <f t="shared" si="127"/>
        <v>52.395578535398094</v>
      </c>
      <c r="AS76" s="38">
        <f t="shared" si="127"/>
        <v>59.854245865493453</v>
      </c>
      <c r="AT76" s="38">
        <f t="shared" si="127"/>
        <v>68.114920435384022</v>
      </c>
      <c r="AU76" s="38">
        <f t="shared" si="127"/>
        <v>77.311270118368981</v>
      </c>
      <c r="AV76" s="38">
        <f t="shared" si="127"/>
        <v>87.443294914448344</v>
      </c>
      <c r="AW76" s="38">
        <f t="shared" si="127"/>
        <v>98.510994823622113</v>
      </c>
      <c r="AX76" s="38">
        <f t="shared" si="127"/>
        <v>110.51436984589027</v>
      </c>
      <c r="AY76" s="38">
        <f t="shared" si="127"/>
        <v>123.45341998125284</v>
      </c>
      <c r="AZ76" s="38">
        <f t="shared" si="127"/>
        <v>137.3281452297098</v>
      </c>
      <c r="BA76" s="38">
        <f t="shared" si="127"/>
        <v>169.99041827959087</v>
      </c>
      <c r="BB76" s="38">
        <f t="shared" si="127"/>
        <v>186.11798882378361</v>
      </c>
      <c r="BC76" s="38">
        <f t="shared" si="127"/>
        <v>203.20390396737665</v>
      </c>
      <c r="BD76" s="38">
        <f t="shared" si="127"/>
        <v>221.24816371036994</v>
      </c>
      <c r="BE76" s="38">
        <f t="shared" si="127"/>
        <v>240.25076805276342</v>
      </c>
      <c r="BF76" s="38">
        <f t="shared" si="127"/>
        <v>260.21171699455721</v>
      </c>
      <c r="BG76" s="38">
        <f t="shared" si="127"/>
        <v>280.93934161587117</v>
      </c>
      <c r="BH76" s="38">
        <f t="shared" si="127"/>
        <v>302.43364191670537</v>
      </c>
      <c r="BI76" s="38">
        <f t="shared" si="127"/>
        <v>324.69461789705969</v>
      </c>
      <c r="BJ76" s="38">
        <f t="shared" si="127"/>
        <v>347.72226955693429</v>
      </c>
      <c r="BK76" s="38">
        <f t="shared" si="127"/>
        <v>371.51659689632908</v>
      </c>
      <c r="BL76" s="38">
        <f t="shared" si="127"/>
        <v>396.07759991524409</v>
      </c>
      <c r="BM76" s="38">
        <f t="shared" si="127"/>
        <v>438.83839999630231</v>
      </c>
      <c r="BN76" s="38">
        <f t="shared" si="127"/>
        <v>458.60120153902301</v>
      </c>
      <c r="BO76" s="38">
        <f t="shared" si="127"/>
        <v>478.9446520252863</v>
      </c>
      <c r="BP76" s="38">
        <f t="shared" si="127"/>
        <v>499.86875145509242</v>
      </c>
      <c r="BQ76" s="38">
        <f t="shared" si="127"/>
        <v>521.37349982844103</v>
      </c>
      <c r="BR76" s="38">
        <f t="shared" si="127"/>
        <v>543.45889714533246</v>
      </c>
      <c r="BS76" s="38">
        <f t="shared" si="127"/>
        <v>565.83461893399522</v>
      </c>
      <c r="BT76" s="38">
        <f t="shared" si="127"/>
        <v>588.5006651944293</v>
      </c>
      <c r="BU76" s="38">
        <f t="shared" si="127"/>
        <v>611.45703592663472</v>
      </c>
      <c r="BV76" s="38">
        <f t="shared" si="127"/>
        <v>634.70373113061146</v>
      </c>
      <c r="BW76" s="38">
        <f t="shared" si="127"/>
        <v>658.24075080635953</v>
      </c>
      <c r="BX76" s="38">
        <f t="shared" si="127"/>
        <v>682.06809495387915</v>
      </c>
      <c r="BY76" s="38">
        <f t="shared" si="127"/>
        <v>737.50776983298908</v>
      </c>
      <c r="BZ76" s="38">
        <f t="shared" ref="BZ76:CV76" si="128">BZ14/1000</f>
        <v>756.62570467311468</v>
      </c>
      <c r="CA76" s="38">
        <f t="shared" si="128"/>
        <v>775.97104060734534</v>
      </c>
      <c r="CB76" s="38">
        <f t="shared" si="128"/>
        <v>795.54377763568107</v>
      </c>
      <c r="CC76" s="38">
        <f t="shared" si="128"/>
        <v>815.34391575812219</v>
      </c>
      <c r="CD76" s="38">
        <f t="shared" si="128"/>
        <v>835.3714549746685</v>
      </c>
      <c r="CE76" s="38">
        <f t="shared" si="128"/>
        <v>855.58091506649862</v>
      </c>
      <c r="CF76" s="38">
        <f t="shared" si="128"/>
        <v>875.97229603361302</v>
      </c>
      <c r="CG76" s="38">
        <f t="shared" si="128"/>
        <v>896.5455978760117</v>
      </c>
      <c r="CH76" s="38">
        <f t="shared" si="128"/>
        <v>917.30082059369431</v>
      </c>
      <c r="CI76" s="38">
        <f t="shared" si="128"/>
        <v>938.23796418666109</v>
      </c>
      <c r="CJ76" s="38">
        <f t="shared" si="128"/>
        <v>959.35702865491203</v>
      </c>
      <c r="CK76" s="38">
        <f t="shared" si="128"/>
        <v>1027.0566768470412</v>
      </c>
      <c r="CL76" s="38">
        <f t="shared" si="128"/>
        <v>1042.0562396950886</v>
      </c>
      <c r="CM76" s="38">
        <f t="shared" si="128"/>
        <v>1057.1828213726374</v>
      </c>
      <c r="CN76" s="38">
        <f t="shared" si="128"/>
        <v>1072.4364218796873</v>
      </c>
      <c r="CO76" s="38">
        <f t="shared" si="128"/>
        <v>1087.8170412162381</v>
      </c>
      <c r="CP76" s="38">
        <f t="shared" si="128"/>
        <v>1103.3246793822902</v>
      </c>
      <c r="CQ76" s="38">
        <f t="shared" si="128"/>
        <v>1118.8958269630928</v>
      </c>
      <c r="CR76" s="38">
        <f t="shared" si="128"/>
        <v>1134.5304839586456</v>
      </c>
      <c r="CS76" s="38">
        <f t="shared" si="128"/>
        <v>1150.2286503689495</v>
      </c>
      <c r="CT76" s="38">
        <f t="shared" si="128"/>
        <v>1165.9903261940035</v>
      </c>
      <c r="CU76" s="38">
        <f t="shared" si="128"/>
        <v>1181.8155114338083</v>
      </c>
      <c r="CV76" s="38">
        <f t="shared" si="128"/>
        <v>1197.7042060883637</v>
      </c>
    </row>
    <row r="78" spans="2:100" x14ac:dyDescent="0.2">
      <c r="B78" t="s">
        <v>206</v>
      </c>
      <c r="D78" s="3">
        <f>D31/1000</f>
        <v>0</v>
      </c>
      <c r="E78" s="3">
        <f t="shared" ref="E78:K78" si="129">E31/1000</f>
        <v>37.4</v>
      </c>
      <c r="F78" s="3">
        <f t="shared" si="129"/>
        <v>40</v>
      </c>
      <c r="G78" s="3">
        <f t="shared" si="129"/>
        <v>45</v>
      </c>
      <c r="H78" s="3">
        <f t="shared" si="129"/>
        <v>49.999999999999993</v>
      </c>
      <c r="I78" s="3">
        <f t="shared" si="129"/>
        <v>55.000000000000007</v>
      </c>
      <c r="J78" s="3">
        <f t="shared" si="129"/>
        <v>60</v>
      </c>
      <c r="K78" s="3">
        <f t="shared" si="129"/>
        <v>64.999999999999986</v>
      </c>
      <c r="M78" s="3">
        <f>M31/1000</f>
        <v>0</v>
      </c>
      <c r="N78" s="3">
        <f t="shared" ref="N78:BY78" si="130">N31/1000</f>
        <v>0</v>
      </c>
      <c r="O78" s="3">
        <f t="shared" si="130"/>
        <v>0</v>
      </c>
      <c r="P78" s="3">
        <f t="shared" si="130"/>
        <v>0</v>
      </c>
      <c r="Q78" s="3">
        <f t="shared" si="130"/>
        <v>3.1166666666666667</v>
      </c>
      <c r="R78" s="3">
        <f t="shared" si="130"/>
        <v>3.1166666666666667</v>
      </c>
      <c r="S78" s="3">
        <f t="shared" si="130"/>
        <v>3.1166666666666667</v>
      </c>
      <c r="T78" s="3">
        <f t="shared" si="130"/>
        <v>3.1166666666666667</v>
      </c>
      <c r="U78" s="3">
        <f t="shared" si="130"/>
        <v>3.1166666666666667</v>
      </c>
      <c r="V78" s="3">
        <f t="shared" si="130"/>
        <v>3.1166666666666667</v>
      </c>
      <c r="W78" s="3">
        <f t="shared" si="130"/>
        <v>3.1166666666666667</v>
      </c>
      <c r="X78" s="3">
        <f t="shared" si="130"/>
        <v>3.1166666666666667</v>
      </c>
      <c r="Y78" s="3">
        <f t="shared" si="130"/>
        <v>3.1166666666666667</v>
      </c>
      <c r="Z78" s="3">
        <f t="shared" si="130"/>
        <v>3.1166666666666667</v>
      </c>
      <c r="AA78" s="3">
        <f t="shared" si="130"/>
        <v>3.1166666666666667</v>
      </c>
      <c r="AB78" s="3">
        <f t="shared" si="130"/>
        <v>3.1166666666666667</v>
      </c>
      <c r="AC78" s="3">
        <f t="shared" si="130"/>
        <v>3.3333333333333335</v>
      </c>
      <c r="AD78" s="3">
        <f t="shared" si="130"/>
        <v>3.3333333333333335</v>
      </c>
      <c r="AE78" s="3">
        <f t="shared" si="130"/>
        <v>3.3333333333333335</v>
      </c>
      <c r="AF78" s="3">
        <f t="shared" si="130"/>
        <v>3.3333333333333335</v>
      </c>
      <c r="AG78" s="3">
        <f t="shared" si="130"/>
        <v>3.3333333333333335</v>
      </c>
      <c r="AH78" s="3">
        <f t="shared" si="130"/>
        <v>3.3333333333333335</v>
      </c>
      <c r="AI78" s="3">
        <f t="shared" si="130"/>
        <v>3.3333333333333335</v>
      </c>
      <c r="AJ78" s="3">
        <f t="shared" si="130"/>
        <v>3.3333333333333335</v>
      </c>
      <c r="AK78" s="3">
        <f t="shared" si="130"/>
        <v>3.3333333333333335</v>
      </c>
      <c r="AL78" s="3">
        <f t="shared" si="130"/>
        <v>3.3333333333333335</v>
      </c>
      <c r="AM78" s="3">
        <f t="shared" si="130"/>
        <v>3.3333333333333335</v>
      </c>
      <c r="AN78" s="3">
        <f t="shared" si="130"/>
        <v>3.3333333333333335</v>
      </c>
      <c r="AO78" s="3">
        <f t="shared" si="130"/>
        <v>3.75</v>
      </c>
      <c r="AP78" s="3">
        <f t="shared" si="130"/>
        <v>3.75</v>
      </c>
      <c r="AQ78" s="3">
        <f t="shared" si="130"/>
        <v>3.75</v>
      </c>
      <c r="AR78" s="3">
        <f t="shared" si="130"/>
        <v>3.75</v>
      </c>
      <c r="AS78" s="3">
        <f t="shared" si="130"/>
        <v>3.75</v>
      </c>
      <c r="AT78" s="3">
        <f t="shared" si="130"/>
        <v>3.75</v>
      </c>
      <c r="AU78" s="3">
        <f t="shared" si="130"/>
        <v>3.75</v>
      </c>
      <c r="AV78" s="3">
        <f t="shared" si="130"/>
        <v>3.75</v>
      </c>
      <c r="AW78" s="3">
        <f t="shared" si="130"/>
        <v>3.75</v>
      </c>
      <c r="AX78" s="3">
        <f t="shared" si="130"/>
        <v>3.75</v>
      </c>
      <c r="AY78" s="3">
        <f t="shared" si="130"/>
        <v>3.75</v>
      </c>
      <c r="AZ78" s="3">
        <f t="shared" si="130"/>
        <v>3.75</v>
      </c>
      <c r="BA78" s="3">
        <f t="shared" si="130"/>
        <v>4.166666666666667</v>
      </c>
      <c r="BB78" s="3">
        <f t="shared" si="130"/>
        <v>4.166666666666667</v>
      </c>
      <c r="BC78" s="3">
        <f t="shared" si="130"/>
        <v>4.166666666666667</v>
      </c>
      <c r="BD78" s="3">
        <f t="shared" si="130"/>
        <v>4.166666666666667</v>
      </c>
      <c r="BE78" s="3">
        <f t="shared" si="130"/>
        <v>4.166666666666667</v>
      </c>
      <c r="BF78" s="3">
        <f t="shared" si="130"/>
        <v>4.166666666666667</v>
      </c>
      <c r="BG78" s="3">
        <f t="shared" si="130"/>
        <v>4.166666666666667</v>
      </c>
      <c r="BH78" s="3">
        <f t="shared" si="130"/>
        <v>4.166666666666667</v>
      </c>
      <c r="BI78" s="3">
        <f t="shared" si="130"/>
        <v>4.166666666666667</v>
      </c>
      <c r="BJ78" s="3">
        <f t="shared" si="130"/>
        <v>4.166666666666667</v>
      </c>
      <c r="BK78" s="3">
        <f t="shared" si="130"/>
        <v>4.166666666666667</v>
      </c>
      <c r="BL78" s="3">
        <f t="shared" si="130"/>
        <v>4.166666666666667</v>
      </c>
      <c r="BM78" s="3">
        <f t="shared" si="130"/>
        <v>4.583333333333333</v>
      </c>
      <c r="BN78" s="3">
        <f t="shared" si="130"/>
        <v>4.583333333333333</v>
      </c>
      <c r="BO78" s="3">
        <f t="shared" si="130"/>
        <v>4.583333333333333</v>
      </c>
      <c r="BP78" s="3">
        <f t="shared" si="130"/>
        <v>4.583333333333333</v>
      </c>
      <c r="BQ78" s="3">
        <f t="shared" si="130"/>
        <v>4.583333333333333</v>
      </c>
      <c r="BR78" s="3">
        <f t="shared" si="130"/>
        <v>4.583333333333333</v>
      </c>
      <c r="BS78" s="3">
        <f t="shared" si="130"/>
        <v>4.583333333333333</v>
      </c>
      <c r="BT78" s="3">
        <f t="shared" si="130"/>
        <v>4.583333333333333</v>
      </c>
      <c r="BU78" s="3">
        <f t="shared" si="130"/>
        <v>4.583333333333333</v>
      </c>
      <c r="BV78" s="3">
        <f t="shared" si="130"/>
        <v>4.583333333333333</v>
      </c>
      <c r="BW78" s="3">
        <f t="shared" si="130"/>
        <v>4.583333333333333</v>
      </c>
      <c r="BX78" s="3">
        <f t="shared" si="130"/>
        <v>4.583333333333333</v>
      </c>
      <c r="BY78" s="3">
        <f t="shared" si="130"/>
        <v>5</v>
      </c>
      <c r="BZ78" s="3">
        <f t="shared" ref="BZ78:CV78" si="131">BZ31/1000</f>
        <v>5</v>
      </c>
      <c r="CA78" s="3">
        <f t="shared" si="131"/>
        <v>5</v>
      </c>
      <c r="CB78" s="3">
        <f t="shared" si="131"/>
        <v>5</v>
      </c>
      <c r="CC78" s="3">
        <f t="shared" si="131"/>
        <v>5</v>
      </c>
      <c r="CD78" s="3">
        <f t="shared" si="131"/>
        <v>5</v>
      </c>
      <c r="CE78" s="3">
        <f t="shared" si="131"/>
        <v>5</v>
      </c>
      <c r="CF78" s="3">
        <f t="shared" si="131"/>
        <v>5</v>
      </c>
      <c r="CG78" s="3">
        <f t="shared" si="131"/>
        <v>5</v>
      </c>
      <c r="CH78" s="3">
        <f t="shared" si="131"/>
        <v>5</v>
      </c>
      <c r="CI78" s="3">
        <f t="shared" si="131"/>
        <v>5</v>
      </c>
      <c r="CJ78" s="3">
        <f t="shared" si="131"/>
        <v>5</v>
      </c>
      <c r="CK78" s="3">
        <f t="shared" si="131"/>
        <v>5.416666666666667</v>
      </c>
      <c r="CL78" s="3">
        <f t="shared" si="131"/>
        <v>5.416666666666667</v>
      </c>
      <c r="CM78" s="3">
        <f t="shared" si="131"/>
        <v>5.416666666666667</v>
      </c>
      <c r="CN78" s="3">
        <f t="shared" si="131"/>
        <v>5.416666666666667</v>
      </c>
      <c r="CO78" s="3">
        <f t="shared" si="131"/>
        <v>5.416666666666667</v>
      </c>
      <c r="CP78" s="3">
        <f t="shared" si="131"/>
        <v>5.416666666666667</v>
      </c>
      <c r="CQ78" s="3">
        <f t="shared" si="131"/>
        <v>5.416666666666667</v>
      </c>
      <c r="CR78" s="3">
        <f t="shared" si="131"/>
        <v>5.416666666666667</v>
      </c>
      <c r="CS78" s="3">
        <f t="shared" si="131"/>
        <v>5.416666666666667</v>
      </c>
      <c r="CT78" s="3">
        <f t="shared" si="131"/>
        <v>5.416666666666667</v>
      </c>
      <c r="CU78" s="3">
        <f t="shared" si="131"/>
        <v>5.416666666666667</v>
      </c>
      <c r="CV78" s="3">
        <f t="shared" si="131"/>
        <v>5.416666666666667</v>
      </c>
    </row>
    <row r="79" spans="2:100" x14ac:dyDescent="0.2">
      <c r="B79" t="s">
        <v>207</v>
      </c>
      <c r="D79" s="3">
        <f>D23/1000</f>
        <v>0</v>
      </c>
      <c r="E79" s="3">
        <f t="shared" ref="E79:K79" si="132">E23/1000</f>
        <v>12.188571428571427</v>
      </c>
      <c r="F79" s="3">
        <f t="shared" si="132"/>
        <v>85.72</v>
      </c>
      <c r="G79" s="3">
        <f t="shared" si="132"/>
        <v>271.31571428571431</v>
      </c>
      <c r="H79" s="3">
        <f t="shared" si="132"/>
        <v>476.32285714285712</v>
      </c>
      <c r="I79" s="3">
        <f t="shared" si="132"/>
        <v>624.24</v>
      </c>
      <c r="J79" s="3">
        <f t="shared" si="132"/>
        <v>719.23464000000024</v>
      </c>
      <c r="K79" s="3">
        <f t="shared" si="132"/>
        <v>788.67730080000013</v>
      </c>
      <c r="M79" s="3">
        <f>M23/1000</f>
        <v>0</v>
      </c>
      <c r="N79" s="3">
        <f t="shared" ref="N79:BY79" si="133">N23/1000</f>
        <v>0</v>
      </c>
      <c r="O79" s="3">
        <f t="shared" si="133"/>
        <v>0</v>
      </c>
      <c r="P79" s="3">
        <f t="shared" si="133"/>
        <v>0</v>
      </c>
      <c r="Q79" s="3">
        <f t="shared" si="133"/>
        <v>0</v>
      </c>
      <c r="R79" s="3">
        <f t="shared" si="133"/>
        <v>0</v>
      </c>
      <c r="S79" s="3">
        <f t="shared" si="133"/>
        <v>0.38571428571428568</v>
      </c>
      <c r="T79" s="3">
        <f t="shared" si="133"/>
        <v>0.6171428571428571</v>
      </c>
      <c r="U79" s="3">
        <f t="shared" si="133"/>
        <v>0.6171428571428571</v>
      </c>
      <c r="V79" s="3">
        <f t="shared" si="133"/>
        <v>0.84857142857142853</v>
      </c>
      <c r="W79" s="3">
        <f t="shared" si="133"/>
        <v>1.08</v>
      </c>
      <c r="X79" s="3">
        <f t="shared" si="133"/>
        <v>1.08</v>
      </c>
      <c r="Y79" s="3">
        <f t="shared" si="133"/>
        <v>1.3885714285714283</v>
      </c>
      <c r="Z79" s="3">
        <f t="shared" si="133"/>
        <v>1.6971428571428571</v>
      </c>
      <c r="AA79" s="3">
        <f t="shared" si="133"/>
        <v>2.0057142857142858</v>
      </c>
      <c r="AB79" s="3">
        <f t="shared" si="133"/>
        <v>2.4685714285714284</v>
      </c>
      <c r="AC79" s="3">
        <f t="shared" si="133"/>
        <v>3.16</v>
      </c>
      <c r="AD79" s="3">
        <f t="shared" si="133"/>
        <v>3.7599999999999993</v>
      </c>
      <c r="AE79" s="3">
        <f t="shared" si="133"/>
        <v>4.3600000000000003</v>
      </c>
      <c r="AF79" s="3">
        <f t="shared" si="133"/>
        <v>4.96</v>
      </c>
      <c r="AG79" s="3">
        <f t="shared" si="133"/>
        <v>5.56</v>
      </c>
      <c r="AH79" s="3">
        <f t="shared" si="133"/>
        <v>6.36</v>
      </c>
      <c r="AI79" s="3">
        <f t="shared" si="133"/>
        <v>7.1599999999999993</v>
      </c>
      <c r="AJ79" s="3">
        <f t="shared" si="133"/>
        <v>7.96</v>
      </c>
      <c r="AK79" s="3">
        <f t="shared" si="133"/>
        <v>8.9600000000000009</v>
      </c>
      <c r="AL79" s="3">
        <f t="shared" si="133"/>
        <v>9.9600000000000009</v>
      </c>
      <c r="AM79" s="3">
        <f t="shared" si="133"/>
        <v>11.16</v>
      </c>
      <c r="AN79" s="3">
        <f t="shared" si="133"/>
        <v>12.36</v>
      </c>
      <c r="AO79" s="3">
        <f t="shared" si="133"/>
        <v>14.497142857142858</v>
      </c>
      <c r="AP79" s="3">
        <f t="shared" si="133"/>
        <v>15.972142857142858</v>
      </c>
      <c r="AQ79" s="3">
        <f t="shared" si="133"/>
        <v>17.447142857142858</v>
      </c>
      <c r="AR79" s="3">
        <f t="shared" si="133"/>
        <v>18.922142857142859</v>
      </c>
      <c r="AS79" s="3">
        <f t="shared" si="133"/>
        <v>20.39714285714286</v>
      </c>
      <c r="AT79" s="3">
        <f t="shared" si="133"/>
        <v>21.872142857142858</v>
      </c>
      <c r="AU79" s="3">
        <f t="shared" si="133"/>
        <v>23.34714285714286</v>
      </c>
      <c r="AV79" s="3">
        <f t="shared" si="133"/>
        <v>24.822142857142858</v>
      </c>
      <c r="AW79" s="3">
        <f t="shared" si="133"/>
        <v>26.297142857142859</v>
      </c>
      <c r="AX79" s="3">
        <f t="shared" si="133"/>
        <v>27.77214285714286</v>
      </c>
      <c r="AY79" s="3">
        <f t="shared" si="133"/>
        <v>29.247142857142858</v>
      </c>
      <c r="AZ79" s="3">
        <f t="shared" si="133"/>
        <v>30.72214285714286</v>
      </c>
      <c r="BA79" s="3">
        <f t="shared" si="133"/>
        <v>32.98357142857143</v>
      </c>
      <c r="BB79" s="3">
        <f t="shared" si="133"/>
        <v>34.203571428571429</v>
      </c>
      <c r="BC79" s="3">
        <f t="shared" si="133"/>
        <v>35.423571428571428</v>
      </c>
      <c r="BD79" s="3">
        <f t="shared" si="133"/>
        <v>36.643571428571427</v>
      </c>
      <c r="BE79" s="3">
        <f t="shared" si="133"/>
        <v>37.863571428571426</v>
      </c>
      <c r="BF79" s="3">
        <f t="shared" si="133"/>
        <v>39.083571428571425</v>
      </c>
      <c r="BG79" s="3">
        <f t="shared" si="133"/>
        <v>40.303571428571431</v>
      </c>
      <c r="BH79" s="3">
        <f t="shared" si="133"/>
        <v>41.523571428571429</v>
      </c>
      <c r="BI79" s="3">
        <f t="shared" si="133"/>
        <v>42.743571428571428</v>
      </c>
      <c r="BJ79" s="3">
        <f t="shared" si="133"/>
        <v>43.963571428571427</v>
      </c>
      <c r="BK79" s="3">
        <f t="shared" si="133"/>
        <v>45.183571428571426</v>
      </c>
      <c r="BL79" s="3">
        <f t="shared" si="133"/>
        <v>46.403571428571425</v>
      </c>
      <c r="BM79" s="3">
        <f t="shared" si="133"/>
        <v>48.555</v>
      </c>
      <c r="BN79" s="3">
        <f t="shared" si="133"/>
        <v>49.185000000000002</v>
      </c>
      <c r="BO79" s="3">
        <f t="shared" si="133"/>
        <v>49.814999999999998</v>
      </c>
      <c r="BP79" s="3">
        <f t="shared" si="133"/>
        <v>50.445000000000007</v>
      </c>
      <c r="BQ79" s="3">
        <f t="shared" si="133"/>
        <v>51.075000000000003</v>
      </c>
      <c r="BR79" s="3">
        <f t="shared" si="133"/>
        <v>51.704999999999998</v>
      </c>
      <c r="BS79" s="3">
        <f t="shared" si="133"/>
        <v>52.335000000000001</v>
      </c>
      <c r="BT79" s="3">
        <f t="shared" si="133"/>
        <v>52.965000000000003</v>
      </c>
      <c r="BU79" s="3">
        <f t="shared" si="133"/>
        <v>53.595000000000006</v>
      </c>
      <c r="BV79" s="3">
        <f t="shared" si="133"/>
        <v>54.225000000000001</v>
      </c>
      <c r="BW79" s="3">
        <f t="shared" si="133"/>
        <v>54.854999999999997</v>
      </c>
      <c r="BX79" s="3">
        <f t="shared" si="133"/>
        <v>55.484999999999999</v>
      </c>
      <c r="BY79" s="3">
        <f t="shared" si="133"/>
        <v>57.108779999999996</v>
      </c>
      <c r="BZ79" s="3">
        <f t="shared" ref="BZ79:CV79" si="134">BZ23/1000</f>
        <v>57.622860000000003</v>
      </c>
      <c r="CA79" s="3">
        <f t="shared" si="134"/>
        <v>58.13694000000001</v>
      </c>
      <c r="CB79" s="3">
        <f t="shared" si="134"/>
        <v>58.65102000000001</v>
      </c>
      <c r="CC79" s="3">
        <f t="shared" si="134"/>
        <v>59.16510000000001</v>
      </c>
      <c r="CD79" s="3">
        <f t="shared" si="134"/>
        <v>59.679180000000017</v>
      </c>
      <c r="CE79" s="3">
        <f t="shared" si="134"/>
        <v>60.193260000000016</v>
      </c>
      <c r="CF79" s="3">
        <f t="shared" si="134"/>
        <v>60.707340000000009</v>
      </c>
      <c r="CG79" s="3">
        <f t="shared" si="134"/>
        <v>61.221420000000016</v>
      </c>
      <c r="CH79" s="3">
        <f t="shared" si="134"/>
        <v>61.73550000000003</v>
      </c>
      <c r="CI79" s="3">
        <f t="shared" si="134"/>
        <v>62.249580000000023</v>
      </c>
      <c r="CJ79" s="3">
        <f t="shared" si="134"/>
        <v>62.763660000000023</v>
      </c>
      <c r="CK79" s="3">
        <f t="shared" si="134"/>
        <v>64.281114000000017</v>
      </c>
      <c r="CL79" s="3">
        <f t="shared" si="134"/>
        <v>64.543294800000012</v>
      </c>
      <c r="CM79" s="3">
        <f t="shared" si="134"/>
        <v>64.805475600000008</v>
      </c>
      <c r="CN79" s="3">
        <f t="shared" si="134"/>
        <v>65.067656400000004</v>
      </c>
      <c r="CO79" s="3">
        <f t="shared" si="134"/>
        <v>65.3298372</v>
      </c>
      <c r="CP79" s="3">
        <f t="shared" si="134"/>
        <v>65.59201800000001</v>
      </c>
      <c r="CQ79" s="3">
        <f t="shared" si="134"/>
        <v>65.854198799999992</v>
      </c>
      <c r="CR79" s="3">
        <f t="shared" si="134"/>
        <v>66.116379600000002</v>
      </c>
      <c r="CS79" s="3">
        <f t="shared" si="134"/>
        <v>66.378560399999984</v>
      </c>
      <c r="CT79" s="3">
        <f t="shared" si="134"/>
        <v>66.640741199999994</v>
      </c>
      <c r="CU79" s="3">
        <f t="shared" si="134"/>
        <v>66.902921999999975</v>
      </c>
      <c r="CV79" s="3">
        <f t="shared" si="134"/>
        <v>67.165102799999985</v>
      </c>
    </row>
    <row r="80" spans="2:100" x14ac:dyDescent="0.2">
      <c r="D80" s="3"/>
      <c r="E80" s="3"/>
      <c r="F80" s="3"/>
      <c r="G80" s="3"/>
      <c r="H80" s="3"/>
      <c r="I80" s="3"/>
      <c r="J80" s="3"/>
      <c r="K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</row>
    <row r="81" spans="2:100" x14ac:dyDescent="0.2">
      <c r="B81" t="s">
        <v>211</v>
      </c>
      <c r="D81" s="3">
        <f>D29/1000</f>
        <v>80</v>
      </c>
      <c r="E81" s="3">
        <f t="shared" ref="E81:K81" si="135">E29/1000</f>
        <v>162.5</v>
      </c>
      <c r="F81" s="3">
        <f t="shared" si="135"/>
        <v>560</v>
      </c>
      <c r="G81" s="3">
        <f t="shared" si="135"/>
        <v>600</v>
      </c>
      <c r="H81" s="3">
        <f t="shared" si="135"/>
        <v>240</v>
      </c>
      <c r="I81" s="3">
        <f t="shared" si="135"/>
        <v>240</v>
      </c>
      <c r="J81" s="3">
        <f t="shared" si="135"/>
        <v>240</v>
      </c>
      <c r="K81" s="3">
        <f t="shared" si="135"/>
        <v>240</v>
      </c>
      <c r="M81" s="3">
        <f>M29/1000</f>
        <v>0</v>
      </c>
      <c r="N81" s="3">
        <f t="shared" ref="N81:BY81" si="136">N29/1000</f>
        <v>30</v>
      </c>
      <c r="O81" s="3">
        <f t="shared" si="136"/>
        <v>25</v>
      </c>
      <c r="P81" s="3">
        <f t="shared" si="136"/>
        <v>25</v>
      </c>
      <c r="Q81" s="3">
        <f t="shared" si="136"/>
        <v>25</v>
      </c>
      <c r="R81" s="3">
        <f t="shared" si="136"/>
        <v>12.5</v>
      </c>
      <c r="S81" s="3">
        <f t="shared" si="136"/>
        <v>12.5</v>
      </c>
      <c r="T81" s="3">
        <f t="shared" si="136"/>
        <v>12.5</v>
      </c>
      <c r="U81" s="3">
        <f t="shared" si="136"/>
        <v>12.5</v>
      </c>
      <c r="V81" s="3">
        <f t="shared" si="136"/>
        <v>12.5</v>
      </c>
      <c r="W81" s="3">
        <f t="shared" si="136"/>
        <v>12.5</v>
      </c>
      <c r="X81" s="3">
        <f t="shared" si="136"/>
        <v>12.5</v>
      </c>
      <c r="Y81" s="3">
        <f t="shared" si="136"/>
        <v>12.5</v>
      </c>
      <c r="Z81" s="3">
        <f t="shared" si="136"/>
        <v>12.5</v>
      </c>
      <c r="AA81" s="3">
        <f t="shared" si="136"/>
        <v>12.5</v>
      </c>
      <c r="AB81" s="3">
        <f t="shared" si="136"/>
        <v>12.5</v>
      </c>
      <c r="AC81" s="3">
        <f t="shared" si="136"/>
        <v>30</v>
      </c>
      <c r="AD81" s="3">
        <f t="shared" si="136"/>
        <v>30</v>
      </c>
      <c r="AE81" s="3">
        <f t="shared" si="136"/>
        <v>30</v>
      </c>
      <c r="AF81" s="3">
        <f t="shared" si="136"/>
        <v>30</v>
      </c>
      <c r="AG81" s="3">
        <f t="shared" si="136"/>
        <v>30</v>
      </c>
      <c r="AH81" s="3">
        <f t="shared" si="136"/>
        <v>30</v>
      </c>
      <c r="AI81" s="3">
        <f t="shared" si="136"/>
        <v>30</v>
      </c>
      <c r="AJ81" s="3">
        <f t="shared" si="136"/>
        <v>100</v>
      </c>
      <c r="AK81" s="3">
        <f t="shared" si="136"/>
        <v>100</v>
      </c>
      <c r="AL81" s="3">
        <f t="shared" si="136"/>
        <v>50</v>
      </c>
      <c r="AM81" s="3">
        <f t="shared" si="136"/>
        <v>50</v>
      </c>
      <c r="AN81" s="3">
        <f t="shared" si="136"/>
        <v>50</v>
      </c>
      <c r="AO81" s="3">
        <f t="shared" si="136"/>
        <v>50</v>
      </c>
      <c r="AP81" s="3">
        <f t="shared" si="136"/>
        <v>50</v>
      </c>
      <c r="AQ81" s="3">
        <f t="shared" si="136"/>
        <v>50</v>
      </c>
      <c r="AR81" s="3">
        <f t="shared" si="136"/>
        <v>50</v>
      </c>
      <c r="AS81" s="3">
        <f t="shared" si="136"/>
        <v>50</v>
      </c>
      <c r="AT81" s="3">
        <f t="shared" si="136"/>
        <v>50</v>
      </c>
      <c r="AU81" s="3">
        <f t="shared" si="136"/>
        <v>50</v>
      </c>
      <c r="AV81" s="3">
        <f t="shared" si="136"/>
        <v>50</v>
      </c>
      <c r="AW81" s="3">
        <f t="shared" si="136"/>
        <v>50</v>
      </c>
      <c r="AX81" s="3">
        <f t="shared" si="136"/>
        <v>50</v>
      </c>
      <c r="AY81" s="3">
        <f t="shared" si="136"/>
        <v>50</v>
      </c>
      <c r="AZ81" s="3">
        <f t="shared" si="136"/>
        <v>50</v>
      </c>
      <c r="BA81" s="3">
        <f t="shared" si="136"/>
        <v>20</v>
      </c>
      <c r="BB81" s="3">
        <f t="shared" si="136"/>
        <v>20</v>
      </c>
      <c r="BC81" s="3">
        <f t="shared" si="136"/>
        <v>20</v>
      </c>
      <c r="BD81" s="3">
        <f t="shared" si="136"/>
        <v>20</v>
      </c>
      <c r="BE81" s="3">
        <f t="shared" si="136"/>
        <v>20</v>
      </c>
      <c r="BF81" s="3">
        <f t="shared" si="136"/>
        <v>20</v>
      </c>
      <c r="BG81" s="3">
        <f t="shared" si="136"/>
        <v>20</v>
      </c>
      <c r="BH81" s="3">
        <f t="shared" si="136"/>
        <v>20</v>
      </c>
      <c r="BI81" s="3">
        <f t="shared" si="136"/>
        <v>20</v>
      </c>
      <c r="BJ81" s="3">
        <f t="shared" si="136"/>
        <v>20</v>
      </c>
      <c r="BK81" s="3">
        <f t="shared" si="136"/>
        <v>20</v>
      </c>
      <c r="BL81" s="3">
        <f t="shared" si="136"/>
        <v>20</v>
      </c>
      <c r="BM81" s="3">
        <f t="shared" si="136"/>
        <v>20</v>
      </c>
      <c r="BN81" s="3">
        <f t="shared" si="136"/>
        <v>20</v>
      </c>
      <c r="BO81" s="3">
        <f t="shared" si="136"/>
        <v>20</v>
      </c>
      <c r="BP81" s="3">
        <f t="shared" si="136"/>
        <v>20</v>
      </c>
      <c r="BQ81" s="3">
        <f t="shared" si="136"/>
        <v>20</v>
      </c>
      <c r="BR81" s="3">
        <f t="shared" si="136"/>
        <v>20</v>
      </c>
      <c r="BS81" s="3">
        <f t="shared" si="136"/>
        <v>20</v>
      </c>
      <c r="BT81" s="3">
        <f t="shared" si="136"/>
        <v>20</v>
      </c>
      <c r="BU81" s="3">
        <f t="shared" si="136"/>
        <v>20</v>
      </c>
      <c r="BV81" s="3">
        <f t="shared" si="136"/>
        <v>20</v>
      </c>
      <c r="BW81" s="3">
        <f t="shared" si="136"/>
        <v>20</v>
      </c>
      <c r="BX81" s="3">
        <f t="shared" si="136"/>
        <v>20</v>
      </c>
      <c r="BY81" s="3">
        <f t="shared" si="136"/>
        <v>20</v>
      </c>
      <c r="BZ81" s="3">
        <f t="shared" ref="BZ81:CV81" si="137">BZ29/1000</f>
        <v>20</v>
      </c>
      <c r="CA81" s="3">
        <f t="shared" si="137"/>
        <v>20</v>
      </c>
      <c r="CB81" s="3">
        <f t="shared" si="137"/>
        <v>20</v>
      </c>
      <c r="CC81" s="3">
        <f t="shared" si="137"/>
        <v>20</v>
      </c>
      <c r="CD81" s="3">
        <f t="shared" si="137"/>
        <v>20</v>
      </c>
      <c r="CE81" s="3">
        <f t="shared" si="137"/>
        <v>20</v>
      </c>
      <c r="CF81" s="3">
        <f t="shared" si="137"/>
        <v>20</v>
      </c>
      <c r="CG81" s="3">
        <f t="shared" si="137"/>
        <v>20</v>
      </c>
      <c r="CH81" s="3">
        <f t="shared" si="137"/>
        <v>20</v>
      </c>
      <c r="CI81" s="3">
        <f t="shared" si="137"/>
        <v>20</v>
      </c>
      <c r="CJ81" s="3">
        <f t="shared" si="137"/>
        <v>20</v>
      </c>
      <c r="CK81" s="3">
        <f t="shared" si="137"/>
        <v>20</v>
      </c>
      <c r="CL81" s="3">
        <f t="shared" si="137"/>
        <v>20</v>
      </c>
      <c r="CM81" s="3">
        <f t="shared" si="137"/>
        <v>20</v>
      </c>
      <c r="CN81" s="3">
        <f t="shared" si="137"/>
        <v>20</v>
      </c>
      <c r="CO81" s="3">
        <f t="shared" si="137"/>
        <v>20</v>
      </c>
      <c r="CP81" s="3">
        <f t="shared" si="137"/>
        <v>20</v>
      </c>
      <c r="CQ81" s="3">
        <f t="shared" si="137"/>
        <v>20</v>
      </c>
      <c r="CR81" s="3">
        <f t="shared" si="137"/>
        <v>20</v>
      </c>
      <c r="CS81" s="3">
        <f t="shared" si="137"/>
        <v>20</v>
      </c>
      <c r="CT81" s="3">
        <f t="shared" si="137"/>
        <v>20</v>
      </c>
      <c r="CU81" s="3">
        <f t="shared" si="137"/>
        <v>20</v>
      </c>
      <c r="CV81" s="3">
        <f t="shared" si="137"/>
        <v>20</v>
      </c>
    </row>
    <row r="83" spans="2:100" x14ac:dyDescent="0.2">
      <c r="B83" s="110" t="s">
        <v>266</v>
      </c>
      <c r="C83" s="111"/>
      <c r="D83" s="114">
        <f>SUM(D76:D81)</f>
        <v>80</v>
      </c>
      <c r="E83" s="114">
        <f t="shared" ref="E83:K83" si="138">SUM(E76:E81)</f>
        <v>214.36932830857143</v>
      </c>
      <c r="F83" s="114">
        <f t="shared" si="138"/>
        <v>813.57686029816</v>
      </c>
      <c r="G83" s="114">
        <f t="shared" si="138"/>
        <v>1851.1620865656596</v>
      </c>
      <c r="H83" s="114">
        <f t="shared" si="138"/>
        <v>4070.7298847694428</v>
      </c>
      <c r="I83" s="114">
        <f t="shared" si="138"/>
        <v>7601.1302989353862</v>
      </c>
      <c r="J83" s="114">
        <f t="shared" si="138"/>
        <v>11178.592925893312</v>
      </c>
      <c r="K83" s="115">
        <f t="shared" si="138"/>
        <v>14432.716186199848</v>
      </c>
      <c r="M83" s="114">
        <f>SUM(M76:M81)</f>
        <v>0</v>
      </c>
      <c r="N83" s="114">
        <f t="shared" ref="N83:BY83" si="139">SUM(N76:N81)</f>
        <v>30</v>
      </c>
      <c r="O83" s="114">
        <f t="shared" si="139"/>
        <v>25</v>
      </c>
      <c r="P83" s="114">
        <f t="shared" si="139"/>
        <v>25</v>
      </c>
      <c r="Q83" s="114">
        <f t="shared" si="139"/>
        <v>28.116666666666667</v>
      </c>
      <c r="R83" s="114">
        <f t="shared" si="139"/>
        <v>15.616666666666667</v>
      </c>
      <c r="S83" s="114">
        <f t="shared" si="139"/>
        <v>16.002380952380953</v>
      </c>
      <c r="T83" s="114">
        <f t="shared" si="139"/>
        <v>16.233809523809523</v>
      </c>
      <c r="U83" s="114">
        <f t="shared" si="139"/>
        <v>16.266485123809524</v>
      </c>
      <c r="V83" s="114">
        <f t="shared" si="139"/>
        <v>16.497913695238097</v>
      </c>
      <c r="W83" s="114">
        <f t="shared" si="139"/>
        <v>16.762017866666667</v>
      </c>
      <c r="X83" s="114">
        <f t="shared" si="139"/>
        <v>16.794693466666665</v>
      </c>
      <c r="Y83" s="114">
        <f t="shared" si="139"/>
        <v>17.135940495238096</v>
      </c>
      <c r="Z83" s="114">
        <f t="shared" si="139"/>
        <v>17.542538723809525</v>
      </c>
      <c r="AA83" s="114">
        <f t="shared" si="139"/>
        <v>18.21707687238095</v>
      </c>
      <c r="AB83" s="114">
        <f t="shared" si="139"/>
        <v>19.183138255238095</v>
      </c>
      <c r="AC83" s="114">
        <f t="shared" si="139"/>
        <v>38.545554657493334</v>
      </c>
      <c r="AD83" s="114">
        <f t="shared" si="139"/>
        <v>39.847630373653331</v>
      </c>
      <c r="AE83" s="114">
        <f t="shared" si="139"/>
        <v>41.350299151573338</v>
      </c>
      <c r="AF83" s="114">
        <f t="shared" si="139"/>
        <v>43.053560991253335</v>
      </c>
      <c r="AG83" s="114">
        <f t="shared" si="139"/>
        <v>44.957415892693334</v>
      </c>
      <c r="AH83" s="114">
        <f t="shared" si="139"/>
        <v>47.362160386773333</v>
      </c>
      <c r="AI83" s="114">
        <f t="shared" si="139"/>
        <v>50.14301687165333</v>
      </c>
      <c r="AJ83" s="114">
        <f t="shared" si="139"/>
        <v>123.29998534733333</v>
      </c>
      <c r="AK83" s="114">
        <f t="shared" si="139"/>
        <v>127.03306581381334</v>
      </c>
      <c r="AL83" s="114">
        <f t="shared" si="139"/>
        <v>81.14225827109334</v>
      </c>
      <c r="AM83" s="114">
        <f t="shared" si="139"/>
        <v>85.827562719173329</v>
      </c>
      <c r="AN83" s="114">
        <f t="shared" si="139"/>
        <v>91.01434982165334</v>
      </c>
      <c r="AO83" s="114">
        <f t="shared" si="139"/>
        <v>102.67775922112845</v>
      </c>
      <c r="AP83" s="114">
        <f t="shared" si="139"/>
        <v>109.47274057843663</v>
      </c>
      <c r="AQ83" s="114">
        <f t="shared" si="139"/>
        <v>116.93606130224079</v>
      </c>
      <c r="AR83" s="114">
        <f t="shared" si="139"/>
        <v>125.06772139254096</v>
      </c>
      <c r="AS83" s="114">
        <f t="shared" si="139"/>
        <v>134.00138872263631</v>
      </c>
      <c r="AT83" s="114">
        <f t="shared" si="139"/>
        <v>143.7370632925269</v>
      </c>
      <c r="AU83" s="114">
        <f t="shared" si="139"/>
        <v>154.40841297551185</v>
      </c>
      <c r="AV83" s="114">
        <f t="shared" si="139"/>
        <v>166.01543777159119</v>
      </c>
      <c r="AW83" s="114">
        <f t="shared" si="139"/>
        <v>178.55813768076496</v>
      </c>
      <c r="AX83" s="114">
        <f t="shared" si="139"/>
        <v>192.03651270303314</v>
      </c>
      <c r="AY83" s="114">
        <f t="shared" si="139"/>
        <v>206.45056283839568</v>
      </c>
      <c r="AZ83" s="114">
        <f t="shared" si="139"/>
        <v>221.80028808685267</v>
      </c>
      <c r="BA83" s="114">
        <f t="shared" si="139"/>
        <v>227.14065637482895</v>
      </c>
      <c r="BB83" s="114">
        <f t="shared" si="139"/>
        <v>244.48822691902168</v>
      </c>
      <c r="BC83" s="114">
        <f t="shared" si="139"/>
        <v>262.7941420626147</v>
      </c>
      <c r="BD83" s="114">
        <f t="shared" si="139"/>
        <v>282.05840180560801</v>
      </c>
      <c r="BE83" s="114">
        <f t="shared" si="139"/>
        <v>302.2810061480015</v>
      </c>
      <c r="BF83" s="114">
        <f t="shared" si="139"/>
        <v>323.46195508979531</v>
      </c>
      <c r="BG83" s="114">
        <f t="shared" si="139"/>
        <v>345.4095797111093</v>
      </c>
      <c r="BH83" s="114">
        <f t="shared" si="139"/>
        <v>368.12388001194347</v>
      </c>
      <c r="BI83" s="114">
        <f t="shared" si="139"/>
        <v>391.60485599229781</v>
      </c>
      <c r="BJ83" s="114">
        <f t="shared" si="139"/>
        <v>415.85250765217239</v>
      </c>
      <c r="BK83" s="114">
        <f t="shared" si="139"/>
        <v>440.8668349915672</v>
      </c>
      <c r="BL83" s="114">
        <f t="shared" si="139"/>
        <v>466.64783801048219</v>
      </c>
      <c r="BM83" s="114">
        <f t="shared" si="139"/>
        <v>511.97673332963564</v>
      </c>
      <c r="BN83" s="114">
        <f t="shared" si="139"/>
        <v>532.36953487235633</v>
      </c>
      <c r="BO83" s="114">
        <f t="shared" si="139"/>
        <v>553.34298535861967</v>
      </c>
      <c r="BP83" s="114">
        <f t="shared" si="139"/>
        <v>574.89708478842579</v>
      </c>
      <c r="BQ83" s="114">
        <f t="shared" si="139"/>
        <v>597.03183316177444</v>
      </c>
      <c r="BR83" s="114">
        <f t="shared" si="139"/>
        <v>619.74723047866587</v>
      </c>
      <c r="BS83" s="114">
        <f t="shared" si="139"/>
        <v>642.75295226732862</v>
      </c>
      <c r="BT83" s="114">
        <f t="shared" si="139"/>
        <v>666.04899852776271</v>
      </c>
      <c r="BU83" s="114">
        <f t="shared" si="139"/>
        <v>689.63536925996812</v>
      </c>
      <c r="BV83" s="114">
        <f t="shared" si="139"/>
        <v>713.51206446394485</v>
      </c>
      <c r="BW83" s="114">
        <f t="shared" si="139"/>
        <v>737.67908413969292</v>
      </c>
      <c r="BX83" s="114">
        <f t="shared" si="139"/>
        <v>762.13642828721254</v>
      </c>
      <c r="BY83" s="114">
        <f t="shared" si="139"/>
        <v>819.61654983298911</v>
      </c>
      <c r="BZ83" s="114">
        <f t="shared" ref="BZ83:CV83" si="140">SUM(BZ76:BZ81)</f>
        <v>839.24856467311474</v>
      </c>
      <c r="CA83" s="114">
        <f t="shared" si="140"/>
        <v>859.10798060734533</v>
      </c>
      <c r="CB83" s="114">
        <f t="shared" si="140"/>
        <v>879.19479763568108</v>
      </c>
      <c r="CC83" s="114">
        <f t="shared" si="140"/>
        <v>899.50901575812225</v>
      </c>
      <c r="CD83" s="114">
        <f t="shared" si="140"/>
        <v>920.05063497466847</v>
      </c>
      <c r="CE83" s="114">
        <f t="shared" si="140"/>
        <v>940.77417506649863</v>
      </c>
      <c r="CF83" s="114">
        <f t="shared" si="140"/>
        <v>961.67963603361306</v>
      </c>
      <c r="CG83" s="114">
        <f t="shared" si="140"/>
        <v>982.76701787601166</v>
      </c>
      <c r="CH83" s="114">
        <f t="shared" si="140"/>
        <v>1004.0363205936943</v>
      </c>
      <c r="CI83" s="114">
        <f t="shared" si="140"/>
        <v>1025.4875441866611</v>
      </c>
      <c r="CJ83" s="114">
        <f t="shared" si="140"/>
        <v>1047.1206886549121</v>
      </c>
      <c r="CK83" s="114">
        <f t="shared" si="140"/>
        <v>1116.7544575137081</v>
      </c>
      <c r="CL83" s="114">
        <f t="shared" si="140"/>
        <v>1132.0162011617554</v>
      </c>
      <c r="CM83" s="114">
        <f t="shared" si="140"/>
        <v>1147.404963639304</v>
      </c>
      <c r="CN83" s="114">
        <f t="shared" si="140"/>
        <v>1162.920744946354</v>
      </c>
      <c r="CO83" s="114">
        <f t="shared" si="140"/>
        <v>1178.5635450829047</v>
      </c>
      <c r="CP83" s="114">
        <f t="shared" si="140"/>
        <v>1194.333364048957</v>
      </c>
      <c r="CQ83" s="114">
        <f t="shared" si="140"/>
        <v>1210.1666924297595</v>
      </c>
      <c r="CR83" s="114">
        <f t="shared" si="140"/>
        <v>1226.0635302253124</v>
      </c>
      <c r="CS83" s="114">
        <f t="shared" si="140"/>
        <v>1242.0238774356162</v>
      </c>
      <c r="CT83" s="114">
        <f t="shared" si="140"/>
        <v>1258.0477340606703</v>
      </c>
      <c r="CU83" s="114">
        <f t="shared" si="140"/>
        <v>1274.135100100475</v>
      </c>
      <c r="CV83" s="114">
        <f t="shared" si="140"/>
        <v>1290.2859755550303</v>
      </c>
    </row>
  </sheetData>
  <pageMargins left="0.7" right="0.7" top="0.75" bottom="0.75" header="0.3" footer="0.3"/>
  <pageSetup orientation="portrait" r:id="rId1"/>
  <ignoredErrors>
    <ignoredError sqref="D20:G20 D8:G11 H20:I20 H8:I10 J20:K20 D21:K23 G24:K26 J9:K9 R10:S10 U10 Z10:CV10" formula="1"/>
    <ignoredError sqref="E37:G37 D30:G30 H30:I30 J30:K30 D29:K29" formulaRange="1"/>
    <ignoredError sqref="D24:F26" formula="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96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2.6640625" customWidth="1"/>
    <col min="2" max="2" width="1.83203125" customWidth="1"/>
    <col min="3" max="3" width="46.33203125" style="19" customWidth="1"/>
    <col min="4" max="4" width="64.83203125" style="18" customWidth="1"/>
    <col min="5" max="5" width="3.33203125" customWidth="1"/>
    <col min="7" max="7" width="10.33203125" style="19" customWidth="1"/>
    <col min="8" max="8" width="8.83203125" style="20"/>
  </cols>
  <sheetData>
    <row r="1" spans="3:14" ht="16" x14ac:dyDescent="0.2">
      <c r="C1" s="19" t="s">
        <v>73</v>
      </c>
      <c r="D1" s="18" t="s">
        <v>74</v>
      </c>
    </row>
    <row r="2" spans="3:14" ht="16" x14ac:dyDescent="0.2">
      <c r="C2" s="21" t="s">
        <v>75</v>
      </c>
      <c r="D2" s="18" t="s">
        <v>76</v>
      </c>
    </row>
    <row r="4" spans="3:14" x14ac:dyDescent="0.2">
      <c r="C4" s="15" t="str">
        <f>'budget 32 units'!B5</f>
        <v>P&amp;L</v>
      </c>
    </row>
    <row r="5" spans="3:14" x14ac:dyDescent="0.2">
      <c r="C5" s="2"/>
    </row>
    <row r="6" spans="3:14" ht="32" x14ac:dyDescent="0.2">
      <c r="C6" s="19" t="str">
        <f>'budget 32 units'!B7</f>
        <v>number of partner managers FTE</v>
      </c>
      <c r="D6" s="18" t="s">
        <v>131</v>
      </c>
    </row>
    <row r="7" spans="3:14" ht="16" x14ac:dyDescent="0.2">
      <c r="C7" t="str">
        <f>'budget 32 units'!B8</f>
        <v>number of new active partners</v>
      </c>
      <c r="D7" s="18" t="s">
        <v>81</v>
      </c>
    </row>
    <row r="8" spans="3:14" x14ac:dyDescent="0.2">
      <c r="C8" t="str">
        <f>'budget 32 units'!B9</f>
        <v xml:space="preserve">number of active partners cumulative </v>
      </c>
    </row>
    <row r="9" spans="3:14" ht="16" x14ac:dyDescent="0.2">
      <c r="C9" t="str">
        <f>'budget 32 units'!B10</f>
        <v>number of new clients</v>
      </c>
      <c r="D9" s="18" t="s">
        <v>82</v>
      </c>
      <c r="N9" s="3"/>
    </row>
    <row r="10" spans="3:14" x14ac:dyDescent="0.2">
      <c r="C10" t="str">
        <f>'budget 32 units'!B11</f>
        <v>number of clients cumulative</v>
      </c>
      <c r="N10" s="3"/>
    </row>
    <row r="11" spans="3:14" x14ac:dyDescent="0.2">
      <c r="C11" t="str">
        <f>'budget 32 units'!B13</f>
        <v>revenue</v>
      </c>
      <c r="N11" s="3"/>
    </row>
    <row r="12" spans="3:14" ht="32" x14ac:dyDescent="0.2">
      <c r="C12" s="19" t="str">
        <f>'budget 32 units'!B14</f>
        <v>gross margin</v>
      </c>
      <c r="D12" s="18" t="s">
        <v>132</v>
      </c>
      <c r="N12" s="3"/>
    </row>
    <row r="13" spans="3:14" x14ac:dyDescent="0.2">
      <c r="C13" s="2"/>
    </row>
    <row r="14" spans="3:14" x14ac:dyDescent="0.2">
      <c r="C14" s="15" t="str">
        <f>'budget 32 units'!B16</f>
        <v>decentral costs</v>
      </c>
      <c r="G14" s="20"/>
      <c r="H14" s="19"/>
    </row>
    <row r="15" spans="3:14" x14ac:dyDescent="0.2">
      <c r="C15" t="str">
        <f>'budget 32 units'!B17</f>
        <v>costs of partner managers (incl car / bonus)</v>
      </c>
      <c r="G15" s="20"/>
      <c r="H15" s="19"/>
    </row>
    <row r="16" spans="3:14" ht="16" x14ac:dyDescent="0.2">
      <c r="C16" t="str">
        <f>'budget 32 units'!B18</f>
        <v>cost of partner manager commission</v>
      </c>
      <c r="D16" s="18" t="s">
        <v>133</v>
      </c>
      <c r="G16" s="20"/>
      <c r="H16" s="19"/>
    </row>
    <row r="17" spans="3:10" x14ac:dyDescent="0.2">
      <c r="C17" t="str">
        <f>'budget 32 units'!B19</f>
        <v>total costs of partner managers</v>
      </c>
      <c r="G17" s="20"/>
      <c r="H17" s="19"/>
    </row>
    <row r="18" spans="3:10" x14ac:dyDescent="0.2">
      <c r="C18" s="44" t="s">
        <v>129</v>
      </c>
      <c r="G18" s="20"/>
      <c r="H18" s="19"/>
    </row>
    <row r="19" spans="3:10" x14ac:dyDescent="0.2">
      <c r="C19" s="19" t="s">
        <v>130</v>
      </c>
      <c r="G19" s="20"/>
      <c r="H19" s="19"/>
    </row>
    <row r="20" spans="3:10" ht="16" x14ac:dyDescent="0.2">
      <c r="C20" t="str">
        <f>'budget 32 units'!B22</f>
        <v>2nd and 3rd line support (FTE)</v>
      </c>
      <c r="D20" s="18" t="s">
        <v>84</v>
      </c>
    </row>
    <row r="21" spans="3:10" ht="32" x14ac:dyDescent="0.2">
      <c r="C21" t="str">
        <f>'budget 32 units'!B23</f>
        <v>costs of 2nd and 3rd line support staff</v>
      </c>
      <c r="D21" s="18" t="s">
        <v>267</v>
      </c>
      <c r="G21" s="20"/>
      <c r="H21" s="19"/>
    </row>
    <row r="22" spans="3:10" x14ac:dyDescent="0.2">
      <c r="C22" t="str">
        <f>'budget 32 units'!B24</f>
        <v>costs of marketing</v>
      </c>
      <c r="G22" s="20"/>
      <c r="H22" s="19"/>
    </row>
    <row r="23" spans="3:10" x14ac:dyDescent="0.2">
      <c r="C23" t="str">
        <f>'budget 32 units'!B25</f>
        <v>costs recruitment</v>
      </c>
      <c r="G23" s="20"/>
      <c r="H23" s="19"/>
    </row>
    <row r="24" spans="3:10" ht="16" x14ac:dyDescent="0.2">
      <c r="C24" s="29" t="str">
        <f>'budget 32 units'!B26</f>
        <v>other costs</v>
      </c>
      <c r="D24" s="18" t="s">
        <v>86</v>
      </c>
      <c r="G24" s="22"/>
      <c r="H24" s="22"/>
      <c r="I24" s="18"/>
      <c r="J24" s="18"/>
    </row>
    <row r="25" spans="3:10" x14ac:dyDescent="0.2">
      <c r="C25" s="2"/>
      <c r="G25" s="20"/>
      <c r="H25" s="19"/>
    </row>
    <row r="26" spans="3:10" x14ac:dyDescent="0.2">
      <c r="C26" s="15" t="str">
        <f>'budget 32 units'!B28</f>
        <v>central costs</v>
      </c>
      <c r="G26" s="24"/>
    </row>
    <row r="27" spans="3:10" x14ac:dyDescent="0.2">
      <c r="C27" t="str">
        <f>'budget 32 units'!B29</f>
        <v>product localisation and development costs</v>
      </c>
      <c r="G27" s="20"/>
      <c r="H27" s="19"/>
    </row>
    <row r="28" spans="3:10" ht="48" x14ac:dyDescent="0.2">
      <c r="C28" s="19" t="str">
        <f>'budget 32 units'!B30</f>
        <v>central staff including SLA Company X NL capacity</v>
      </c>
      <c r="D28" s="18" t="s">
        <v>268</v>
      </c>
      <c r="G28" s="20"/>
      <c r="H28" s="19"/>
    </row>
    <row r="29" spans="3:10" x14ac:dyDescent="0.2">
      <c r="C29" s="2"/>
    </row>
    <row r="30" spans="3:10" x14ac:dyDescent="0.2">
      <c r="C30" s="15" t="str">
        <f>'budget 32 units'!B32</f>
        <v>total costs</v>
      </c>
    </row>
    <row r="31" spans="3:10" x14ac:dyDescent="0.2">
      <c r="C31" s="2"/>
    </row>
    <row r="32" spans="3:10" x14ac:dyDescent="0.2">
      <c r="C32" s="15" t="str">
        <f>'budget 32 units'!B34</f>
        <v>EBT</v>
      </c>
    </row>
    <row r="33" spans="3:4" x14ac:dyDescent="0.2">
      <c r="C33" s="2"/>
    </row>
    <row r="34" spans="3:4" x14ac:dyDescent="0.2">
      <c r="C34" s="15" t="str">
        <f>'budget 32 units'!B36</f>
        <v>Cash</v>
      </c>
    </row>
    <row r="35" spans="3:4" ht="32" x14ac:dyDescent="0.2">
      <c r="C35" s="19" t="str">
        <f>'budget 32 units'!B37</f>
        <v>funding</v>
      </c>
      <c r="D35" s="18" t="s">
        <v>85</v>
      </c>
    </row>
    <row r="36" spans="3:4" x14ac:dyDescent="0.2">
      <c r="C36" t="str">
        <f>'budget 32 units'!B38</f>
        <v>gross margin</v>
      </c>
    </row>
    <row r="37" spans="3:4" x14ac:dyDescent="0.2">
      <c r="C37" t="str">
        <f>'budget 32 units'!B39</f>
        <v>all costs</v>
      </c>
    </row>
    <row r="38" spans="3:4" x14ac:dyDescent="0.2">
      <c r="C38" t="str">
        <f>'budget 32 units'!B40</f>
        <v>cash mutation</v>
      </c>
    </row>
    <row r="39" spans="3:4" x14ac:dyDescent="0.2">
      <c r="C39" t="str">
        <f>'budget 32 units'!B41</f>
        <v>cash balance</v>
      </c>
    </row>
    <row r="40" spans="3:4" x14ac:dyDescent="0.2">
      <c r="C40" s="2"/>
    </row>
    <row r="41" spans="3:4" x14ac:dyDescent="0.2">
      <c r="C41" s="15" t="str">
        <f>'budget 32 units'!B46</f>
        <v>Data entry / assumptions</v>
      </c>
    </row>
    <row r="42" spans="3:4" x14ac:dyDescent="0.2">
      <c r="C42" s="19" t="str">
        <f>'budget 32 units'!B47</f>
        <v>number of new partners per month per partner manager</v>
      </c>
    </row>
    <row r="43" spans="3:4" x14ac:dyDescent="0.2">
      <c r="C43" t="str">
        <f>'budget 32 units'!B48</f>
        <v>number of new clients per month per partner</v>
      </c>
    </row>
    <row r="44" spans="3:4" x14ac:dyDescent="0.2">
      <c r="C44" t="str">
        <f>'budget 32 units'!B49</f>
        <v>revenue per client per month</v>
      </c>
    </row>
    <row r="45" spans="3:4" ht="16" x14ac:dyDescent="0.2">
      <c r="C45" t="str">
        <f>'budget 32 units'!B50</f>
        <v>gross margin</v>
      </c>
      <c r="D45" s="18" t="s">
        <v>135</v>
      </c>
    </row>
    <row r="46" spans="3:4" ht="32" x14ac:dyDescent="0.2">
      <c r="C46" s="19" t="str">
        <f>'budget 32 units'!B51</f>
        <v>costs per partner manager per month (incl car / bonus)</v>
      </c>
      <c r="D46" s="18" t="s">
        <v>87</v>
      </c>
    </row>
    <row r="47" spans="3:4" ht="16" x14ac:dyDescent="0.2">
      <c r="C47" t="str">
        <f>'budget 32 units'!B52</f>
        <v>commission key staff (% of gross margin)</v>
      </c>
      <c r="D47" s="18" t="s">
        <v>134</v>
      </c>
    </row>
    <row r="48" spans="3:4" x14ac:dyDescent="0.2">
      <c r="C48" t="str">
        <f>'budget 32 units'!B53</f>
        <v>costs of support (1st line support, sales support and training)</v>
      </c>
    </row>
    <row r="49" spans="3:4" x14ac:dyDescent="0.2">
      <c r="C49" s="19" t="str">
        <f>'budget 32 units'!B54</f>
        <v>number of partners per head support (1st line, sales support, training)</v>
      </c>
      <c r="D49" s="18">
        <f>D19</f>
        <v>0</v>
      </c>
    </row>
    <row r="50" spans="3:4" x14ac:dyDescent="0.2">
      <c r="C50" t="str">
        <f>'budget 32 units'!B55</f>
        <v xml:space="preserve">number of partners per head 2nd line and 3rd line support </v>
      </c>
    </row>
    <row r="51" spans="3:4" x14ac:dyDescent="0.2">
      <c r="C51" t="str">
        <f>'budget 32 units'!B56</f>
        <v>costs of 2nd and 3rd line support</v>
      </c>
    </row>
    <row r="52" spans="3:4" ht="16" x14ac:dyDescent="0.2">
      <c r="C52" t="str">
        <f>'budget 32 units'!B57</f>
        <v>cost of marketing (% of gross margin)</v>
      </c>
      <c r="D52" s="18" t="s">
        <v>136</v>
      </c>
    </row>
    <row r="53" spans="3:4" x14ac:dyDescent="0.2">
      <c r="C53" s="2"/>
    </row>
    <row r="54" spans="3:4" x14ac:dyDescent="0.2">
      <c r="C54" s="2"/>
    </row>
    <row r="55" spans="3:4" x14ac:dyDescent="0.2">
      <c r="C55" s="2"/>
    </row>
    <row r="56" spans="3:4" x14ac:dyDescent="0.2">
      <c r="C56" s="2"/>
    </row>
    <row r="57" spans="3:4" hidden="1" x14ac:dyDescent="0.2">
      <c r="C57" s="2"/>
    </row>
    <row r="58" spans="3:4" x14ac:dyDescent="0.2">
      <c r="C58" s="2"/>
    </row>
    <row r="59" spans="3:4" x14ac:dyDescent="0.2">
      <c r="C59" s="2"/>
    </row>
    <row r="60" spans="3:4" x14ac:dyDescent="0.2">
      <c r="C60" s="2"/>
    </row>
    <row r="61" spans="3:4" x14ac:dyDescent="0.2">
      <c r="C61" s="2"/>
    </row>
    <row r="62" spans="3:4" x14ac:dyDescent="0.2">
      <c r="C62" s="2"/>
    </row>
    <row r="63" spans="3:4" x14ac:dyDescent="0.2">
      <c r="C63" s="2"/>
    </row>
    <row r="64" spans="3:4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0B8D-706B-CD47-A569-06B4CBAC36FA}">
  <dimension ref="A1:CV64"/>
  <sheetViews>
    <sheetView zoomScale="80" zoomScaleNormal="80" workbookViewId="0">
      <pane xSplit="11" ySplit="4" topLeftCell="L86" activePane="bottomRight" state="frozen"/>
      <selection pane="topRight" activeCell="L1" sqref="L1"/>
      <selection pane="bottomLeft" activeCell="A5" sqref="A5"/>
      <selection pane="bottomRight" activeCell="A85" sqref="A85"/>
    </sheetView>
  </sheetViews>
  <sheetFormatPr baseColWidth="10" defaultColWidth="8.83203125" defaultRowHeight="15" x14ac:dyDescent="0.2"/>
  <cols>
    <col min="1" max="1" width="4.33203125" customWidth="1"/>
    <col min="2" max="2" width="57" bestFit="1" customWidth="1"/>
    <col min="3" max="3" width="4.83203125" bestFit="1" customWidth="1"/>
    <col min="4" max="4" width="10.6640625" bestFit="1" customWidth="1"/>
    <col min="5" max="5" width="10.1640625" bestFit="1" customWidth="1"/>
    <col min="6" max="6" width="12.5" bestFit="1" customWidth="1"/>
    <col min="7" max="7" width="13.6640625" bestFit="1" customWidth="1"/>
    <col min="8" max="8" width="12.1640625" bestFit="1" customWidth="1"/>
    <col min="9" max="9" width="12" bestFit="1" customWidth="1"/>
    <col min="10" max="11" width="12" customWidth="1"/>
    <col min="12" max="12" width="3" customWidth="1"/>
    <col min="13" max="32" width="9.5" bestFit="1" customWidth="1"/>
    <col min="33" max="39" width="10.1640625" bestFit="1" customWidth="1"/>
    <col min="40" max="40" width="9.5" bestFit="1" customWidth="1"/>
    <col min="41" max="74" width="10.1640625" bestFit="1" customWidth="1"/>
    <col min="75" max="94" width="9.5" bestFit="1" customWidth="1"/>
    <col min="95" max="100" width="10.6640625" bestFit="1" customWidth="1"/>
  </cols>
  <sheetData>
    <row r="1" spans="1:100" x14ac:dyDescent="0.2">
      <c r="B1" t="s">
        <v>262</v>
      </c>
    </row>
    <row r="2" spans="1:100" x14ac:dyDescent="0.2">
      <c r="E2" s="38"/>
      <c r="F2" s="38"/>
      <c r="G2" s="38"/>
      <c r="H2" s="38"/>
      <c r="I2" s="38"/>
      <c r="J2" s="38"/>
      <c r="K2" s="38"/>
    </row>
    <row r="3" spans="1:100" x14ac:dyDescent="0.2">
      <c r="B3" t="s">
        <v>199</v>
      </c>
      <c r="D3" s="2" t="s">
        <v>137</v>
      </c>
      <c r="E3" s="2" t="s">
        <v>69</v>
      </c>
      <c r="F3" s="2" t="s">
        <v>70</v>
      </c>
      <c r="G3" s="2" t="s">
        <v>71</v>
      </c>
      <c r="H3" s="2" t="s">
        <v>103</v>
      </c>
      <c r="I3" s="2" t="s">
        <v>104</v>
      </c>
      <c r="J3" s="2" t="s">
        <v>121</v>
      </c>
      <c r="K3" s="2" t="s">
        <v>163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I3" t="s">
        <v>39</v>
      </c>
      <c r="AJ3" t="s">
        <v>40</v>
      </c>
      <c r="AK3" t="s">
        <v>41</v>
      </c>
      <c r="AL3" t="s">
        <v>42</v>
      </c>
      <c r="AM3" t="s">
        <v>43</v>
      </c>
      <c r="AN3" t="s">
        <v>44</v>
      </c>
      <c r="AO3" t="s">
        <v>45</v>
      </c>
      <c r="AP3" t="s">
        <v>46</v>
      </c>
      <c r="AQ3" t="s">
        <v>47</v>
      </c>
      <c r="AR3" t="s">
        <v>48</v>
      </c>
      <c r="AS3" t="s">
        <v>49</v>
      </c>
      <c r="AT3" t="s">
        <v>50</v>
      </c>
      <c r="AU3" t="s">
        <v>51</v>
      </c>
      <c r="AV3" t="s">
        <v>52</v>
      </c>
      <c r="AW3" t="s">
        <v>53</v>
      </c>
      <c r="AX3" t="s">
        <v>54</v>
      </c>
      <c r="AY3" t="s">
        <v>55</v>
      </c>
      <c r="AZ3" t="s">
        <v>56</v>
      </c>
      <c r="BA3" t="s">
        <v>90</v>
      </c>
      <c r="BB3" t="s">
        <v>91</v>
      </c>
      <c r="BC3" t="s">
        <v>92</v>
      </c>
      <c r="BD3" t="s">
        <v>93</v>
      </c>
      <c r="BE3" t="s">
        <v>94</v>
      </c>
      <c r="BF3" t="s">
        <v>95</v>
      </c>
      <c r="BG3" t="s">
        <v>96</v>
      </c>
      <c r="BH3" t="s">
        <v>97</v>
      </c>
      <c r="BI3" t="s">
        <v>98</v>
      </c>
      <c r="BJ3" t="s">
        <v>99</v>
      </c>
      <c r="BK3" t="s">
        <v>100</v>
      </c>
      <c r="BL3" t="s">
        <v>101</v>
      </c>
      <c r="BM3" t="s">
        <v>109</v>
      </c>
      <c r="BN3" t="s">
        <v>110</v>
      </c>
      <c r="BO3" t="s">
        <v>111</v>
      </c>
      <c r="BP3" t="s">
        <v>112</v>
      </c>
      <c r="BQ3" t="s">
        <v>113</v>
      </c>
      <c r="BR3" t="s">
        <v>114</v>
      </c>
      <c r="BS3" t="s">
        <v>115</v>
      </c>
      <c r="BT3" t="s">
        <v>116</v>
      </c>
      <c r="BU3" t="s">
        <v>117</v>
      </c>
      <c r="BV3" t="s">
        <v>118</v>
      </c>
      <c r="BW3" t="s">
        <v>119</v>
      </c>
      <c r="BX3" t="s">
        <v>120</v>
      </c>
      <c r="BY3" t="s">
        <v>164</v>
      </c>
      <c r="BZ3" t="s">
        <v>165</v>
      </c>
      <c r="CA3" t="s">
        <v>166</v>
      </c>
      <c r="CB3" t="s">
        <v>167</v>
      </c>
      <c r="CC3" t="s">
        <v>168</v>
      </c>
      <c r="CD3" t="s">
        <v>169</v>
      </c>
      <c r="CE3" t="s">
        <v>170</v>
      </c>
      <c r="CF3" t="s">
        <v>171</v>
      </c>
      <c r="CG3" t="s">
        <v>172</v>
      </c>
      <c r="CH3" t="s">
        <v>173</v>
      </c>
      <c r="CI3" t="s">
        <v>174</v>
      </c>
      <c r="CJ3" t="s">
        <v>175</v>
      </c>
      <c r="CK3" t="s">
        <v>176</v>
      </c>
      <c r="CL3" t="s">
        <v>177</v>
      </c>
      <c r="CM3" t="s">
        <v>178</v>
      </c>
      <c r="CN3" t="s">
        <v>179</v>
      </c>
      <c r="CO3" t="s">
        <v>180</v>
      </c>
      <c r="CP3" t="s">
        <v>181</v>
      </c>
      <c r="CQ3" t="s">
        <v>182</v>
      </c>
      <c r="CR3" t="s">
        <v>183</v>
      </c>
      <c r="CS3" t="s">
        <v>184</v>
      </c>
      <c r="CT3" t="s">
        <v>185</v>
      </c>
      <c r="CU3" t="s">
        <v>186</v>
      </c>
      <c r="CV3" t="s">
        <v>187</v>
      </c>
    </row>
    <row r="4" spans="1:100" s="12" customFormat="1" x14ac:dyDescent="0.2">
      <c r="A4"/>
      <c r="B4" s="14"/>
      <c r="C4" s="15"/>
      <c r="D4" s="37">
        <v>2018</v>
      </c>
      <c r="E4" s="37">
        <v>2019</v>
      </c>
      <c r="F4" s="37">
        <v>2020</v>
      </c>
      <c r="G4" s="37">
        <v>2021</v>
      </c>
      <c r="H4" s="37">
        <v>2022</v>
      </c>
      <c r="I4" s="37">
        <v>2023</v>
      </c>
      <c r="J4" s="37">
        <v>2024</v>
      </c>
      <c r="K4" s="37">
        <v>2025</v>
      </c>
      <c r="M4" s="13">
        <v>43344</v>
      </c>
      <c r="N4" s="13">
        <v>43374</v>
      </c>
      <c r="O4" s="13">
        <v>43405</v>
      </c>
      <c r="P4" s="13">
        <v>43435</v>
      </c>
      <c r="Q4" s="13">
        <v>43466</v>
      </c>
      <c r="R4" s="13">
        <v>43497</v>
      </c>
      <c r="S4" s="13">
        <v>43525</v>
      </c>
      <c r="T4" s="13">
        <v>43556</v>
      </c>
      <c r="U4" s="13">
        <v>43586</v>
      </c>
      <c r="V4" s="13">
        <v>43617</v>
      </c>
      <c r="W4" s="13">
        <v>43647</v>
      </c>
      <c r="X4" s="13">
        <v>43678</v>
      </c>
      <c r="Y4" s="13">
        <v>43709</v>
      </c>
      <c r="Z4" s="13">
        <v>43739</v>
      </c>
      <c r="AA4" s="13">
        <v>43770</v>
      </c>
      <c r="AB4" s="13">
        <v>43800</v>
      </c>
      <c r="AC4" s="13">
        <v>43831</v>
      </c>
      <c r="AD4" s="13">
        <v>43862</v>
      </c>
      <c r="AE4" s="13">
        <v>43891</v>
      </c>
      <c r="AF4" s="13">
        <v>43922</v>
      </c>
      <c r="AG4" s="13">
        <v>43952</v>
      </c>
      <c r="AH4" s="13">
        <v>43983</v>
      </c>
      <c r="AI4" s="13">
        <v>44013</v>
      </c>
      <c r="AJ4" s="13">
        <v>44044</v>
      </c>
      <c r="AK4" s="13">
        <v>44075</v>
      </c>
      <c r="AL4" s="13">
        <v>44105</v>
      </c>
      <c r="AM4" s="13">
        <v>44136</v>
      </c>
      <c r="AN4" s="13">
        <v>44166</v>
      </c>
      <c r="AO4" s="13">
        <v>44197</v>
      </c>
      <c r="AP4" s="13">
        <v>44228</v>
      </c>
      <c r="AQ4" s="13">
        <v>44256</v>
      </c>
      <c r="AR4" s="13">
        <v>44287</v>
      </c>
      <c r="AS4" s="13">
        <v>44317</v>
      </c>
      <c r="AT4" s="13">
        <v>44348</v>
      </c>
      <c r="AU4" s="13">
        <v>44378</v>
      </c>
      <c r="AV4" s="13">
        <v>44409</v>
      </c>
      <c r="AW4" s="13">
        <v>44440</v>
      </c>
      <c r="AX4" s="13">
        <v>44470</v>
      </c>
      <c r="AY4" s="13">
        <v>44501</v>
      </c>
      <c r="AZ4" s="13">
        <v>44531</v>
      </c>
      <c r="BA4" s="13">
        <v>44562</v>
      </c>
      <c r="BB4" s="13">
        <v>44593</v>
      </c>
      <c r="BC4" s="13">
        <v>44621</v>
      </c>
      <c r="BD4" s="13">
        <v>44652</v>
      </c>
      <c r="BE4" s="13">
        <v>44682</v>
      </c>
      <c r="BF4" s="13">
        <v>44713</v>
      </c>
      <c r="BG4" s="13">
        <v>44743</v>
      </c>
      <c r="BH4" s="13">
        <v>44774</v>
      </c>
      <c r="BI4" s="13">
        <v>44805</v>
      </c>
      <c r="BJ4" s="13">
        <v>44835</v>
      </c>
      <c r="BK4" s="13">
        <v>44866</v>
      </c>
      <c r="BL4" s="13">
        <v>44896</v>
      </c>
      <c r="BM4" s="13">
        <v>44927</v>
      </c>
      <c r="BN4" s="13">
        <v>44958</v>
      </c>
      <c r="BO4" s="13">
        <v>44986</v>
      </c>
      <c r="BP4" s="13">
        <v>45017</v>
      </c>
      <c r="BQ4" s="13">
        <v>45047</v>
      </c>
      <c r="BR4" s="13">
        <v>45078</v>
      </c>
      <c r="BS4" s="13">
        <v>45108</v>
      </c>
      <c r="BT4" s="13">
        <v>45139</v>
      </c>
      <c r="BU4" s="13">
        <v>45170</v>
      </c>
      <c r="BV4" s="13">
        <v>45200</v>
      </c>
      <c r="BW4" s="13">
        <v>45231</v>
      </c>
      <c r="BX4" s="13">
        <v>45261</v>
      </c>
      <c r="BY4" s="13">
        <v>45292</v>
      </c>
      <c r="BZ4" s="13">
        <v>45323</v>
      </c>
      <c r="CA4" s="13">
        <v>45352</v>
      </c>
      <c r="CB4" s="13">
        <v>45383</v>
      </c>
      <c r="CC4" s="13">
        <v>45413</v>
      </c>
      <c r="CD4" s="13">
        <v>45444</v>
      </c>
      <c r="CE4" s="13">
        <v>45474</v>
      </c>
      <c r="CF4" s="13">
        <v>45505</v>
      </c>
      <c r="CG4" s="13">
        <v>45536</v>
      </c>
      <c r="CH4" s="13">
        <v>45566</v>
      </c>
      <c r="CI4" s="13">
        <v>45597</v>
      </c>
      <c r="CJ4" s="13">
        <v>45627</v>
      </c>
      <c r="CK4" s="13">
        <v>45658</v>
      </c>
      <c r="CL4" s="13">
        <v>45689</v>
      </c>
      <c r="CM4" s="13">
        <v>45717</v>
      </c>
      <c r="CN4" s="13">
        <v>45748</v>
      </c>
      <c r="CO4" s="13">
        <v>45778</v>
      </c>
      <c r="CP4" s="13">
        <v>45809</v>
      </c>
      <c r="CQ4" s="13">
        <v>45839</v>
      </c>
      <c r="CR4" s="13">
        <v>45870</v>
      </c>
      <c r="CS4" s="13">
        <v>45901</v>
      </c>
      <c r="CT4" s="13">
        <v>45931</v>
      </c>
      <c r="CU4" s="13">
        <v>45962</v>
      </c>
      <c r="CV4" s="13">
        <v>45992</v>
      </c>
    </row>
    <row r="5" spans="1:100" x14ac:dyDescent="0.2">
      <c r="B5" s="15" t="s">
        <v>13</v>
      </c>
      <c r="C5" s="14"/>
      <c r="D5" s="14"/>
      <c r="E5" s="14"/>
      <c r="F5" s="14"/>
      <c r="G5" s="14"/>
      <c r="H5" s="15"/>
      <c r="I5" s="14"/>
      <c r="J5" s="14"/>
      <c r="K5" s="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100" x14ac:dyDescent="0.2">
      <c r="B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100" s="8" customFormat="1" x14ac:dyDescent="0.2">
      <c r="B7" s="8" t="s">
        <v>58</v>
      </c>
      <c r="D7" s="32">
        <f>P7</f>
        <v>1</v>
      </c>
      <c r="E7" s="32">
        <f>AB7</f>
        <v>3</v>
      </c>
      <c r="F7" s="32">
        <f>AN7</f>
        <v>6</v>
      </c>
      <c r="G7" s="32">
        <f>AZ7</f>
        <v>6</v>
      </c>
      <c r="H7" s="32">
        <f>BL7</f>
        <v>6</v>
      </c>
      <c r="I7" s="32">
        <f>BX7</f>
        <v>6</v>
      </c>
      <c r="J7" s="32">
        <v>7</v>
      </c>
      <c r="K7" s="32">
        <v>7</v>
      </c>
      <c r="L7" s="32" t="s">
        <v>108</v>
      </c>
      <c r="M7" s="9"/>
      <c r="N7" s="9"/>
      <c r="O7" s="9"/>
      <c r="P7" s="10">
        <v>1</v>
      </c>
      <c r="Q7" s="10">
        <v>2</v>
      </c>
      <c r="R7" s="10">
        <v>2</v>
      </c>
      <c r="S7" s="10">
        <v>2</v>
      </c>
      <c r="T7" s="10">
        <v>2</v>
      </c>
      <c r="U7" s="10">
        <v>2</v>
      </c>
      <c r="V7" s="10">
        <v>2</v>
      </c>
      <c r="W7" s="10">
        <v>2</v>
      </c>
      <c r="X7" s="10">
        <v>2</v>
      </c>
      <c r="Y7" s="10">
        <v>2</v>
      </c>
      <c r="Z7" s="10">
        <v>2</v>
      </c>
      <c r="AA7" s="10">
        <v>3</v>
      </c>
      <c r="AB7" s="10">
        <v>3</v>
      </c>
      <c r="AC7" s="10">
        <v>3</v>
      </c>
      <c r="AD7" s="10">
        <v>3</v>
      </c>
      <c r="AE7" s="10">
        <v>3</v>
      </c>
      <c r="AF7" s="10">
        <v>4</v>
      </c>
      <c r="AG7" s="10">
        <v>4</v>
      </c>
      <c r="AH7" s="10">
        <v>5</v>
      </c>
      <c r="AI7" s="10">
        <v>5</v>
      </c>
      <c r="AJ7" s="10">
        <v>5</v>
      </c>
      <c r="AK7" s="10">
        <v>6</v>
      </c>
      <c r="AL7" s="10">
        <v>6</v>
      </c>
      <c r="AM7" s="10">
        <v>6</v>
      </c>
      <c r="AN7" s="10">
        <f t="shared" ref="AN7:CV7" si="0">AM7</f>
        <v>6</v>
      </c>
      <c r="AO7" s="10">
        <f t="shared" si="0"/>
        <v>6</v>
      </c>
      <c r="AP7" s="10">
        <f t="shared" si="0"/>
        <v>6</v>
      </c>
      <c r="AQ7" s="10">
        <f t="shared" si="0"/>
        <v>6</v>
      </c>
      <c r="AR7" s="10">
        <f t="shared" si="0"/>
        <v>6</v>
      </c>
      <c r="AS7" s="10">
        <f t="shared" si="0"/>
        <v>6</v>
      </c>
      <c r="AT7" s="10">
        <f t="shared" si="0"/>
        <v>6</v>
      </c>
      <c r="AU7" s="10">
        <f t="shared" si="0"/>
        <v>6</v>
      </c>
      <c r="AV7" s="10">
        <f t="shared" si="0"/>
        <v>6</v>
      </c>
      <c r="AW7" s="10">
        <f t="shared" si="0"/>
        <v>6</v>
      </c>
      <c r="AX7" s="10">
        <f t="shared" si="0"/>
        <v>6</v>
      </c>
      <c r="AY7" s="10">
        <f t="shared" si="0"/>
        <v>6</v>
      </c>
      <c r="AZ7" s="10">
        <f t="shared" si="0"/>
        <v>6</v>
      </c>
      <c r="BA7" s="10">
        <f t="shared" si="0"/>
        <v>6</v>
      </c>
      <c r="BB7" s="10">
        <f t="shared" si="0"/>
        <v>6</v>
      </c>
      <c r="BC7" s="10">
        <f t="shared" si="0"/>
        <v>6</v>
      </c>
      <c r="BD7" s="10">
        <f t="shared" si="0"/>
        <v>6</v>
      </c>
      <c r="BE7" s="10">
        <f t="shared" si="0"/>
        <v>6</v>
      </c>
      <c r="BF7" s="10">
        <f t="shared" si="0"/>
        <v>6</v>
      </c>
      <c r="BG7" s="10">
        <f t="shared" si="0"/>
        <v>6</v>
      </c>
      <c r="BH7" s="10">
        <f t="shared" si="0"/>
        <v>6</v>
      </c>
      <c r="BI7" s="10">
        <f t="shared" si="0"/>
        <v>6</v>
      </c>
      <c r="BJ7" s="10">
        <f t="shared" si="0"/>
        <v>6</v>
      </c>
      <c r="BK7" s="10">
        <f t="shared" si="0"/>
        <v>6</v>
      </c>
      <c r="BL7" s="10">
        <f t="shared" si="0"/>
        <v>6</v>
      </c>
      <c r="BM7" s="10">
        <f t="shared" si="0"/>
        <v>6</v>
      </c>
      <c r="BN7" s="10">
        <f t="shared" si="0"/>
        <v>6</v>
      </c>
      <c r="BO7" s="10">
        <f t="shared" si="0"/>
        <v>6</v>
      </c>
      <c r="BP7" s="10">
        <f t="shared" si="0"/>
        <v>6</v>
      </c>
      <c r="BQ7" s="10">
        <f t="shared" si="0"/>
        <v>6</v>
      </c>
      <c r="BR7" s="10">
        <f t="shared" si="0"/>
        <v>6</v>
      </c>
      <c r="BS7" s="10">
        <f t="shared" si="0"/>
        <v>6</v>
      </c>
      <c r="BT7" s="10">
        <f t="shared" si="0"/>
        <v>6</v>
      </c>
      <c r="BU7" s="10">
        <f t="shared" si="0"/>
        <v>6</v>
      </c>
      <c r="BV7" s="10">
        <f t="shared" si="0"/>
        <v>6</v>
      </c>
      <c r="BW7" s="10">
        <f t="shared" si="0"/>
        <v>6</v>
      </c>
      <c r="BX7" s="10">
        <f t="shared" si="0"/>
        <v>6</v>
      </c>
      <c r="BY7" s="10">
        <f t="shared" si="0"/>
        <v>6</v>
      </c>
      <c r="BZ7" s="10">
        <f t="shared" si="0"/>
        <v>6</v>
      </c>
      <c r="CA7" s="10">
        <f t="shared" si="0"/>
        <v>6</v>
      </c>
      <c r="CB7" s="10">
        <f t="shared" si="0"/>
        <v>6</v>
      </c>
      <c r="CC7" s="10">
        <f t="shared" si="0"/>
        <v>6</v>
      </c>
      <c r="CD7" s="10">
        <f t="shared" si="0"/>
        <v>6</v>
      </c>
      <c r="CE7" s="10">
        <f t="shared" si="0"/>
        <v>6</v>
      </c>
      <c r="CF7" s="10">
        <f t="shared" si="0"/>
        <v>6</v>
      </c>
      <c r="CG7" s="10">
        <f t="shared" si="0"/>
        <v>6</v>
      </c>
      <c r="CH7" s="10">
        <f t="shared" si="0"/>
        <v>6</v>
      </c>
      <c r="CI7" s="10">
        <f t="shared" si="0"/>
        <v>6</v>
      </c>
      <c r="CJ7" s="10">
        <f t="shared" si="0"/>
        <v>6</v>
      </c>
      <c r="CK7" s="10">
        <f t="shared" si="0"/>
        <v>6</v>
      </c>
      <c r="CL7" s="10">
        <f t="shared" si="0"/>
        <v>6</v>
      </c>
      <c r="CM7" s="10">
        <f t="shared" si="0"/>
        <v>6</v>
      </c>
      <c r="CN7" s="10">
        <f t="shared" si="0"/>
        <v>6</v>
      </c>
      <c r="CO7" s="10">
        <f t="shared" si="0"/>
        <v>6</v>
      </c>
      <c r="CP7" s="10">
        <f t="shared" si="0"/>
        <v>6</v>
      </c>
      <c r="CQ7" s="10">
        <f t="shared" si="0"/>
        <v>6</v>
      </c>
      <c r="CR7" s="10">
        <f t="shared" si="0"/>
        <v>6</v>
      </c>
      <c r="CS7" s="10">
        <f t="shared" si="0"/>
        <v>6</v>
      </c>
      <c r="CT7" s="10">
        <f t="shared" si="0"/>
        <v>6</v>
      </c>
      <c r="CU7" s="10">
        <f t="shared" si="0"/>
        <v>6</v>
      </c>
      <c r="CV7" s="10">
        <f t="shared" si="0"/>
        <v>6</v>
      </c>
    </row>
    <row r="8" spans="1:100" s="8" customFormat="1" x14ac:dyDescent="0.2">
      <c r="B8" s="8" t="s">
        <v>77</v>
      </c>
      <c r="D8" s="33">
        <f>SUM(M8:P8)</f>
        <v>0</v>
      </c>
      <c r="E8" s="33">
        <f>SUM(Q8:AB8)</f>
        <v>25</v>
      </c>
      <c r="F8" s="33">
        <f>SUM(AC8:AN8)</f>
        <v>122.5</v>
      </c>
      <c r="G8" s="33">
        <f>SUM(AO8:AZ8)</f>
        <v>180</v>
      </c>
      <c r="H8" s="39">
        <f>SUM(BA8:BL8)</f>
        <v>144</v>
      </c>
      <c r="I8" s="39">
        <f>SUM(BM8:BX8)</f>
        <v>72</v>
      </c>
      <c r="J8" s="39">
        <f>SUM(BY8:CJ8)</f>
        <v>57.599999999999994</v>
      </c>
      <c r="K8" s="39">
        <f>SUM(CK8:CV8)</f>
        <v>28.799999999999997</v>
      </c>
      <c r="L8" s="9"/>
      <c r="M8" s="9"/>
      <c r="N8" s="9"/>
      <c r="O8" s="9"/>
      <c r="P8" s="10">
        <f>N7*P47</f>
        <v>0</v>
      </c>
      <c r="Q8" s="10">
        <f t="shared" ref="Q8:CB8" si="1">O7*Q47</f>
        <v>0</v>
      </c>
      <c r="R8" s="10">
        <v>0</v>
      </c>
      <c r="S8" s="10">
        <v>5</v>
      </c>
      <c r="T8" s="10">
        <v>3</v>
      </c>
      <c r="U8" s="10">
        <v>0</v>
      </c>
      <c r="V8" s="10">
        <v>3</v>
      </c>
      <c r="W8" s="10">
        <v>3</v>
      </c>
      <c r="X8" s="10">
        <v>0</v>
      </c>
      <c r="Y8" s="9">
        <v>2</v>
      </c>
      <c r="Z8" s="9">
        <v>2</v>
      </c>
      <c r="AA8" s="9">
        <v>3</v>
      </c>
      <c r="AB8" s="9">
        <f t="shared" si="1"/>
        <v>4</v>
      </c>
      <c r="AC8" s="9">
        <f t="shared" si="1"/>
        <v>7.5</v>
      </c>
      <c r="AD8" s="9">
        <f t="shared" si="1"/>
        <v>7.5</v>
      </c>
      <c r="AE8" s="9">
        <f t="shared" si="1"/>
        <v>7.5</v>
      </c>
      <c r="AF8" s="9">
        <f t="shared" si="1"/>
        <v>7.5</v>
      </c>
      <c r="AG8" s="9">
        <f t="shared" si="1"/>
        <v>7.5</v>
      </c>
      <c r="AH8" s="9">
        <f t="shared" si="1"/>
        <v>10</v>
      </c>
      <c r="AI8" s="10">
        <v>10</v>
      </c>
      <c r="AJ8" s="10">
        <v>10</v>
      </c>
      <c r="AK8" s="9">
        <f t="shared" si="1"/>
        <v>12.5</v>
      </c>
      <c r="AL8" s="9">
        <f t="shared" si="1"/>
        <v>12.5</v>
      </c>
      <c r="AM8" s="9">
        <f t="shared" si="1"/>
        <v>15</v>
      </c>
      <c r="AN8" s="9">
        <f t="shared" si="1"/>
        <v>15</v>
      </c>
      <c r="AO8" s="9">
        <f t="shared" si="1"/>
        <v>15</v>
      </c>
      <c r="AP8" s="9">
        <f t="shared" si="1"/>
        <v>15</v>
      </c>
      <c r="AQ8" s="9">
        <f t="shared" si="1"/>
        <v>15</v>
      </c>
      <c r="AR8" s="9">
        <f t="shared" si="1"/>
        <v>15</v>
      </c>
      <c r="AS8" s="9">
        <f t="shared" si="1"/>
        <v>15</v>
      </c>
      <c r="AT8" s="9">
        <f t="shared" si="1"/>
        <v>15</v>
      </c>
      <c r="AU8" s="9">
        <f t="shared" si="1"/>
        <v>15</v>
      </c>
      <c r="AV8" s="9">
        <f t="shared" si="1"/>
        <v>15</v>
      </c>
      <c r="AW8" s="9">
        <f t="shared" si="1"/>
        <v>15</v>
      </c>
      <c r="AX8" s="9">
        <f t="shared" si="1"/>
        <v>15</v>
      </c>
      <c r="AY8" s="9">
        <f t="shared" si="1"/>
        <v>15</v>
      </c>
      <c r="AZ8" s="9">
        <f t="shared" si="1"/>
        <v>15</v>
      </c>
      <c r="BA8" s="9">
        <f t="shared" si="1"/>
        <v>12</v>
      </c>
      <c r="BB8" s="9">
        <f t="shared" si="1"/>
        <v>12</v>
      </c>
      <c r="BC8" s="9">
        <f t="shared" si="1"/>
        <v>12</v>
      </c>
      <c r="BD8" s="9">
        <f t="shared" si="1"/>
        <v>12</v>
      </c>
      <c r="BE8" s="9">
        <f t="shared" si="1"/>
        <v>12</v>
      </c>
      <c r="BF8" s="9">
        <f t="shared" si="1"/>
        <v>12</v>
      </c>
      <c r="BG8" s="9">
        <f t="shared" si="1"/>
        <v>12</v>
      </c>
      <c r="BH8" s="9">
        <f t="shared" si="1"/>
        <v>12</v>
      </c>
      <c r="BI8" s="9">
        <f t="shared" si="1"/>
        <v>12</v>
      </c>
      <c r="BJ8" s="9">
        <f t="shared" si="1"/>
        <v>12</v>
      </c>
      <c r="BK8" s="9">
        <f t="shared" si="1"/>
        <v>12</v>
      </c>
      <c r="BL8" s="9">
        <f t="shared" si="1"/>
        <v>12</v>
      </c>
      <c r="BM8" s="9">
        <f t="shared" si="1"/>
        <v>6</v>
      </c>
      <c r="BN8" s="9">
        <f t="shared" si="1"/>
        <v>6</v>
      </c>
      <c r="BO8" s="9">
        <f t="shared" si="1"/>
        <v>6</v>
      </c>
      <c r="BP8" s="9">
        <f t="shared" si="1"/>
        <v>6</v>
      </c>
      <c r="BQ8" s="9">
        <f t="shared" si="1"/>
        <v>6</v>
      </c>
      <c r="BR8" s="9">
        <f t="shared" si="1"/>
        <v>6</v>
      </c>
      <c r="BS8" s="9">
        <f t="shared" si="1"/>
        <v>6</v>
      </c>
      <c r="BT8" s="9">
        <f t="shared" si="1"/>
        <v>6</v>
      </c>
      <c r="BU8" s="9">
        <f t="shared" si="1"/>
        <v>6</v>
      </c>
      <c r="BV8" s="9">
        <f t="shared" si="1"/>
        <v>6</v>
      </c>
      <c r="BW8" s="9">
        <f t="shared" si="1"/>
        <v>6</v>
      </c>
      <c r="BX8" s="9">
        <f t="shared" si="1"/>
        <v>6</v>
      </c>
      <c r="BY8" s="9">
        <f t="shared" si="1"/>
        <v>4.8000000000000007</v>
      </c>
      <c r="BZ8" s="9">
        <f t="shared" si="1"/>
        <v>4.8000000000000007</v>
      </c>
      <c r="CA8" s="9">
        <f t="shared" si="1"/>
        <v>4.8000000000000007</v>
      </c>
      <c r="CB8" s="9">
        <f t="shared" si="1"/>
        <v>4.8000000000000007</v>
      </c>
      <c r="CC8" s="9">
        <f t="shared" ref="CC8:CV8" si="2">CA7*CC47</f>
        <v>4.8000000000000007</v>
      </c>
      <c r="CD8" s="9">
        <f t="shared" si="2"/>
        <v>4.8000000000000007</v>
      </c>
      <c r="CE8" s="9">
        <f t="shared" si="2"/>
        <v>4.8000000000000007</v>
      </c>
      <c r="CF8" s="9">
        <f t="shared" si="2"/>
        <v>4.8000000000000007</v>
      </c>
      <c r="CG8" s="9">
        <f t="shared" si="2"/>
        <v>4.8000000000000007</v>
      </c>
      <c r="CH8" s="9">
        <f t="shared" si="2"/>
        <v>4.8000000000000007</v>
      </c>
      <c r="CI8" s="9">
        <f t="shared" si="2"/>
        <v>4.8000000000000007</v>
      </c>
      <c r="CJ8" s="9">
        <f t="shared" si="2"/>
        <v>4.8000000000000007</v>
      </c>
      <c r="CK8" s="9">
        <f t="shared" si="2"/>
        <v>2.4000000000000004</v>
      </c>
      <c r="CL8" s="9">
        <f t="shared" si="2"/>
        <v>2.4000000000000004</v>
      </c>
      <c r="CM8" s="9">
        <f t="shared" si="2"/>
        <v>2.4000000000000004</v>
      </c>
      <c r="CN8" s="9">
        <f t="shared" si="2"/>
        <v>2.4000000000000004</v>
      </c>
      <c r="CO8" s="9">
        <f t="shared" si="2"/>
        <v>2.4000000000000004</v>
      </c>
      <c r="CP8" s="9">
        <f t="shared" si="2"/>
        <v>2.4000000000000004</v>
      </c>
      <c r="CQ8" s="9">
        <f t="shared" si="2"/>
        <v>2.4000000000000004</v>
      </c>
      <c r="CR8" s="9">
        <f t="shared" si="2"/>
        <v>2.4000000000000004</v>
      </c>
      <c r="CS8" s="9">
        <f t="shared" si="2"/>
        <v>2.4000000000000004</v>
      </c>
      <c r="CT8" s="9">
        <f t="shared" si="2"/>
        <v>2.4000000000000004</v>
      </c>
      <c r="CU8" s="9">
        <f t="shared" si="2"/>
        <v>2.4000000000000004</v>
      </c>
      <c r="CV8" s="9">
        <f t="shared" si="2"/>
        <v>2.4000000000000004</v>
      </c>
    </row>
    <row r="9" spans="1:100" s="8" customFormat="1" x14ac:dyDescent="0.2">
      <c r="B9" s="8" t="s">
        <v>78</v>
      </c>
      <c r="D9" s="32">
        <f>P9</f>
        <v>0</v>
      </c>
      <c r="E9" s="32">
        <f>AB9</f>
        <v>25</v>
      </c>
      <c r="F9" s="32">
        <f>AN9</f>
        <v>147.5</v>
      </c>
      <c r="G9" s="32">
        <f>AZ9</f>
        <v>327.5</v>
      </c>
      <c r="H9" s="32">
        <f>BL9</f>
        <v>471.5</v>
      </c>
      <c r="I9" s="39">
        <f>BX9</f>
        <v>543.5</v>
      </c>
      <c r="J9" s="39">
        <f>CJ9</f>
        <v>601.09999999999945</v>
      </c>
      <c r="K9" s="39">
        <f>CV9</f>
        <v>629.89999999999918</v>
      </c>
      <c r="L9" s="9"/>
      <c r="M9" s="9"/>
      <c r="N9" s="9"/>
      <c r="O9" s="9"/>
      <c r="P9" s="10">
        <f t="shared" ref="P9:CA9" si="3">O9+P8</f>
        <v>0</v>
      </c>
      <c r="Q9" s="10">
        <f t="shared" si="3"/>
        <v>0</v>
      </c>
      <c r="R9" s="10">
        <v>0</v>
      </c>
      <c r="S9" s="10">
        <v>5</v>
      </c>
      <c r="T9" s="10">
        <v>8</v>
      </c>
      <c r="U9" s="10">
        <v>8</v>
      </c>
      <c r="V9" s="10">
        <v>11</v>
      </c>
      <c r="W9" s="10">
        <v>14</v>
      </c>
      <c r="X9" s="10">
        <v>14</v>
      </c>
      <c r="Y9" s="10">
        <v>16</v>
      </c>
      <c r="Z9" s="10">
        <v>18</v>
      </c>
      <c r="AA9" s="10">
        <v>21</v>
      </c>
      <c r="AB9" s="9">
        <f t="shared" si="3"/>
        <v>25</v>
      </c>
      <c r="AC9" s="9">
        <f t="shared" si="3"/>
        <v>32.5</v>
      </c>
      <c r="AD9" s="9">
        <f t="shared" si="3"/>
        <v>40</v>
      </c>
      <c r="AE9" s="9">
        <f t="shared" si="3"/>
        <v>47.5</v>
      </c>
      <c r="AF9" s="9">
        <f t="shared" si="3"/>
        <v>55</v>
      </c>
      <c r="AG9" s="9">
        <f t="shared" si="3"/>
        <v>62.5</v>
      </c>
      <c r="AH9" s="9">
        <f t="shared" si="3"/>
        <v>72.5</v>
      </c>
      <c r="AI9" s="9">
        <f t="shared" si="3"/>
        <v>82.5</v>
      </c>
      <c r="AJ9" s="9">
        <f t="shared" si="3"/>
        <v>92.5</v>
      </c>
      <c r="AK9" s="9">
        <f t="shared" si="3"/>
        <v>105</v>
      </c>
      <c r="AL9" s="9">
        <f t="shared" si="3"/>
        <v>117.5</v>
      </c>
      <c r="AM9" s="9">
        <f t="shared" si="3"/>
        <v>132.5</v>
      </c>
      <c r="AN9" s="9">
        <f t="shared" si="3"/>
        <v>147.5</v>
      </c>
      <c r="AO9" s="9">
        <f t="shared" si="3"/>
        <v>162.5</v>
      </c>
      <c r="AP9" s="9">
        <f t="shared" si="3"/>
        <v>177.5</v>
      </c>
      <c r="AQ9" s="9">
        <f t="shared" si="3"/>
        <v>192.5</v>
      </c>
      <c r="AR9" s="9">
        <f t="shared" si="3"/>
        <v>207.5</v>
      </c>
      <c r="AS9" s="9">
        <f t="shared" si="3"/>
        <v>222.5</v>
      </c>
      <c r="AT9" s="9">
        <f t="shared" si="3"/>
        <v>237.5</v>
      </c>
      <c r="AU9" s="9">
        <f t="shared" si="3"/>
        <v>252.5</v>
      </c>
      <c r="AV9" s="9">
        <f t="shared" si="3"/>
        <v>267.5</v>
      </c>
      <c r="AW9" s="9">
        <f t="shared" si="3"/>
        <v>282.5</v>
      </c>
      <c r="AX9" s="9">
        <f t="shared" si="3"/>
        <v>297.5</v>
      </c>
      <c r="AY9" s="9">
        <f t="shared" si="3"/>
        <v>312.5</v>
      </c>
      <c r="AZ9" s="9">
        <f t="shared" si="3"/>
        <v>327.5</v>
      </c>
      <c r="BA9" s="9">
        <f t="shared" si="3"/>
        <v>339.5</v>
      </c>
      <c r="BB9" s="9">
        <f t="shared" si="3"/>
        <v>351.5</v>
      </c>
      <c r="BC9" s="9">
        <f t="shared" si="3"/>
        <v>363.5</v>
      </c>
      <c r="BD9" s="9">
        <f t="shared" si="3"/>
        <v>375.5</v>
      </c>
      <c r="BE9" s="9">
        <f t="shared" si="3"/>
        <v>387.5</v>
      </c>
      <c r="BF9" s="9">
        <f t="shared" si="3"/>
        <v>399.5</v>
      </c>
      <c r="BG9" s="9">
        <f t="shared" si="3"/>
        <v>411.5</v>
      </c>
      <c r="BH9" s="9">
        <f t="shared" si="3"/>
        <v>423.5</v>
      </c>
      <c r="BI9" s="9">
        <f t="shared" si="3"/>
        <v>435.5</v>
      </c>
      <c r="BJ9" s="9">
        <f t="shared" si="3"/>
        <v>447.5</v>
      </c>
      <c r="BK9" s="9">
        <f t="shared" si="3"/>
        <v>459.5</v>
      </c>
      <c r="BL9" s="9">
        <f t="shared" si="3"/>
        <v>471.5</v>
      </c>
      <c r="BM9" s="9">
        <f t="shared" si="3"/>
        <v>477.5</v>
      </c>
      <c r="BN9" s="9">
        <f t="shared" si="3"/>
        <v>483.5</v>
      </c>
      <c r="BO9" s="9">
        <f t="shared" si="3"/>
        <v>489.5</v>
      </c>
      <c r="BP9" s="9">
        <f t="shared" si="3"/>
        <v>495.5</v>
      </c>
      <c r="BQ9" s="9">
        <f t="shared" si="3"/>
        <v>501.5</v>
      </c>
      <c r="BR9" s="9">
        <f t="shared" si="3"/>
        <v>507.5</v>
      </c>
      <c r="BS9" s="9">
        <f t="shared" si="3"/>
        <v>513.5</v>
      </c>
      <c r="BT9" s="9">
        <f t="shared" si="3"/>
        <v>519.5</v>
      </c>
      <c r="BU9" s="9">
        <f t="shared" si="3"/>
        <v>525.5</v>
      </c>
      <c r="BV9" s="9">
        <f t="shared" si="3"/>
        <v>531.5</v>
      </c>
      <c r="BW9" s="9">
        <f t="shared" si="3"/>
        <v>537.5</v>
      </c>
      <c r="BX9" s="9">
        <f t="shared" si="3"/>
        <v>543.5</v>
      </c>
      <c r="BY9" s="9">
        <f t="shared" si="3"/>
        <v>548.29999999999995</v>
      </c>
      <c r="BZ9" s="9">
        <f t="shared" si="3"/>
        <v>553.09999999999991</v>
      </c>
      <c r="CA9" s="9">
        <f t="shared" si="3"/>
        <v>557.89999999999986</v>
      </c>
      <c r="CB9" s="9">
        <f t="shared" ref="CB9:CV9" si="4">CA9+CB8</f>
        <v>562.69999999999982</v>
      </c>
      <c r="CC9" s="9">
        <f t="shared" si="4"/>
        <v>567.49999999999977</v>
      </c>
      <c r="CD9" s="9">
        <f t="shared" si="4"/>
        <v>572.29999999999973</v>
      </c>
      <c r="CE9" s="9">
        <f t="shared" si="4"/>
        <v>577.09999999999968</v>
      </c>
      <c r="CF9" s="9">
        <f t="shared" si="4"/>
        <v>581.89999999999964</v>
      </c>
      <c r="CG9" s="9">
        <f t="shared" si="4"/>
        <v>586.69999999999959</v>
      </c>
      <c r="CH9" s="9">
        <f t="shared" si="4"/>
        <v>591.49999999999955</v>
      </c>
      <c r="CI9" s="9">
        <f t="shared" si="4"/>
        <v>596.2999999999995</v>
      </c>
      <c r="CJ9" s="9">
        <f t="shared" si="4"/>
        <v>601.09999999999945</v>
      </c>
      <c r="CK9" s="9">
        <f t="shared" si="4"/>
        <v>603.49999999999943</v>
      </c>
      <c r="CL9" s="9">
        <f t="shared" si="4"/>
        <v>605.89999999999941</v>
      </c>
      <c r="CM9" s="9">
        <f t="shared" si="4"/>
        <v>608.29999999999939</v>
      </c>
      <c r="CN9" s="9">
        <f t="shared" si="4"/>
        <v>610.69999999999936</v>
      </c>
      <c r="CO9" s="9">
        <f t="shared" si="4"/>
        <v>613.09999999999934</v>
      </c>
      <c r="CP9" s="9">
        <f t="shared" si="4"/>
        <v>615.49999999999932</v>
      </c>
      <c r="CQ9" s="9">
        <f t="shared" si="4"/>
        <v>617.8999999999993</v>
      </c>
      <c r="CR9" s="9">
        <f t="shared" si="4"/>
        <v>620.29999999999927</v>
      </c>
      <c r="CS9" s="9">
        <f t="shared" si="4"/>
        <v>622.69999999999925</v>
      </c>
      <c r="CT9" s="9">
        <f t="shared" si="4"/>
        <v>625.09999999999923</v>
      </c>
      <c r="CU9" s="9">
        <f t="shared" si="4"/>
        <v>627.4999999999992</v>
      </c>
      <c r="CV9" s="9">
        <f t="shared" si="4"/>
        <v>629.89999999999918</v>
      </c>
    </row>
    <row r="10" spans="1:100" s="8" customFormat="1" x14ac:dyDescent="0.2">
      <c r="B10" s="8" t="s">
        <v>1</v>
      </c>
      <c r="D10" s="33">
        <f>SUM(M10:P10)</f>
        <v>0</v>
      </c>
      <c r="E10" s="33">
        <f>SUM(Q10:AB10)</f>
        <v>15</v>
      </c>
      <c r="F10" s="33">
        <f>SUM(AC10:AN10)</f>
        <v>624.25</v>
      </c>
      <c r="G10" s="33">
        <f>SUM(AO10:AZ10)</f>
        <v>2457</v>
      </c>
      <c r="H10" s="32">
        <f>SUM(BA10:BL10)</f>
        <v>4527.5999999999995</v>
      </c>
      <c r="I10" s="39">
        <f>SUM(BM10:BX10)</f>
        <v>4564.8</v>
      </c>
      <c r="J10" s="39">
        <f>SUM(BY10:CJ10)</f>
        <v>3957.8399999999992</v>
      </c>
      <c r="K10" s="39">
        <f>SUM(CK10:CV10)</f>
        <v>2892.9599999999978</v>
      </c>
      <c r="L10" s="9"/>
      <c r="M10" s="9"/>
      <c r="N10" s="9"/>
      <c r="O10" s="9"/>
      <c r="P10" s="9"/>
      <c r="Q10" s="9"/>
      <c r="R10" s="10">
        <f>M9*R48</f>
        <v>0</v>
      </c>
      <c r="S10" s="10">
        <f t="shared" ref="S10:CD10" si="5">N9*S48</f>
        <v>0</v>
      </c>
      <c r="T10" s="10">
        <v>1</v>
      </c>
      <c r="U10" s="10">
        <f t="shared" si="5"/>
        <v>0</v>
      </c>
      <c r="V10" s="10">
        <v>1</v>
      </c>
      <c r="W10" s="10">
        <v>1</v>
      </c>
      <c r="X10" s="10">
        <v>1</v>
      </c>
      <c r="Y10" s="9">
        <v>2</v>
      </c>
      <c r="Z10" s="9">
        <v>2</v>
      </c>
      <c r="AA10" s="9">
        <v>3</v>
      </c>
      <c r="AB10" s="9">
        <v>4</v>
      </c>
      <c r="AC10" s="9">
        <v>10</v>
      </c>
      <c r="AD10" s="9">
        <f t="shared" si="5"/>
        <v>20.8</v>
      </c>
      <c r="AE10" s="9">
        <f t="shared" si="5"/>
        <v>23.400000000000002</v>
      </c>
      <c r="AF10" s="9">
        <f t="shared" si="5"/>
        <v>27.3</v>
      </c>
      <c r="AG10" s="9">
        <f t="shared" si="5"/>
        <v>32.5</v>
      </c>
      <c r="AH10" s="9">
        <f t="shared" si="5"/>
        <v>42.25</v>
      </c>
      <c r="AI10" s="9">
        <f t="shared" si="5"/>
        <v>52</v>
      </c>
      <c r="AJ10" s="9">
        <f t="shared" si="5"/>
        <v>61.75</v>
      </c>
      <c r="AK10" s="9">
        <f t="shared" si="5"/>
        <v>71.5</v>
      </c>
      <c r="AL10" s="9">
        <f t="shared" si="5"/>
        <v>81.25</v>
      </c>
      <c r="AM10" s="9">
        <f t="shared" si="5"/>
        <v>94.25</v>
      </c>
      <c r="AN10" s="9">
        <f t="shared" si="5"/>
        <v>107.25</v>
      </c>
      <c r="AO10" s="9">
        <f t="shared" si="5"/>
        <v>111</v>
      </c>
      <c r="AP10" s="9">
        <f t="shared" si="5"/>
        <v>126</v>
      </c>
      <c r="AQ10" s="9">
        <f t="shared" si="5"/>
        <v>141</v>
      </c>
      <c r="AR10" s="9">
        <f t="shared" si="5"/>
        <v>159</v>
      </c>
      <c r="AS10" s="9">
        <f t="shared" si="5"/>
        <v>177</v>
      </c>
      <c r="AT10" s="9">
        <f t="shared" si="5"/>
        <v>195</v>
      </c>
      <c r="AU10" s="9">
        <f t="shared" si="5"/>
        <v>213</v>
      </c>
      <c r="AV10" s="9">
        <f t="shared" si="5"/>
        <v>231</v>
      </c>
      <c r="AW10" s="9">
        <f t="shared" si="5"/>
        <v>249</v>
      </c>
      <c r="AX10" s="9">
        <f t="shared" si="5"/>
        <v>267</v>
      </c>
      <c r="AY10" s="9">
        <f t="shared" si="5"/>
        <v>285</v>
      </c>
      <c r="AZ10" s="9">
        <f t="shared" si="5"/>
        <v>303</v>
      </c>
      <c r="BA10" s="9">
        <f t="shared" si="5"/>
        <v>294.25</v>
      </c>
      <c r="BB10" s="9">
        <f t="shared" si="5"/>
        <v>310.75</v>
      </c>
      <c r="BC10" s="9">
        <f t="shared" si="5"/>
        <v>327.25</v>
      </c>
      <c r="BD10" s="9">
        <f t="shared" si="5"/>
        <v>343.75</v>
      </c>
      <c r="BE10" s="9">
        <f t="shared" si="5"/>
        <v>360.25000000000006</v>
      </c>
      <c r="BF10" s="9">
        <f t="shared" si="5"/>
        <v>373.45000000000005</v>
      </c>
      <c r="BG10" s="9">
        <f t="shared" si="5"/>
        <v>386.65000000000003</v>
      </c>
      <c r="BH10" s="9">
        <f t="shared" si="5"/>
        <v>399.85</v>
      </c>
      <c r="BI10" s="9">
        <f t="shared" si="5"/>
        <v>413.05</v>
      </c>
      <c r="BJ10" s="9">
        <f t="shared" si="5"/>
        <v>426.25000000000006</v>
      </c>
      <c r="BK10" s="9">
        <f t="shared" si="5"/>
        <v>439.45000000000005</v>
      </c>
      <c r="BL10" s="9">
        <f t="shared" si="5"/>
        <v>452.65000000000003</v>
      </c>
      <c r="BM10" s="9">
        <f t="shared" si="5"/>
        <v>338.8</v>
      </c>
      <c r="BN10" s="9">
        <f t="shared" si="5"/>
        <v>348.40000000000003</v>
      </c>
      <c r="BO10" s="9">
        <f t="shared" si="5"/>
        <v>358</v>
      </c>
      <c r="BP10" s="9">
        <f t="shared" si="5"/>
        <v>367.6</v>
      </c>
      <c r="BQ10" s="9">
        <f t="shared" si="5"/>
        <v>377.20000000000005</v>
      </c>
      <c r="BR10" s="9">
        <f t="shared" si="5"/>
        <v>382</v>
      </c>
      <c r="BS10" s="9">
        <f t="shared" si="5"/>
        <v>386.8</v>
      </c>
      <c r="BT10" s="9">
        <f t="shared" si="5"/>
        <v>391.6</v>
      </c>
      <c r="BU10" s="9">
        <f t="shared" si="5"/>
        <v>396.40000000000003</v>
      </c>
      <c r="BV10" s="9">
        <f t="shared" si="5"/>
        <v>401.20000000000005</v>
      </c>
      <c r="BW10" s="9">
        <f t="shared" si="5"/>
        <v>406</v>
      </c>
      <c r="BX10" s="9">
        <f t="shared" si="5"/>
        <v>410.8</v>
      </c>
      <c r="BY10" s="9">
        <f t="shared" si="5"/>
        <v>311.7</v>
      </c>
      <c r="BZ10" s="9">
        <f t="shared" si="5"/>
        <v>315.3</v>
      </c>
      <c r="CA10" s="9">
        <f t="shared" si="5"/>
        <v>318.89999999999998</v>
      </c>
      <c r="CB10" s="9">
        <f t="shared" si="5"/>
        <v>322.5</v>
      </c>
      <c r="CC10" s="9">
        <f t="shared" si="5"/>
        <v>326.09999999999997</v>
      </c>
      <c r="CD10" s="9">
        <f t="shared" si="5"/>
        <v>328.97999999999996</v>
      </c>
      <c r="CE10" s="9">
        <f t="shared" ref="CE10:CV10" si="6">BZ9*CE48</f>
        <v>331.85999999999996</v>
      </c>
      <c r="CF10" s="9">
        <f t="shared" si="6"/>
        <v>334.7399999999999</v>
      </c>
      <c r="CG10" s="9">
        <f t="shared" si="6"/>
        <v>337.61999999999989</v>
      </c>
      <c r="CH10" s="9">
        <f t="shared" si="6"/>
        <v>340.49999999999983</v>
      </c>
      <c r="CI10" s="9">
        <f t="shared" si="6"/>
        <v>343.37999999999982</v>
      </c>
      <c r="CJ10" s="9">
        <f t="shared" si="6"/>
        <v>346.25999999999982</v>
      </c>
      <c r="CK10" s="9">
        <f t="shared" si="6"/>
        <v>232.75999999999988</v>
      </c>
      <c r="CL10" s="9">
        <f t="shared" si="6"/>
        <v>234.67999999999984</v>
      </c>
      <c r="CM10" s="9">
        <f t="shared" si="6"/>
        <v>236.59999999999982</v>
      </c>
      <c r="CN10" s="9">
        <f t="shared" si="6"/>
        <v>238.51999999999981</v>
      </c>
      <c r="CO10" s="9">
        <f t="shared" si="6"/>
        <v>240.4399999999998</v>
      </c>
      <c r="CP10" s="9">
        <f t="shared" si="6"/>
        <v>241.39999999999978</v>
      </c>
      <c r="CQ10" s="9">
        <f t="shared" si="6"/>
        <v>242.35999999999979</v>
      </c>
      <c r="CR10" s="9">
        <f t="shared" si="6"/>
        <v>243.31999999999977</v>
      </c>
      <c r="CS10" s="9">
        <f t="shared" si="6"/>
        <v>244.27999999999975</v>
      </c>
      <c r="CT10" s="9">
        <f t="shared" si="6"/>
        <v>245.23999999999975</v>
      </c>
      <c r="CU10" s="9">
        <f t="shared" si="6"/>
        <v>246.19999999999973</v>
      </c>
      <c r="CV10" s="9">
        <f t="shared" si="6"/>
        <v>247.15999999999974</v>
      </c>
    </row>
    <row r="11" spans="1:100" s="8" customFormat="1" x14ac:dyDescent="0.2">
      <c r="B11" s="8" t="s">
        <v>2</v>
      </c>
      <c r="D11" s="32">
        <f>P11</f>
        <v>0</v>
      </c>
      <c r="E11" s="32">
        <f>AB11</f>
        <v>15</v>
      </c>
      <c r="F11" s="32">
        <f>AN11</f>
        <v>639.25</v>
      </c>
      <c r="G11" s="32">
        <f>AZ11</f>
        <v>3096.25</v>
      </c>
      <c r="H11" s="32">
        <f>BL11</f>
        <v>7623.8499999999995</v>
      </c>
      <c r="I11" s="39">
        <f>BX11</f>
        <v>12188.65</v>
      </c>
      <c r="J11" s="39">
        <f>CJ11</f>
        <v>16146.489999999998</v>
      </c>
      <c r="K11" s="39">
        <f>CV11</f>
        <v>19039.449999999993</v>
      </c>
      <c r="L11" s="9"/>
      <c r="M11" s="9"/>
      <c r="N11" s="9"/>
      <c r="O11" s="9"/>
      <c r="P11" s="9"/>
      <c r="Q11" s="9"/>
      <c r="R11" s="9">
        <f t="shared" ref="R11:CC11" si="7">Q11+R10</f>
        <v>0</v>
      </c>
      <c r="S11" s="9">
        <f t="shared" si="7"/>
        <v>0</v>
      </c>
      <c r="T11" s="9">
        <f t="shared" si="7"/>
        <v>1</v>
      </c>
      <c r="U11" s="9">
        <f t="shared" si="7"/>
        <v>1</v>
      </c>
      <c r="V11" s="9">
        <f t="shared" si="7"/>
        <v>2</v>
      </c>
      <c r="W11" s="9">
        <f t="shared" si="7"/>
        <v>3</v>
      </c>
      <c r="X11" s="9">
        <f t="shared" si="7"/>
        <v>4</v>
      </c>
      <c r="Y11" s="9">
        <f t="shared" si="7"/>
        <v>6</v>
      </c>
      <c r="Z11" s="9">
        <f t="shared" si="7"/>
        <v>8</v>
      </c>
      <c r="AA11" s="9">
        <f t="shared" si="7"/>
        <v>11</v>
      </c>
      <c r="AB11" s="9">
        <f t="shared" si="7"/>
        <v>15</v>
      </c>
      <c r="AC11" s="9">
        <f t="shared" si="7"/>
        <v>25</v>
      </c>
      <c r="AD11" s="9">
        <f t="shared" si="7"/>
        <v>45.8</v>
      </c>
      <c r="AE11" s="9">
        <f t="shared" si="7"/>
        <v>69.2</v>
      </c>
      <c r="AF11" s="9">
        <f t="shared" si="7"/>
        <v>96.5</v>
      </c>
      <c r="AG11" s="9">
        <f t="shared" si="7"/>
        <v>129</v>
      </c>
      <c r="AH11" s="9">
        <f t="shared" si="7"/>
        <v>171.25</v>
      </c>
      <c r="AI11" s="9">
        <f t="shared" si="7"/>
        <v>223.25</v>
      </c>
      <c r="AJ11" s="9">
        <f t="shared" si="7"/>
        <v>285</v>
      </c>
      <c r="AK11" s="9">
        <f t="shared" si="7"/>
        <v>356.5</v>
      </c>
      <c r="AL11" s="9">
        <f t="shared" si="7"/>
        <v>437.75</v>
      </c>
      <c r="AM11" s="9">
        <f t="shared" si="7"/>
        <v>532</v>
      </c>
      <c r="AN11" s="9">
        <f t="shared" si="7"/>
        <v>639.25</v>
      </c>
      <c r="AO11" s="9">
        <f t="shared" si="7"/>
        <v>750.25</v>
      </c>
      <c r="AP11" s="9">
        <f t="shared" si="7"/>
        <v>876.25</v>
      </c>
      <c r="AQ11" s="9">
        <f t="shared" si="7"/>
        <v>1017.25</v>
      </c>
      <c r="AR11" s="9">
        <f t="shared" si="7"/>
        <v>1176.25</v>
      </c>
      <c r="AS11" s="9">
        <f t="shared" si="7"/>
        <v>1353.25</v>
      </c>
      <c r="AT11" s="9">
        <f t="shared" si="7"/>
        <v>1548.25</v>
      </c>
      <c r="AU11" s="9">
        <f t="shared" si="7"/>
        <v>1761.25</v>
      </c>
      <c r="AV11" s="9">
        <f t="shared" si="7"/>
        <v>1992.25</v>
      </c>
      <c r="AW11" s="9">
        <f t="shared" si="7"/>
        <v>2241.25</v>
      </c>
      <c r="AX11" s="9">
        <f t="shared" si="7"/>
        <v>2508.25</v>
      </c>
      <c r="AY11" s="9">
        <f t="shared" si="7"/>
        <v>2793.25</v>
      </c>
      <c r="AZ11" s="9">
        <f t="shared" si="7"/>
        <v>3096.25</v>
      </c>
      <c r="BA11" s="9">
        <f t="shared" si="7"/>
        <v>3390.5</v>
      </c>
      <c r="BB11" s="9">
        <f t="shared" si="7"/>
        <v>3701.25</v>
      </c>
      <c r="BC11" s="9">
        <f t="shared" si="7"/>
        <v>4028.5</v>
      </c>
      <c r="BD11" s="9">
        <f t="shared" si="7"/>
        <v>4372.25</v>
      </c>
      <c r="BE11" s="9">
        <f t="shared" si="7"/>
        <v>4732.5</v>
      </c>
      <c r="BF11" s="9">
        <f t="shared" si="7"/>
        <v>5105.95</v>
      </c>
      <c r="BG11" s="9">
        <f t="shared" si="7"/>
        <v>5492.5999999999995</v>
      </c>
      <c r="BH11" s="9">
        <f t="shared" si="7"/>
        <v>5892.45</v>
      </c>
      <c r="BI11" s="9">
        <f t="shared" si="7"/>
        <v>6305.5</v>
      </c>
      <c r="BJ11" s="9">
        <f t="shared" si="7"/>
        <v>6731.75</v>
      </c>
      <c r="BK11" s="9">
        <f t="shared" si="7"/>
        <v>7171.2</v>
      </c>
      <c r="BL11" s="9">
        <f t="shared" si="7"/>
        <v>7623.8499999999995</v>
      </c>
      <c r="BM11" s="9">
        <f t="shared" si="7"/>
        <v>7962.65</v>
      </c>
      <c r="BN11" s="9">
        <f t="shared" si="7"/>
        <v>8311.0499999999993</v>
      </c>
      <c r="BO11" s="9">
        <f t="shared" si="7"/>
        <v>8669.0499999999993</v>
      </c>
      <c r="BP11" s="9">
        <f t="shared" si="7"/>
        <v>9036.65</v>
      </c>
      <c r="BQ11" s="9">
        <f t="shared" si="7"/>
        <v>9413.85</v>
      </c>
      <c r="BR11" s="9">
        <f t="shared" si="7"/>
        <v>9795.85</v>
      </c>
      <c r="BS11" s="9">
        <f t="shared" si="7"/>
        <v>10182.65</v>
      </c>
      <c r="BT11" s="9">
        <f t="shared" si="7"/>
        <v>10574.25</v>
      </c>
      <c r="BU11" s="9">
        <f t="shared" si="7"/>
        <v>10970.65</v>
      </c>
      <c r="BV11" s="9">
        <f t="shared" si="7"/>
        <v>11371.85</v>
      </c>
      <c r="BW11" s="9">
        <f t="shared" si="7"/>
        <v>11777.85</v>
      </c>
      <c r="BX11" s="9">
        <f t="shared" si="7"/>
        <v>12188.65</v>
      </c>
      <c r="BY11" s="9">
        <f t="shared" si="7"/>
        <v>12500.35</v>
      </c>
      <c r="BZ11" s="9">
        <f t="shared" si="7"/>
        <v>12815.65</v>
      </c>
      <c r="CA11" s="9">
        <f t="shared" si="7"/>
        <v>13134.55</v>
      </c>
      <c r="CB11" s="9">
        <f t="shared" si="7"/>
        <v>13457.05</v>
      </c>
      <c r="CC11" s="9">
        <f t="shared" si="7"/>
        <v>13783.15</v>
      </c>
      <c r="CD11" s="9">
        <f t="shared" ref="CD11:CV11" si="8">CC11+CD10</f>
        <v>14112.13</v>
      </c>
      <c r="CE11" s="9">
        <f t="shared" si="8"/>
        <v>14443.99</v>
      </c>
      <c r="CF11" s="9">
        <f t="shared" si="8"/>
        <v>14778.73</v>
      </c>
      <c r="CG11" s="9">
        <f t="shared" si="8"/>
        <v>15116.349999999999</v>
      </c>
      <c r="CH11" s="9">
        <f t="shared" si="8"/>
        <v>15456.849999999999</v>
      </c>
      <c r="CI11" s="9">
        <f t="shared" si="8"/>
        <v>15800.229999999998</v>
      </c>
      <c r="CJ11" s="9">
        <f t="shared" si="8"/>
        <v>16146.489999999998</v>
      </c>
      <c r="CK11" s="9">
        <f t="shared" si="8"/>
        <v>16379.249999999998</v>
      </c>
      <c r="CL11" s="9">
        <f t="shared" si="8"/>
        <v>16613.929999999997</v>
      </c>
      <c r="CM11" s="9">
        <f t="shared" si="8"/>
        <v>16850.529999999995</v>
      </c>
      <c r="CN11" s="9">
        <f t="shared" si="8"/>
        <v>17089.049999999996</v>
      </c>
      <c r="CO11" s="9">
        <f t="shared" si="8"/>
        <v>17329.489999999994</v>
      </c>
      <c r="CP11" s="9">
        <f t="shared" si="8"/>
        <v>17570.889999999996</v>
      </c>
      <c r="CQ11" s="9">
        <f t="shared" si="8"/>
        <v>17813.249999999996</v>
      </c>
      <c r="CR11" s="9">
        <f t="shared" si="8"/>
        <v>18056.569999999996</v>
      </c>
      <c r="CS11" s="9">
        <f t="shared" si="8"/>
        <v>18300.849999999995</v>
      </c>
      <c r="CT11" s="9">
        <f t="shared" si="8"/>
        <v>18546.089999999993</v>
      </c>
      <c r="CU11" s="9">
        <f t="shared" si="8"/>
        <v>18792.289999999994</v>
      </c>
      <c r="CV11" s="9">
        <f t="shared" si="8"/>
        <v>19039.449999999993</v>
      </c>
    </row>
    <row r="12" spans="1:100" s="8" customFormat="1" x14ac:dyDescent="0.2">
      <c r="B12" s="8" t="s">
        <v>125</v>
      </c>
      <c r="D12" s="32"/>
      <c r="E12" s="32">
        <f>E11/E9</f>
        <v>0.6</v>
      </c>
      <c r="F12" s="32">
        <f>F11/F9</f>
        <v>4.3338983050847455</v>
      </c>
      <c r="G12" s="32">
        <f>G11/G9</f>
        <v>9.4541984732824424</v>
      </c>
      <c r="H12" s="32">
        <f>H11/H9</f>
        <v>16.16935312831389</v>
      </c>
      <c r="I12" s="32">
        <f>I11/I9</f>
        <v>22.42621895124195</v>
      </c>
      <c r="J12" s="39">
        <f>CJ12</f>
        <v>26.861570454167381</v>
      </c>
      <c r="K12" s="39">
        <f>CV12</f>
        <v>30.226147007461531</v>
      </c>
      <c r="L12" s="9"/>
      <c r="M12" s="9"/>
      <c r="N12" s="9"/>
      <c r="O12" s="9"/>
      <c r="P12" s="9"/>
      <c r="Q12" s="9"/>
      <c r="R12" s="32"/>
      <c r="S12" s="107">
        <f t="shared" ref="S12:CD12" si="9">S11/S9</f>
        <v>0</v>
      </c>
      <c r="T12" s="107">
        <f t="shared" si="9"/>
        <v>0.125</v>
      </c>
      <c r="U12" s="107">
        <f t="shared" si="9"/>
        <v>0.125</v>
      </c>
      <c r="V12" s="107">
        <f t="shared" si="9"/>
        <v>0.18181818181818182</v>
      </c>
      <c r="W12" s="107">
        <f t="shared" si="9"/>
        <v>0.21428571428571427</v>
      </c>
      <c r="X12" s="107">
        <f t="shared" si="9"/>
        <v>0.2857142857142857</v>
      </c>
      <c r="Y12" s="32">
        <f t="shared" si="9"/>
        <v>0.375</v>
      </c>
      <c r="Z12" s="32">
        <f t="shared" si="9"/>
        <v>0.44444444444444442</v>
      </c>
      <c r="AA12" s="32">
        <f t="shared" si="9"/>
        <v>0.52380952380952384</v>
      </c>
      <c r="AB12" s="32">
        <f t="shared" si="9"/>
        <v>0.6</v>
      </c>
      <c r="AC12" s="32">
        <f t="shared" si="9"/>
        <v>0.76923076923076927</v>
      </c>
      <c r="AD12" s="32">
        <f t="shared" si="9"/>
        <v>1.145</v>
      </c>
      <c r="AE12" s="32">
        <f t="shared" si="9"/>
        <v>1.4568421052631579</v>
      </c>
      <c r="AF12" s="32">
        <f t="shared" si="9"/>
        <v>1.7545454545454546</v>
      </c>
      <c r="AG12" s="32">
        <f t="shared" si="9"/>
        <v>2.0640000000000001</v>
      </c>
      <c r="AH12" s="32">
        <f t="shared" si="9"/>
        <v>2.3620689655172415</v>
      </c>
      <c r="AI12" s="32">
        <f t="shared" si="9"/>
        <v>2.7060606060606061</v>
      </c>
      <c r="AJ12" s="32">
        <f t="shared" si="9"/>
        <v>3.0810810810810811</v>
      </c>
      <c r="AK12" s="32">
        <f t="shared" si="9"/>
        <v>3.3952380952380952</v>
      </c>
      <c r="AL12" s="32">
        <f t="shared" si="9"/>
        <v>3.725531914893617</v>
      </c>
      <c r="AM12" s="32">
        <f t="shared" si="9"/>
        <v>4.0150943396226415</v>
      </c>
      <c r="AN12" s="32">
        <f t="shared" si="9"/>
        <v>4.3338983050847455</v>
      </c>
      <c r="AO12" s="32">
        <f t="shared" si="9"/>
        <v>4.6169230769230767</v>
      </c>
      <c r="AP12" s="32">
        <f t="shared" si="9"/>
        <v>4.936619718309859</v>
      </c>
      <c r="AQ12" s="32">
        <f t="shared" si="9"/>
        <v>5.2844155844155845</v>
      </c>
      <c r="AR12" s="32">
        <f t="shared" si="9"/>
        <v>5.668674698795181</v>
      </c>
      <c r="AS12" s="32">
        <f t="shared" si="9"/>
        <v>6.0820224719101121</v>
      </c>
      <c r="AT12" s="32">
        <f t="shared" si="9"/>
        <v>6.5189473684210526</v>
      </c>
      <c r="AU12" s="32">
        <f t="shared" si="9"/>
        <v>6.9752475247524757</v>
      </c>
      <c r="AV12" s="32">
        <f t="shared" si="9"/>
        <v>7.4476635514018694</v>
      </c>
      <c r="AW12" s="32">
        <f t="shared" si="9"/>
        <v>7.9336283185840708</v>
      </c>
      <c r="AX12" s="32">
        <f t="shared" si="9"/>
        <v>8.4310924369747902</v>
      </c>
      <c r="AY12" s="32">
        <f t="shared" si="9"/>
        <v>8.9383999999999997</v>
      </c>
      <c r="AZ12" s="32">
        <f t="shared" si="9"/>
        <v>9.4541984732824424</v>
      </c>
      <c r="BA12" s="32">
        <f t="shared" si="9"/>
        <v>9.9867452135493373</v>
      </c>
      <c r="BB12" s="32">
        <f t="shared" si="9"/>
        <v>10.529871977240399</v>
      </c>
      <c r="BC12" s="32">
        <f t="shared" si="9"/>
        <v>11.082530949105914</v>
      </c>
      <c r="BD12" s="32">
        <f t="shared" si="9"/>
        <v>11.64380825565912</v>
      </c>
      <c r="BE12" s="32">
        <f t="shared" si="9"/>
        <v>12.212903225806452</v>
      </c>
      <c r="BF12" s="32">
        <f t="shared" si="9"/>
        <v>12.780851063829786</v>
      </c>
      <c r="BG12" s="32">
        <f t="shared" si="9"/>
        <v>13.347752126366949</v>
      </c>
      <c r="BH12" s="32">
        <f t="shared" si="9"/>
        <v>13.913695395513576</v>
      </c>
      <c r="BI12" s="32">
        <f t="shared" si="9"/>
        <v>14.478760045924226</v>
      </c>
      <c r="BJ12" s="32">
        <f t="shared" si="9"/>
        <v>15.043016759776537</v>
      </c>
      <c r="BK12" s="32">
        <f t="shared" si="9"/>
        <v>15.606528835690968</v>
      </c>
      <c r="BL12" s="32">
        <f t="shared" si="9"/>
        <v>16.16935312831389</v>
      </c>
      <c r="BM12" s="32">
        <f t="shared" si="9"/>
        <v>16.675706806282722</v>
      </c>
      <c r="BN12" s="32">
        <f t="shared" si="9"/>
        <v>17.189348500517063</v>
      </c>
      <c r="BO12" s="32">
        <f t="shared" si="9"/>
        <v>17.710010214504596</v>
      </c>
      <c r="BP12" s="32">
        <f t="shared" si="9"/>
        <v>18.237436932391525</v>
      </c>
      <c r="BQ12" s="32">
        <f t="shared" si="9"/>
        <v>18.771385842472583</v>
      </c>
      <c r="BR12" s="32">
        <f t="shared" si="9"/>
        <v>19.302167487684731</v>
      </c>
      <c r="BS12" s="32">
        <f t="shared" si="9"/>
        <v>19.829892891918206</v>
      </c>
      <c r="BT12" s="32">
        <f t="shared" si="9"/>
        <v>20.354667949951878</v>
      </c>
      <c r="BU12" s="32">
        <f t="shared" si="9"/>
        <v>20.876593720266413</v>
      </c>
      <c r="BV12" s="32">
        <f t="shared" si="9"/>
        <v>21.39576669802446</v>
      </c>
      <c r="BW12" s="32">
        <f t="shared" si="9"/>
        <v>21.912279069767443</v>
      </c>
      <c r="BX12" s="32">
        <f t="shared" si="9"/>
        <v>22.42621895124195</v>
      </c>
      <c r="BY12" s="32">
        <f t="shared" si="9"/>
        <v>22.798376801021341</v>
      </c>
      <c r="BZ12" s="32">
        <f t="shared" si="9"/>
        <v>23.170583981196895</v>
      </c>
      <c r="CA12" s="32">
        <f t="shared" si="9"/>
        <v>23.542839218497942</v>
      </c>
      <c r="CB12" s="32">
        <f t="shared" si="9"/>
        <v>23.915141283099349</v>
      </c>
      <c r="CC12" s="32">
        <f t="shared" si="9"/>
        <v>24.287488986784151</v>
      </c>
      <c r="CD12" s="32">
        <f t="shared" si="9"/>
        <v>24.658623099772857</v>
      </c>
      <c r="CE12" s="32">
        <f t="shared" ref="CE12:CV12" si="10">CE11/CE9</f>
        <v>25.028573904002787</v>
      </c>
      <c r="CF12" s="32">
        <f t="shared" si="10"/>
        <v>25.397370682247825</v>
      </c>
      <c r="CG12" s="32">
        <f t="shared" si="10"/>
        <v>25.765041758990982</v>
      </c>
      <c r="CH12" s="32">
        <f t="shared" si="10"/>
        <v>26.131614539306863</v>
      </c>
      <c r="CI12" s="32">
        <f t="shared" si="10"/>
        <v>26.497115545866194</v>
      </c>
      <c r="CJ12" s="32">
        <f t="shared" si="10"/>
        <v>26.861570454167381</v>
      </c>
      <c r="CK12" s="32">
        <f t="shared" si="10"/>
        <v>27.140430820215432</v>
      </c>
      <c r="CL12" s="32">
        <f t="shared" si="10"/>
        <v>27.420250866479638</v>
      </c>
      <c r="CM12" s="32">
        <f t="shared" si="10"/>
        <v>27.701019233930648</v>
      </c>
      <c r="CN12" s="32">
        <f t="shared" si="10"/>
        <v>27.982724742099251</v>
      </c>
      <c r="CO12" s="32">
        <f t="shared" si="10"/>
        <v>28.265356385581491</v>
      </c>
      <c r="CP12" s="32">
        <f t="shared" si="10"/>
        <v>28.547343623070699</v>
      </c>
      <c r="CQ12" s="32">
        <f t="shared" si="10"/>
        <v>28.828693963424531</v>
      </c>
      <c r="CR12" s="32">
        <f t="shared" si="10"/>
        <v>29.109414799290693</v>
      </c>
      <c r="CS12" s="32">
        <f t="shared" si="10"/>
        <v>29.389513409346421</v>
      </c>
      <c r="CT12" s="32">
        <f t="shared" si="10"/>
        <v>29.668996960486346</v>
      </c>
      <c r="CU12" s="32">
        <f t="shared" si="10"/>
        <v>29.947872509960188</v>
      </c>
      <c r="CV12" s="32">
        <f t="shared" si="10"/>
        <v>30.226147007461531</v>
      </c>
    </row>
    <row r="13" spans="1:100" x14ac:dyDescent="0.2">
      <c r="B13" s="2" t="s">
        <v>0</v>
      </c>
      <c r="C13" s="2"/>
      <c r="D13" s="34">
        <f>SUM(M13:P13)</f>
        <v>0</v>
      </c>
      <c r="E13" s="34">
        <f>SUM(Q13:AB13)</f>
        <v>2468.7431999999999</v>
      </c>
      <c r="F13" s="34">
        <f>SUM(AC13:AN13)</f>
        <v>221551.37552300002</v>
      </c>
      <c r="G13" s="34">
        <f>SUM(AO13:AZ13)</f>
        <v>2181587.5016558496</v>
      </c>
      <c r="H13" s="35">
        <f>SUM(BA13:BL13)</f>
        <v>8199836.775131952</v>
      </c>
      <c r="I13" s="34">
        <f>SUM(BM13:BX13)</f>
        <v>16168657.772765178</v>
      </c>
      <c r="J13" s="34">
        <f>SUM(BY13:CJ13)</f>
        <v>24020611.128855564</v>
      </c>
      <c r="K13" s="34">
        <f>SUM(CK13:CV13)</f>
        <v>30873383.523575574</v>
      </c>
      <c r="L13" s="7"/>
      <c r="M13" s="3"/>
      <c r="N13" s="3"/>
      <c r="O13" s="3"/>
      <c r="P13" s="3"/>
      <c r="Q13" s="3"/>
      <c r="R13" s="3"/>
      <c r="S13" s="3">
        <f t="shared" ref="S13:CD13" si="11">R11*S49</f>
        <v>0</v>
      </c>
      <c r="T13" s="3">
        <f t="shared" si="11"/>
        <v>0</v>
      </c>
      <c r="U13" s="3">
        <f t="shared" si="11"/>
        <v>68.5762</v>
      </c>
      <c r="V13" s="3">
        <f t="shared" si="11"/>
        <v>68.5762</v>
      </c>
      <c r="W13" s="3">
        <f t="shared" si="11"/>
        <v>137.1524</v>
      </c>
      <c r="X13" s="3">
        <f t="shared" si="11"/>
        <v>205.7286</v>
      </c>
      <c r="Y13" s="3">
        <f t="shared" si="11"/>
        <v>274.3048</v>
      </c>
      <c r="Z13" s="3">
        <f t="shared" si="11"/>
        <v>411.4572</v>
      </c>
      <c r="AA13" s="3">
        <f t="shared" si="11"/>
        <v>548.6096</v>
      </c>
      <c r="AB13" s="3">
        <f t="shared" si="11"/>
        <v>754.33820000000003</v>
      </c>
      <c r="AC13" s="3">
        <f t="shared" si="11"/>
        <v>1392.6749640000003</v>
      </c>
      <c r="AD13" s="3">
        <f t="shared" si="11"/>
        <v>2321.1249400000002</v>
      </c>
      <c r="AE13" s="3">
        <f t="shared" si="11"/>
        <v>4252.3008900800005</v>
      </c>
      <c r="AF13" s="3">
        <f t="shared" si="11"/>
        <v>6424.8738339200008</v>
      </c>
      <c r="AG13" s="3">
        <f t="shared" si="11"/>
        <v>8959.5422684000005</v>
      </c>
      <c r="AH13" s="3">
        <f t="shared" si="11"/>
        <v>11977.004690400001</v>
      </c>
      <c r="AI13" s="3">
        <f t="shared" si="11"/>
        <v>15899.705839000002</v>
      </c>
      <c r="AJ13" s="3">
        <f t="shared" si="11"/>
        <v>20727.645714200004</v>
      </c>
      <c r="AK13" s="3">
        <f t="shared" si="11"/>
        <v>26460.824316000006</v>
      </c>
      <c r="AL13" s="3">
        <f t="shared" si="11"/>
        <v>33099.241644400005</v>
      </c>
      <c r="AM13" s="3">
        <f t="shared" si="11"/>
        <v>40642.897699400004</v>
      </c>
      <c r="AN13" s="3">
        <f t="shared" si="11"/>
        <v>49393.538723200007</v>
      </c>
      <c r="AO13" s="3">
        <f t="shared" si="11"/>
        <v>74748.3416644424</v>
      </c>
      <c r="AP13" s="3">
        <f t="shared" si="11"/>
        <v>87727.717377783192</v>
      </c>
      <c r="AQ13" s="3">
        <f t="shared" si="11"/>
        <v>102461.062782116</v>
      </c>
      <c r="AR13" s="3">
        <f t="shared" si="11"/>
        <v>118948.3778774408</v>
      </c>
      <c r="AS13" s="3">
        <f t="shared" si="11"/>
        <v>137540.45660195599</v>
      </c>
      <c r="AT13" s="3">
        <f t="shared" si="11"/>
        <v>158237.29895566159</v>
      </c>
      <c r="AU13" s="3">
        <f t="shared" si="11"/>
        <v>181038.90493855759</v>
      </c>
      <c r="AV13" s="3">
        <f t="shared" si="11"/>
        <v>205945.27455064398</v>
      </c>
      <c r="AW13" s="3">
        <f t="shared" si="11"/>
        <v>232956.40779192079</v>
      </c>
      <c r="AX13" s="3">
        <f t="shared" si="11"/>
        <v>262072.30466238799</v>
      </c>
      <c r="AY13" s="3">
        <f t="shared" si="11"/>
        <v>293292.96516204561</v>
      </c>
      <c r="AZ13" s="3">
        <f t="shared" si="11"/>
        <v>326618.38929089357</v>
      </c>
      <c r="BA13" s="3">
        <f t="shared" si="11"/>
        <v>422999.80864938773</v>
      </c>
      <c r="BB13" s="3">
        <f t="shared" si="11"/>
        <v>463199.30600750883</v>
      </c>
      <c r="BC13" s="3">
        <f t="shared" si="11"/>
        <v>505652.9807875806</v>
      </c>
      <c r="BD13" s="3">
        <f t="shared" si="11"/>
        <v>550360.83298960305</v>
      </c>
      <c r="BE13" s="3">
        <f t="shared" si="11"/>
        <v>597322.86261357623</v>
      </c>
      <c r="BF13" s="3">
        <f t="shared" si="11"/>
        <v>646539.06965950015</v>
      </c>
      <c r="BG13" s="3">
        <f t="shared" si="11"/>
        <v>697558.61864298466</v>
      </c>
      <c r="BH13" s="3">
        <f t="shared" si="11"/>
        <v>750381.50956402963</v>
      </c>
      <c r="BI13" s="3">
        <f t="shared" si="11"/>
        <v>805007.74242263532</v>
      </c>
      <c r="BJ13" s="3">
        <f t="shared" si="11"/>
        <v>861437.31721880159</v>
      </c>
      <c r="BK13" s="3">
        <f t="shared" si="11"/>
        <v>919670.23395252833</v>
      </c>
      <c r="BL13" s="3">
        <f t="shared" si="11"/>
        <v>979706.49262381566</v>
      </c>
      <c r="BM13" s="3">
        <f t="shared" si="11"/>
        <v>1065495.7944657006</v>
      </c>
      <c r="BN13" s="3">
        <f t="shared" si="11"/>
        <v>1112845.8833532021</v>
      </c>
      <c r="BO13" s="3">
        <f t="shared" si="11"/>
        <v>1161537.6512646708</v>
      </c>
      <c r="BP13" s="3">
        <f t="shared" si="11"/>
        <v>1211571.0982001063</v>
      </c>
      <c r="BQ13" s="3">
        <f t="shared" si="11"/>
        <v>1262946.2241595089</v>
      </c>
      <c r="BR13" s="3">
        <f t="shared" si="11"/>
        <v>1315663.0291428787</v>
      </c>
      <c r="BS13" s="3">
        <f t="shared" si="11"/>
        <v>1369050.6736382318</v>
      </c>
      <c r="BT13" s="3">
        <f t="shared" si="11"/>
        <v>1423109.1576455683</v>
      </c>
      <c r="BU13" s="3">
        <f t="shared" si="11"/>
        <v>1477838.4811648885</v>
      </c>
      <c r="BV13" s="3">
        <f t="shared" si="11"/>
        <v>1533238.644196192</v>
      </c>
      <c r="BW13" s="3">
        <f t="shared" si="11"/>
        <v>1589309.6467394792</v>
      </c>
      <c r="BX13" s="3">
        <f t="shared" si="11"/>
        <v>1646051.4887947496</v>
      </c>
      <c r="BY13" s="3">
        <f t="shared" si="11"/>
        <v>1747018.7655543974</v>
      </c>
      <c r="BZ13" s="3">
        <f t="shared" si="11"/>
        <v>1791695.2267886857</v>
      </c>
      <c r="CA13" s="3">
        <f t="shared" si="11"/>
        <v>1836887.681800463</v>
      </c>
      <c r="CB13" s="3">
        <f t="shared" si="11"/>
        <v>1882596.1305897296</v>
      </c>
      <c r="CC13" s="3">
        <f t="shared" si="11"/>
        <v>1928820.573156486</v>
      </c>
      <c r="CD13" s="3">
        <f t="shared" si="11"/>
        <v>1975561.0095007315</v>
      </c>
      <c r="CE13" s="3">
        <f t="shared" ref="CE13:CV13" si="12">CD11*CE49</f>
        <v>2022714.2408669686</v>
      </c>
      <c r="CF13" s="3">
        <f t="shared" si="12"/>
        <v>2070280.2672551973</v>
      </c>
      <c r="CG13" s="3">
        <f t="shared" si="12"/>
        <v>2118259.0886654174</v>
      </c>
      <c r="CH13" s="3">
        <f t="shared" si="12"/>
        <v>2166650.7050976288</v>
      </c>
      <c r="CI13" s="3">
        <f t="shared" si="12"/>
        <v>2215455.1165518318</v>
      </c>
      <c r="CJ13" s="3">
        <f t="shared" si="12"/>
        <v>2264672.3230280261</v>
      </c>
      <c r="CK13" s="3">
        <f t="shared" si="12"/>
        <v>2379588.1397008081</v>
      </c>
      <c r="CL13" s="3">
        <f t="shared" si="12"/>
        <v>2413891.1328217131</v>
      </c>
      <c r="CM13" s="3">
        <f t="shared" si="12"/>
        <v>2448477.085844629</v>
      </c>
      <c r="CN13" s="3">
        <f t="shared" si="12"/>
        <v>2483345.9987695562</v>
      </c>
      <c r="CO13" s="3">
        <f t="shared" si="12"/>
        <v>2518497.8715964947</v>
      </c>
      <c r="CP13" s="3">
        <f t="shared" si="12"/>
        <v>2553932.7043254445</v>
      </c>
      <c r="CQ13" s="3">
        <f t="shared" si="12"/>
        <v>2589509.0170054003</v>
      </c>
      <c r="CR13" s="3">
        <f t="shared" si="12"/>
        <v>2625226.8096363614</v>
      </c>
      <c r="CS13" s="3">
        <f t="shared" si="12"/>
        <v>2661086.082218328</v>
      </c>
      <c r="CT13" s="3">
        <f t="shared" si="12"/>
        <v>2697086.8347513005</v>
      </c>
      <c r="CU13" s="3">
        <f t="shared" si="12"/>
        <v>2733229.067235278</v>
      </c>
      <c r="CV13" s="3">
        <f t="shared" si="12"/>
        <v>2769512.7796702618</v>
      </c>
    </row>
    <row r="14" spans="1:100" x14ac:dyDescent="0.2">
      <c r="B14" s="2" t="s">
        <v>3</v>
      </c>
      <c r="C14" s="2"/>
      <c r="D14" s="34">
        <f>SUM(M14:P14)</f>
        <v>0</v>
      </c>
      <c r="E14" s="34">
        <f>SUM(Q14:AB14)</f>
        <v>1176.3215999999998</v>
      </c>
      <c r="F14" s="34">
        <f>SUM(AC14:AN14)</f>
        <v>92050.998773999992</v>
      </c>
      <c r="G14" s="34">
        <f>SUM(AO14:AZ14)</f>
        <v>831280.50404772477</v>
      </c>
      <c r="H14" s="35">
        <f>SUM(BA14:BL14)</f>
        <v>2988078.633621952</v>
      </c>
      <c r="I14" s="34">
        <f>SUM(BM14:BX14)</f>
        <v>5997802.8935930263</v>
      </c>
      <c r="J14" s="34">
        <f>SUM(BY14:CJ14)</f>
        <v>9073719.4739388693</v>
      </c>
      <c r="K14" s="34">
        <f>SUM(CK14:CV14)</f>
        <v>11879020.949699625</v>
      </c>
      <c r="L14" s="7"/>
      <c r="M14" s="3"/>
      <c r="N14" s="3"/>
      <c r="O14" s="3"/>
      <c r="P14" s="3"/>
      <c r="Q14" s="3"/>
      <c r="R14" s="3"/>
      <c r="S14" s="3">
        <f t="shared" ref="S14:CD14" si="13">S13*S50</f>
        <v>0</v>
      </c>
      <c r="T14" s="3">
        <f t="shared" si="13"/>
        <v>0</v>
      </c>
      <c r="U14" s="3">
        <f t="shared" si="13"/>
        <v>32.675599999999996</v>
      </c>
      <c r="V14" s="3">
        <f t="shared" si="13"/>
        <v>32.675599999999996</v>
      </c>
      <c r="W14" s="3">
        <f t="shared" si="13"/>
        <v>65.351199999999992</v>
      </c>
      <c r="X14" s="3">
        <f t="shared" si="13"/>
        <v>98.026799999999994</v>
      </c>
      <c r="Y14" s="3">
        <f t="shared" si="13"/>
        <v>130.70239999999998</v>
      </c>
      <c r="Z14" s="3">
        <f t="shared" si="13"/>
        <v>196.05359999999999</v>
      </c>
      <c r="AA14" s="3">
        <f t="shared" si="13"/>
        <v>261.40479999999997</v>
      </c>
      <c r="AB14" s="3">
        <f t="shared" si="13"/>
        <v>359.4316</v>
      </c>
      <c r="AC14" s="3">
        <f t="shared" si="13"/>
        <v>578.63383199999998</v>
      </c>
      <c r="AD14" s="3">
        <f t="shared" si="13"/>
        <v>964.3897199999999</v>
      </c>
      <c r="AE14" s="3">
        <f t="shared" si="13"/>
        <v>1766.7619670399999</v>
      </c>
      <c r="AF14" s="3">
        <f t="shared" si="13"/>
        <v>2669.4307449600001</v>
      </c>
      <c r="AG14" s="3">
        <f t="shared" si="13"/>
        <v>3722.5443191999998</v>
      </c>
      <c r="AH14" s="3">
        <f t="shared" si="13"/>
        <v>4976.2509551999992</v>
      </c>
      <c r="AI14" s="3">
        <f t="shared" si="13"/>
        <v>6606.0695820000001</v>
      </c>
      <c r="AJ14" s="3">
        <f t="shared" si="13"/>
        <v>8612.0001995999992</v>
      </c>
      <c r="AK14" s="3">
        <f t="shared" si="13"/>
        <v>10994.042808</v>
      </c>
      <c r="AL14" s="3">
        <f t="shared" si="13"/>
        <v>13752.197407199999</v>
      </c>
      <c r="AM14" s="3">
        <f t="shared" si="13"/>
        <v>16886.4639972</v>
      </c>
      <c r="AN14" s="3">
        <f t="shared" si="13"/>
        <v>20522.213241599999</v>
      </c>
      <c r="AO14" s="3">
        <f t="shared" si="13"/>
        <v>28482.396002171201</v>
      </c>
      <c r="AP14" s="3">
        <f t="shared" si="13"/>
        <v>33428.107314241599</v>
      </c>
      <c r="AQ14" s="3">
        <f t="shared" si="13"/>
        <v>39042.157992808003</v>
      </c>
      <c r="AR14" s="3">
        <f t="shared" si="13"/>
        <v>45324.548037870401</v>
      </c>
      <c r="AS14" s="3">
        <f t="shared" si="13"/>
        <v>52408.945322727996</v>
      </c>
      <c r="AT14" s="3">
        <f t="shared" si="13"/>
        <v>60295.349847380799</v>
      </c>
      <c r="AU14" s="3">
        <f t="shared" si="13"/>
        <v>68983.761611828799</v>
      </c>
      <c r="AV14" s="3">
        <f t="shared" si="13"/>
        <v>78474.180616072001</v>
      </c>
      <c r="AW14" s="3">
        <f t="shared" si="13"/>
        <v>88766.606860110405</v>
      </c>
      <c r="AX14" s="3">
        <f t="shared" si="13"/>
        <v>99861.040343943998</v>
      </c>
      <c r="AY14" s="3">
        <f t="shared" si="13"/>
        <v>111757.48106757281</v>
      </c>
      <c r="AZ14" s="3">
        <f t="shared" si="13"/>
        <v>124455.92903099679</v>
      </c>
      <c r="BA14" s="3">
        <f t="shared" si="13"/>
        <v>154144.12809833887</v>
      </c>
      <c r="BB14" s="3">
        <f t="shared" si="13"/>
        <v>168793.10983202842</v>
      </c>
      <c r="BC14" s="3">
        <f t="shared" si="13"/>
        <v>184263.52979377532</v>
      </c>
      <c r="BD14" s="3">
        <f t="shared" si="13"/>
        <v>200555.38798357954</v>
      </c>
      <c r="BE14" s="3">
        <f t="shared" si="13"/>
        <v>217668.68440144113</v>
      </c>
      <c r="BF14" s="3">
        <f t="shared" si="13"/>
        <v>235603.4190473601</v>
      </c>
      <c r="BG14" s="3">
        <f t="shared" si="13"/>
        <v>254195.30427572495</v>
      </c>
      <c r="BH14" s="3">
        <f t="shared" si="13"/>
        <v>273444.34008653567</v>
      </c>
      <c r="BI14" s="3">
        <f t="shared" si="13"/>
        <v>293350.52647979232</v>
      </c>
      <c r="BJ14" s="3">
        <f t="shared" si="13"/>
        <v>313913.86345549481</v>
      </c>
      <c r="BK14" s="3">
        <f t="shared" si="13"/>
        <v>335134.3510136432</v>
      </c>
      <c r="BL14" s="3">
        <f t="shared" si="13"/>
        <v>357011.9891542375</v>
      </c>
      <c r="BM14" s="3">
        <f t="shared" si="13"/>
        <v>395248.25430606218</v>
      </c>
      <c r="BN14" s="3">
        <f t="shared" si="13"/>
        <v>412812.88484822831</v>
      </c>
      <c r="BO14" s="3">
        <f t="shared" si="13"/>
        <v>430875.21448485967</v>
      </c>
      <c r="BP14" s="3">
        <f t="shared" si="13"/>
        <v>449435.2432159562</v>
      </c>
      <c r="BQ14" s="3">
        <f t="shared" si="13"/>
        <v>468492.97104151786</v>
      </c>
      <c r="BR14" s="3">
        <f t="shared" si="13"/>
        <v>488048.3979615448</v>
      </c>
      <c r="BS14" s="3">
        <f t="shared" si="13"/>
        <v>507852.6744288042</v>
      </c>
      <c r="BT14" s="3">
        <f t="shared" si="13"/>
        <v>527905.8004432962</v>
      </c>
      <c r="BU14" s="3">
        <f t="shared" si="13"/>
        <v>548207.77600502083</v>
      </c>
      <c r="BV14" s="3">
        <f t="shared" si="13"/>
        <v>568758.60111397796</v>
      </c>
      <c r="BW14" s="3">
        <f t="shared" si="13"/>
        <v>589558.2757701677</v>
      </c>
      <c r="BX14" s="3">
        <f t="shared" si="13"/>
        <v>610606.79997358995</v>
      </c>
      <c r="BY14" s="3">
        <f t="shared" si="13"/>
        <v>659931.5108725474</v>
      </c>
      <c r="BZ14" s="3">
        <f t="shared" si="13"/>
        <v>676807.92064220796</v>
      </c>
      <c r="CA14" s="3">
        <f t="shared" si="13"/>
        <v>693879.24563538714</v>
      </c>
      <c r="CB14" s="3">
        <f t="shared" si="13"/>
        <v>711145.48585208505</v>
      </c>
      <c r="CC14" s="3">
        <f t="shared" si="13"/>
        <v>728606.64129230171</v>
      </c>
      <c r="CD14" s="3">
        <f t="shared" si="13"/>
        <v>746262.71195603709</v>
      </c>
      <c r="CE14" s="3">
        <f t="shared" ref="CE14:CV14" si="14">CE13*CE50</f>
        <v>764074.71479858737</v>
      </c>
      <c r="CF14" s="3">
        <f t="shared" si="14"/>
        <v>782042.64981995267</v>
      </c>
      <c r="CG14" s="3">
        <f t="shared" si="14"/>
        <v>800166.51702013286</v>
      </c>
      <c r="CH14" s="3">
        <f t="shared" si="14"/>
        <v>818446.31639912794</v>
      </c>
      <c r="CI14" s="3">
        <f t="shared" si="14"/>
        <v>836882.04795693804</v>
      </c>
      <c r="CJ14" s="3">
        <f t="shared" si="14"/>
        <v>855473.71169356303</v>
      </c>
      <c r="CK14" s="3">
        <f t="shared" si="14"/>
        <v>915584.04479953542</v>
      </c>
      <c r="CL14" s="3">
        <f t="shared" si="14"/>
        <v>928782.66210072848</v>
      </c>
      <c r="CM14" s="3">
        <f t="shared" si="14"/>
        <v>942090.15268435085</v>
      </c>
      <c r="CN14" s="3">
        <f t="shared" si="14"/>
        <v>955506.51655040286</v>
      </c>
      <c r="CO14" s="3">
        <f t="shared" si="14"/>
        <v>969031.75369888428</v>
      </c>
      <c r="CP14" s="3">
        <f t="shared" si="14"/>
        <v>982665.86412979523</v>
      </c>
      <c r="CQ14" s="3">
        <f t="shared" si="14"/>
        <v>996354.41120192106</v>
      </c>
      <c r="CR14" s="3">
        <f t="shared" si="14"/>
        <v>1010097.3949152617</v>
      </c>
      <c r="CS14" s="3">
        <f t="shared" si="14"/>
        <v>1023894.8152698168</v>
      </c>
      <c r="CT14" s="3">
        <f t="shared" si="14"/>
        <v>1037746.6722655869</v>
      </c>
      <c r="CU14" s="3">
        <f t="shared" si="14"/>
        <v>1051652.9659025713</v>
      </c>
      <c r="CV14" s="3">
        <f t="shared" si="14"/>
        <v>1065613.6961807711</v>
      </c>
    </row>
    <row r="15" spans="1:100" x14ac:dyDescent="0.2">
      <c r="D15" s="61"/>
      <c r="E15" s="61">
        <f t="shared" ref="E15:K15" si="15">E14/E13</f>
        <v>0.47648601118172185</v>
      </c>
      <c r="F15" s="61">
        <f t="shared" si="15"/>
        <v>0.41548376107664409</v>
      </c>
      <c r="G15" s="61">
        <f t="shared" si="15"/>
        <v>0.38104385151490527</v>
      </c>
      <c r="H15" s="61">
        <f t="shared" si="15"/>
        <v>0.36440708706349434</v>
      </c>
      <c r="I15" s="61">
        <f t="shared" si="15"/>
        <v>0.37095243018229068</v>
      </c>
      <c r="J15" s="61">
        <f t="shared" si="15"/>
        <v>0.37774723654048753</v>
      </c>
      <c r="K15" s="61">
        <f t="shared" si="15"/>
        <v>0.38476576241242078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100" x14ac:dyDescent="0.2">
      <c r="B16" s="14" t="s">
        <v>63</v>
      </c>
      <c r="C16" s="14"/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2:100" x14ac:dyDescent="0.2">
      <c r="B17" t="s">
        <v>67</v>
      </c>
      <c r="D17" s="3">
        <f>SUM(M17:P17)</f>
        <v>10000</v>
      </c>
      <c r="E17" s="3">
        <f>SUM(Q17:AB17)</f>
        <v>265200</v>
      </c>
      <c r="F17" s="3">
        <f>SUM(AC17:AN17)</f>
        <v>582400</v>
      </c>
      <c r="G17" s="3">
        <f>SUM(AO17:AZ17)</f>
        <v>763200</v>
      </c>
      <c r="H17" s="3">
        <f>SUM(BA17:BL17)</f>
        <v>777600</v>
      </c>
      <c r="I17" s="39">
        <f>SUM(BM17:BX17)</f>
        <v>792000</v>
      </c>
      <c r="J17" s="39">
        <f>SUM(BY17:CJ17)</f>
        <v>806400</v>
      </c>
      <c r="K17" s="39">
        <f>SUM(CK17:CV17)</f>
        <v>820800</v>
      </c>
      <c r="L17" s="3"/>
      <c r="M17" s="3">
        <f t="shared" ref="M17:BX17" si="16">M7*M51</f>
        <v>0</v>
      </c>
      <c r="N17" s="3">
        <f t="shared" si="16"/>
        <v>0</v>
      </c>
      <c r="O17" s="3">
        <f t="shared" si="16"/>
        <v>0</v>
      </c>
      <c r="P17" s="3">
        <f t="shared" si="16"/>
        <v>10000</v>
      </c>
      <c r="Q17" s="3">
        <f t="shared" si="16"/>
        <v>20400</v>
      </c>
      <c r="R17" s="3">
        <f t="shared" si="16"/>
        <v>20400</v>
      </c>
      <c r="S17" s="3">
        <f t="shared" si="16"/>
        <v>20400</v>
      </c>
      <c r="T17" s="3">
        <f t="shared" si="16"/>
        <v>20400</v>
      </c>
      <c r="U17" s="3">
        <f t="shared" si="16"/>
        <v>20400</v>
      </c>
      <c r="V17" s="3">
        <f t="shared" si="16"/>
        <v>20400</v>
      </c>
      <c r="W17" s="3">
        <f t="shared" si="16"/>
        <v>20400</v>
      </c>
      <c r="X17" s="3">
        <f t="shared" si="16"/>
        <v>20400</v>
      </c>
      <c r="Y17" s="3">
        <f t="shared" si="16"/>
        <v>20400</v>
      </c>
      <c r="Z17" s="3">
        <f t="shared" si="16"/>
        <v>20400</v>
      </c>
      <c r="AA17" s="3">
        <f t="shared" si="16"/>
        <v>30600</v>
      </c>
      <c r="AB17" s="3">
        <f t="shared" si="16"/>
        <v>30600</v>
      </c>
      <c r="AC17" s="3">
        <f t="shared" si="16"/>
        <v>31200</v>
      </c>
      <c r="AD17" s="3">
        <f t="shared" si="16"/>
        <v>31200</v>
      </c>
      <c r="AE17" s="3">
        <f t="shared" si="16"/>
        <v>31200</v>
      </c>
      <c r="AF17" s="3">
        <f t="shared" si="16"/>
        <v>41600</v>
      </c>
      <c r="AG17" s="3">
        <f t="shared" si="16"/>
        <v>41600</v>
      </c>
      <c r="AH17" s="3">
        <f t="shared" si="16"/>
        <v>52000</v>
      </c>
      <c r="AI17" s="3">
        <f t="shared" si="16"/>
        <v>52000</v>
      </c>
      <c r="AJ17" s="3">
        <f t="shared" si="16"/>
        <v>52000</v>
      </c>
      <c r="AK17" s="3">
        <f t="shared" si="16"/>
        <v>62400</v>
      </c>
      <c r="AL17" s="3">
        <f t="shared" si="16"/>
        <v>62400</v>
      </c>
      <c r="AM17" s="3">
        <f t="shared" si="16"/>
        <v>62400</v>
      </c>
      <c r="AN17" s="3">
        <f t="shared" si="16"/>
        <v>62400</v>
      </c>
      <c r="AO17" s="3">
        <f t="shared" si="16"/>
        <v>63600</v>
      </c>
      <c r="AP17" s="3">
        <f t="shared" si="16"/>
        <v>63600</v>
      </c>
      <c r="AQ17" s="3">
        <f t="shared" si="16"/>
        <v>63600</v>
      </c>
      <c r="AR17" s="3">
        <f t="shared" si="16"/>
        <v>63600</v>
      </c>
      <c r="AS17" s="3">
        <f t="shared" si="16"/>
        <v>63600</v>
      </c>
      <c r="AT17" s="3">
        <f t="shared" si="16"/>
        <v>63600</v>
      </c>
      <c r="AU17" s="3">
        <f t="shared" si="16"/>
        <v>63600</v>
      </c>
      <c r="AV17" s="3">
        <f t="shared" si="16"/>
        <v>63600</v>
      </c>
      <c r="AW17" s="3">
        <f t="shared" si="16"/>
        <v>63600</v>
      </c>
      <c r="AX17" s="3">
        <f t="shared" si="16"/>
        <v>63600</v>
      </c>
      <c r="AY17" s="3">
        <f t="shared" si="16"/>
        <v>63600</v>
      </c>
      <c r="AZ17" s="3">
        <f t="shared" si="16"/>
        <v>63600</v>
      </c>
      <c r="BA17" s="3">
        <f t="shared" si="16"/>
        <v>64800</v>
      </c>
      <c r="BB17" s="3">
        <f t="shared" si="16"/>
        <v>64800</v>
      </c>
      <c r="BC17" s="3">
        <f t="shared" si="16"/>
        <v>64800</v>
      </c>
      <c r="BD17" s="3">
        <f t="shared" si="16"/>
        <v>64800</v>
      </c>
      <c r="BE17" s="3">
        <f t="shared" si="16"/>
        <v>64800</v>
      </c>
      <c r="BF17" s="3">
        <f t="shared" si="16"/>
        <v>64800</v>
      </c>
      <c r="BG17" s="3">
        <f t="shared" si="16"/>
        <v>64800</v>
      </c>
      <c r="BH17" s="3">
        <f t="shared" si="16"/>
        <v>64800</v>
      </c>
      <c r="BI17" s="3">
        <f t="shared" si="16"/>
        <v>64800</v>
      </c>
      <c r="BJ17" s="3">
        <f t="shared" si="16"/>
        <v>64800</v>
      </c>
      <c r="BK17" s="3">
        <f t="shared" si="16"/>
        <v>64800</v>
      </c>
      <c r="BL17" s="3">
        <f t="shared" si="16"/>
        <v>64800</v>
      </c>
      <c r="BM17" s="3">
        <f t="shared" si="16"/>
        <v>66000</v>
      </c>
      <c r="BN17" s="3">
        <f t="shared" si="16"/>
        <v>66000</v>
      </c>
      <c r="BO17" s="3">
        <f t="shared" si="16"/>
        <v>66000</v>
      </c>
      <c r="BP17" s="3">
        <f t="shared" si="16"/>
        <v>66000</v>
      </c>
      <c r="BQ17" s="3">
        <f t="shared" si="16"/>
        <v>66000</v>
      </c>
      <c r="BR17" s="3">
        <f t="shared" si="16"/>
        <v>66000</v>
      </c>
      <c r="BS17" s="3">
        <f t="shared" si="16"/>
        <v>66000</v>
      </c>
      <c r="BT17" s="3">
        <f t="shared" si="16"/>
        <v>66000</v>
      </c>
      <c r="BU17" s="3">
        <f t="shared" si="16"/>
        <v>66000</v>
      </c>
      <c r="BV17" s="3">
        <f t="shared" si="16"/>
        <v>66000</v>
      </c>
      <c r="BW17" s="3">
        <f t="shared" si="16"/>
        <v>66000</v>
      </c>
      <c r="BX17" s="3">
        <f t="shared" si="16"/>
        <v>66000</v>
      </c>
      <c r="BY17" s="3">
        <f t="shared" ref="BY17:CV17" si="17">BY7*BY51</f>
        <v>67200</v>
      </c>
      <c r="BZ17" s="3">
        <f t="shared" si="17"/>
        <v>67200</v>
      </c>
      <c r="CA17" s="3">
        <f t="shared" si="17"/>
        <v>67200</v>
      </c>
      <c r="CB17" s="3">
        <f t="shared" si="17"/>
        <v>67200</v>
      </c>
      <c r="CC17" s="3">
        <f t="shared" si="17"/>
        <v>67200</v>
      </c>
      <c r="CD17" s="3">
        <f t="shared" si="17"/>
        <v>67200</v>
      </c>
      <c r="CE17" s="3">
        <f t="shared" si="17"/>
        <v>67200</v>
      </c>
      <c r="CF17" s="3">
        <f t="shared" si="17"/>
        <v>67200</v>
      </c>
      <c r="CG17" s="3">
        <f t="shared" si="17"/>
        <v>67200</v>
      </c>
      <c r="CH17" s="3">
        <f t="shared" si="17"/>
        <v>67200</v>
      </c>
      <c r="CI17" s="3">
        <f t="shared" si="17"/>
        <v>67200</v>
      </c>
      <c r="CJ17" s="3">
        <f t="shared" si="17"/>
        <v>67200</v>
      </c>
      <c r="CK17" s="3">
        <f t="shared" si="17"/>
        <v>68400</v>
      </c>
      <c r="CL17" s="3">
        <f t="shared" si="17"/>
        <v>68400</v>
      </c>
      <c r="CM17" s="3">
        <f t="shared" si="17"/>
        <v>68400</v>
      </c>
      <c r="CN17" s="3">
        <f t="shared" si="17"/>
        <v>68400</v>
      </c>
      <c r="CO17" s="3">
        <f t="shared" si="17"/>
        <v>68400</v>
      </c>
      <c r="CP17" s="3">
        <f t="shared" si="17"/>
        <v>68400</v>
      </c>
      <c r="CQ17" s="3">
        <f t="shared" si="17"/>
        <v>68400</v>
      </c>
      <c r="CR17" s="3">
        <f t="shared" si="17"/>
        <v>68400</v>
      </c>
      <c r="CS17" s="3">
        <f t="shared" si="17"/>
        <v>68400</v>
      </c>
      <c r="CT17" s="3">
        <f t="shared" si="17"/>
        <v>68400</v>
      </c>
      <c r="CU17" s="3">
        <f t="shared" si="17"/>
        <v>68400</v>
      </c>
      <c r="CV17" s="3">
        <f t="shared" si="17"/>
        <v>68400</v>
      </c>
    </row>
    <row r="18" spans="2:100" x14ac:dyDescent="0.2">
      <c r="B18" t="s">
        <v>59</v>
      </c>
      <c r="D18" s="3">
        <f>SUM(M18:P18)</f>
        <v>0</v>
      </c>
      <c r="E18" s="3">
        <f>SUM(Q18:AB18)</f>
        <v>29.40804</v>
      </c>
      <c r="F18" s="3">
        <f>SUM(AC18:AN18)</f>
        <v>2301.27496935</v>
      </c>
      <c r="G18" s="3">
        <f>SUM(AO18:AZ18)</f>
        <v>20782.012601193121</v>
      </c>
      <c r="H18" s="3">
        <f>SUM(BA18:BL18)</f>
        <v>74701.965840548801</v>
      </c>
      <c r="I18" s="39">
        <f>SUM(BM18:BX18)</f>
        <v>149945.07233982562</v>
      </c>
      <c r="J18" s="39">
        <f>SUM(BY18:CJ18)</f>
        <v>226842.98684847172</v>
      </c>
      <c r="K18" s="39">
        <f>SUM(CK18:CV18)</f>
        <v>296975.52374249062</v>
      </c>
      <c r="L18" s="3"/>
      <c r="M18" s="3">
        <f t="shared" ref="M18:BX18" si="18">M14*M52</f>
        <v>0</v>
      </c>
      <c r="N18" s="3">
        <f t="shared" si="18"/>
        <v>0</v>
      </c>
      <c r="O18" s="3">
        <f t="shared" si="18"/>
        <v>0</v>
      </c>
      <c r="P18" s="3">
        <f t="shared" si="18"/>
        <v>0</v>
      </c>
      <c r="Q18" s="3">
        <f t="shared" si="18"/>
        <v>0</v>
      </c>
      <c r="R18" s="3">
        <f t="shared" si="18"/>
        <v>0</v>
      </c>
      <c r="S18" s="3">
        <f t="shared" si="18"/>
        <v>0</v>
      </c>
      <c r="T18" s="3">
        <f t="shared" si="18"/>
        <v>0</v>
      </c>
      <c r="U18" s="3">
        <f t="shared" si="18"/>
        <v>0.81688999999999989</v>
      </c>
      <c r="V18" s="3">
        <f t="shared" si="18"/>
        <v>0.81688999999999989</v>
      </c>
      <c r="W18" s="3">
        <f t="shared" si="18"/>
        <v>1.6337799999999998</v>
      </c>
      <c r="X18" s="3">
        <f t="shared" si="18"/>
        <v>2.4506700000000001</v>
      </c>
      <c r="Y18" s="3">
        <f t="shared" si="18"/>
        <v>3.2675599999999996</v>
      </c>
      <c r="Z18" s="3">
        <f t="shared" si="18"/>
        <v>4.9013400000000003</v>
      </c>
      <c r="AA18" s="3">
        <f t="shared" si="18"/>
        <v>6.5351199999999992</v>
      </c>
      <c r="AB18" s="3">
        <f t="shared" si="18"/>
        <v>8.9857899999999997</v>
      </c>
      <c r="AC18" s="3">
        <f t="shared" si="18"/>
        <v>14.4658458</v>
      </c>
      <c r="AD18" s="3">
        <f t="shared" si="18"/>
        <v>24.109742999999998</v>
      </c>
      <c r="AE18" s="3">
        <f t="shared" si="18"/>
        <v>44.169049176000001</v>
      </c>
      <c r="AF18" s="3">
        <f t="shared" si="18"/>
        <v>66.735768624000002</v>
      </c>
      <c r="AG18" s="3">
        <f t="shared" si="18"/>
        <v>93.06360798</v>
      </c>
      <c r="AH18" s="3">
        <f t="shared" si="18"/>
        <v>124.40627387999999</v>
      </c>
      <c r="AI18" s="3">
        <f t="shared" si="18"/>
        <v>165.15173955</v>
      </c>
      <c r="AJ18" s="3">
        <f t="shared" si="18"/>
        <v>215.30000498999999</v>
      </c>
      <c r="AK18" s="3">
        <f t="shared" si="18"/>
        <v>274.85107020000004</v>
      </c>
      <c r="AL18" s="3">
        <f t="shared" si="18"/>
        <v>343.80493518000003</v>
      </c>
      <c r="AM18" s="3">
        <f t="shared" si="18"/>
        <v>422.16159993000002</v>
      </c>
      <c r="AN18" s="3">
        <f t="shared" si="18"/>
        <v>513.05533103999994</v>
      </c>
      <c r="AO18" s="3">
        <f t="shared" si="18"/>
        <v>712.05990005428009</v>
      </c>
      <c r="AP18" s="3">
        <f t="shared" si="18"/>
        <v>835.70268285604004</v>
      </c>
      <c r="AQ18" s="3">
        <f t="shared" si="18"/>
        <v>976.05394982020016</v>
      </c>
      <c r="AR18" s="3">
        <f t="shared" si="18"/>
        <v>1133.11370094676</v>
      </c>
      <c r="AS18" s="3">
        <f t="shared" si="18"/>
        <v>1310.2236330681999</v>
      </c>
      <c r="AT18" s="3">
        <f t="shared" si="18"/>
        <v>1507.3837461845201</v>
      </c>
      <c r="AU18" s="3">
        <f t="shared" si="18"/>
        <v>1724.5940402957201</v>
      </c>
      <c r="AV18" s="3">
        <f t="shared" si="18"/>
        <v>1961.8545154018002</v>
      </c>
      <c r="AW18" s="3">
        <f t="shared" si="18"/>
        <v>2219.1651715027601</v>
      </c>
      <c r="AX18" s="3">
        <f t="shared" si="18"/>
        <v>2496.5260085986001</v>
      </c>
      <c r="AY18" s="3">
        <f t="shared" si="18"/>
        <v>2793.9370266893202</v>
      </c>
      <c r="AZ18" s="3">
        <f t="shared" si="18"/>
        <v>3111.3982257749199</v>
      </c>
      <c r="BA18" s="3">
        <f t="shared" si="18"/>
        <v>3853.603202458472</v>
      </c>
      <c r="BB18" s="3">
        <f t="shared" si="18"/>
        <v>4219.8277458007105</v>
      </c>
      <c r="BC18" s="3">
        <f t="shared" si="18"/>
        <v>4606.5882448443836</v>
      </c>
      <c r="BD18" s="3">
        <f t="shared" si="18"/>
        <v>5013.8846995894892</v>
      </c>
      <c r="BE18" s="3">
        <f t="shared" si="18"/>
        <v>5441.7171100360283</v>
      </c>
      <c r="BF18" s="3">
        <f t="shared" si="18"/>
        <v>5890.0854761840028</v>
      </c>
      <c r="BG18" s="3">
        <f t="shared" si="18"/>
        <v>6354.8826068931239</v>
      </c>
      <c r="BH18" s="3">
        <f t="shared" si="18"/>
        <v>6836.1085021633917</v>
      </c>
      <c r="BI18" s="3">
        <f t="shared" si="18"/>
        <v>7333.7631619948079</v>
      </c>
      <c r="BJ18" s="3">
        <f t="shared" si="18"/>
        <v>7847.8465863873707</v>
      </c>
      <c r="BK18" s="3">
        <f t="shared" si="18"/>
        <v>8378.3587753410811</v>
      </c>
      <c r="BL18" s="3">
        <f t="shared" si="18"/>
        <v>8925.2997288559382</v>
      </c>
      <c r="BM18" s="3">
        <f t="shared" si="18"/>
        <v>9881.2063576515557</v>
      </c>
      <c r="BN18" s="3">
        <f t="shared" si="18"/>
        <v>10320.322121205709</v>
      </c>
      <c r="BO18" s="3">
        <f t="shared" si="18"/>
        <v>10771.880362121492</v>
      </c>
      <c r="BP18" s="3">
        <f t="shared" si="18"/>
        <v>11235.881080398905</v>
      </c>
      <c r="BQ18" s="3">
        <f t="shared" si="18"/>
        <v>11712.324276037947</v>
      </c>
      <c r="BR18" s="3">
        <f t="shared" si="18"/>
        <v>12201.209949038621</v>
      </c>
      <c r="BS18" s="3">
        <f t="shared" si="18"/>
        <v>12696.316860720106</v>
      </c>
      <c r="BT18" s="3">
        <f t="shared" si="18"/>
        <v>13197.645011082406</v>
      </c>
      <c r="BU18" s="3">
        <f t="shared" si="18"/>
        <v>13705.194400125521</v>
      </c>
      <c r="BV18" s="3">
        <f t="shared" si="18"/>
        <v>14218.96502784945</v>
      </c>
      <c r="BW18" s="3">
        <f t="shared" si="18"/>
        <v>14738.956894254194</v>
      </c>
      <c r="BX18" s="3">
        <f t="shared" si="18"/>
        <v>15265.169999339749</v>
      </c>
      <c r="BY18" s="3">
        <f t="shared" ref="BY18:CV18" si="19">BY14*BY52</f>
        <v>16498.287771813684</v>
      </c>
      <c r="BZ18" s="3">
        <f t="shared" si="19"/>
        <v>16920.198016055201</v>
      </c>
      <c r="CA18" s="3">
        <f t="shared" si="19"/>
        <v>17346.98114088468</v>
      </c>
      <c r="CB18" s="3">
        <f t="shared" si="19"/>
        <v>17778.637146302128</v>
      </c>
      <c r="CC18" s="3">
        <f t="shared" si="19"/>
        <v>18215.166032307545</v>
      </c>
      <c r="CD18" s="3">
        <f t="shared" si="19"/>
        <v>18656.567798900927</v>
      </c>
      <c r="CE18" s="3">
        <f t="shared" si="19"/>
        <v>19101.867869964684</v>
      </c>
      <c r="CF18" s="3">
        <f t="shared" si="19"/>
        <v>19551.066245498816</v>
      </c>
      <c r="CG18" s="3">
        <f t="shared" si="19"/>
        <v>20004.162925503322</v>
      </c>
      <c r="CH18" s="3">
        <f t="shared" si="19"/>
        <v>20461.157909978199</v>
      </c>
      <c r="CI18" s="3">
        <f t="shared" si="19"/>
        <v>20922.051198923451</v>
      </c>
      <c r="CJ18" s="3">
        <f t="shared" si="19"/>
        <v>21386.842792339077</v>
      </c>
      <c r="CK18" s="3">
        <f t="shared" si="19"/>
        <v>22889.601119988387</v>
      </c>
      <c r="CL18" s="3">
        <f t="shared" si="19"/>
        <v>23219.566552518212</v>
      </c>
      <c r="CM18" s="3">
        <f t="shared" si="19"/>
        <v>23552.253817108773</v>
      </c>
      <c r="CN18" s="3">
        <f t="shared" si="19"/>
        <v>23887.662913760072</v>
      </c>
      <c r="CO18" s="3">
        <f t="shared" si="19"/>
        <v>24225.793842472107</v>
      </c>
      <c r="CP18" s="3">
        <f t="shared" si="19"/>
        <v>24566.646603244881</v>
      </c>
      <c r="CQ18" s="3">
        <f t="shared" si="19"/>
        <v>24908.860280048029</v>
      </c>
      <c r="CR18" s="3">
        <f t="shared" si="19"/>
        <v>25252.434872881542</v>
      </c>
      <c r="CS18" s="3">
        <f t="shared" si="19"/>
        <v>25597.370381745422</v>
      </c>
      <c r="CT18" s="3">
        <f t="shared" si="19"/>
        <v>25943.666806639674</v>
      </c>
      <c r="CU18" s="3">
        <f t="shared" si="19"/>
        <v>26291.324147564286</v>
      </c>
      <c r="CV18" s="3">
        <f t="shared" si="19"/>
        <v>26640.342404519281</v>
      </c>
    </row>
    <row r="19" spans="2:100" x14ac:dyDescent="0.2">
      <c r="B19" t="s">
        <v>15</v>
      </c>
      <c r="D19" s="3">
        <f>SUM(M19:P19)</f>
        <v>10000</v>
      </c>
      <c r="E19" s="3">
        <f>SUM(Q19:AB19)</f>
        <v>265229.40804000001</v>
      </c>
      <c r="F19" s="3">
        <f>SUM(AC19:AN19)</f>
        <v>584701.27496935008</v>
      </c>
      <c r="G19" s="3">
        <f>SUM(AO19:AZ19)</f>
        <v>783982.01260119316</v>
      </c>
      <c r="H19" s="3">
        <f>SUM(BA19:BL19)</f>
        <v>852301.96584054886</v>
      </c>
      <c r="I19" s="39">
        <f>SUM(BM19:BX19)</f>
        <v>941945.07233982568</v>
      </c>
      <c r="J19" s="39">
        <f>SUM(BY19:CJ19)</f>
        <v>1033242.9868484717</v>
      </c>
      <c r="K19" s="39">
        <f>SUM(CK19:CV19)</f>
        <v>1117775.5237424904</v>
      </c>
      <c r="L19" s="3"/>
      <c r="M19" s="3">
        <f>M17+M18</f>
        <v>0</v>
      </c>
      <c r="N19" s="3">
        <f t="shared" ref="N19:BY19" si="20">N17+N18</f>
        <v>0</v>
      </c>
      <c r="O19" s="3">
        <f t="shared" si="20"/>
        <v>0</v>
      </c>
      <c r="P19" s="3">
        <f t="shared" si="20"/>
        <v>10000</v>
      </c>
      <c r="Q19" s="3">
        <f t="shared" si="20"/>
        <v>20400</v>
      </c>
      <c r="R19" s="3">
        <f t="shared" si="20"/>
        <v>20400</v>
      </c>
      <c r="S19" s="3">
        <f t="shared" si="20"/>
        <v>20400</v>
      </c>
      <c r="T19" s="3">
        <f t="shared" si="20"/>
        <v>20400</v>
      </c>
      <c r="U19" s="3">
        <f t="shared" si="20"/>
        <v>20400.816889999998</v>
      </c>
      <c r="V19" s="3">
        <f t="shared" si="20"/>
        <v>20400.816889999998</v>
      </c>
      <c r="W19" s="3">
        <f t="shared" si="20"/>
        <v>20401.63378</v>
      </c>
      <c r="X19" s="3">
        <f t="shared" si="20"/>
        <v>20402.450669999998</v>
      </c>
      <c r="Y19" s="3">
        <f t="shared" si="20"/>
        <v>20403.26756</v>
      </c>
      <c r="Z19" s="3">
        <f t="shared" si="20"/>
        <v>20404.90134</v>
      </c>
      <c r="AA19" s="3">
        <f t="shared" si="20"/>
        <v>30606.53512</v>
      </c>
      <c r="AB19" s="3">
        <f t="shared" si="20"/>
        <v>30608.985789999999</v>
      </c>
      <c r="AC19" s="3">
        <f t="shared" si="20"/>
        <v>31214.465845800001</v>
      </c>
      <c r="AD19" s="3">
        <f t="shared" si="20"/>
        <v>31224.109743000001</v>
      </c>
      <c r="AE19" s="3">
        <f t="shared" si="20"/>
        <v>31244.169049175998</v>
      </c>
      <c r="AF19" s="3">
        <f t="shared" si="20"/>
        <v>41666.735768623999</v>
      </c>
      <c r="AG19" s="3">
        <f t="shared" si="20"/>
        <v>41693.063607980002</v>
      </c>
      <c r="AH19" s="3">
        <f t="shared" si="20"/>
        <v>52124.406273879998</v>
      </c>
      <c r="AI19" s="3">
        <f t="shared" si="20"/>
        <v>52165.151739549998</v>
      </c>
      <c r="AJ19" s="3">
        <f t="shared" si="20"/>
        <v>52215.30000499</v>
      </c>
      <c r="AK19" s="3">
        <f t="shared" si="20"/>
        <v>62674.851070199999</v>
      </c>
      <c r="AL19" s="3">
        <f t="shared" si="20"/>
        <v>62743.80493518</v>
      </c>
      <c r="AM19" s="3">
        <f t="shared" si="20"/>
        <v>62822.161599929997</v>
      </c>
      <c r="AN19" s="3">
        <f t="shared" si="20"/>
        <v>62913.055331039999</v>
      </c>
      <c r="AO19" s="3">
        <f t="shared" si="20"/>
        <v>64312.059900054279</v>
      </c>
      <c r="AP19" s="3">
        <f t="shared" si="20"/>
        <v>64435.702682856041</v>
      </c>
      <c r="AQ19" s="3">
        <f t="shared" si="20"/>
        <v>64576.053949820198</v>
      </c>
      <c r="AR19" s="3">
        <f t="shared" si="20"/>
        <v>64733.113700946757</v>
      </c>
      <c r="AS19" s="3">
        <f t="shared" si="20"/>
        <v>64910.223633068199</v>
      </c>
      <c r="AT19" s="3">
        <f t="shared" si="20"/>
        <v>65107.383746184518</v>
      </c>
      <c r="AU19" s="3">
        <f t="shared" si="20"/>
        <v>65324.59404029572</v>
      </c>
      <c r="AV19" s="3">
        <f t="shared" si="20"/>
        <v>65561.854515401807</v>
      </c>
      <c r="AW19" s="3">
        <f t="shared" si="20"/>
        <v>65819.165171502755</v>
      </c>
      <c r="AX19" s="3">
        <f t="shared" si="20"/>
        <v>66096.526008598594</v>
      </c>
      <c r="AY19" s="3">
        <f t="shared" si="20"/>
        <v>66393.937026689324</v>
      </c>
      <c r="AZ19" s="3">
        <f t="shared" si="20"/>
        <v>66711.398225774916</v>
      </c>
      <c r="BA19" s="3">
        <f t="shared" si="20"/>
        <v>68653.603202458471</v>
      </c>
      <c r="BB19" s="3">
        <f t="shared" si="20"/>
        <v>69019.827745800707</v>
      </c>
      <c r="BC19" s="3">
        <f t="shared" si="20"/>
        <v>69406.588244844388</v>
      </c>
      <c r="BD19" s="3">
        <f t="shared" si="20"/>
        <v>69813.884699589486</v>
      </c>
      <c r="BE19" s="3">
        <f t="shared" si="20"/>
        <v>70241.717110036028</v>
      </c>
      <c r="BF19" s="3">
        <f t="shared" si="20"/>
        <v>70690.085476184002</v>
      </c>
      <c r="BG19" s="3">
        <f t="shared" si="20"/>
        <v>71154.882606893123</v>
      </c>
      <c r="BH19" s="3">
        <f t="shared" si="20"/>
        <v>71636.108502163392</v>
      </c>
      <c r="BI19" s="3">
        <f t="shared" si="20"/>
        <v>72133.763161994808</v>
      </c>
      <c r="BJ19" s="3">
        <f t="shared" si="20"/>
        <v>72647.846586387372</v>
      </c>
      <c r="BK19" s="3">
        <f t="shared" si="20"/>
        <v>73178.358775341083</v>
      </c>
      <c r="BL19" s="3">
        <f t="shared" si="20"/>
        <v>73725.299728855942</v>
      </c>
      <c r="BM19" s="3">
        <f t="shared" si="20"/>
        <v>75881.20635765155</v>
      </c>
      <c r="BN19" s="3">
        <f t="shared" si="20"/>
        <v>76320.322121205711</v>
      </c>
      <c r="BO19" s="3">
        <f t="shared" si="20"/>
        <v>76771.88036212149</v>
      </c>
      <c r="BP19" s="3">
        <f t="shared" si="20"/>
        <v>77235.881080398904</v>
      </c>
      <c r="BQ19" s="3">
        <f t="shared" si="20"/>
        <v>77712.324276037951</v>
      </c>
      <c r="BR19" s="3">
        <f t="shared" si="20"/>
        <v>78201.209949038617</v>
      </c>
      <c r="BS19" s="3">
        <f t="shared" si="20"/>
        <v>78696.316860720108</v>
      </c>
      <c r="BT19" s="3">
        <f t="shared" si="20"/>
        <v>79197.645011082408</v>
      </c>
      <c r="BU19" s="3">
        <f t="shared" si="20"/>
        <v>79705.194400125518</v>
      </c>
      <c r="BV19" s="3">
        <f t="shared" si="20"/>
        <v>80218.965027849452</v>
      </c>
      <c r="BW19" s="3">
        <f t="shared" si="20"/>
        <v>80738.956894254196</v>
      </c>
      <c r="BX19" s="3">
        <f t="shared" si="20"/>
        <v>81265.169999339749</v>
      </c>
      <c r="BY19" s="3">
        <f t="shared" si="20"/>
        <v>83698.287771813688</v>
      </c>
      <c r="BZ19" s="3">
        <f t="shared" ref="BZ19:CV19" si="21">BZ17+BZ18</f>
        <v>84120.198016055205</v>
      </c>
      <c r="CA19" s="3">
        <f t="shared" si="21"/>
        <v>84546.981140884687</v>
      </c>
      <c r="CB19" s="3">
        <f t="shared" si="21"/>
        <v>84978.637146302121</v>
      </c>
      <c r="CC19" s="3">
        <f t="shared" si="21"/>
        <v>85415.166032307548</v>
      </c>
      <c r="CD19" s="3">
        <f t="shared" si="21"/>
        <v>85856.567798900927</v>
      </c>
      <c r="CE19" s="3">
        <f t="shared" si="21"/>
        <v>86301.867869964684</v>
      </c>
      <c r="CF19" s="3">
        <f t="shared" si="21"/>
        <v>86751.06624549882</v>
      </c>
      <c r="CG19" s="3">
        <f t="shared" si="21"/>
        <v>87204.162925503319</v>
      </c>
      <c r="CH19" s="3">
        <f t="shared" si="21"/>
        <v>87661.157909978196</v>
      </c>
      <c r="CI19" s="3">
        <f t="shared" si="21"/>
        <v>88122.051198923451</v>
      </c>
      <c r="CJ19" s="3">
        <f t="shared" si="21"/>
        <v>88586.84279233907</v>
      </c>
      <c r="CK19" s="3">
        <f t="shared" si="21"/>
        <v>91289.601119988394</v>
      </c>
      <c r="CL19" s="3">
        <f t="shared" si="21"/>
        <v>91619.566552518212</v>
      </c>
      <c r="CM19" s="3">
        <f t="shared" si="21"/>
        <v>91952.25381710878</v>
      </c>
      <c r="CN19" s="3">
        <f t="shared" si="21"/>
        <v>92287.662913760068</v>
      </c>
      <c r="CO19" s="3">
        <f t="shared" si="21"/>
        <v>92625.793842472107</v>
      </c>
      <c r="CP19" s="3">
        <f t="shared" si="21"/>
        <v>92966.646603244881</v>
      </c>
      <c r="CQ19" s="3">
        <f t="shared" si="21"/>
        <v>93308.860280048029</v>
      </c>
      <c r="CR19" s="3">
        <f t="shared" si="21"/>
        <v>93652.434872881538</v>
      </c>
      <c r="CS19" s="3">
        <f t="shared" si="21"/>
        <v>93997.370381745422</v>
      </c>
      <c r="CT19" s="3">
        <f t="shared" si="21"/>
        <v>94343.666806639667</v>
      </c>
      <c r="CU19" s="3">
        <f t="shared" si="21"/>
        <v>94691.324147564286</v>
      </c>
      <c r="CV19" s="3">
        <f t="shared" si="21"/>
        <v>95040.342404519281</v>
      </c>
    </row>
    <row r="20" spans="2:100" s="8" customFormat="1" x14ac:dyDescent="0.2">
      <c r="B20" s="8" t="s">
        <v>129</v>
      </c>
      <c r="D20" s="9">
        <f>P20</f>
        <v>1</v>
      </c>
      <c r="E20" s="9">
        <f>AB20</f>
        <v>2</v>
      </c>
      <c r="F20" s="9">
        <f>AN20</f>
        <v>2.9</v>
      </c>
      <c r="G20" s="3">
        <f>AZ20</f>
        <v>6.6</v>
      </c>
      <c r="H20" s="3">
        <f>BL20</f>
        <v>8.9</v>
      </c>
      <c r="I20" s="32">
        <f>BX20</f>
        <v>10.6</v>
      </c>
      <c r="J20" s="32">
        <f>CJ20</f>
        <v>11.8</v>
      </c>
      <c r="K20" s="32">
        <f>CV20</f>
        <v>12.5</v>
      </c>
      <c r="L20" s="9"/>
      <c r="M20" s="9"/>
      <c r="N20" s="9"/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2</v>
      </c>
      <c r="V20" s="10">
        <v>2</v>
      </c>
      <c r="W20" s="10">
        <v>2</v>
      </c>
      <c r="X20" s="10">
        <v>2</v>
      </c>
      <c r="Y20" s="10">
        <v>2</v>
      </c>
      <c r="Z20" s="10">
        <v>2</v>
      </c>
      <c r="AA20" s="10">
        <v>2</v>
      </c>
      <c r="AB20" s="10">
        <v>2</v>
      </c>
      <c r="AC20" s="10">
        <v>3</v>
      </c>
      <c r="AD20" s="10">
        <v>3</v>
      </c>
      <c r="AE20" s="10">
        <v>3</v>
      </c>
      <c r="AF20" s="10">
        <v>3</v>
      </c>
      <c r="AG20" s="10">
        <v>3</v>
      </c>
      <c r="AH20" s="10">
        <v>3</v>
      </c>
      <c r="AI20" s="10">
        <v>3</v>
      </c>
      <c r="AJ20" s="10">
        <v>3</v>
      </c>
      <c r="AK20" s="10">
        <v>3</v>
      </c>
      <c r="AL20" s="10">
        <v>3</v>
      </c>
      <c r="AM20" s="9">
        <f t="shared" ref="AM20:CV20" si="22">ROUNDDOWN((AK9/AM54), 1)</f>
        <v>2.6</v>
      </c>
      <c r="AN20" s="9">
        <f t="shared" si="22"/>
        <v>2.9</v>
      </c>
      <c r="AO20" s="9">
        <f t="shared" si="22"/>
        <v>2.9</v>
      </c>
      <c r="AP20" s="9">
        <f t="shared" si="22"/>
        <v>3.2</v>
      </c>
      <c r="AQ20" s="9">
        <f t="shared" si="22"/>
        <v>3.6</v>
      </c>
      <c r="AR20" s="9">
        <f t="shared" si="22"/>
        <v>3.9</v>
      </c>
      <c r="AS20" s="9">
        <f t="shared" si="22"/>
        <v>4.2</v>
      </c>
      <c r="AT20" s="9">
        <f t="shared" si="22"/>
        <v>4.5999999999999996</v>
      </c>
      <c r="AU20" s="9">
        <f t="shared" si="22"/>
        <v>4.9000000000000004</v>
      </c>
      <c r="AV20" s="9">
        <f t="shared" si="22"/>
        <v>5.2</v>
      </c>
      <c r="AW20" s="9">
        <f t="shared" si="22"/>
        <v>5.6</v>
      </c>
      <c r="AX20" s="9">
        <f t="shared" si="22"/>
        <v>5.9</v>
      </c>
      <c r="AY20" s="9">
        <f t="shared" si="22"/>
        <v>6.2</v>
      </c>
      <c r="AZ20" s="9">
        <f t="shared" si="22"/>
        <v>6.6</v>
      </c>
      <c r="BA20" s="9">
        <f t="shared" si="22"/>
        <v>6.2</v>
      </c>
      <c r="BB20" s="9">
        <f t="shared" si="22"/>
        <v>6.5</v>
      </c>
      <c r="BC20" s="9">
        <f t="shared" si="22"/>
        <v>6.7</v>
      </c>
      <c r="BD20" s="9">
        <f t="shared" si="22"/>
        <v>7</v>
      </c>
      <c r="BE20" s="9">
        <f t="shared" si="22"/>
        <v>7.2</v>
      </c>
      <c r="BF20" s="9">
        <f t="shared" si="22"/>
        <v>7.5</v>
      </c>
      <c r="BG20" s="9">
        <f t="shared" si="22"/>
        <v>7.7</v>
      </c>
      <c r="BH20" s="9">
        <f t="shared" si="22"/>
        <v>7.9</v>
      </c>
      <c r="BI20" s="9">
        <f t="shared" si="22"/>
        <v>8.1999999999999993</v>
      </c>
      <c r="BJ20" s="9">
        <f t="shared" si="22"/>
        <v>8.4</v>
      </c>
      <c r="BK20" s="9">
        <f t="shared" si="22"/>
        <v>8.6999999999999993</v>
      </c>
      <c r="BL20" s="9">
        <f t="shared" si="22"/>
        <v>8.9</v>
      </c>
      <c r="BM20" s="9">
        <f t="shared" si="22"/>
        <v>9.1</v>
      </c>
      <c r="BN20" s="9">
        <f t="shared" si="22"/>
        <v>9.4</v>
      </c>
      <c r="BO20" s="9">
        <f t="shared" si="22"/>
        <v>9.5</v>
      </c>
      <c r="BP20" s="9">
        <f t="shared" si="22"/>
        <v>9.6</v>
      </c>
      <c r="BQ20" s="9">
        <f t="shared" si="22"/>
        <v>9.6999999999999993</v>
      </c>
      <c r="BR20" s="9">
        <f t="shared" si="22"/>
        <v>9.9</v>
      </c>
      <c r="BS20" s="9">
        <f t="shared" si="22"/>
        <v>10</v>
      </c>
      <c r="BT20" s="9">
        <f t="shared" si="22"/>
        <v>10.1</v>
      </c>
      <c r="BU20" s="9">
        <f t="shared" si="22"/>
        <v>10.199999999999999</v>
      </c>
      <c r="BV20" s="9">
        <f t="shared" si="22"/>
        <v>10.3</v>
      </c>
      <c r="BW20" s="9">
        <f t="shared" si="22"/>
        <v>10.5</v>
      </c>
      <c r="BX20" s="9">
        <f t="shared" si="22"/>
        <v>10.6</v>
      </c>
      <c r="BY20" s="9">
        <f t="shared" si="22"/>
        <v>10.7</v>
      </c>
      <c r="BZ20" s="9">
        <f t="shared" si="22"/>
        <v>10.8</v>
      </c>
      <c r="CA20" s="9">
        <f t="shared" si="22"/>
        <v>10.9</v>
      </c>
      <c r="CB20" s="9">
        <f t="shared" si="22"/>
        <v>11</v>
      </c>
      <c r="CC20" s="9">
        <f t="shared" si="22"/>
        <v>11.1</v>
      </c>
      <c r="CD20" s="9">
        <f t="shared" si="22"/>
        <v>11.2</v>
      </c>
      <c r="CE20" s="9">
        <f t="shared" si="22"/>
        <v>11.3</v>
      </c>
      <c r="CF20" s="9">
        <f t="shared" si="22"/>
        <v>11.4</v>
      </c>
      <c r="CG20" s="9">
        <f t="shared" si="22"/>
        <v>11.5</v>
      </c>
      <c r="CH20" s="9">
        <f t="shared" si="22"/>
        <v>11.6</v>
      </c>
      <c r="CI20" s="9">
        <f t="shared" si="22"/>
        <v>11.7</v>
      </c>
      <c r="CJ20" s="9">
        <f t="shared" si="22"/>
        <v>11.8</v>
      </c>
      <c r="CK20" s="9">
        <f t="shared" si="22"/>
        <v>11.9</v>
      </c>
      <c r="CL20" s="9">
        <f t="shared" si="22"/>
        <v>12</v>
      </c>
      <c r="CM20" s="9">
        <f t="shared" si="22"/>
        <v>12</v>
      </c>
      <c r="CN20" s="9">
        <f t="shared" si="22"/>
        <v>12.1</v>
      </c>
      <c r="CO20" s="9">
        <f t="shared" si="22"/>
        <v>12.1</v>
      </c>
      <c r="CP20" s="9">
        <f t="shared" si="22"/>
        <v>12.2</v>
      </c>
      <c r="CQ20" s="9">
        <f t="shared" si="22"/>
        <v>12.2</v>
      </c>
      <c r="CR20" s="9">
        <f t="shared" si="22"/>
        <v>12.3</v>
      </c>
      <c r="CS20" s="9">
        <f t="shared" si="22"/>
        <v>12.3</v>
      </c>
      <c r="CT20" s="9">
        <f t="shared" si="22"/>
        <v>12.4</v>
      </c>
      <c r="CU20" s="9">
        <f t="shared" si="22"/>
        <v>12.4</v>
      </c>
      <c r="CV20" s="9">
        <f t="shared" si="22"/>
        <v>12.5</v>
      </c>
    </row>
    <row r="21" spans="2:100" x14ac:dyDescent="0.2">
      <c r="B21" t="s">
        <v>130</v>
      </c>
      <c r="D21" s="3">
        <f>SUM(M21:P21)</f>
        <v>10000</v>
      </c>
      <c r="E21" s="3">
        <f>SUM(Q21:AB21)</f>
        <v>100000</v>
      </c>
      <c r="F21" s="3">
        <f>SUM(AC21:AN21)</f>
        <v>186375</v>
      </c>
      <c r="G21" s="3">
        <f>SUM(AO21:AZ21)</f>
        <v>312400</v>
      </c>
      <c r="H21" s="3">
        <f>SUM(BA21:BL21)</f>
        <v>522675</v>
      </c>
      <c r="I21" s="39">
        <f>SUM(BM21:BX21)</f>
        <v>713400</v>
      </c>
      <c r="J21" s="39">
        <f>SUM(BY21:CJ21)</f>
        <v>826200</v>
      </c>
      <c r="K21" s="39">
        <f>SUM(CK21:CV21)</f>
        <v>913887.36000000022</v>
      </c>
      <c r="L21" s="3"/>
      <c r="M21" s="3">
        <f t="shared" ref="M21:T21" si="23">M20*M53</f>
        <v>0</v>
      </c>
      <c r="N21" s="3">
        <f t="shared" si="23"/>
        <v>0</v>
      </c>
      <c r="O21" s="3">
        <f t="shared" si="23"/>
        <v>5000</v>
      </c>
      <c r="P21" s="3">
        <f t="shared" si="23"/>
        <v>5000</v>
      </c>
      <c r="Q21" s="3">
        <f t="shared" si="23"/>
        <v>5000</v>
      </c>
      <c r="R21" s="3">
        <f t="shared" si="23"/>
        <v>5000</v>
      </c>
      <c r="S21" s="3">
        <f t="shared" si="23"/>
        <v>5000</v>
      </c>
      <c r="T21" s="3">
        <f t="shared" si="23"/>
        <v>5000</v>
      </c>
      <c r="U21" s="38">
        <f>SUM(S21:T21)</f>
        <v>10000</v>
      </c>
      <c r="V21" s="3">
        <f t="shared" ref="V21:CG21" si="24">V20*V53</f>
        <v>10000</v>
      </c>
      <c r="W21" s="3">
        <f t="shared" si="24"/>
        <v>10000</v>
      </c>
      <c r="X21" s="3">
        <f t="shared" si="24"/>
        <v>10000</v>
      </c>
      <c r="Y21" s="3">
        <f t="shared" si="24"/>
        <v>10000</v>
      </c>
      <c r="Z21" s="3">
        <f t="shared" si="24"/>
        <v>10000</v>
      </c>
      <c r="AA21" s="3">
        <f t="shared" si="24"/>
        <v>10000</v>
      </c>
      <c r="AB21" s="3">
        <f t="shared" si="24"/>
        <v>10000</v>
      </c>
      <c r="AC21" s="3">
        <f t="shared" si="24"/>
        <v>15750</v>
      </c>
      <c r="AD21" s="3">
        <f t="shared" si="24"/>
        <v>15750</v>
      </c>
      <c r="AE21" s="3">
        <f t="shared" si="24"/>
        <v>15750</v>
      </c>
      <c r="AF21" s="3">
        <f t="shared" si="24"/>
        <v>15750</v>
      </c>
      <c r="AG21" s="3">
        <f t="shared" si="24"/>
        <v>15750</v>
      </c>
      <c r="AH21" s="3">
        <f t="shared" si="24"/>
        <v>15750</v>
      </c>
      <c r="AI21" s="3">
        <f t="shared" si="24"/>
        <v>15750</v>
      </c>
      <c r="AJ21" s="3">
        <f t="shared" si="24"/>
        <v>15750</v>
      </c>
      <c r="AK21" s="3">
        <f t="shared" si="24"/>
        <v>15750</v>
      </c>
      <c r="AL21" s="3">
        <f t="shared" si="24"/>
        <v>15750</v>
      </c>
      <c r="AM21" s="3">
        <f t="shared" si="24"/>
        <v>13650</v>
      </c>
      <c r="AN21" s="3">
        <f t="shared" si="24"/>
        <v>15225</v>
      </c>
      <c r="AO21" s="3">
        <f t="shared" si="24"/>
        <v>15950</v>
      </c>
      <c r="AP21" s="3">
        <f t="shared" si="24"/>
        <v>17600</v>
      </c>
      <c r="AQ21" s="3">
        <f t="shared" si="24"/>
        <v>19800</v>
      </c>
      <c r="AR21" s="3">
        <f t="shared" si="24"/>
        <v>21450</v>
      </c>
      <c r="AS21" s="3">
        <f t="shared" si="24"/>
        <v>23100</v>
      </c>
      <c r="AT21" s="3">
        <f t="shared" si="24"/>
        <v>25299.999999999996</v>
      </c>
      <c r="AU21" s="3">
        <f t="shared" si="24"/>
        <v>26950.000000000004</v>
      </c>
      <c r="AV21" s="3">
        <f t="shared" si="24"/>
        <v>28600</v>
      </c>
      <c r="AW21" s="3">
        <f t="shared" si="24"/>
        <v>30799.999999999996</v>
      </c>
      <c r="AX21" s="3">
        <f t="shared" si="24"/>
        <v>32450.000000000004</v>
      </c>
      <c r="AY21" s="3">
        <f t="shared" si="24"/>
        <v>34100</v>
      </c>
      <c r="AZ21" s="3">
        <f t="shared" si="24"/>
        <v>36300</v>
      </c>
      <c r="BA21" s="3">
        <f t="shared" si="24"/>
        <v>35650</v>
      </c>
      <c r="BB21" s="3">
        <f t="shared" si="24"/>
        <v>37375</v>
      </c>
      <c r="BC21" s="3">
        <f t="shared" si="24"/>
        <v>38525</v>
      </c>
      <c r="BD21" s="3">
        <f t="shared" si="24"/>
        <v>40250</v>
      </c>
      <c r="BE21" s="3">
        <f t="shared" si="24"/>
        <v>41400</v>
      </c>
      <c r="BF21" s="3">
        <f t="shared" si="24"/>
        <v>43125</v>
      </c>
      <c r="BG21" s="3">
        <f t="shared" si="24"/>
        <v>44275</v>
      </c>
      <c r="BH21" s="3">
        <f t="shared" si="24"/>
        <v>45425</v>
      </c>
      <c r="BI21" s="3">
        <f t="shared" si="24"/>
        <v>47149.999999999993</v>
      </c>
      <c r="BJ21" s="3">
        <f t="shared" si="24"/>
        <v>48300</v>
      </c>
      <c r="BK21" s="3">
        <f t="shared" si="24"/>
        <v>50024.999999999993</v>
      </c>
      <c r="BL21" s="3">
        <f t="shared" si="24"/>
        <v>51175</v>
      </c>
      <c r="BM21" s="3">
        <f t="shared" si="24"/>
        <v>54600</v>
      </c>
      <c r="BN21" s="3">
        <f t="shared" si="24"/>
        <v>56400</v>
      </c>
      <c r="BO21" s="3">
        <f t="shared" si="24"/>
        <v>57000</v>
      </c>
      <c r="BP21" s="3">
        <f t="shared" si="24"/>
        <v>57600</v>
      </c>
      <c r="BQ21" s="3">
        <f t="shared" si="24"/>
        <v>58199.999999999993</v>
      </c>
      <c r="BR21" s="3">
        <f t="shared" si="24"/>
        <v>59400</v>
      </c>
      <c r="BS21" s="3">
        <f t="shared" si="24"/>
        <v>60000</v>
      </c>
      <c r="BT21" s="3">
        <f t="shared" si="24"/>
        <v>60600</v>
      </c>
      <c r="BU21" s="3">
        <f t="shared" si="24"/>
        <v>61199.999999999993</v>
      </c>
      <c r="BV21" s="3">
        <f t="shared" si="24"/>
        <v>61800.000000000007</v>
      </c>
      <c r="BW21" s="3">
        <f t="shared" si="24"/>
        <v>63000</v>
      </c>
      <c r="BX21" s="3">
        <f t="shared" si="24"/>
        <v>63600</v>
      </c>
      <c r="BY21" s="3">
        <f t="shared" si="24"/>
        <v>65483.999999999993</v>
      </c>
      <c r="BZ21" s="3">
        <f t="shared" si="24"/>
        <v>66096</v>
      </c>
      <c r="CA21" s="3">
        <f t="shared" si="24"/>
        <v>66708</v>
      </c>
      <c r="CB21" s="3">
        <f t="shared" si="24"/>
        <v>67320</v>
      </c>
      <c r="CC21" s="3">
        <f t="shared" si="24"/>
        <v>67932</v>
      </c>
      <c r="CD21" s="3">
        <f t="shared" si="24"/>
        <v>68544</v>
      </c>
      <c r="CE21" s="3">
        <f t="shared" si="24"/>
        <v>69156</v>
      </c>
      <c r="CF21" s="3">
        <f t="shared" si="24"/>
        <v>69768</v>
      </c>
      <c r="CG21" s="3">
        <f t="shared" si="24"/>
        <v>70380</v>
      </c>
      <c r="CH21" s="3">
        <f t="shared" ref="CH21:CV21" si="25">CH20*CH53</f>
        <v>70992</v>
      </c>
      <c r="CI21" s="3">
        <f t="shared" si="25"/>
        <v>71604</v>
      </c>
      <c r="CJ21" s="3">
        <f t="shared" si="25"/>
        <v>72216</v>
      </c>
      <c r="CK21" s="3">
        <f t="shared" si="25"/>
        <v>74284.560000000012</v>
      </c>
      <c r="CL21" s="3">
        <f t="shared" si="25"/>
        <v>74908.800000000003</v>
      </c>
      <c r="CM21" s="3">
        <f t="shared" si="25"/>
        <v>74908.800000000003</v>
      </c>
      <c r="CN21" s="3">
        <f t="shared" si="25"/>
        <v>75533.040000000008</v>
      </c>
      <c r="CO21" s="3">
        <f t="shared" si="25"/>
        <v>75533.040000000008</v>
      </c>
      <c r="CP21" s="3">
        <f t="shared" si="25"/>
        <v>76157.279999999999</v>
      </c>
      <c r="CQ21" s="3">
        <f t="shared" si="25"/>
        <v>76157.279999999999</v>
      </c>
      <c r="CR21" s="3">
        <f t="shared" si="25"/>
        <v>76781.52</v>
      </c>
      <c r="CS21" s="3">
        <f t="shared" si="25"/>
        <v>76781.52</v>
      </c>
      <c r="CT21" s="3">
        <f t="shared" si="25"/>
        <v>77405.760000000009</v>
      </c>
      <c r="CU21" s="3">
        <f t="shared" si="25"/>
        <v>77405.760000000009</v>
      </c>
      <c r="CV21" s="3">
        <f t="shared" si="25"/>
        <v>78030</v>
      </c>
    </row>
    <row r="22" spans="2:100" s="8" customFormat="1" x14ac:dyDescent="0.2">
      <c r="B22" s="8" t="s">
        <v>60</v>
      </c>
      <c r="D22" s="9">
        <f>P22</f>
        <v>0</v>
      </c>
      <c r="E22" s="9">
        <f>AB22</f>
        <v>0.35714285714285715</v>
      </c>
      <c r="F22" s="9">
        <f>AN22</f>
        <v>2.1071428571428572</v>
      </c>
      <c r="G22" s="9">
        <f>AZ22</f>
        <v>4.6785714285714288</v>
      </c>
      <c r="H22" s="9">
        <f>BL22</f>
        <v>6.7357142857142858</v>
      </c>
      <c r="I22" s="9">
        <f>BX22</f>
        <v>7.7642857142857142</v>
      </c>
      <c r="J22" s="32">
        <f>CJ22</f>
        <v>8.5871428571428492</v>
      </c>
      <c r="K22" s="32">
        <f>CV22</f>
        <v>8.9985714285714167</v>
      </c>
      <c r="L22" s="9"/>
      <c r="M22" s="42">
        <f t="shared" ref="M22:BX22" si="26">M9/M55</f>
        <v>0</v>
      </c>
      <c r="N22" s="42">
        <f t="shared" si="26"/>
        <v>0</v>
      </c>
      <c r="O22" s="42">
        <f t="shared" si="26"/>
        <v>0</v>
      </c>
      <c r="P22" s="42">
        <f t="shared" si="26"/>
        <v>0</v>
      </c>
      <c r="Q22" s="42">
        <f t="shared" si="26"/>
        <v>0</v>
      </c>
      <c r="R22" s="42">
        <f t="shared" si="26"/>
        <v>0</v>
      </c>
      <c r="S22" s="42">
        <f t="shared" si="26"/>
        <v>7.1428571428571425E-2</v>
      </c>
      <c r="T22" s="42">
        <f t="shared" si="26"/>
        <v>0.11428571428571428</v>
      </c>
      <c r="U22" s="42">
        <f t="shared" si="26"/>
        <v>0.11428571428571428</v>
      </c>
      <c r="V22" s="42">
        <f t="shared" si="26"/>
        <v>0.15714285714285714</v>
      </c>
      <c r="W22" s="42">
        <f t="shared" si="26"/>
        <v>0.2</v>
      </c>
      <c r="X22" s="42">
        <f t="shared" si="26"/>
        <v>0.2</v>
      </c>
      <c r="Y22" s="42">
        <f t="shared" si="26"/>
        <v>0.22857142857142856</v>
      </c>
      <c r="Z22" s="42">
        <f t="shared" si="26"/>
        <v>0.25714285714285712</v>
      </c>
      <c r="AA22" s="42">
        <f t="shared" si="26"/>
        <v>0.3</v>
      </c>
      <c r="AB22" s="42">
        <f t="shared" si="26"/>
        <v>0.35714285714285715</v>
      </c>
      <c r="AC22" s="42">
        <f t="shared" si="26"/>
        <v>0.4642857142857143</v>
      </c>
      <c r="AD22" s="42">
        <f t="shared" si="26"/>
        <v>0.5714285714285714</v>
      </c>
      <c r="AE22" s="42">
        <f t="shared" si="26"/>
        <v>0.6785714285714286</v>
      </c>
      <c r="AF22" s="42">
        <f t="shared" si="26"/>
        <v>0.7857142857142857</v>
      </c>
      <c r="AG22" s="42">
        <f t="shared" si="26"/>
        <v>0.8928571428571429</v>
      </c>
      <c r="AH22" s="42">
        <f t="shared" si="26"/>
        <v>1.0357142857142858</v>
      </c>
      <c r="AI22" s="42">
        <f t="shared" si="26"/>
        <v>1.1785714285714286</v>
      </c>
      <c r="AJ22" s="42">
        <f t="shared" si="26"/>
        <v>1.3214285714285714</v>
      </c>
      <c r="AK22" s="42">
        <f t="shared" si="26"/>
        <v>1.5</v>
      </c>
      <c r="AL22" s="42">
        <f t="shared" si="26"/>
        <v>1.6785714285714286</v>
      </c>
      <c r="AM22" s="42">
        <f t="shared" si="26"/>
        <v>1.8928571428571428</v>
      </c>
      <c r="AN22" s="42">
        <f t="shared" si="26"/>
        <v>2.1071428571428572</v>
      </c>
      <c r="AO22" s="42">
        <f t="shared" si="26"/>
        <v>2.3214285714285716</v>
      </c>
      <c r="AP22" s="42">
        <f t="shared" si="26"/>
        <v>2.5357142857142856</v>
      </c>
      <c r="AQ22" s="42">
        <f t="shared" si="26"/>
        <v>2.75</v>
      </c>
      <c r="AR22" s="42">
        <f t="shared" si="26"/>
        <v>2.9642857142857144</v>
      </c>
      <c r="AS22" s="42">
        <f t="shared" si="26"/>
        <v>3.1785714285714284</v>
      </c>
      <c r="AT22" s="42">
        <f t="shared" si="26"/>
        <v>3.3928571428571428</v>
      </c>
      <c r="AU22" s="42">
        <f t="shared" si="26"/>
        <v>3.6071428571428572</v>
      </c>
      <c r="AV22" s="42">
        <f t="shared" si="26"/>
        <v>3.8214285714285716</v>
      </c>
      <c r="AW22" s="42">
        <f t="shared" si="26"/>
        <v>4.0357142857142856</v>
      </c>
      <c r="AX22" s="42">
        <f t="shared" si="26"/>
        <v>4.25</v>
      </c>
      <c r="AY22" s="42">
        <f t="shared" si="26"/>
        <v>4.4642857142857144</v>
      </c>
      <c r="AZ22" s="42">
        <f t="shared" si="26"/>
        <v>4.6785714285714288</v>
      </c>
      <c r="BA22" s="42">
        <f t="shared" si="26"/>
        <v>4.8499999999999996</v>
      </c>
      <c r="BB22" s="42">
        <f t="shared" si="26"/>
        <v>5.0214285714285714</v>
      </c>
      <c r="BC22" s="42">
        <f t="shared" si="26"/>
        <v>5.1928571428571431</v>
      </c>
      <c r="BD22" s="42">
        <f t="shared" si="26"/>
        <v>5.3642857142857139</v>
      </c>
      <c r="BE22" s="42">
        <f t="shared" si="26"/>
        <v>5.5357142857142856</v>
      </c>
      <c r="BF22" s="42">
        <f t="shared" si="26"/>
        <v>5.7071428571428573</v>
      </c>
      <c r="BG22" s="42">
        <f t="shared" si="26"/>
        <v>5.878571428571429</v>
      </c>
      <c r="BH22" s="42">
        <f t="shared" si="26"/>
        <v>6.05</v>
      </c>
      <c r="BI22" s="42">
        <f t="shared" si="26"/>
        <v>6.2214285714285715</v>
      </c>
      <c r="BJ22" s="42">
        <f t="shared" si="26"/>
        <v>6.3928571428571432</v>
      </c>
      <c r="BK22" s="42">
        <f t="shared" si="26"/>
        <v>6.5642857142857141</v>
      </c>
      <c r="BL22" s="42">
        <f t="shared" si="26"/>
        <v>6.7357142857142858</v>
      </c>
      <c r="BM22" s="42">
        <f t="shared" si="26"/>
        <v>6.8214285714285712</v>
      </c>
      <c r="BN22" s="42">
        <f t="shared" si="26"/>
        <v>6.9071428571428575</v>
      </c>
      <c r="BO22" s="42">
        <f t="shared" si="26"/>
        <v>6.9928571428571429</v>
      </c>
      <c r="BP22" s="42">
        <f t="shared" si="26"/>
        <v>7.0785714285714283</v>
      </c>
      <c r="BQ22" s="42">
        <f t="shared" si="26"/>
        <v>7.1642857142857146</v>
      </c>
      <c r="BR22" s="42">
        <f t="shared" si="26"/>
        <v>7.25</v>
      </c>
      <c r="BS22" s="42">
        <f t="shared" si="26"/>
        <v>7.3357142857142854</v>
      </c>
      <c r="BT22" s="42">
        <f t="shared" si="26"/>
        <v>7.4214285714285717</v>
      </c>
      <c r="BU22" s="42">
        <f t="shared" si="26"/>
        <v>7.5071428571428571</v>
      </c>
      <c r="BV22" s="42">
        <f t="shared" si="26"/>
        <v>7.5928571428571425</v>
      </c>
      <c r="BW22" s="42">
        <f t="shared" si="26"/>
        <v>7.6785714285714288</v>
      </c>
      <c r="BX22" s="42">
        <f t="shared" si="26"/>
        <v>7.7642857142857142</v>
      </c>
      <c r="BY22" s="42">
        <f t="shared" ref="BY22:CV22" si="27">BY9/BY55</f>
        <v>7.8328571428571419</v>
      </c>
      <c r="BZ22" s="42">
        <f t="shared" si="27"/>
        <v>7.9014285714285704</v>
      </c>
      <c r="CA22" s="42">
        <f t="shared" si="27"/>
        <v>7.969999999999998</v>
      </c>
      <c r="CB22" s="42">
        <f t="shared" si="27"/>
        <v>8.0385714285714265</v>
      </c>
      <c r="CC22" s="42">
        <f t="shared" si="27"/>
        <v>8.1071428571428541</v>
      </c>
      <c r="CD22" s="42">
        <f t="shared" si="27"/>
        <v>8.1757142857142817</v>
      </c>
      <c r="CE22" s="42">
        <f t="shared" si="27"/>
        <v>8.2442857142857093</v>
      </c>
      <c r="CF22" s="42">
        <f t="shared" si="27"/>
        <v>8.3128571428571369</v>
      </c>
      <c r="CG22" s="42">
        <f t="shared" si="27"/>
        <v>8.3814285714285663</v>
      </c>
      <c r="CH22" s="42">
        <f t="shared" si="27"/>
        <v>8.449999999999994</v>
      </c>
      <c r="CI22" s="42">
        <f t="shared" si="27"/>
        <v>8.5185714285714216</v>
      </c>
      <c r="CJ22" s="42">
        <f t="shared" si="27"/>
        <v>8.5871428571428492</v>
      </c>
      <c r="CK22" s="42">
        <f t="shared" si="27"/>
        <v>8.621428571428563</v>
      </c>
      <c r="CL22" s="42">
        <f t="shared" si="27"/>
        <v>8.6557142857142768</v>
      </c>
      <c r="CM22" s="42">
        <f t="shared" si="27"/>
        <v>8.6899999999999906</v>
      </c>
      <c r="CN22" s="42">
        <f t="shared" si="27"/>
        <v>8.7242857142857044</v>
      </c>
      <c r="CO22" s="42">
        <f t="shared" si="27"/>
        <v>8.75857142857142</v>
      </c>
      <c r="CP22" s="42">
        <f t="shared" si="27"/>
        <v>8.7928571428571338</v>
      </c>
      <c r="CQ22" s="42">
        <f t="shared" si="27"/>
        <v>8.8271428571428476</v>
      </c>
      <c r="CR22" s="42">
        <f t="shared" si="27"/>
        <v>8.8614285714285614</v>
      </c>
      <c r="CS22" s="42">
        <f t="shared" si="27"/>
        <v>8.8957142857142752</v>
      </c>
      <c r="CT22" s="42">
        <f t="shared" si="27"/>
        <v>8.9299999999999891</v>
      </c>
      <c r="CU22" s="42">
        <f t="shared" si="27"/>
        <v>8.9642857142857029</v>
      </c>
      <c r="CV22" s="42">
        <f t="shared" si="27"/>
        <v>8.9985714285714167</v>
      </c>
    </row>
    <row r="23" spans="2:100" x14ac:dyDescent="0.2">
      <c r="B23" t="s">
        <v>61</v>
      </c>
      <c r="D23" s="3">
        <f>SUM(M23:P23)</f>
        <v>0</v>
      </c>
      <c r="E23" s="3">
        <f>SUM(Q23:AB23)</f>
        <v>10800.000000000002</v>
      </c>
      <c r="F23" s="3">
        <f>SUM(AC23:AN23)</f>
        <v>79000</v>
      </c>
      <c r="G23" s="3">
        <f>SUM(AO23:AZ23)</f>
        <v>247800</v>
      </c>
      <c r="H23" s="9">
        <f>SUM(BA23:BL23)</f>
        <v>424037.1428571429</v>
      </c>
      <c r="I23" s="39">
        <f>SUM(BM23:BX23)</f>
        <v>551340</v>
      </c>
      <c r="J23" s="39">
        <f>SUM(BY23:CJ23)</f>
        <v>633089.51999999979</v>
      </c>
      <c r="K23" s="39">
        <f>SUM(CK23:CV23)</f>
        <v>692943.85439999937</v>
      </c>
      <c r="L23" s="3"/>
      <c r="M23" s="3">
        <f t="shared" ref="M23:BX23" si="28">M22*M56</f>
        <v>0</v>
      </c>
      <c r="N23" s="3">
        <f t="shared" si="28"/>
        <v>0</v>
      </c>
      <c r="O23" s="3">
        <f t="shared" si="28"/>
        <v>0</v>
      </c>
      <c r="P23" s="3">
        <f t="shared" si="28"/>
        <v>0</v>
      </c>
      <c r="Q23" s="3">
        <f t="shared" si="28"/>
        <v>0</v>
      </c>
      <c r="R23" s="3">
        <f t="shared" si="28"/>
        <v>0</v>
      </c>
      <c r="S23" s="3">
        <f t="shared" si="28"/>
        <v>385.71428571428567</v>
      </c>
      <c r="T23" s="3">
        <f t="shared" si="28"/>
        <v>617.14285714285711</v>
      </c>
      <c r="U23" s="3">
        <f t="shared" si="28"/>
        <v>617.14285714285711</v>
      </c>
      <c r="V23" s="3">
        <f t="shared" si="28"/>
        <v>848.57142857142856</v>
      </c>
      <c r="W23" s="3">
        <f t="shared" si="28"/>
        <v>1080</v>
      </c>
      <c r="X23" s="3">
        <f t="shared" si="28"/>
        <v>1080</v>
      </c>
      <c r="Y23" s="3">
        <f t="shared" si="28"/>
        <v>1234.2857142857142</v>
      </c>
      <c r="Z23" s="3">
        <f t="shared" si="28"/>
        <v>1388.5714285714284</v>
      </c>
      <c r="AA23" s="3">
        <f t="shared" si="28"/>
        <v>1620</v>
      </c>
      <c r="AB23" s="3">
        <f t="shared" si="28"/>
        <v>1928.5714285714287</v>
      </c>
      <c r="AC23" s="3">
        <f t="shared" si="28"/>
        <v>2600</v>
      </c>
      <c r="AD23" s="3">
        <f t="shared" si="28"/>
        <v>3200</v>
      </c>
      <c r="AE23" s="3">
        <f t="shared" si="28"/>
        <v>3800</v>
      </c>
      <c r="AF23" s="3">
        <f t="shared" si="28"/>
        <v>4400</v>
      </c>
      <c r="AG23" s="3">
        <f t="shared" si="28"/>
        <v>5000</v>
      </c>
      <c r="AH23" s="3">
        <f t="shared" si="28"/>
        <v>5800.0000000000009</v>
      </c>
      <c r="AI23" s="3">
        <f t="shared" si="28"/>
        <v>6600</v>
      </c>
      <c r="AJ23" s="3">
        <f t="shared" si="28"/>
        <v>7400</v>
      </c>
      <c r="AK23" s="3">
        <f t="shared" si="28"/>
        <v>8400</v>
      </c>
      <c r="AL23" s="3">
        <f t="shared" si="28"/>
        <v>9400</v>
      </c>
      <c r="AM23" s="3">
        <f t="shared" si="28"/>
        <v>10600</v>
      </c>
      <c r="AN23" s="3">
        <f t="shared" si="28"/>
        <v>11800</v>
      </c>
      <c r="AO23" s="3">
        <f t="shared" si="28"/>
        <v>13696.428571428572</v>
      </c>
      <c r="AP23" s="3">
        <f t="shared" si="28"/>
        <v>14960.714285714284</v>
      </c>
      <c r="AQ23" s="3">
        <f t="shared" si="28"/>
        <v>16225</v>
      </c>
      <c r="AR23" s="3">
        <f t="shared" si="28"/>
        <v>17489.285714285714</v>
      </c>
      <c r="AS23" s="3">
        <f t="shared" si="28"/>
        <v>18753.571428571428</v>
      </c>
      <c r="AT23" s="3">
        <f t="shared" si="28"/>
        <v>20017.857142857141</v>
      </c>
      <c r="AU23" s="3">
        <f t="shared" si="28"/>
        <v>21282.142857142859</v>
      </c>
      <c r="AV23" s="3">
        <f t="shared" si="28"/>
        <v>22546.428571428572</v>
      </c>
      <c r="AW23" s="3">
        <f t="shared" si="28"/>
        <v>23810.714285714286</v>
      </c>
      <c r="AX23" s="3">
        <f t="shared" si="28"/>
        <v>25075</v>
      </c>
      <c r="AY23" s="3">
        <f t="shared" si="28"/>
        <v>26339.285714285714</v>
      </c>
      <c r="AZ23" s="3">
        <f t="shared" si="28"/>
        <v>27603.571428571431</v>
      </c>
      <c r="BA23" s="3">
        <f t="shared" si="28"/>
        <v>29584.999999999996</v>
      </c>
      <c r="BB23" s="3">
        <f t="shared" si="28"/>
        <v>30630.714285714286</v>
      </c>
      <c r="BC23" s="3">
        <f t="shared" si="28"/>
        <v>31676.428571428572</v>
      </c>
      <c r="BD23" s="3">
        <f t="shared" si="28"/>
        <v>32722.142857142855</v>
      </c>
      <c r="BE23" s="3">
        <f t="shared" si="28"/>
        <v>33767.857142857145</v>
      </c>
      <c r="BF23" s="3">
        <f t="shared" si="28"/>
        <v>34813.571428571428</v>
      </c>
      <c r="BG23" s="3">
        <f t="shared" si="28"/>
        <v>35859.285714285717</v>
      </c>
      <c r="BH23" s="3">
        <f t="shared" si="28"/>
        <v>36905</v>
      </c>
      <c r="BI23" s="3">
        <f t="shared" si="28"/>
        <v>37950.71428571429</v>
      </c>
      <c r="BJ23" s="3">
        <f t="shared" si="28"/>
        <v>38996.428571428572</v>
      </c>
      <c r="BK23" s="3">
        <f t="shared" si="28"/>
        <v>40042.142857142855</v>
      </c>
      <c r="BL23" s="3">
        <f t="shared" si="28"/>
        <v>41087.857142857145</v>
      </c>
      <c r="BM23" s="3">
        <f t="shared" si="28"/>
        <v>42975</v>
      </c>
      <c r="BN23" s="3">
        <f t="shared" si="28"/>
        <v>43515</v>
      </c>
      <c r="BO23" s="3">
        <f t="shared" si="28"/>
        <v>44055</v>
      </c>
      <c r="BP23" s="3">
        <f t="shared" si="28"/>
        <v>44595</v>
      </c>
      <c r="BQ23" s="3">
        <f t="shared" si="28"/>
        <v>45135</v>
      </c>
      <c r="BR23" s="3">
        <f t="shared" si="28"/>
        <v>45675</v>
      </c>
      <c r="BS23" s="3">
        <f t="shared" si="28"/>
        <v>46215</v>
      </c>
      <c r="BT23" s="3">
        <f t="shared" si="28"/>
        <v>46755</v>
      </c>
      <c r="BU23" s="3">
        <f t="shared" si="28"/>
        <v>47295</v>
      </c>
      <c r="BV23" s="3">
        <f t="shared" si="28"/>
        <v>47835</v>
      </c>
      <c r="BW23" s="3">
        <f t="shared" si="28"/>
        <v>48375</v>
      </c>
      <c r="BX23" s="3">
        <f t="shared" si="28"/>
        <v>48915</v>
      </c>
      <c r="BY23" s="3">
        <f t="shared" ref="BY23:CV23" si="29">BY22*BY56</f>
        <v>50333.939999999995</v>
      </c>
      <c r="BZ23" s="3">
        <f t="shared" si="29"/>
        <v>50774.579999999994</v>
      </c>
      <c r="CA23" s="3">
        <f t="shared" si="29"/>
        <v>51215.219999999987</v>
      </c>
      <c r="CB23" s="3">
        <f t="shared" si="29"/>
        <v>51655.859999999986</v>
      </c>
      <c r="CC23" s="3">
        <f t="shared" si="29"/>
        <v>52096.499999999978</v>
      </c>
      <c r="CD23" s="3">
        <f t="shared" si="29"/>
        <v>52537.139999999978</v>
      </c>
      <c r="CE23" s="3">
        <f t="shared" si="29"/>
        <v>52977.77999999997</v>
      </c>
      <c r="CF23" s="3">
        <f t="shared" si="29"/>
        <v>53418.419999999962</v>
      </c>
      <c r="CG23" s="3">
        <f t="shared" si="29"/>
        <v>53859.059999999969</v>
      </c>
      <c r="CH23" s="3">
        <f t="shared" si="29"/>
        <v>54299.699999999961</v>
      </c>
      <c r="CI23" s="3">
        <f t="shared" si="29"/>
        <v>54740.339999999953</v>
      </c>
      <c r="CJ23" s="3">
        <f t="shared" si="29"/>
        <v>55180.979999999952</v>
      </c>
      <c r="CK23" s="3">
        <f t="shared" si="29"/>
        <v>56509.32599999995</v>
      </c>
      <c r="CL23" s="3">
        <f t="shared" si="29"/>
        <v>56734.052399999942</v>
      </c>
      <c r="CM23" s="3">
        <f t="shared" si="29"/>
        <v>56958.778799999942</v>
      </c>
      <c r="CN23" s="3">
        <f t="shared" si="29"/>
        <v>57183.505199999941</v>
      </c>
      <c r="CO23" s="3">
        <f t="shared" si="29"/>
        <v>57408.231599999948</v>
      </c>
      <c r="CP23" s="3">
        <f t="shared" si="29"/>
        <v>57632.957999999948</v>
      </c>
      <c r="CQ23" s="3">
        <f t="shared" si="29"/>
        <v>57857.68439999994</v>
      </c>
      <c r="CR23" s="3">
        <f t="shared" si="29"/>
        <v>58082.41079999994</v>
      </c>
      <c r="CS23" s="3">
        <f t="shared" si="29"/>
        <v>58307.137199999932</v>
      </c>
      <c r="CT23" s="3">
        <f t="shared" si="29"/>
        <v>58531.863599999931</v>
      </c>
      <c r="CU23" s="3">
        <f t="shared" si="29"/>
        <v>58756.589999999931</v>
      </c>
      <c r="CV23" s="3">
        <f t="shared" si="29"/>
        <v>58981.316399999923</v>
      </c>
    </row>
    <row r="24" spans="2:100" x14ac:dyDescent="0.2">
      <c r="B24" t="s">
        <v>4</v>
      </c>
      <c r="D24" s="3">
        <f>SUM(M24:P24)</f>
        <v>23000</v>
      </c>
      <c r="E24" s="3">
        <f>SUM(Q24:AB24)</f>
        <v>96000</v>
      </c>
      <c r="F24" s="3">
        <f>SUM(AC24:AN24)</f>
        <v>120000</v>
      </c>
      <c r="G24" s="3">
        <f>SUM(AO24:AZ24)</f>
        <v>120246.70053982624</v>
      </c>
      <c r="H24" s="9">
        <f>SUM(BA24:BL24)</f>
        <v>239046.29068975616</v>
      </c>
      <c r="I24" s="39">
        <f>SUM(BM24:BX24)</f>
        <v>419846.20255151187</v>
      </c>
      <c r="J24" s="39">
        <f>SUM(BY24:CJ24)</f>
        <v>571644.32685814879</v>
      </c>
      <c r="K24" s="39">
        <f>SUM(CK24:CV24)</f>
        <v>673540.48784796894</v>
      </c>
      <c r="L24" s="3"/>
      <c r="M24" s="4">
        <v>5000</v>
      </c>
      <c r="N24" s="4">
        <v>5000</v>
      </c>
      <c r="O24" s="4">
        <v>5000</v>
      </c>
      <c r="P24" s="4">
        <v>8000</v>
      </c>
      <c r="Q24" s="4">
        <v>8000</v>
      </c>
      <c r="R24" s="4">
        <v>8000</v>
      </c>
      <c r="S24" s="4">
        <v>8000</v>
      </c>
      <c r="T24" s="4">
        <v>8000</v>
      </c>
      <c r="U24" s="4">
        <v>8000</v>
      </c>
      <c r="V24" s="4">
        <v>8000</v>
      </c>
      <c r="W24" s="4">
        <v>8000</v>
      </c>
      <c r="X24" s="4">
        <v>8000</v>
      </c>
      <c r="Y24" s="4">
        <v>8000</v>
      </c>
      <c r="Z24" s="4">
        <v>8000</v>
      </c>
      <c r="AA24" s="4">
        <v>8000</v>
      </c>
      <c r="AB24" s="4">
        <v>8000</v>
      </c>
      <c r="AC24" s="4">
        <v>10000</v>
      </c>
      <c r="AD24" s="4">
        <v>10000</v>
      </c>
      <c r="AE24" s="4">
        <v>10000</v>
      </c>
      <c r="AF24" s="4">
        <v>10000</v>
      </c>
      <c r="AG24" s="4">
        <v>10000</v>
      </c>
      <c r="AH24" s="4">
        <v>10000</v>
      </c>
      <c r="AI24" s="4">
        <v>10000</v>
      </c>
      <c r="AJ24" s="4">
        <v>10000</v>
      </c>
      <c r="AK24" s="4">
        <v>10000</v>
      </c>
      <c r="AL24" s="4">
        <v>10000</v>
      </c>
      <c r="AM24" s="4">
        <v>10000</v>
      </c>
      <c r="AN24" s="4">
        <v>10000</v>
      </c>
      <c r="AO24" s="4">
        <v>10000</v>
      </c>
      <c r="AP24" s="4">
        <v>10000</v>
      </c>
      <c r="AQ24" s="4">
        <v>10000</v>
      </c>
      <c r="AR24" s="4">
        <v>10000</v>
      </c>
      <c r="AS24" s="4">
        <v>10000</v>
      </c>
      <c r="AT24" s="4">
        <v>10000</v>
      </c>
      <c r="AU24" s="4">
        <v>10000</v>
      </c>
      <c r="AV24" s="4">
        <v>10000</v>
      </c>
      <c r="AW24" s="4">
        <v>10000</v>
      </c>
      <c r="AX24" s="3">
        <f t="shared" ref="AX24:CV24" si="30">AX57*AX14</f>
        <v>8987.4936309549594</v>
      </c>
      <c r="AY24" s="3">
        <f t="shared" si="30"/>
        <v>10058.173296081552</v>
      </c>
      <c r="AZ24" s="3">
        <f t="shared" si="30"/>
        <v>11201.03361278971</v>
      </c>
      <c r="BA24" s="3">
        <f t="shared" si="30"/>
        <v>12331.530247867109</v>
      </c>
      <c r="BB24" s="3">
        <f t="shared" si="30"/>
        <v>13503.448786562274</v>
      </c>
      <c r="BC24" s="3">
        <f t="shared" si="30"/>
        <v>14741.082383502026</v>
      </c>
      <c r="BD24" s="3">
        <f t="shared" si="30"/>
        <v>16044.431038686364</v>
      </c>
      <c r="BE24" s="3">
        <f t="shared" si="30"/>
        <v>17413.49475211529</v>
      </c>
      <c r="BF24" s="3">
        <f t="shared" si="30"/>
        <v>18848.273523788808</v>
      </c>
      <c r="BG24" s="3">
        <f t="shared" si="30"/>
        <v>20335.624342057996</v>
      </c>
      <c r="BH24" s="3">
        <f t="shared" si="30"/>
        <v>21875.547206922853</v>
      </c>
      <c r="BI24" s="3">
        <f t="shared" si="30"/>
        <v>23468.042118383386</v>
      </c>
      <c r="BJ24" s="3">
        <f t="shared" si="30"/>
        <v>25113.109076439585</v>
      </c>
      <c r="BK24" s="3">
        <f t="shared" si="30"/>
        <v>26810.748081091457</v>
      </c>
      <c r="BL24" s="3">
        <f t="shared" si="30"/>
        <v>28560.959132339001</v>
      </c>
      <c r="BM24" s="3">
        <f t="shared" si="30"/>
        <v>27667.377801424354</v>
      </c>
      <c r="BN24" s="3">
        <f t="shared" si="30"/>
        <v>28896.901939375985</v>
      </c>
      <c r="BO24" s="3">
        <f t="shared" si="30"/>
        <v>30161.265013940181</v>
      </c>
      <c r="BP24" s="3">
        <f t="shared" si="30"/>
        <v>31460.467025116937</v>
      </c>
      <c r="BQ24" s="3">
        <f t="shared" si="30"/>
        <v>32794.507972906256</v>
      </c>
      <c r="BR24" s="3">
        <f t="shared" si="30"/>
        <v>34163.387857308138</v>
      </c>
      <c r="BS24" s="3">
        <f t="shared" si="30"/>
        <v>35549.687210016295</v>
      </c>
      <c r="BT24" s="3">
        <f t="shared" si="30"/>
        <v>36953.40603103074</v>
      </c>
      <c r="BU24" s="3">
        <f t="shared" si="30"/>
        <v>38374.544320351459</v>
      </c>
      <c r="BV24" s="3">
        <f t="shared" si="30"/>
        <v>39813.102077978459</v>
      </c>
      <c r="BW24" s="3">
        <f t="shared" si="30"/>
        <v>41269.079303911742</v>
      </c>
      <c r="BX24" s="3">
        <f t="shared" si="30"/>
        <v>42742.475998151298</v>
      </c>
      <c r="BY24" s="3">
        <f t="shared" si="30"/>
        <v>41575.685184970498</v>
      </c>
      <c r="BZ24" s="3">
        <f t="shared" si="30"/>
        <v>42638.899000459111</v>
      </c>
      <c r="CA24" s="3">
        <f t="shared" si="30"/>
        <v>43714.392475029403</v>
      </c>
      <c r="CB24" s="3">
        <f t="shared" si="30"/>
        <v>44802.165608681367</v>
      </c>
      <c r="CC24" s="3">
        <f t="shared" si="30"/>
        <v>45902.218401415019</v>
      </c>
      <c r="CD24" s="3">
        <f t="shared" si="30"/>
        <v>47014.55085323035</v>
      </c>
      <c r="CE24" s="3">
        <f t="shared" si="30"/>
        <v>48136.707032311017</v>
      </c>
      <c r="CF24" s="3">
        <f t="shared" si="30"/>
        <v>49268.686938657032</v>
      </c>
      <c r="CG24" s="3">
        <f t="shared" si="30"/>
        <v>50410.490572268383</v>
      </c>
      <c r="CH24" s="3">
        <f t="shared" si="30"/>
        <v>51562.117933145069</v>
      </c>
      <c r="CI24" s="3">
        <f t="shared" si="30"/>
        <v>52723.569021287105</v>
      </c>
      <c r="CJ24" s="3">
        <f t="shared" si="30"/>
        <v>53894.843836694483</v>
      </c>
      <c r="CK24" s="3">
        <f t="shared" si="30"/>
        <v>51913.615340133671</v>
      </c>
      <c r="CL24" s="3">
        <f t="shared" si="30"/>
        <v>52661.976941111316</v>
      </c>
      <c r="CM24" s="3">
        <f t="shared" si="30"/>
        <v>53416.511657202704</v>
      </c>
      <c r="CN24" s="3">
        <f t="shared" si="30"/>
        <v>54177.219488407856</v>
      </c>
      <c r="CO24" s="3">
        <f t="shared" si="30"/>
        <v>54944.100434726752</v>
      </c>
      <c r="CP24" s="3">
        <f t="shared" si="30"/>
        <v>55717.154496159405</v>
      </c>
      <c r="CQ24" s="3">
        <f t="shared" si="30"/>
        <v>56493.29511514894</v>
      </c>
      <c r="CR24" s="3">
        <f t="shared" si="30"/>
        <v>57272.52229169535</v>
      </c>
      <c r="CS24" s="3">
        <f t="shared" si="30"/>
        <v>58054.836025798628</v>
      </c>
      <c r="CT24" s="3">
        <f t="shared" si="30"/>
        <v>58840.236317458795</v>
      </c>
      <c r="CU24" s="3">
        <f t="shared" si="30"/>
        <v>59628.723166675809</v>
      </c>
      <c r="CV24" s="3">
        <f t="shared" si="30"/>
        <v>60420.296573449734</v>
      </c>
    </row>
    <row r="25" spans="2:100" x14ac:dyDescent="0.2">
      <c r="B25" t="s">
        <v>65</v>
      </c>
      <c r="D25" s="3">
        <f>SUM(M25:P25)</f>
        <v>35000</v>
      </c>
      <c r="E25" s="3">
        <f>SUM(Q25:AB25)</f>
        <v>30300</v>
      </c>
      <c r="F25" s="3">
        <f>SUM(AC25:AN25)</f>
        <v>53887.5</v>
      </c>
      <c r="G25" s="3">
        <f>SUM(AO25:AZ25)</f>
        <v>30525.000000000004</v>
      </c>
      <c r="H25" s="9">
        <f>SUM(BA25:BL25)</f>
        <v>19837.500000000007</v>
      </c>
      <c r="I25" s="39">
        <f>SUM(BM25:BX25)</f>
        <v>15299.999999999989</v>
      </c>
      <c r="J25" s="39">
        <f>SUM(BY25:CJ25)</f>
        <v>11016.000000000007</v>
      </c>
      <c r="K25" s="39">
        <f>SUM(CK25:CV25)</f>
        <v>6554.5199999999941</v>
      </c>
      <c r="L25" s="3"/>
      <c r="M25" s="4">
        <v>20000</v>
      </c>
      <c r="N25" s="4">
        <f>((N7-M7)*(5000))+((N7-M7)*33%*7000*6)</f>
        <v>0</v>
      </c>
      <c r="O25" s="4">
        <v>15000</v>
      </c>
      <c r="P25" s="4">
        <v>0</v>
      </c>
      <c r="Q25" s="4">
        <v>15000</v>
      </c>
      <c r="R25" s="4">
        <f t="shared" ref="R25:CC25" si="31">((R7-Q7)*1.5*R51)+((R20-Q20)*1.5*R53)</f>
        <v>0</v>
      </c>
      <c r="S25" s="4">
        <f t="shared" si="31"/>
        <v>0</v>
      </c>
      <c r="T25" s="4">
        <f t="shared" si="31"/>
        <v>0</v>
      </c>
      <c r="U25" s="4">
        <v>0</v>
      </c>
      <c r="V25" s="3">
        <f t="shared" si="31"/>
        <v>0</v>
      </c>
      <c r="W25" s="3">
        <f t="shared" si="31"/>
        <v>0</v>
      </c>
      <c r="X25" s="3">
        <f t="shared" si="31"/>
        <v>0</v>
      </c>
      <c r="Y25" s="3">
        <f t="shared" si="31"/>
        <v>0</v>
      </c>
      <c r="Z25" s="3">
        <f t="shared" si="31"/>
        <v>0</v>
      </c>
      <c r="AA25" s="3">
        <f t="shared" si="31"/>
        <v>15300</v>
      </c>
      <c r="AB25" s="3">
        <f t="shared" si="31"/>
        <v>0</v>
      </c>
      <c r="AC25" s="3">
        <f t="shared" si="31"/>
        <v>7875</v>
      </c>
      <c r="AD25" s="3">
        <f t="shared" si="31"/>
        <v>0</v>
      </c>
      <c r="AE25" s="3">
        <f t="shared" si="31"/>
        <v>0</v>
      </c>
      <c r="AF25" s="3">
        <f t="shared" si="31"/>
        <v>15600</v>
      </c>
      <c r="AG25" s="3">
        <f t="shared" si="31"/>
        <v>0</v>
      </c>
      <c r="AH25" s="3">
        <f t="shared" si="31"/>
        <v>15600</v>
      </c>
      <c r="AI25" s="3">
        <f t="shared" si="31"/>
        <v>0</v>
      </c>
      <c r="AJ25" s="3">
        <f t="shared" si="31"/>
        <v>0</v>
      </c>
      <c r="AK25" s="3">
        <f t="shared" si="31"/>
        <v>15600</v>
      </c>
      <c r="AL25" s="3">
        <f t="shared" si="31"/>
        <v>0</v>
      </c>
      <c r="AM25" s="3">
        <f t="shared" si="31"/>
        <v>-3149.9999999999991</v>
      </c>
      <c r="AN25" s="3">
        <f t="shared" si="31"/>
        <v>2362.4999999999986</v>
      </c>
      <c r="AO25" s="3">
        <f t="shared" si="31"/>
        <v>0</v>
      </c>
      <c r="AP25" s="3">
        <f t="shared" si="31"/>
        <v>2475.0000000000023</v>
      </c>
      <c r="AQ25" s="3">
        <f t="shared" si="31"/>
        <v>3299.9999999999991</v>
      </c>
      <c r="AR25" s="3">
        <f t="shared" si="31"/>
        <v>2474.9999999999986</v>
      </c>
      <c r="AS25" s="3">
        <f t="shared" si="31"/>
        <v>2475.0000000000023</v>
      </c>
      <c r="AT25" s="3">
        <f t="shared" si="31"/>
        <v>3299.9999999999955</v>
      </c>
      <c r="AU25" s="3">
        <f t="shared" si="31"/>
        <v>2475.0000000000059</v>
      </c>
      <c r="AV25" s="3">
        <f t="shared" si="31"/>
        <v>2474.9999999999986</v>
      </c>
      <c r="AW25" s="3">
        <f t="shared" si="31"/>
        <v>3299.9999999999955</v>
      </c>
      <c r="AX25" s="3">
        <f t="shared" si="31"/>
        <v>2475.0000000000059</v>
      </c>
      <c r="AY25" s="3">
        <f t="shared" si="31"/>
        <v>2474.9999999999986</v>
      </c>
      <c r="AZ25" s="3">
        <f t="shared" si="31"/>
        <v>3299.9999999999955</v>
      </c>
      <c r="BA25" s="3">
        <f t="shared" si="31"/>
        <v>-3449.9999999999955</v>
      </c>
      <c r="BB25" s="3">
        <f t="shared" si="31"/>
        <v>2587.4999999999986</v>
      </c>
      <c r="BC25" s="3">
        <f t="shared" si="31"/>
        <v>1725.0000000000016</v>
      </c>
      <c r="BD25" s="3">
        <f t="shared" si="31"/>
        <v>2587.4999999999986</v>
      </c>
      <c r="BE25" s="3">
        <f t="shared" si="31"/>
        <v>1725.0000000000016</v>
      </c>
      <c r="BF25" s="3">
        <f t="shared" si="31"/>
        <v>2587.4999999999986</v>
      </c>
      <c r="BG25" s="3">
        <f t="shared" si="31"/>
        <v>1725.0000000000016</v>
      </c>
      <c r="BH25" s="3">
        <f t="shared" si="31"/>
        <v>1725.0000000000016</v>
      </c>
      <c r="BI25" s="3">
        <f t="shared" si="31"/>
        <v>2587.4999999999909</v>
      </c>
      <c r="BJ25" s="3">
        <f t="shared" si="31"/>
        <v>1725.0000000000091</v>
      </c>
      <c r="BK25" s="3">
        <f t="shared" si="31"/>
        <v>2587.4999999999909</v>
      </c>
      <c r="BL25" s="3">
        <f t="shared" si="31"/>
        <v>1725.0000000000091</v>
      </c>
      <c r="BM25" s="3">
        <f t="shared" si="31"/>
        <v>1799.9999999999936</v>
      </c>
      <c r="BN25" s="3">
        <f t="shared" si="31"/>
        <v>2700.0000000000064</v>
      </c>
      <c r="BO25" s="3">
        <f t="shared" si="31"/>
        <v>899.99999999999682</v>
      </c>
      <c r="BP25" s="3">
        <f t="shared" si="31"/>
        <v>899.99999999999682</v>
      </c>
      <c r="BQ25" s="3">
        <f t="shared" si="31"/>
        <v>899.99999999999682</v>
      </c>
      <c r="BR25" s="3">
        <f t="shared" si="31"/>
        <v>1800.0000000000095</v>
      </c>
      <c r="BS25" s="3">
        <f t="shared" si="31"/>
        <v>899.99999999999682</v>
      </c>
      <c r="BT25" s="3">
        <f t="shared" si="31"/>
        <v>899.99999999999682</v>
      </c>
      <c r="BU25" s="3">
        <f t="shared" si="31"/>
        <v>899.99999999999682</v>
      </c>
      <c r="BV25" s="3">
        <f t="shared" si="31"/>
        <v>900.00000000001273</v>
      </c>
      <c r="BW25" s="3">
        <f t="shared" si="31"/>
        <v>1799.9999999999936</v>
      </c>
      <c r="BX25" s="3">
        <f t="shared" si="31"/>
        <v>899.99999999999682</v>
      </c>
      <c r="BY25" s="3">
        <f t="shared" si="31"/>
        <v>917.9999999999967</v>
      </c>
      <c r="BZ25" s="3">
        <f t="shared" si="31"/>
        <v>918.00000000001307</v>
      </c>
      <c r="CA25" s="3">
        <f t="shared" si="31"/>
        <v>917.9999999999967</v>
      </c>
      <c r="CB25" s="3">
        <f t="shared" si="31"/>
        <v>917.9999999999967</v>
      </c>
      <c r="CC25" s="3">
        <f t="shared" si="31"/>
        <v>917.9999999999967</v>
      </c>
      <c r="CD25" s="3">
        <f t="shared" ref="CD25:CV25" si="32">((CD7-CC7)*1.5*CD51)+((CD20-CC20)*1.5*CD53)</f>
        <v>917.9999999999967</v>
      </c>
      <c r="CE25" s="3">
        <f t="shared" si="32"/>
        <v>918.00000000001307</v>
      </c>
      <c r="CF25" s="3">
        <f t="shared" si="32"/>
        <v>917.9999999999967</v>
      </c>
      <c r="CG25" s="3">
        <f t="shared" si="32"/>
        <v>917.9999999999967</v>
      </c>
      <c r="CH25" s="3">
        <f t="shared" si="32"/>
        <v>917.9999999999967</v>
      </c>
      <c r="CI25" s="3">
        <f t="shared" si="32"/>
        <v>917.9999999999967</v>
      </c>
      <c r="CJ25" s="3">
        <f t="shared" si="32"/>
        <v>918.00000000001307</v>
      </c>
      <c r="CK25" s="3">
        <f t="shared" si="32"/>
        <v>936.35999999999672</v>
      </c>
      <c r="CL25" s="3">
        <f t="shared" si="32"/>
        <v>936.35999999999672</v>
      </c>
      <c r="CM25" s="3">
        <f t="shared" si="32"/>
        <v>0</v>
      </c>
      <c r="CN25" s="3">
        <f t="shared" si="32"/>
        <v>936.35999999999672</v>
      </c>
      <c r="CO25" s="3">
        <f t="shared" si="32"/>
        <v>0</v>
      </c>
      <c r="CP25" s="3">
        <f t="shared" si="32"/>
        <v>936.35999999999672</v>
      </c>
      <c r="CQ25" s="3">
        <f t="shared" si="32"/>
        <v>0</v>
      </c>
      <c r="CR25" s="3">
        <f t="shared" si="32"/>
        <v>936.36000000001343</v>
      </c>
      <c r="CS25" s="3">
        <f t="shared" si="32"/>
        <v>0</v>
      </c>
      <c r="CT25" s="3">
        <f t="shared" si="32"/>
        <v>936.35999999999672</v>
      </c>
      <c r="CU25" s="3">
        <f t="shared" si="32"/>
        <v>0</v>
      </c>
      <c r="CV25" s="3">
        <f t="shared" si="32"/>
        <v>936.35999999999672</v>
      </c>
    </row>
    <row r="26" spans="2:100" x14ac:dyDescent="0.2">
      <c r="B26" t="s">
        <v>5</v>
      </c>
      <c r="D26" s="3">
        <f>SUM(M26:P26)</f>
        <v>30000</v>
      </c>
      <c r="E26" s="3">
        <f>SUM(Q26:AB26)</f>
        <v>90000</v>
      </c>
      <c r="F26" s="3">
        <f>SUM(AC26:AN26)</f>
        <v>120000</v>
      </c>
      <c r="G26" s="3">
        <f>SUM(AO26:AZ26)</f>
        <v>122484.10573026241</v>
      </c>
      <c r="H26" s="9">
        <f>SUM(BA26:BL26)</f>
        <v>298807.8633621952</v>
      </c>
      <c r="I26" s="39">
        <f>SUM(BM26:BX26)</f>
        <v>599780.28935930249</v>
      </c>
      <c r="J26" s="39">
        <f>SUM(BY26:CJ26)</f>
        <v>907371.94739388686</v>
      </c>
      <c r="K26" s="39">
        <f>SUM(CK26:CV26)</f>
        <v>1187902.0949699625</v>
      </c>
      <c r="L26" s="3"/>
      <c r="M26" s="4">
        <v>7500</v>
      </c>
      <c r="N26" s="4">
        <v>7500</v>
      </c>
      <c r="O26" s="4">
        <v>7500</v>
      </c>
      <c r="P26" s="4">
        <v>7500</v>
      </c>
      <c r="Q26" s="4">
        <v>7500</v>
      </c>
      <c r="R26" s="4">
        <v>7500</v>
      </c>
      <c r="S26" s="4">
        <v>7500</v>
      </c>
      <c r="T26" s="4">
        <v>7500</v>
      </c>
      <c r="U26" s="4">
        <v>7500</v>
      </c>
      <c r="V26" s="4">
        <v>7500</v>
      </c>
      <c r="W26" s="4">
        <v>7500</v>
      </c>
      <c r="X26" s="4">
        <v>7500</v>
      </c>
      <c r="Y26" s="4">
        <v>7500</v>
      </c>
      <c r="Z26" s="4">
        <v>7500</v>
      </c>
      <c r="AA26" s="4">
        <v>7500</v>
      </c>
      <c r="AB26" s="4">
        <v>7500</v>
      </c>
      <c r="AC26" s="4">
        <v>10000</v>
      </c>
      <c r="AD26" s="4">
        <v>10000</v>
      </c>
      <c r="AE26" s="4">
        <v>10000</v>
      </c>
      <c r="AF26" s="4">
        <v>10000</v>
      </c>
      <c r="AG26" s="4">
        <v>10000</v>
      </c>
      <c r="AH26" s="4">
        <v>10000</v>
      </c>
      <c r="AI26" s="4">
        <v>10000</v>
      </c>
      <c r="AJ26" s="4">
        <v>10000</v>
      </c>
      <c r="AK26" s="4">
        <v>10000</v>
      </c>
      <c r="AL26" s="4">
        <v>10000</v>
      </c>
      <c r="AM26" s="4">
        <v>10000</v>
      </c>
      <c r="AN26" s="4">
        <v>10000</v>
      </c>
      <c r="AO26" s="4">
        <v>10000</v>
      </c>
      <c r="AP26" s="4">
        <v>10000</v>
      </c>
      <c r="AQ26" s="4">
        <v>10000</v>
      </c>
      <c r="AR26" s="4">
        <v>10000</v>
      </c>
      <c r="AS26" s="4">
        <v>10000</v>
      </c>
      <c r="AT26" s="4">
        <v>10000</v>
      </c>
      <c r="AU26" s="4">
        <v>10000</v>
      </c>
      <c r="AV26" s="4">
        <v>10000</v>
      </c>
      <c r="AW26" s="3">
        <f t="shared" ref="AW26:CV26" si="33">AW58*AW14</f>
        <v>8876.6606860110405</v>
      </c>
      <c r="AX26" s="3">
        <f t="shared" si="33"/>
        <v>9986.1040343944005</v>
      </c>
      <c r="AY26" s="3">
        <f t="shared" si="33"/>
        <v>11175.748106757281</v>
      </c>
      <c r="AZ26" s="3">
        <f t="shared" si="33"/>
        <v>12445.592903099679</v>
      </c>
      <c r="BA26" s="3">
        <f t="shared" si="33"/>
        <v>15414.412809833888</v>
      </c>
      <c r="BB26" s="3">
        <f t="shared" si="33"/>
        <v>16879.310983202842</v>
      </c>
      <c r="BC26" s="3">
        <f t="shared" si="33"/>
        <v>18426.352979377534</v>
      </c>
      <c r="BD26" s="3">
        <f t="shared" si="33"/>
        <v>20055.538798357957</v>
      </c>
      <c r="BE26" s="3">
        <f t="shared" si="33"/>
        <v>21766.868440144113</v>
      </c>
      <c r="BF26" s="3">
        <f t="shared" si="33"/>
        <v>23560.341904736011</v>
      </c>
      <c r="BG26" s="3">
        <f t="shared" si="33"/>
        <v>25419.530427572496</v>
      </c>
      <c r="BH26" s="3">
        <f t="shared" si="33"/>
        <v>27344.434008653567</v>
      </c>
      <c r="BI26" s="3">
        <f t="shared" si="33"/>
        <v>29335.052647979232</v>
      </c>
      <c r="BJ26" s="3">
        <f t="shared" si="33"/>
        <v>31391.386345549483</v>
      </c>
      <c r="BK26" s="3">
        <f t="shared" si="33"/>
        <v>33513.435101364325</v>
      </c>
      <c r="BL26" s="3">
        <f t="shared" si="33"/>
        <v>35701.198915423753</v>
      </c>
      <c r="BM26" s="3">
        <f t="shared" si="33"/>
        <v>39524.825430606223</v>
      </c>
      <c r="BN26" s="3">
        <f t="shared" si="33"/>
        <v>41281.288484822835</v>
      </c>
      <c r="BO26" s="3">
        <f t="shared" si="33"/>
        <v>43087.521448485968</v>
      </c>
      <c r="BP26" s="3">
        <f t="shared" si="33"/>
        <v>44943.524321595622</v>
      </c>
      <c r="BQ26" s="3">
        <f t="shared" si="33"/>
        <v>46849.297104151789</v>
      </c>
      <c r="BR26" s="3">
        <f t="shared" si="33"/>
        <v>48804.839796154483</v>
      </c>
      <c r="BS26" s="3">
        <f t="shared" si="33"/>
        <v>50785.267442880424</v>
      </c>
      <c r="BT26" s="3">
        <f t="shared" si="33"/>
        <v>52790.580044329625</v>
      </c>
      <c r="BU26" s="3">
        <f t="shared" si="33"/>
        <v>54820.777600502086</v>
      </c>
      <c r="BV26" s="3">
        <f t="shared" si="33"/>
        <v>56875.8601113978</v>
      </c>
      <c r="BW26" s="3">
        <f t="shared" si="33"/>
        <v>58955.827577016775</v>
      </c>
      <c r="BX26" s="3">
        <f t="shared" si="33"/>
        <v>61060.679997358995</v>
      </c>
      <c r="BY26" s="3">
        <f t="shared" si="33"/>
        <v>65993.151087254737</v>
      </c>
      <c r="BZ26" s="3">
        <f t="shared" si="33"/>
        <v>67680.792064220805</v>
      </c>
      <c r="CA26" s="3">
        <f t="shared" si="33"/>
        <v>69387.92456353872</v>
      </c>
      <c r="CB26" s="3">
        <f t="shared" si="33"/>
        <v>71114.548585208511</v>
      </c>
      <c r="CC26" s="3">
        <f t="shared" si="33"/>
        <v>72860.664129230179</v>
      </c>
      <c r="CD26" s="3">
        <f t="shared" si="33"/>
        <v>74626.271195603709</v>
      </c>
      <c r="CE26" s="3">
        <f t="shared" si="33"/>
        <v>76407.471479858737</v>
      </c>
      <c r="CF26" s="3">
        <f t="shared" si="33"/>
        <v>78204.264981995264</v>
      </c>
      <c r="CG26" s="3">
        <f t="shared" si="33"/>
        <v>80016.651702013289</v>
      </c>
      <c r="CH26" s="3">
        <f t="shared" si="33"/>
        <v>81844.631639912797</v>
      </c>
      <c r="CI26" s="3">
        <f t="shared" si="33"/>
        <v>83688.204795693804</v>
      </c>
      <c r="CJ26" s="3">
        <f t="shared" si="33"/>
        <v>85547.371169356309</v>
      </c>
      <c r="CK26" s="3">
        <f t="shared" si="33"/>
        <v>91558.404479953548</v>
      </c>
      <c r="CL26" s="3">
        <f t="shared" si="33"/>
        <v>92878.266210072848</v>
      </c>
      <c r="CM26" s="3">
        <f t="shared" si="33"/>
        <v>94209.015268435091</v>
      </c>
      <c r="CN26" s="3">
        <f t="shared" si="33"/>
        <v>95550.651655040288</v>
      </c>
      <c r="CO26" s="3">
        <f t="shared" si="33"/>
        <v>96903.175369888428</v>
      </c>
      <c r="CP26" s="3">
        <f t="shared" si="33"/>
        <v>98266.586412979523</v>
      </c>
      <c r="CQ26" s="3">
        <f t="shared" si="33"/>
        <v>99635.441120192118</v>
      </c>
      <c r="CR26" s="3">
        <f t="shared" si="33"/>
        <v>101009.73949152617</v>
      </c>
      <c r="CS26" s="3">
        <f t="shared" si="33"/>
        <v>102389.48152698169</v>
      </c>
      <c r="CT26" s="3">
        <f t="shared" si="33"/>
        <v>103774.6672265587</v>
      </c>
      <c r="CU26" s="3">
        <f t="shared" si="33"/>
        <v>105165.29659025714</v>
      </c>
      <c r="CV26" s="3">
        <f t="shared" si="33"/>
        <v>106561.36961807712</v>
      </c>
    </row>
    <row r="27" spans="2:100" x14ac:dyDescent="0.2">
      <c r="D27" s="3"/>
      <c r="E27" s="3"/>
      <c r="F27" s="3"/>
      <c r="G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2:100" x14ac:dyDescent="0.2">
      <c r="B28" s="14" t="s">
        <v>64</v>
      </c>
      <c r="C28" s="14"/>
      <c r="D28" s="17"/>
      <c r="E28" s="17"/>
      <c r="F28" s="17"/>
      <c r="G28" s="17"/>
      <c r="H28" s="14"/>
      <c r="I28" s="14"/>
      <c r="J28" s="14"/>
      <c r="K28" s="1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2:100" s="3" customFormat="1" x14ac:dyDescent="0.2">
      <c r="B29" s="3" t="s">
        <v>193</v>
      </c>
      <c r="D29" s="3">
        <f>SUM(M29:P29)</f>
        <v>80000</v>
      </c>
      <c r="E29" s="3">
        <f>SUM(Q29:AB29)</f>
        <v>162500</v>
      </c>
      <c r="F29" s="3">
        <f>SUM(AC29:AN29)</f>
        <v>360000</v>
      </c>
      <c r="G29" s="3">
        <f>SUM(AO29:AZ29)</f>
        <v>360000</v>
      </c>
      <c r="H29" s="9">
        <f>SUM(BA29:BL29)</f>
        <v>240000</v>
      </c>
      <c r="I29" s="39">
        <f>SUM(BM29:BX29)</f>
        <v>240000</v>
      </c>
      <c r="J29" s="39">
        <f>SUM(BY29:CJ29)</f>
        <v>240000</v>
      </c>
      <c r="K29" s="39">
        <f>SUM(CK29:CV29)</f>
        <v>240000</v>
      </c>
      <c r="M29" s="4">
        <v>0</v>
      </c>
      <c r="N29" s="4">
        <v>30000</v>
      </c>
      <c r="O29" s="4">
        <v>25000</v>
      </c>
      <c r="P29" s="4">
        <v>25000</v>
      </c>
      <c r="Q29" s="4">
        <v>25000</v>
      </c>
      <c r="R29" s="4">
        <v>12500</v>
      </c>
      <c r="S29" s="4">
        <v>12500</v>
      </c>
      <c r="T29" s="4">
        <v>12500</v>
      </c>
      <c r="U29" s="4">
        <v>12500</v>
      </c>
      <c r="V29" s="4">
        <v>12500</v>
      </c>
      <c r="W29" s="4">
        <v>12500</v>
      </c>
      <c r="X29" s="4">
        <v>12500</v>
      </c>
      <c r="Y29" s="4">
        <v>12500</v>
      </c>
      <c r="Z29" s="4">
        <v>12500</v>
      </c>
      <c r="AA29" s="4">
        <v>12500</v>
      </c>
      <c r="AB29" s="4">
        <v>12500</v>
      </c>
      <c r="AC29" s="4">
        <v>30000</v>
      </c>
      <c r="AD29" s="4">
        <v>30000</v>
      </c>
      <c r="AE29" s="4">
        <v>30000</v>
      </c>
      <c r="AF29" s="4">
        <v>30000</v>
      </c>
      <c r="AG29" s="4">
        <v>30000</v>
      </c>
      <c r="AH29" s="4">
        <v>30000</v>
      </c>
      <c r="AI29" s="4">
        <v>30000</v>
      </c>
      <c r="AJ29" s="4">
        <v>30000</v>
      </c>
      <c r="AK29" s="4">
        <v>30000</v>
      </c>
      <c r="AL29" s="4">
        <v>30000</v>
      </c>
      <c r="AM29" s="4">
        <v>30000</v>
      </c>
      <c r="AN29" s="4">
        <v>30000</v>
      </c>
      <c r="AO29" s="4">
        <v>30000</v>
      </c>
      <c r="AP29" s="4">
        <v>30000</v>
      </c>
      <c r="AQ29" s="4">
        <v>30000</v>
      </c>
      <c r="AR29" s="4">
        <v>30000</v>
      </c>
      <c r="AS29" s="4">
        <v>30000</v>
      </c>
      <c r="AT29" s="4">
        <v>30000</v>
      </c>
      <c r="AU29" s="4">
        <v>30000</v>
      </c>
      <c r="AV29" s="4">
        <v>30000</v>
      </c>
      <c r="AW29" s="4">
        <v>30000</v>
      </c>
      <c r="AX29" s="4">
        <v>30000</v>
      </c>
      <c r="AY29" s="4">
        <v>30000</v>
      </c>
      <c r="AZ29" s="4">
        <v>30000</v>
      </c>
      <c r="BA29" s="4">
        <v>20000</v>
      </c>
      <c r="BB29" s="4">
        <v>20000</v>
      </c>
      <c r="BC29" s="4">
        <v>20000</v>
      </c>
      <c r="BD29" s="4">
        <v>20000</v>
      </c>
      <c r="BE29" s="4">
        <v>20000</v>
      </c>
      <c r="BF29" s="4">
        <v>20000</v>
      </c>
      <c r="BG29" s="4">
        <v>20000</v>
      </c>
      <c r="BH29" s="4">
        <v>20000</v>
      </c>
      <c r="BI29" s="4">
        <v>20000</v>
      </c>
      <c r="BJ29" s="4">
        <v>20000</v>
      </c>
      <c r="BK29" s="4">
        <v>20000</v>
      </c>
      <c r="BL29" s="4">
        <v>20000</v>
      </c>
      <c r="BM29" s="4">
        <v>20000</v>
      </c>
      <c r="BN29" s="4">
        <v>20000</v>
      </c>
      <c r="BO29" s="4">
        <v>20000</v>
      </c>
      <c r="BP29" s="4">
        <v>20000</v>
      </c>
      <c r="BQ29" s="4">
        <v>20000</v>
      </c>
      <c r="BR29" s="4">
        <v>20000</v>
      </c>
      <c r="BS29" s="4">
        <v>20000</v>
      </c>
      <c r="BT29" s="4">
        <v>20000</v>
      </c>
      <c r="BU29" s="4">
        <v>20000</v>
      </c>
      <c r="BV29" s="4">
        <v>20000</v>
      </c>
      <c r="BW29" s="4">
        <v>20000</v>
      </c>
      <c r="BX29" s="4">
        <v>20000</v>
      </c>
      <c r="BY29" s="4">
        <v>20000</v>
      </c>
      <c r="BZ29" s="4">
        <v>20000</v>
      </c>
      <c r="CA29" s="4">
        <v>20000</v>
      </c>
      <c r="CB29" s="4">
        <v>20000</v>
      </c>
      <c r="CC29" s="4">
        <v>20000</v>
      </c>
      <c r="CD29" s="4">
        <v>20000</v>
      </c>
      <c r="CE29" s="4">
        <v>20000</v>
      </c>
      <c r="CF29" s="4">
        <v>20000</v>
      </c>
      <c r="CG29" s="4">
        <v>20000</v>
      </c>
      <c r="CH29" s="4">
        <v>20000</v>
      </c>
      <c r="CI29" s="4">
        <v>20000</v>
      </c>
      <c r="CJ29" s="4">
        <v>20000</v>
      </c>
      <c r="CK29" s="4">
        <v>20000</v>
      </c>
      <c r="CL29" s="4">
        <v>20000</v>
      </c>
      <c r="CM29" s="4">
        <v>20000</v>
      </c>
      <c r="CN29" s="4">
        <v>20000</v>
      </c>
      <c r="CO29" s="4">
        <v>20000</v>
      </c>
      <c r="CP29" s="4">
        <v>20000</v>
      </c>
      <c r="CQ29" s="4">
        <v>20000</v>
      </c>
      <c r="CR29" s="4">
        <v>20000</v>
      </c>
      <c r="CS29" s="4">
        <v>20000</v>
      </c>
      <c r="CT29" s="4">
        <v>20000</v>
      </c>
      <c r="CU29" s="4">
        <v>20000</v>
      </c>
      <c r="CV29" s="4">
        <v>20000</v>
      </c>
    </row>
    <row r="30" spans="2:100" x14ac:dyDescent="0.2">
      <c r="B30" t="s">
        <v>264</v>
      </c>
      <c r="D30" s="3">
        <f t="shared" ref="D30" si="34">SUM(M30:P30)</f>
        <v>125000</v>
      </c>
      <c r="E30" s="3">
        <f t="shared" ref="E30" si="35">SUM(Q30:AB30)</f>
        <v>460000</v>
      </c>
      <c r="F30" s="3">
        <f t="shared" ref="F30" si="36">SUM(AC30:AN30)</f>
        <v>720000</v>
      </c>
      <c r="G30" s="3">
        <f t="shared" ref="G30" si="37">SUM(AO30:AZ30)</f>
        <v>720000</v>
      </c>
      <c r="H30" s="9">
        <f>SUM(BA30:BL30)</f>
        <v>720000</v>
      </c>
      <c r="I30" s="39">
        <f t="shared" ref="I30" si="38">SUM(BM30:BX30)</f>
        <v>720000</v>
      </c>
      <c r="J30" s="39">
        <f t="shared" ref="J30" si="39">SUM(BY30:CJ30)</f>
        <v>720000</v>
      </c>
      <c r="K30" s="39">
        <f t="shared" ref="K30" si="40">SUM(CK30:CV30)</f>
        <v>720000</v>
      </c>
      <c r="L30" s="3"/>
      <c r="M30" s="4">
        <v>50000</v>
      </c>
      <c r="N30" s="4">
        <v>25000</v>
      </c>
      <c r="O30" s="4">
        <v>25000</v>
      </c>
      <c r="P30" s="4">
        <v>25000</v>
      </c>
      <c r="Q30" s="4">
        <v>35000</v>
      </c>
      <c r="R30" s="4">
        <v>35000</v>
      </c>
      <c r="S30" s="4">
        <v>35000</v>
      </c>
      <c r="T30" s="4">
        <v>35000</v>
      </c>
      <c r="U30" s="4">
        <v>40000</v>
      </c>
      <c r="V30" s="4">
        <v>40000</v>
      </c>
      <c r="W30" s="4">
        <v>40000</v>
      </c>
      <c r="X30" s="4">
        <v>40000</v>
      </c>
      <c r="Y30" s="4">
        <v>40000</v>
      </c>
      <c r="Z30" s="4">
        <v>40000</v>
      </c>
      <c r="AA30" s="4">
        <v>40000</v>
      </c>
      <c r="AB30" s="4">
        <v>40000</v>
      </c>
      <c r="AC30" s="4">
        <v>60000</v>
      </c>
      <c r="AD30" s="4">
        <v>60000</v>
      </c>
      <c r="AE30" s="4">
        <v>60000</v>
      </c>
      <c r="AF30" s="4">
        <v>60000</v>
      </c>
      <c r="AG30" s="4">
        <v>60000</v>
      </c>
      <c r="AH30" s="4">
        <v>60000</v>
      </c>
      <c r="AI30" s="4">
        <v>60000</v>
      </c>
      <c r="AJ30" s="4">
        <v>60000</v>
      </c>
      <c r="AK30" s="4">
        <v>60000</v>
      </c>
      <c r="AL30" s="4">
        <v>60000</v>
      </c>
      <c r="AM30" s="4">
        <v>60000</v>
      </c>
      <c r="AN30" s="4">
        <v>60000</v>
      </c>
      <c r="AO30" s="4">
        <v>60000</v>
      </c>
      <c r="AP30" s="4">
        <v>60000</v>
      </c>
      <c r="AQ30" s="4">
        <v>60000</v>
      </c>
      <c r="AR30" s="4">
        <v>60000</v>
      </c>
      <c r="AS30" s="4">
        <v>60000</v>
      </c>
      <c r="AT30" s="4">
        <v>60000</v>
      </c>
      <c r="AU30" s="4">
        <v>60000</v>
      </c>
      <c r="AV30" s="4">
        <v>60000</v>
      </c>
      <c r="AW30" s="4">
        <v>60000</v>
      </c>
      <c r="AX30" s="4">
        <v>60000</v>
      </c>
      <c r="AY30" s="4">
        <v>60000</v>
      </c>
      <c r="AZ30" s="4">
        <v>60000</v>
      </c>
      <c r="BA30" s="4">
        <v>60000</v>
      </c>
      <c r="BB30" s="4">
        <v>60000</v>
      </c>
      <c r="BC30" s="4">
        <v>60000</v>
      </c>
      <c r="BD30" s="4">
        <v>60000</v>
      </c>
      <c r="BE30" s="4">
        <v>60000</v>
      </c>
      <c r="BF30" s="4">
        <v>60000</v>
      </c>
      <c r="BG30" s="4">
        <v>60000</v>
      </c>
      <c r="BH30" s="4">
        <v>60000</v>
      </c>
      <c r="BI30" s="4">
        <v>60000</v>
      </c>
      <c r="BJ30" s="4">
        <v>60000</v>
      </c>
      <c r="BK30" s="4">
        <v>60000</v>
      </c>
      <c r="BL30" s="4">
        <v>60000</v>
      </c>
      <c r="BM30" s="4">
        <v>60000</v>
      </c>
      <c r="BN30" s="4">
        <v>60000</v>
      </c>
      <c r="BO30" s="4">
        <v>60000</v>
      </c>
      <c r="BP30" s="4">
        <v>60000</v>
      </c>
      <c r="BQ30" s="4">
        <v>60000</v>
      </c>
      <c r="BR30" s="4">
        <v>60000</v>
      </c>
      <c r="BS30" s="4">
        <v>60000</v>
      </c>
      <c r="BT30" s="4">
        <v>60000</v>
      </c>
      <c r="BU30" s="4">
        <v>60000</v>
      </c>
      <c r="BV30" s="4">
        <v>60000</v>
      </c>
      <c r="BW30" s="4">
        <v>60000</v>
      </c>
      <c r="BX30" s="4">
        <v>60000</v>
      </c>
      <c r="BY30" s="4">
        <v>60000</v>
      </c>
      <c r="BZ30" s="4">
        <v>60000</v>
      </c>
      <c r="CA30" s="4">
        <v>60000</v>
      </c>
      <c r="CB30" s="4">
        <v>60000</v>
      </c>
      <c r="CC30" s="4">
        <v>60000</v>
      </c>
      <c r="CD30" s="4">
        <v>60000</v>
      </c>
      <c r="CE30" s="4">
        <v>60000</v>
      </c>
      <c r="CF30" s="4">
        <v>60000</v>
      </c>
      <c r="CG30" s="4">
        <v>60000</v>
      </c>
      <c r="CH30" s="4">
        <v>60000</v>
      </c>
      <c r="CI30" s="4">
        <v>60000</v>
      </c>
      <c r="CJ30" s="4">
        <v>60000</v>
      </c>
      <c r="CK30" s="4">
        <v>60000</v>
      </c>
      <c r="CL30" s="4">
        <v>60000</v>
      </c>
      <c r="CM30" s="4">
        <v>60000</v>
      </c>
      <c r="CN30" s="4">
        <v>60000</v>
      </c>
      <c r="CO30" s="4">
        <v>60000</v>
      </c>
      <c r="CP30" s="4">
        <v>60000</v>
      </c>
      <c r="CQ30" s="4">
        <v>60000</v>
      </c>
      <c r="CR30" s="4">
        <v>60000</v>
      </c>
      <c r="CS30" s="4">
        <v>60000</v>
      </c>
      <c r="CT30" s="4">
        <v>60000</v>
      </c>
      <c r="CU30" s="4">
        <v>60000</v>
      </c>
      <c r="CV30" s="4">
        <v>60000</v>
      </c>
    </row>
    <row r="31" spans="2:100" x14ac:dyDescent="0.2">
      <c r="D31" s="3"/>
      <c r="E31" s="3"/>
      <c r="F31" s="3"/>
      <c r="G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2:100" x14ac:dyDescent="0.2">
      <c r="B32" s="2" t="s">
        <v>7</v>
      </c>
      <c r="C32" s="2"/>
      <c r="D32" s="7">
        <f t="shared" ref="D32:K32" si="41">D19+D21+D23+D24+D29+D25+D30+D26</f>
        <v>313000</v>
      </c>
      <c r="E32" s="7">
        <f t="shared" si="41"/>
        <v>1214829.4080400001</v>
      </c>
      <c r="F32" s="7">
        <f t="shared" si="41"/>
        <v>2223963.7749693501</v>
      </c>
      <c r="G32" s="7">
        <f t="shared" si="41"/>
        <v>2697437.818871282</v>
      </c>
      <c r="H32" s="7">
        <f t="shared" si="41"/>
        <v>3316705.7627496431</v>
      </c>
      <c r="I32" s="7">
        <f t="shared" si="41"/>
        <v>4201611.5642506406</v>
      </c>
      <c r="J32" s="7">
        <f t="shared" si="41"/>
        <v>4942564.7811005069</v>
      </c>
      <c r="K32" s="7">
        <f t="shared" si="41"/>
        <v>5552603.8409604216</v>
      </c>
      <c r="L32" s="7"/>
      <c r="M32" s="3">
        <f t="shared" ref="M32:BX32" si="42">M19+M21+M23+M24+M29+M25+M30+M26</f>
        <v>82500</v>
      </c>
      <c r="N32" s="3">
        <f t="shared" si="42"/>
        <v>67500</v>
      </c>
      <c r="O32" s="3">
        <f t="shared" si="42"/>
        <v>82500</v>
      </c>
      <c r="P32" s="3">
        <f t="shared" si="42"/>
        <v>80500</v>
      </c>
      <c r="Q32" s="3">
        <f t="shared" si="42"/>
        <v>115900</v>
      </c>
      <c r="R32" s="3">
        <f t="shared" si="42"/>
        <v>88400</v>
      </c>
      <c r="S32" s="3">
        <f t="shared" si="42"/>
        <v>88785.71428571429</v>
      </c>
      <c r="T32" s="3">
        <f t="shared" si="42"/>
        <v>89017.142857142855</v>
      </c>
      <c r="U32" s="3">
        <f t="shared" si="42"/>
        <v>99017.959747142857</v>
      </c>
      <c r="V32" s="3">
        <f t="shared" si="42"/>
        <v>99249.388318571422</v>
      </c>
      <c r="W32" s="3">
        <f t="shared" si="42"/>
        <v>99481.633780000004</v>
      </c>
      <c r="X32" s="3">
        <f t="shared" si="42"/>
        <v>99482.450669999991</v>
      </c>
      <c r="Y32" s="3">
        <f t="shared" si="42"/>
        <v>99637.553274285718</v>
      </c>
      <c r="Z32" s="3">
        <f t="shared" si="42"/>
        <v>99793.472768571432</v>
      </c>
      <c r="AA32" s="3">
        <f t="shared" si="42"/>
        <v>125526.53512</v>
      </c>
      <c r="AB32" s="3">
        <f t="shared" si="42"/>
        <v>110537.55721857143</v>
      </c>
      <c r="AC32" s="3">
        <f t="shared" si="42"/>
        <v>167439.4658458</v>
      </c>
      <c r="AD32" s="3">
        <f t="shared" si="42"/>
        <v>160174.10974300001</v>
      </c>
      <c r="AE32" s="3">
        <f t="shared" si="42"/>
        <v>160794.16904917598</v>
      </c>
      <c r="AF32" s="3">
        <f t="shared" si="42"/>
        <v>187416.735768624</v>
      </c>
      <c r="AG32" s="3">
        <f t="shared" si="42"/>
        <v>172443.06360798</v>
      </c>
      <c r="AH32" s="3">
        <f t="shared" si="42"/>
        <v>199274.40627387998</v>
      </c>
      <c r="AI32" s="3">
        <f t="shared" si="42"/>
        <v>184515.15173955</v>
      </c>
      <c r="AJ32" s="3">
        <f t="shared" si="42"/>
        <v>185365.30000499001</v>
      </c>
      <c r="AK32" s="3">
        <f t="shared" si="42"/>
        <v>212424.85107020001</v>
      </c>
      <c r="AL32" s="3">
        <f t="shared" si="42"/>
        <v>197893.80493518</v>
      </c>
      <c r="AM32" s="3">
        <f t="shared" si="42"/>
        <v>193922.16159993</v>
      </c>
      <c r="AN32" s="3">
        <f t="shared" si="42"/>
        <v>202300.55533104</v>
      </c>
      <c r="AO32" s="3">
        <f t="shared" si="42"/>
        <v>203958.48847148285</v>
      </c>
      <c r="AP32" s="3">
        <f t="shared" si="42"/>
        <v>209471.41696857032</v>
      </c>
      <c r="AQ32" s="3">
        <f t="shared" si="42"/>
        <v>213901.0539498202</v>
      </c>
      <c r="AR32" s="3">
        <f t="shared" si="42"/>
        <v>216147.39941523247</v>
      </c>
      <c r="AS32" s="3">
        <f t="shared" si="42"/>
        <v>219238.79506163963</v>
      </c>
      <c r="AT32" s="3">
        <f t="shared" si="42"/>
        <v>223725.24088904166</v>
      </c>
      <c r="AU32" s="3">
        <f t="shared" si="42"/>
        <v>226031.73689743859</v>
      </c>
      <c r="AV32" s="3">
        <f t="shared" si="42"/>
        <v>229183.28308683037</v>
      </c>
      <c r="AW32" s="3">
        <f t="shared" si="42"/>
        <v>232606.54014322811</v>
      </c>
      <c r="AX32" s="3">
        <f t="shared" si="42"/>
        <v>235070.12367394796</v>
      </c>
      <c r="AY32" s="3">
        <f t="shared" si="42"/>
        <v>240542.14414381387</v>
      </c>
      <c r="AZ32" s="3">
        <f t="shared" si="42"/>
        <v>247561.59617023575</v>
      </c>
      <c r="BA32" s="3">
        <f t="shared" si="42"/>
        <v>238184.54626015946</v>
      </c>
      <c r="BB32" s="3">
        <f t="shared" si="42"/>
        <v>249995.80180128012</v>
      </c>
      <c r="BC32" s="3">
        <f t="shared" si="42"/>
        <v>254500.45217915249</v>
      </c>
      <c r="BD32" s="3">
        <f t="shared" si="42"/>
        <v>261473.49739377666</v>
      </c>
      <c r="BE32" s="3">
        <f t="shared" si="42"/>
        <v>266314.93744515255</v>
      </c>
      <c r="BF32" s="3">
        <f t="shared" si="42"/>
        <v>273624.77233328024</v>
      </c>
      <c r="BG32" s="3">
        <f t="shared" si="42"/>
        <v>278769.32309080934</v>
      </c>
      <c r="BH32" s="3">
        <f t="shared" si="42"/>
        <v>284911.08971773979</v>
      </c>
      <c r="BI32" s="3">
        <f t="shared" si="42"/>
        <v>292625.07221407176</v>
      </c>
      <c r="BJ32" s="3">
        <f t="shared" si="42"/>
        <v>298173.77057980502</v>
      </c>
      <c r="BK32" s="3">
        <f t="shared" si="42"/>
        <v>306157.18481493968</v>
      </c>
      <c r="BL32" s="3">
        <f t="shared" si="42"/>
        <v>311975.31491947587</v>
      </c>
      <c r="BM32" s="3">
        <f t="shared" si="42"/>
        <v>322448.40958968212</v>
      </c>
      <c r="BN32" s="3">
        <f t="shared" si="42"/>
        <v>329113.51254540455</v>
      </c>
      <c r="BO32" s="3">
        <f t="shared" si="42"/>
        <v>331975.66682454763</v>
      </c>
      <c r="BP32" s="3">
        <f t="shared" si="42"/>
        <v>336734.87242711143</v>
      </c>
      <c r="BQ32" s="3">
        <f t="shared" si="42"/>
        <v>341591.12935309601</v>
      </c>
      <c r="BR32" s="3">
        <f t="shared" si="42"/>
        <v>348044.43760250125</v>
      </c>
      <c r="BS32" s="3">
        <f t="shared" si="42"/>
        <v>352146.27151361684</v>
      </c>
      <c r="BT32" s="3">
        <f t="shared" si="42"/>
        <v>357196.63108644279</v>
      </c>
      <c r="BU32" s="3">
        <f t="shared" si="42"/>
        <v>362295.51632097905</v>
      </c>
      <c r="BV32" s="3">
        <f t="shared" si="42"/>
        <v>367442.92721722572</v>
      </c>
      <c r="BW32" s="3">
        <f t="shared" si="42"/>
        <v>374138.86377518275</v>
      </c>
      <c r="BX32" s="3">
        <f t="shared" si="42"/>
        <v>378483.32599485002</v>
      </c>
      <c r="BY32" s="3">
        <f t="shared" ref="BY32:CV32" si="43">BY19+BY21+BY23+BY24+BY29+BY25+BY30+BY26</f>
        <v>388003.06404403894</v>
      </c>
      <c r="BZ32" s="3">
        <f t="shared" si="43"/>
        <v>392228.46908073517</v>
      </c>
      <c r="CA32" s="3">
        <f t="shared" si="43"/>
        <v>396490.51817945275</v>
      </c>
      <c r="CB32" s="3">
        <f t="shared" si="43"/>
        <v>400789.21134019201</v>
      </c>
      <c r="CC32" s="3">
        <f t="shared" si="43"/>
        <v>405124.54856295272</v>
      </c>
      <c r="CD32" s="3">
        <f t="shared" si="43"/>
        <v>409496.52984773502</v>
      </c>
      <c r="CE32" s="3">
        <f t="shared" si="43"/>
        <v>413897.8263821344</v>
      </c>
      <c r="CF32" s="3">
        <f t="shared" si="43"/>
        <v>418328.43816615111</v>
      </c>
      <c r="CG32" s="3">
        <f t="shared" si="43"/>
        <v>422788.36519978492</v>
      </c>
      <c r="CH32" s="3">
        <f t="shared" si="43"/>
        <v>427277.607483036</v>
      </c>
      <c r="CI32" s="3">
        <f t="shared" si="43"/>
        <v>431796.16501590429</v>
      </c>
      <c r="CJ32" s="3">
        <f t="shared" si="43"/>
        <v>436344.03779838979</v>
      </c>
      <c r="CK32" s="3">
        <f t="shared" si="43"/>
        <v>446491.86694007553</v>
      </c>
      <c r="CL32" s="3">
        <f t="shared" si="43"/>
        <v>449739.0221037023</v>
      </c>
      <c r="CM32" s="3">
        <f t="shared" si="43"/>
        <v>451445.35954274656</v>
      </c>
      <c r="CN32" s="3">
        <f t="shared" si="43"/>
        <v>455668.43925720814</v>
      </c>
      <c r="CO32" s="3">
        <f t="shared" si="43"/>
        <v>457414.34124708723</v>
      </c>
      <c r="CP32" s="3">
        <f t="shared" si="43"/>
        <v>461676.98551238375</v>
      </c>
      <c r="CQ32" s="3">
        <f t="shared" si="43"/>
        <v>463452.56091538904</v>
      </c>
      <c r="CR32" s="3">
        <f t="shared" si="43"/>
        <v>467734.98745610297</v>
      </c>
      <c r="CS32" s="3">
        <f t="shared" si="43"/>
        <v>469530.34513452568</v>
      </c>
      <c r="CT32" s="3">
        <f t="shared" si="43"/>
        <v>473832.55395065702</v>
      </c>
      <c r="CU32" s="3">
        <f t="shared" si="43"/>
        <v>475647.6939044972</v>
      </c>
      <c r="CV32" s="3">
        <f t="shared" si="43"/>
        <v>479969.68499604601</v>
      </c>
    </row>
    <row r="33" spans="2:100" x14ac:dyDescent="0.2">
      <c r="B33" s="2"/>
      <c r="C33" s="2"/>
      <c r="D33" s="7"/>
      <c r="E33" s="7"/>
      <c r="F33" s="7"/>
      <c r="G33" s="7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2:100" x14ac:dyDescent="0.2">
      <c r="B34" s="14" t="s">
        <v>10</v>
      </c>
      <c r="C34" s="14"/>
      <c r="D34" s="16">
        <f t="shared" ref="D34:K34" si="44">D14-D32</f>
        <v>-313000</v>
      </c>
      <c r="E34" s="16">
        <f t="shared" si="44"/>
        <v>-1213653.0864400002</v>
      </c>
      <c r="F34" s="16">
        <f t="shared" si="44"/>
        <v>-2131912.7761953501</v>
      </c>
      <c r="G34" s="16">
        <f t="shared" si="44"/>
        <v>-1866157.3148235572</v>
      </c>
      <c r="H34" s="16">
        <f t="shared" si="44"/>
        <v>-328627.12912769103</v>
      </c>
      <c r="I34" s="16">
        <f t="shared" si="44"/>
        <v>1796191.3293423858</v>
      </c>
      <c r="J34" s="16">
        <f t="shared" si="44"/>
        <v>4131154.6928383624</v>
      </c>
      <c r="K34" s="16">
        <f t="shared" si="44"/>
        <v>6326417.1087392038</v>
      </c>
      <c r="L34" s="7"/>
      <c r="M34" s="3">
        <f t="shared" ref="M34:BX34" si="45">M14-M32</f>
        <v>-82500</v>
      </c>
      <c r="N34" s="3">
        <f t="shared" si="45"/>
        <v>-67500</v>
      </c>
      <c r="O34" s="3">
        <f t="shared" si="45"/>
        <v>-82500</v>
      </c>
      <c r="P34" s="3">
        <f t="shared" si="45"/>
        <v>-80500</v>
      </c>
      <c r="Q34" s="3">
        <f t="shared" si="45"/>
        <v>-115900</v>
      </c>
      <c r="R34" s="3">
        <f t="shared" si="45"/>
        <v>-88400</v>
      </c>
      <c r="S34" s="3">
        <f t="shared" si="45"/>
        <v>-88785.71428571429</v>
      </c>
      <c r="T34" s="3">
        <f t="shared" si="45"/>
        <v>-89017.142857142855</v>
      </c>
      <c r="U34" s="3">
        <f t="shared" si="45"/>
        <v>-98985.284147142855</v>
      </c>
      <c r="V34" s="3">
        <f t="shared" si="45"/>
        <v>-99216.71271857142</v>
      </c>
      <c r="W34" s="3">
        <f t="shared" si="45"/>
        <v>-99416.282579999999</v>
      </c>
      <c r="X34" s="3">
        <f t="shared" si="45"/>
        <v>-99384.423869999984</v>
      </c>
      <c r="Y34" s="3">
        <f t="shared" si="45"/>
        <v>-99506.850874285723</v>
      </c>
      <c r="Z34" s="3">
        <f t="shared" si="45"/>
        <v>-99597.419168571432</v>
      </c>
      <c r="AA34" s="3">
        <f t="shared" si="45"/>
        <v>-125265.13032</v>
      </c>
      <c r="AB34" s="3">
        <f t="shared" si="45"/>
        <v>-110178.12561857143</v>
      </c>
      <c r="AC34" s="3">
        <f t="shared" si="45"/>
        <v>-166860.83201380001</v>
      </c>
      <c r="AD34" s="3">
        <f t="shared" si="45"/>
        <v>-159209.720023</v>
      </c>
      <c r="AE34" s="3">
        <f t="shared" si="45"/>
        <v>-159027.40708213599</v>
      </c>
      <c r="AF34" s="3">
        <f t="shared" si="45"/>
        <v>-184747.305023664</v>
      </c>
      <c r="AG34" s="3">
        <f t="shared" si="45"/>
        <v>-168720.51928877999</v>
      </c>
      <c r="AH34" s="3">
        <f t="shared" si="45"/>
        <v>-194298.15531867999</v>
      </c>
      <c r="AI34" s="3">
        <f t="shared" si="45"/>
        <v>-177909.08215755</v>
      </c>
      <c r="AJ34" s="3">
        <f t="shared" si="45"/>
        <v>-176753.29980539001</v>
      </c>
      <c r="AK34" s="3">
        <f t="shared" si="45"/>
        <v>-201430.80826220001</v>
      </c>
      <c r="AL34" s="3">
        <f t="shared" si="45"/>
        <v>-184141.60752798</v>
      </c>
      <c r="AM34" s="3">
        <f t="shared" si="45"/>
        <v>-177035.69760273001</v>
      </c>
      <c r="AN34" s="3">
        <f t="shared" si="45"/>
        <v>-181778.34208944</v>
      </c>
      <c r="AO34" s="3">
        <f t="shared" si="45"/>
        <v>-175476.09246931164</v>
      </c>
      <c r="AP34" s="3">
        <f t="shared" si="45"/>
        <v>-176043.30965432874</v>
      </c>
      <c r="AQ34" s="3">
        <f t="shared" si="45"/>
        <v>-174858.8959570122</v>
      </c>
      <c r="AR34" s="3">
        <f t="shared" si="45"/>
        <v>-170822.85137736207</v>
      </c>
      <c r="AS34" s="3">
        <f t="shared" si="45"/>
        <v>-166829.84973891164</v>
      </c>
      <c r="AT34" s="3">
        <f t="shared" si="45"/>
        <v>-163429.89104166086</v>
      </c>
      <c r="AU34" s="3">
        <f t="shared" si="45"/>
        <v>-157047.97528560978</v>
      </c>
      <c r="AV34" s="3">
        <f t="shared" si="45"/>
        <v>-150709.10247075837</v>
      </c>
      <c r="AW34" s="3">
        <f t="shared" si="45"/>
        <v>-143839.93328311772</v>
      </c>
      <c r="AX34" s="3">
        <f t="shared" si="45"/>
        <v>-135209.08333000395</v>
      </c>
      <c r="AY34" s="3">
        <f t="shared" si="45"/>
        <v>-128784.66307624106</v>
      </c>
      <c r="AZ34" s="3">
        <f t="shared" si="45"/>
        <v>-123105.66713923895</v>
      </c>
      <c r="BA34" s="3">
        <f t="shared" si="45"/>
        <v>-84040.418161820591</v>
      </c>
      <c r="BB34" s="3">
        <f t="shared" si="45"/>
        <v>-81202.691969251697</v>
      </c>
      <c r="BC34" s="3">
        <f t="shared" si="45"/>
        <v>-70236.922385377169</v>
      </c>
      <c r="BD34" s="3">
        <f t="shared" si="45"/>
        <v>-60918.109410197125</v>
      </c>
      <c r="BE34" s="3">
        <f t="shared" si="45"/>
        <v>-48646.253043711418</v>
      </c>
      <c r="BF34" s="3">
        <f t="shared" si="45"/>
        <v>-38021.353285920137</v>
      </c>
      <c r="BG34" s="3">
        <f t="shared" si="45"/>
        <v>-24574.01881508439</v>
      </c>
      <c r="BH34" s="3">
        <f t="shared" si="45"/>
        <v>-11466.749631204118</v>
      </c>
      <c r="BI34" s="3">
        <f t="shared" si="45"/>
        <v>725.45426572056022</v>
      </c>
      <c r="BJ34" s="3">
        <f t="shared" si="45"/>
        <v>15740.092875689792</v>
      </c>
      <c r="BK34" s="3">
        <f t="shared" si="45"/>
        <v>28977.166198703519</v>
      </c>
      <c r="BL34" s="3">
        <f t="shared" si="45"/>
        <v>45036.674234761624</v>
      </c>
      <c r="BM34" s="3">
        <f t="shared" si="45"/>
        <v>72799.844716380059</v>
      </c>
      <c r="BN34" s="3">
        <f t="shared" si="45"/>
        <v>83699.372302823758</v>
      </c>
      <c r="BO34" s="3">
        <f t="shared" si="45"/>
        <v>98899.547660312033</v>
      </c>
      <c r="BP34" s="3">
        <f t="shared" si="45"/>
        <v>112700.37078884477</v>
      </c>
      <c r="BQ34" s="3">
        <f t="shared" si="45"/>
        <v>126901.84168842185</v>
      </c>
      <c r="BR34" s="3">
        <f t="shared" si="45"/>
        <v>140003.96035904356</v>
      </c>
      <c r="BS34" s="3">
        <f t="shared" si="45"/>
        <v>155706.40291518735</v>
      </c>
      <c r="BT34" s="3">
        <f t="shared" si="45"/>
        <v>170709.16935685341</v>
      </c>
      <c r="BU34" s="3">
        <f t="shared" si="45"/>
        <v>185912.25968404178</v>
      </c>
      <c r="BV34" s="3">
        <f t="shared" si="45"/>
        <v>201315.67389675224</v>
      </c>
      <c r="BW34" s="3">
        <f t="shared" si="45"/>
        <v>215419.41199498496</v>
      </c>
      <c r="BX34" s="3">
        <f t="shared" si="45"/>
        <v>232123.47397873993</v>
      </c>
      <c r="BY34" s="3">
        <f t="shared" ref="BY34:CV34" si="46">BY14-BY32</f>
        <v>271928.44682850846</v>
      </c>
      <c r="BZ34" s="3">
        <f t="shared" si="46"/>
        <v>284579.45156147279</v>
      </c>
      <c r="CA34" s="3">
        <f t="shared" si="46"/>
        <v>297388.72745593439</v>
      </c>
      <c r="CB34" s="3">
        <f t="shared" si="46"/>
        <v>310356.27451189305</v>
      </c>
      <c r="CC34" s="3">
        <f t="shared" si="46"/>
        <v>323482.09272934898</v>
      </c>
      <c r="CD34" s="3">
        <f t="shared" si="46"/>
        <v>336766.18210830208</v>
      </c>
      <c r="CE34" s="3">
        <f t="shared" si="46"/>
        <v>350176.88841645297</v>
      </c>
      <c r="CF34" s="3">
        <f t="shared" si="46"/>
        <v>363714.21165380155</v>
      </c>
      <c r="CG34" s="3">
        <f t="shared" si="46"/>
        <v>377378.15182034794</v>
      </c>
      <c r="CH34" s="3">
        <f t="shared" si="46"/>
        <v>391168.70891609194</v>
      </c>
      <c r="CI34" s="3">
        <f t="shared" si="46"/>
        <v>405085.88294103375</v>
      </c>
      <c r="CJ34" s="3">
        <f t="shared" si="46"/>
        <v>419129.67389517324</v>
      </c>
      <c r="CK34" s="3">
        <f t="shared" si="46"/>
        <v>469092.17785945989</v>
      </c>
      <c r="CL34" s="3">
        <f t="shared" si="46"/>
        <v>479043.63999702618</v>
      </c>
      <c r="CM34" s="3">
        <f t="shared" si="46"/>
        <v>490644.79314160428</v>
      </c>
      <c r="CN34" s="3">
        <f t="shared" si="46"/>
        <v>499838.07729319471</v>
      </c>
      <c r="CO34" s="3">
        <f t="shared" si="46"/>
        <v>511617.41245179705</v>
      </c>
      <c r="CP34" s="3">
        <f t="shared" si="46"/>
        <v>520988.87861741148</v>
      </c>
      <c r="CQ34" s="3">
        <f t="shared" si="46"/>
        <v>532901.85028653196</v>
      </c>
      <c r="CR34" s="3">
        <f t="shared" si="46"/>
        <v>542362.40745915868</v>
      </c>
      <c r="CS34" s="3">
        <f t="shared" si="46"/>
        <v>554364.47013529111</v>
      </c>
      <c r="CT34" s="3">
        <f t="shared" si="46"/>
        <v>563914.11831492989</v>
      </c>
      <c r="CU34" s="3">
        <f t="shared" si="46"/>
        <v>576005.27199807414</v>
      </c>
      <c r="CV34" s="3">
        <f t="shared" si="46"/>
        <v>585644.0111847251</v>
      </c>
    </row>
    <row r="35" spans="2:100" x14ac:dyDescent="0.2">
      <c r="D35" s="61"/>
      <c r="E35" s="61">
        <f t="shared" ref="E35:K35" si="47">E34/E13</f>
        <v>-491.60766759377822</v>
      </c>
      <c r="F35" s="61">
        <f t="shared" si="47"/>
        <v>-9.6226564658544795</v>
      </c>
      <c r="G35" s="61">
        <f t="shared" si="47"/>
        <v>-0.85541254403370148</v>
      </c>
      <c r="H35" s="61">
        <f t="shared" si="47"/>
        <v>-4.0077276919015595E-2</v>
      </c>
      <c r="I35" s="61">
        <f t="shared" si="47"/>
        <v>0.1110909362166059</v>
      </c>
      <c r="J35" s="61">
        <f t="shared" si="47"/>
        <v>0.17198374640334085</v>
      </c>
      <c r="K35" s="61">
        <f t="shared" si="47"/>
        <v>0.20491492627972624</v>
      </c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2:100" x14ac:dyDescent="0.2">
      <c r="B36" s="15" t="s">
        <v>14</v>
      </c>
      <c r="C36" s="15"/>
      <c r="D36" s="15">
        <v>2018</v>
      </c>
      <c r="E36" s="15">
        <v>2019</v>
      </c>
      <c r="F36" s="15">
        <v>2020</v>
      </c>
      <c r="G36" s="15">
        <v>2021</v>
      </c>
      <c r="H36" s="15">
        <v>2022</v>
      </c>
      <c r="I36" s="15">
        <v>2023</v>
      </c>
      <c r="J36" s="15">
        <v>2024</v>
      </c>
      <c r="K36" s="15">
        <v>2025</v>
      </c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2:100" x14ac:dyDescent="0.2">
      <c r="B37" t="s">
        <v>8</v>
      </c>
      <c r="D37" s="3">
        <f>M37+N37+O37+P37</f>
        <v>1500000</v>
      </c>
      <c r="E37" s="3">
        <f>SUM(Q37:AB37)</f>
        <v>0</v>
      </c>
      <c r="F37" s="3">
        <f>SUM(AC37:AN37)</f>
        <v>2500000</v>
      </c>
      <c r="G37" s="3">
        <f>SUM(AO37:AZ37)</f>
        <v>2000000</v>
      </c>
      <c r="H37" s="9">
        <f>SUM(BA37:BL37)</f>
        <v>0</v>
      </c>
      <c r="L37" s="7"/>
      <c r="M37" s="4">
        <v>1500000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v>2500000</v>
      </c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>
        <v>2000000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</row>
    <row r="38" spans="2:100" x14ac:dyDescent="0.2">
      <c r="B38" t="s">
        <v>3</v>
      </c>
      <c r="D38" s="7"/>
      <c r="E38" s="7"/>
      <c r="F38" s="7"/>
      <c r="G38" s="7"/>
      <c r="L38" s="7"/>
      <c r="M38" s="3">
        <f t="shared" ref="M38:BX38" si="48">M14</f>
        <v>0</v>
      </c>
      <c r="N38" s="3">
        <f t="shared" si="48"/>
        <v>0</v>
      </c>
      <c r="O38" s="3">
        <f t="shared" si="48"/>
        <v>0</v>
      </c>
      <c r="P38" s="3">
        <f t="shared" si="48"/>
        <v>0</v>
      </c>
      <c r="Q38" s="3">
        <f t="shared" si="48"/>
        <v>0</v>
      </c>
      <c r="R38" s="3">
        <f t="shared" si="48"/>
        <v>0</v>
      </c>
      <c r="S38" s="3">
        <f t="shared" si="48"/>
        <v>0</v>
      </c>
      <c r="T38" s="3">
        <f t="shared" si="48"/>
        <v>0</v>
      </c>
      <c r="U38" s="3">
        <f t="shared" si="48"/>
        <v>32.675599999999996</v>
      </c>
      <c r="V38" s="3">
        <f t="shared" si="48"/>
        <v>32.675599999999996</v>
      </c>
      <c r="W38" s="3">
        <f t="shared" si="48"/>
        <v>65.351199999999992</v>
      </c>
      <c r="X38" s="3">
        <f t="shared" si="48"/>
        <v>98.026799999999994</v>
      </c>
      <c r="Y38" s="3">
        <f t="shared" si="48"/>
        <v>130.70239999999998</v>
      </c>
      <c r="Z38" s="3">
        <f t="shared" si="48"/>
        <v>196.05359999999999</v>
      </c>
      <c r="AA38" s="3">
        <f t="shared" si="48"/>
        <v>261.40479999999997</v>
      </c>
      <c r="AB38" s="3">
        <f t="shared" si="48"/>
        <v>359.4316</v>
      </c>
      <c r="AC38" s="3">
        <f t="shared" si="48"/>
        <v>578.63383199999998</v>
      </c>
      <c r="AD38" s="3">
        <f t="shared" si="48"/>
        <v>964.3897199999999</v>
      </c>
      <c r="AE38" s="3">
        <f t="shared" si="48"/>
        <v>1766.7619670399999</v>
      </c>
      <c r="AF38" s="3">
        <f t="shared" si="48"/>
        <v>2669.4307449600001</v>
      </c>
      <c r="AG38" s="3">
        <f t="shared" si="48"/>
        <v>3722.5443191999998</v>
      </c>
      <c r="AH38" s="3">
        <f t="shared" si="48"/>
        <v>4976.2509551999992</v>
      </c>
      <c r="AI38" s="3">
        <f t="shared" si="48"/>
        <v>6606.0695820000001</v>
      </c>
      <c r="AJ38" s="3">
        <f t="shared" si="48"/>
        <v>8612.0001995999992</v>
      </c>
      <c r="AK38" s="3">
        <f t="shared" si="48"/>
        <v>10994.042808</v>
      </c>
      <c r="AL38" s="3">
        <f t="shared" si="48"/>
        <v>13752.197407199999</v>
      </c>
      <c r="AM38" s="3">
        <f t="shared" si="48"/>
        <v>16886.4639972</v>
      </c>
      <c r="AN38" s="3">
        <f t="shared" si="48"/>
        <v>20522.213241599999</v>
      </c>
      <c r="AO38" s="3">
        <f t="shared" si="48"/>
        <v>28482.396002171201</v>
      </c>
      <c r="AP38" s="3">
        <f t="shared" si="48"/>
        <v>33428.107314241599</v>
      </c>
      <c r="AQ38" s="3">
        <f t="shared" si="48"/>
        <v>39042.157992808003</v>
      </c>
      <c r="AR38" s="3">
        <f t="shared" si="48"/>
        <v>45324.548037870401</v>
      </c>
      <c r="AS38" s="3">
        <f t="shared" si="48"/>
        <v>52408.945322727996</v>
      </c>
      <c r="AT38" s="3">
        <f t="shared" si="48"/>
        <v>60295.349847380799</v>
      </c>
      <c r="AU38" s="3">
        <f t="shared" si="48"/>
        <v>68983.761611828799</v>
      </c>
      <c r="AV38" s="3">
        <f t="shared" si="48"/>
        <v>78474.180616072001</v>
      </c>
      <c r="AW38" s="3">
        <f t="shared" si="48"/>
        <v>88766.606860110405</v>
      </c>
      <c r="AX38" s="3">
        <f t="shared" si="48"/>
        <v>99861.040343943998</v>
      </c>
      <c r="AY38" s="3">
        <f t="shared" si="48"/>
        <v>111757.48106757281</v>
      </c>
      <c r="AZ38" s="3">
        <f t="shared" si="48"/>
        <v>124455.92903099679</v>
      </c>
      <c r="BA38" s="3">
        <f t="shared" si="48"/>
        <v>154144.12809833887</v>
      </c>
      <c r="BB38" s="3">
        <f t="shared" si="48"/>
        <v>168793.10983202842</v>
      </c>
      <c r="BC38" s="3">
        <f t="shared" si="48"/>
        <v>184263.52979377532</v>
      </c>
      <c r="BD38" s="3">
        <f t="shared" si="48"/>
        <v>200555.38798357954</v>
      </c>
      <c r="BE38" s="3">
        <f t="shared" si="48"/>
        <v>217668.68440144113</v>
      </c>
      <c r="BF38" s="3">
        <f t="shared" si="48"/>
        <v>235603.4190473601</v>
      </c>
      <c r="BG38" s="3">
        <f t="shared" si="48"/>
        <v>254195.30427572495</v>
      </c>
      <c r="BH38" s="3">
        <f t="shared" si="48"/>
        <v>273444.34008653567</v>
      </c>
      <c r="BI38" s="3">
        <f t="shared" si="48"/>
        <v>293350.52647979232</v>
      </c>
      <c r="BJ38" s="3">
        <f t="shared" si="48"/>
        <v>313913.86345549481</v>
      </c>
      <c r="BK38" s="3">
        <f t="shared" si="48"/>
        <v>335134.3510136432</v>
      </c>
      <c r="BL38" s="3">
        <f t="shared" si="48"/>
        <v>357011.9891542375</v>
      </c>
      <c r="BM38" s="3">
        <f t="shared" si="48"/>
        <v>395248.25430606218</v>
      </c>
      <c r="BN38" s="3">
        <f t="shared" si="48"/>
        <v>412812.88484822831</v>
      </c>
      <c r="BO38" s="3">
        <f t="shared" si="48"/>
        <v>430875.21448485967</v>
      </c>
      <c r="BP38" s="3">
        <f t="shared" si="48"/>
        <v>449435.2432159562</v>
      </c>
      <c r="BQ38" s="3">
        <f t="shared" si="48"/>
        <v>468492.97104151786</v>
      </c>
      <c r="BR38" s="3">
        <f t="shared" si="48"/>
        <v>488048.3979615448</v>
      </c>
      <c r="BS38" s="3">
        <f t="shared" si="48"/>
        <v>507852.6744288042</v>
      </c>
      <c r="BT38" s="3">
        <f t="shared" si="48"/>
        <v>527905.8004432962</v>
      </c>
      <c r="BU38" s="3">
        <f t="shared" si="48"/>
        <v>548207.77600502083</v>
      </c>
      <c r="BV38" s="3">
        <f t="shared" si="48"/>
        <v>568758.60111397796</v>
      </c>
      <c r="BW38" s="3">
        <f t="shared" si="48"/>
        <v>589558.2757701677</v>
      </c>
      <c r="BX38" s="3">
        <f t="shared" si="48"/>
        <v>610606.79997358995</v>
      </c>
      <c r="BY38" s="3">
        <f t="shared" ref="BY38:CV38" si="49">BY14</f>
        <v>659931.5108725474</v>
      </c>
      <c r="BZ38" s="3">
        <f t="shared" si="49"/>
        <v>676807.92064220796</v>
      </c>
      <c r="CA38" s="3">
        <f t="shared" si="49"/>
        <v>693879.24563538714</v>
      </c>
      <c r="CB38" s="3">
        <f t="shared" si="49"/>
        <v>711145.48585208505</v>
      </c>
      <c r="CC38" s="3">
        <f t="shared" si="49"/>
        <v>728606.64129230171</v>
      </c>
      <c r="CD38" s="3">
        <f t="shared" si="49"/>
        <v>746262.71195603709</v>
      </c>
      <c r="CE38" s="3">
        <f t="shared" si="49"/>
        <v>764074.71479858737</v>
      </c>
      <c r="CF38" s="3">
        <f t="shared" si="49"/>
        <v>782042.64981995267</v>
      </c>
      <c r="CG38" s="3">
        <f t="shared" si="49"/>
        <v>800166.51702013286</v>
      </c>
      <c r="CH38" s="3">
        <f t="shared" si="49"/>
        <v>818446.31639912794</v>
      </c>
      <c r="CI38" s="3">
        <f t="shared" si="49"/>
        <v>836882.04795693804</v>
      </c>
      <c r="CJ38" s="3">
        <f t="shared" si="49"/>
        <v>855473.71169356303</v>
      </c>
      <c r="CK38" s="3">
        <f t="shared" si="49"/>
        <v>915584.04479953542</v>
      </c>
      <c r="CL38" s="3">
        <f t="shared" si="49"/>
        <v>928782.66210072848</v>
      </c>
      <c r="CM38" s="3">
        <f t="shared" si="49"/>
        <v>942090.15268435085</v>
      </c>
      <c r="CN38" s="3">
        <f t="shared" si="49"/>
        <v>955506.51655040286</v>
      </c>
      <c r="CO38" s="3">
        <f t="shared" si="49"/>
        <v>969031.75369888428</v>
      </c>
      <c r="CP38" s="3">
        <f t="shared" si="49"/>
        <v>982665.86412979523</v>
      </c>
      <c r="CQ38" s="3">
        <f t="shared" si="49"/>
        <v>996354.41120192106</v>
      </c>
      <c r="CR38" s="3">
        <f t="shared" si="49"/>
        <v>1010097.3949152617</v>
      </c>
      <c r="CS38" s="3">
        <f t="shared" si="49"/>
        <v>1023894.8152698168</v>
      </c>
      <c r="CT38" s="3">
        <f t="shared" si="49"/>
        <v>1037746.6722655869</v>
      </c>
      <c r="CU38" s="3">
        <f t="shared" si="49"/>
        <v>1051652.9659025713</v>
      </c>
      <c r="CV38" s="3">
        <f t="shared" si="49"/>
        <v>1065613.6961807711</v>
      </c>
    </row>
    <row r="39" spans="2:100" x14ac:dyDescent="0.2">
      <c r="B39" t="s">
        <v>16</v>
      </c>
      <c r="D39" s="7"/>
      <c r="E39" s="7"/>
      <c r="F39" s="7"/>
      <c r="G39" s="7"/>
      <c r="L39" s="7"/>
      <c r="M39" s="3">
        <f>-M32</f>
        <v>-82500</v>
      </c>
      <c r="N39" s="3">
        <f t="shared" ref="N39:BY39" si="50">-N32</f>
        <v>-67500</v>
      </c>
      <c r="O39" s="3">
        <f t="shared" si="50"/>
        <v>-82500</v>
      </c>
      <c r="P39" s="3">
        <f t="shared" si="50"/>
        <v>-80500</v>
      </c>
      <c r="Q39" s="3">
        <f t="shared" si="50"/>
        <v>-115900</v>
      </c>
      <c r="R39" s="3">
        <f t="shared" si="50"/>
        <v>-88400</v>
      </c>
      <c r="S39" s="3">
        <f t="shared" si="50"/>
        <v>-88785.71428571429</v>
      </c>
      <c r="T39" s="3">
        <f t="shared" si="50"/>
        <v>-89017.142857142855</v>
      </c>
      <c r="U39" s="3">
        <f t="shared" si="50"/>
        <v>-99017.959747142857</v>
      </c>
      <c r="V39" s="3">
        <f t="shared" si="50"/>
        <v>-99249.388318571422</v>
      </c>
      <c r="W39" s="3">
        <f t="shared" si="50"/>
        <v>-99481.633780000004</v>
      </c>
      <c r="X39" s="3">
        <f t="shared" si="50"/>
        <v>-99482.450669999991</v>
      </c>
      <c r="Y39" s="3">
        <f t="shared" si="50"/>
        <v>-99637.553274285718</v>
      </c>
      <c r="Z39" s="3">
        <f t="shared" si="50"/>
        <v>-99793.472768571432</v>
      </c>
      <c r="AA39" s="3">
        <f t="shared" si="50"/>
        <v>-125526.53512</v>
      </c>
      <c r="AB39" s="3">
        <f t="shared" si="50"/>
        <v>-110537.55721857143</v>
      </c>
      <c r="AC39" s="3">
        <f t="shared" si="50"/>
        <v>-167439.4658458</v>
      </c>
      <c r="AD39" s="3">
        <f t="shared" si="50"/>
        <v>-160174.10974300001</v>
      </c>
      <c r="AE39" s="3">
        <f t="shared" si="50"/>
        <v>-160794.16904917598</v>
      </c>
      <c r="AF39" s="3">
        <f t="shared" si="50"/>
        <v>-187416.735768624</v>
      </c>
      <c r="AG39" s="3">
        <f t="shared" si="50"/>
        <v>-172443.06360798</v>
      </c>
      <c r="AH39" s="3">
        <f t="shared" si="50"/>
        <v>-199274.40627387998</v>
      </c>
      <c r="AI39" s="3">
        <f t="shared" si="50"/>
        <v>-184515.15173955</v>
      </c>
      <c r="AJ39" s="3">
        <f t="shared" si="50"/>
        <v>-185365.30000499001</v>
      </c>
      <c r="AK39" s="3">
        <f t="shared" si="50"/>
        <v>-212424.85107020001</v>
      </c>
      <c r="AL39" s="3">
        <f t="shared" si="50"/>
        <v>-197893.80493518</v>
      </c>
      <c r="AM39" s="3">
        <f t="shared" si="50"/>
        <v>-193922.16159993</v>
      </c>
      <c r="AN39" s="3">
        <f t="shared" si="50"/>
        <v>-202300.55533104</v>
      </c>
      <c r="AO39" s="3">
        <f t="shared" si="50"/>
        <v>-203958.48847148285</v>
      </c>
      <c r="AP39" s="3">
        <f t="shared" si="50"/>
        <v>-209471.41696857032</v>
      </c>
      <c r="AQ39" s="3">
        <f t="shared" si="50"/>
        <v>-213901.0539498202</v>
      </c>
      <c r="AR39" s="3">
        <f t="shared" si="50"/>
        <v>-216147.39941523247</v>
      </c>
      <c r="AS39" s="3">
        <f t="shared" si="50"/>
        <v>-219238.79506163963</v>
      </c>
      <c r="AT39" s="3">
        <f t="shared" si="50"/>
        <v>-223725.24088904166</v>
      </c>
      <c r="AU39" s="3">
        <f t="shared" si="50"/>
        <v>-226031.73689743859</v>
      </c>
      <c r="AV39" s="3">
        <f t="shared" si="50"/>
        <v>-229183.28308683037</v>
      </c>
      <c r="AW39" s="3">
        <f t="shared" si="50"/>
        <v>-232606.54014322811</v>
      </c>
      <c r="AX39" s="3">
        <f t="shared" si="50"/>
        <v>-235070.12367394796</v>
      </c>
      <c r="AY39" s="3">
        <f t="shared" si="50"/>
        <v>-240542.14414381387</v>
      </c>
      <c r="AZ39" s="3">
        <f t="shared" si="50"/>
        <v>-247561.59617023575</v>
      </c>
      <c r="BA39" s="3">
        <f t="shared" si="50"/>
        <v>-238184.54626015946</v>
      </c>
      <c r="BB39" s="3">
        <f t="shared" si="50"/>
        <v>-249995.80180128012</v>
      </c>
      <c r="BC39" s="3">
        <f t="shared" si="50"/>
        <v>-254500.45217915249</v>
      </c>
      <c r="BD39" s="3">
        <f t="shared" si="50"/>
        <v>-261473.49739377666</v>
      </c>
      <c r="BE39" s="3">
        <f t="shared" si="50"/>
        <v>-266314.93744515255</v>
      </c>
      <c r="BF39" s="3">
        <f t="shared" si="50"/>
        <v>-273624.77233328024</v>
      </c>
      <c r="BG39" s="3">
        <f t="shared" si="50"/>
        <v>-278769.32309080934</v>
      </c>
      <c r="BH39" s="3">
        <f t="shared" si="50"/>
        <v>-284911.08971773979</v>
      </c>
      <c r="BI39" s="3">
        <f t="shared" si="50"/>
        <v>-292625.07221407176</v>
      </c>
      <c r="BJ39" s="3">
        <f t="shared" si="50"/>
        <v>-298173.77057980502</v>
      </c>
      <c r="BK39" s="3">
        <f t="shared" si="50"/>
        <v>-306157.18481493968</v>
      </c>
      <c r="BL39" s="3">
        <f t="shared" si="50"/>
        <v>-311975.31491947587</v>
      </c>
      <c r="BM39" s="3">
        <f t="shared" si="50"/>
        <v>-322448.40958968212</v>
      </c>
      <c r="BN39" s="3">
        <f t="shared" si="50"/>
        <v>-329113.51254540455</v>
      </c>
      <c r="BO39" s="3">
        <f t="shared" si="50"/>
        <v>-331975.66682454763</v>
      </c>
      <c r="BP39" s="3">
        <f t="shared" si="50"/>
        <v>-336734.87242711143</v>
      </c>
      <c r="BQ39" s="3">
        <f t="shared" si="50"/>
        <v>-341591.12935309601</v>
      </c>
      <c r="BR39" s="3">
        <f t="shared" si="50"/>
        <v>-348044.43760250125</v>
      </c>
      <c r="BS39" s="3">
        <f t="shared" si="50"/>
        <v>-352146.27151361684</v>
      </c>
      <c r="BT39" s="3">
        <f t="shared" si="50"/>
        <v>-357196.63108644279</v>
      </c>
      <c r="BU39" s="3">
        <f t="shared" si="50"/>
        <v>-362295.51632097905</v>
      </c>
      <c r="BV39" s="3">
        <f t="shared" si="50"/>
        <v>-367442.92721722572</v>
      </c>
      <c r="BW39" s="3">
        <f t="shared" si="50"/>
        <v>-374138.86377518275</v>
      </c>
      <c r="BX39" s="3">
        <f t="shared" si="50"/>
        <v>-378483.32599485002</v>
      </c>
      <c r="BY39" s="3">
        <f t="shared" si="50"/>
        <v>-388003.06404403894</v>
      </c>
      <c r="BZ39" s="3">
        <f t="shared" ref="BZ39:CV39" si="51">-BZ32</f>
        <v>-392228.46908073517</v>
      </c>
      <c r="CA39" s="3">
        <f t="shared" si="51"/>
        <v>-396490.51817945275</v>
      </c>
      <c r="CB39" s="3">
        <f t="shared" si="51"/>
        <v>-400789.21134019201</v>
      </c>
      <c r="CC39" s="3">
        <f t="shared" si="51"/>
        <v>-405124.54856295272</v>
      </c>
      <c r="CD39" s="3">
        <f t="shared" si="51"/>
        <v>-409496.52984773502</v>
      </c>
      <c r="CE39" s="3">
        <f t="shared" si="51"/>
        <v>-413897.8263821344</v>
      </c>
      <c r="CF39" s="3">
        <f t="shared" si="51"/>
        <v>-418328.43816615111</v>
      </c>
      <c r="CG39" s="3">
        <f t="shared" si="51"/>
        <v>-422788.36519978492</v>
      </c>
      <c r="CH39" s="3">
        <f t="shared" si="51"/>
        <v>-427277.607483036</v>
      </c>
      <c r="CI39" s="3">
        <f t="shared" si="51"/>
        <v>-431796.16501590429</v>
      </c>
      <c r="CJ39" s="3">
        <f t="shared" si="51"/>
        <v>-436344.03779838979</v>
      </c>
      <c r="CK39" s="3">
        <f t="shared" si="51"/>
        <v>-446491.86694007553</v>
      </c>
      <c r="CL39" s="3">
        <f t="shared" si="51"/>
        <v>-449739.0221037023</v>
      </c>
      <c r="CM39" s="3">
        <f t="shared" si="51"/>
        <v>-451445.35954274656</v>
      </c>
      <c r="CN39" s="3">
        <f t="shared" si="51"/>
        <v>-455668.43925720814</v>
      </c>
      <c r="CO39" s="3">
        <f t="shared" si="51"/>
        <v>-457414.34124708723</v>
      </c>
      <c r="CP39" s="3">
        <f t="shared" si="51"/>
        <v>-461676.98551238375</v>
      </c>
      <c r="CQ39" s="3">
        <f t="shared" si="51"/>
        <v>-463452.56091538904</v>
      </c>
      <c r="CR39" s="3">
        <f t="shared" si="51"/>
        <v>-467734.98745610297</v>
      </c>
      <c r="CS39" s="3">
        <f t="shared" si="51"/>
        <v>-469530.34513452568</v>
      </c>
      <c r="CT39" s="3">
        <f t="shared" si="51"/>
        <v>-473832.55395065702</v>
      </c>
      <c r="CU39" s="3">
        <f t="shared" si="51"/>
        <v>-475647.6939044972</v>
      </c>
      <c r="CV39" s="3">
        <f t="shared" si="51"/>
        <v>-479969.68499604601</v>
      </c>
    </row>
    <row r="40" spans="2:100" x14ac:dyDescent="0.2">
      <c r="B40" t="s">
        <v>9</v>
      </c>
      <c r="D40" s="7"/>
      <c r="E40" s="7"/>
      <c r="F40" s="7"/>
      <c r="G40" s="7"/>
      <c r="L40" s="7"/>
      <c r="M40" s="3">
        <f t="shared" ref="M40:BX40" si="52">M37+M38+M39</f>
        <v>1417500</v>
      </c>
      <c r="N40" s="3">
        <f t="shared" si="52"/>
        <v>-67500</v>
      </c>
      <c r="O40" s="3">
        <f t="shared" si="52"/>
        <v>-82500</v>
      </c>
      <c r="P40" s="3">
        <f t="shared" si="52"/>
        <v>-80500</v>
      </c>
      <c r="Q40" s="3">
        <f t="shared" si="52"/>
        <v>-115900</v>
      </c>
      <c r="R40" s="3">
        <f t="shared" si="52"/>
        <v>-88400</v>
      </c>
      <c r="S40" s="3">
        <f t="shared" si="52"/>
        <v>-88785.71428571429</v>
      </c>
      <c r="T40" s="3">
        <f>T37+T38+T39</f>
        <v>-89017.142857142855</v>
      </c>
      <c r="U40" s="3">
        <f t="shared" si="52"/>
        <v>-98985.284147142855</v>
      </c>
      <c r="V40" s="3">
        <f t="shared" si="52"/>
        <v>-99216.71271857142</v>
      </c>
      <c r="W40" s="3">
        <f t="shared" si="52"/>
        <v>-99416.282579999999</v>
      </c>
      <c r="X40" s="3">
        <f t="shared" si="52"/>
        <v>-99384.423869999984</v>
      </c>
      <c r="Y40" s="3">
        <f t="shared" si="52"/>
        <v>-99506.850874285723</v>
      </c>
      <c r="Z40" s="3">
        <f t="shared" si="52"/>
        <v>-99597.419168571432</v>
      </c>
      <c r="AA40" s="3">
        <f t="shared" si="52"/>
        <v>-125265.13032</v>
      </c>
      <c r="AB40" s="3">
        <f t="shared" si="52"/>
        <v>-110178.12561857143</v>
      </c>
      <c r="AC40" s="3">
        <f t="shared" si="52"/>
        <v>2333139.1679862002</v>
      </c>
      <c r="AD40" s="3">
        <f t="shared" si="52"/>
        <v>-159209.720023</v>
      </c>
      <c r="AE40" s="3">
        <f t="shared" si="52"/>
        <v>-159027.40708213599</v>
      </c>
      <c r="AF40" s="3">
        <f t="shared" si="52"/>
        <v>-184747.305023664</v>
      </c>
      <c r="AG40" s="3">
        <f t="shared" si="52"/>
        <v>-168720.51928877999</v>
      </c>
      <c r="AH40" s="3">
        <f t="shared" si="52"/>
        <v>-194298.15531867999</v>
      </c>
      <c r="AI40" s="3">
        <f t="shared" si="52"/>
        <v>-177909.08215755</v>
      </c>
      <c r="AJ40" s="3">
        <f t="shared" si="52"/>
        <v>-176753.29980539001</v>
      </c>
      <c r="AK40" s="3">
        <f t="shared" si="52"/>
        <v>-201430.80826220001</v>
      </c>
      <c r="AL40" s="3">
        <f t="shared" si="52"/>
        <v>-184141.60752798</v>
      </c>
      <c r="AM40" s="3">
        <f t="shared" si="52"/>
        <v>-177035.69760273001</v>
      </c>
      <c r="AN40" s="3">
        <f t="shared" si="52"/>
        <v>-181778.34208944</v>
      </c>
      <c r="AO40" s="3">
        <f t="shared" si="52"/>
        <v>-175476.09246931164</v>
      </c>
      <c r="AP40" s="3">
        <f t="shared" si="52"/>
        <v>1823956.6903456713</v>
      </c>
      <c r="AQ40" s="3">
        <f t="shared" si="52"/>
        <v>-174858.8959570122</v>
      </c>
      <c r="AR40" s="3">
        <f t="shared" si="52"/>
        <v>-170822.85137736207</v>
      </c>
      <c r="AS40" s="3">
        <f t="shared" si="52"/>
        <v>-166829.84973891164</v>
      </c>
      <c r="AT40" s="3">
        <f t="shared" si="52"/>
        <v>-163429.89104166086</v>
      </c>
      <c r="AU40" s="3">
        <f t="shared" si="52"/>
        <v>-157047.97528560978</v>
      </c>
      <c r="AV40" s="3">
        <f t="shared" si="52"/>
        <v>-150709.10247075837</v>
      </c>
      <c r="AW40" s="3">
        <f t="shared" si="52"/>
        <v>-143839.93328311772</v>
      </c>
      <c r="AX40" s="3">
        <f t="shared" si="52"/>
        <v>-135209.08333000395</v>
      </c>
      <c r="AY40" s="3">
        <f t="shared" si="52"/>
        <v>-128784.66307624106</v>
      </c>
      <c r="AZ40" s="3">
        <f t="shared" si="52"/>
        <v>-123105.66713923895</v>
      </c>
      <c r="BA40" s="3">
        <f t="shared" si="52"/>
        <v>-84040.418161820591</v>
      </c>
      <c r="BB40" s="3">
        <f t="shared" si="52"/>
        <v>-81202.691969251697</v>
      </c>
      <c r="BC40" s="3">
        <f t="shared" si="52"/>
        <v>-70236.922385377169</v>
      </c>
      <c r="BD40" s="3">
        <f t="shared" si="52"/>
        <v>-60918.109410197125</v>
      </c>
      <c r="BE40" s="3">
        <f t="shared" si="52"/>
        <v>-48646.253043711418</v>
      </c>
      <c r="BF40" s="3">
        <f t="shared" si="52"/>
        <v>-38021.353285920137</v>
      </c>
      <c r="BG40" s="3">
        <f t="shared" si="52"/>
        <v>-24574.01881508439</v>
      </c>
      <c r="BH40" s="3">
        <f t="shared" si="52"/>
        <v>-11466.749631204118</v>
      </c>
      <c r="BI40" s="3">
        <f t="shared" si="52"/>
        <v>725.45426572056022</v>
      </c>
      <c r="BJ40" s="3">
        <f t="shared" si="52"/>
        <v>15740.092875689792</v>
      </c>
      <c r="BK40" s="3">
        <f t="shared" si="52"/>
        <v>28977.166198703519</v>
      </c>
      <c r="BL40" s="3">
        <f t="shared" si="52"/>
        <v>45036.674234761624</v>
      </c>
      <c r="BM40" s="3">
        <f t="shared" si="52"/>
        <v>72799.844716380059</v>
      </c>
      <c r="BN40" s="3">
        <f t="shared" si="52"/>
        <v>83699.372302823758</v>
      </c>
      <c r="BO40" s="3">
        <f t="shared" si="52"/>
        <v>98899.547660312033</v>
      </c>
      <c r="BP40" s="3">
        <f t="shared" si="52"/>
        <v>112700.37078884477</v>
      </c>
      <c r="BQ40" s="3">
        <f t="shared" si="52"/>
        <v>126901.84168842185</v>
      </c>
      <c r="BR40" s="3">
        <f t="shared" si="52"/>
        <v>140003.96035904356</v>
      </c>
      <c r="BS40" s="3">
        <f t="shared" si="52"/>
        <v>155706.40291518735</v>
      </c>
      <c r="BT40" s="3">
        <f t="shared" si="52"/>
        <v>170709.16935685341</v>
      </c>
      <c r="BU40" s="3">
        <f t="shared" si="52"/>
        <v>185912.25968404178</v>
      </c>
      <c r="BV40" s="3">
        <f t="shared" si="52"/>
        <v>201315.67389675224</v>
      </c>
      <c r="BW40" s="3">
        <f t="shared" si="52"/>
        <v>215419.41199498496</v>
      </c>
      <c r="BX40" s="3">
        <f t="shared" si="52"/>
        <v>232123.47397873993</v>
      </c>
      <c r="BY40" s="3">
        <f t="shared" ref="BY40:CV40" si="53">BY37+BY38+BY39</f>
        <v>271928.44682850846</v>
      </c>
      <c r="BZ40" s="3">
        <f t="shared" si="53"/>
        <v>284579.45156147279</v>
      </c>
      <c r="CA40" s="3">
        <f t="shared" si="53"/>
        <v>297388.72745593439</v>
      </c>
      <c r="CB40" s="3">
        <f t="shared" si="53"/>
        <v>310356.27451189305</v>
      </c>
      <c r="CC40" s="3">
        <f t="shared" si="53"/>
        <v>323482.09272934898</v>
      </c>
      <c r="CD40" s="3">
        <f t="shared" si="53"/>
        <v>336766.18210830208</v>
      </c>
      <c r="CE40" s="3">
        <f t="shared" si="53"/>
        <v>350176.88841645297</v>
      </c>
      <c r="CF40" s="3">
        <f t="shared" si="53"/>
        <v>363714.21165380155</v>
      </c>
      <c r="CG40" s="3">
        <f t="shared" si="53"/>
        <v>377378.15182034794</v>
      </c>
      <c r="CH40" s="3">
        <f t="shared" si="53"/>
        <v>391168.70891609194</v>
      </c>
      <c r="CI40" s="3">
        <f t="shared" si="53"/>
        <v>405085.88294103375</v>
      </c>
      <c r="CJ40" s="3">
        <f t="shared" si="53"/>
        <v>419129.67389517324</v>
      </c>
      <c r="CK40" s="3">
        <f t="shared" si="53"/>
        <v>469092.17785945989</v>
      </c>
      <c r="CL40" s="3">
        <f t="shared" si="53"/>
        <v>479043.63999702618</v>
      </c>
      <c r="CM40" s="3">
        <f t="shared" si="53"/>
        <v>490644.79314160428</v>
      </c>
      <c r="CN40" s="3">
        <f t="shared" si="53"/>
        <v>499838.07729319471</v>
      </c>
      <c r="CO40" s="3">
        <f t="shared" si="53"/>
        <v>511617.41245179705</v>
      </c>
      <c r="CP40" s="3">
        <f t="shared" si="53"/>
        <v>520988.87861741148</v>
      </c>
      <c r="CQ40" s="3">
        <f t="shared" si="53"/>
        <v>532901.85028653196</v>
      </c>
      <c r="CR40" s="3">
        <f t="shared" si="53"/>
        <v>542362.40745915868</v>
      </c>
      <c r="CS40" s="3">
        <f t="shared" si="53"/>
        <v>554364.47013529111</v>
      </c>
      <c r="CT40" s="3">
        <f t="shared" si="53"/>
        <v>563914.11831492989</v>
      </c>
      <c r="CU40" s="3">
        <f t="shared" si="53"/>
        <v>576005.27199807414</v>
      </c>
      <c r="CV40" s="3">
        <f t="shared" si="53"/>
        <v>585644.0111847251</v>
      </c>
    </row>
    <row r="41" spans="2:100" x14ac:dyDescent="0.2">
      <c r="B41" t="s">
        <v>11</v>
      </c>
      <c r="D41" s="3">
        <f>P41</f>
        <v>1187000</v>
      </c>
      <c r="E41" s="3">
        <f>AB41</f>
        <v>-26653.086440000057</v>
      </c>
      <c r="F41" s="3">
        <f>AN41</f>
        <v>341434.13736465015</v>
      </c>
      <c r="G41" s="3">
        <f>AZ41</f>
        <v>475276.82254109316</v>
      </c>
      <c r="H41" s="9">
        <f>BL41</f>
        <v>146649.69341340201</v>
      </c>
      <c r="I41" s="9">
        <f>BX41</f>
        <v>1942841.0227557879</v>
      </c>
      <c r="J41" s="9">
        <f>BY41</f>
        <v>2214769.4695842965</v>
      </c>
      <c r="K41" s="9">
        <f>BZ41</f>
        <v>2499348.9211457693</v>
      </c>
      <c r="L41" s="9" t="s">
        <v>108</v>
      </c>
      <c r="M41" s="3">
        <f>M40</f>
        <v>1417500</v>
      </c>
      <c r="N41" s="3">
        <f>M41+N40</f>
        <v>1350000</v>
      </c>
      <c r="O41" s="3">
        <f t="shared" ref="O41:BZ41" si="54">N41+O40</f>
        <v>1267500</v>
      </c>
      <c r="P41" s="3">
        <f t="shared" si="54"/>
        <v>1187000</v>
      </c>
      <c r="Q41" s="3">
        <f t="shared" si="54"/>
        <v>1071100</v>
      </c>
      <c r="R41" s="3">
        <f t="shared" si="54"/>
        <v>982700</v>
      </c>
      <c r="S41" s="3">
        <f t="shared" si="54"/>
        <v>893914.28571428568</v>
      </c>
      <c r="T41" s="3">
        <f t="shared" si="54"/>
        <v>804897.14285714284</v>
      </c>
      <c r="U41" s="3">
        <f t="shared" si="54"/>
        <v>705911.85870999994</v>
      </c>
      <c r="V41" s="3">
        <f t="shared" si="54"/>
        <v>606695.14599142852</v>
      </c>
      <c r="W41" s="3">
        <f t="shared" si="54"/>
        <v>507278.86341142852</v>
      </c>
      <c r="X41" s="3">
        <f t="shared" si="54"/>
        <v>407894.43954142852</v>
      </c>
      <c r="Y41" s="3">
        <f t="shared" si="54"/>
        <v>308387.58866714279</v>
      </c>
      <c r="Z41" s="3">
        <f t="shared" si="54"/>
        <v>208790.16949857137</v>
      </c>
      <c r="AA41" s="3">
        <f t="shared" si="54"/>
        <v>83525.039178571373</v>
      </c>
      <c r="AB41" s="3">
        <f t="shared" si="54"/>
        <v>-26653.086440000057</v>
      </c>
      <c r="AC41" s="3">
        <f t="shared" si="54"/>
        <v>2306486.0815462</v>
      </c>
      <c r="AD41" s="3">
        <f t="shared" si="54"/>
        <v>2147276.3615231998</v>
      </c>
      <c r="AE41" s="3">
        <f t="shared" si="54"/>
        <v>1988248.9544410638</v>
      </c>
      <c r="AF41" s="3">
        <f t="shared" si="54"/>
        <v>1803501.6494173999</v>
      </c>
      <c r="AG41" s="3">
        <f t="shared" si="54"/>
        <v>1634781.13012862</v>
      </c>
      <c r="AH41" s="3">
        <f t="shared" si="54"/>
        <v>1440482.97480994</v>
      </c>
      <c r="AI41" s="3">
        <f t="shared" si="54"/>
        <v>1262573.8926523901</v>
      </c>
      <c r="AJ41" s="3">
        <f t="shared" si="54"/>
        <v>1085820.5928470001</v>
      </c>
      <c r="AK41" s="3">
        <f t="shared" si="54"/>
        <v>884389.78458480013</v>
      </c>
      <c r="AL41" s="3">
        <f t="shared" si="54"/>
        <v>700248.17705682013</v>
      </c>
      <c r="AM41" s="3">
        <f t="shared" si="54"/>
        <v>523212.47945409012</v>
      </c>
      <c r="AN41" s="3">
        <f t="shared" si="54"/>
        <v>341434.13736465015</v>
      </c>
      <c r="AO41" s="3">
        <f t="shared" si="54"/>
        <v>165958.04489533851</v>
      </c>
      <c r="AP41" s="3">
        <f t="shared" si="54"/>
        <v>1989914.7352410099</v>
      </c>
      <c r="AQ41" s="3">
        <f t="shared" si="54"/>
        <v>1815055.8392839977</v>
      </c>
      <c r="AR41" s="3">
        <f t="shared" si="54"/>
        <v>1644232.9879066355</v>
      </c>
      <c r="AS41" s="3">
        <f t="shared" si="54"/>
        <v>1477403.1381677238</v>
      </c>
      <c r="AT41" s="3">
        <f t="shared" si="54"/>
        <v>1313973.2471260629</v>
      </c>
      <c r="AU41" s="3">
        <f t="shared" si="54"/>
        <v>1156925.2718404531</v>
      </c>
      <c r="AV41" s="3">
        <f t="shared" si="54"/>
        <v>1006216.1693696948</v>
      </c>
      <c r="AW41" s="3">
        <f t="shared" si="54"/>
        <v>862376.23608657706</v>
      </c>
      <c r="AX41" s="3">
        <f t="shared" si="54"/>
        <v>727167.15275657317</v>
      </c>
      <c r="AY41" s="3">
        <f t="shared" si="54"/>
        <v>598382.48968033213</v>
      </c>
      <c r="AZ41" s="3">
        <f t="shared" si="54"/>
        <v>475276.82254109316</v>
      </c>
      <c r="BA41" s="3">
        <f t="shared" si="54"/>
        <v>391236.4043792726</v>
      </c>
      <c r="BB41" s="3">
        <f t="shared" si="54"/>
        <v>310033.71241002087</v>
      </c>
      <c r="BC41" s="3">
        <f t="shared" si="54"/>
        <v>239796.79002464371</v>
      </c>
      <c r="BD41" s="3">
        <f t="shared" si="54"/>
        <v>178878.68061444658</v>
      </c>
      <c r="BE41" s="3">
        <f t="shared" si="54"/>
        <v>130232.42757073516</v>
      </c>
      <c r="BF41" s="3">
        <f t="shared" si="54"/>
        <v>92211.074284815026</v>
      </c>
      <c r="BG41" s="3">
        <f t="shared" si="54"/>
        <v>67637.055469730636</v>
      </c>
      <c r="BH41" s="3">
        <f t="shared" si="54"/>
        <v>56170.305838526518</v>
      </c>
      <c r="BI41" s="3">
        <f t="shared" si="54"/>
        <v>56895.760104247078</v>
      </c>
      <c r="BJ41" s="3">
        <f t="shared" si="54"/>
        <v>72635.85297993687</v>
      </c>
      <c r="BK41" s="3">
        <f t="shared" si="54"/>
        <v>101613.01917864039</v>
      </c>
      <c r="BL41" s="3">
        <f t="shared" si="54"/>
        <v>146649.69341340201</v>
      </c>
      <c r="BM41" s="3">
        <f t="shared" si="54"/>
        <v>219449.53812978207</v>
      </c>
      <c r="BN41" s="3">
        <f t="shared" si="54"/>
        <v>303148.91043260583</v>
      </c>
      <c r="BO41" s="3">
        <f t="shared" si="54"/>
        <v>402048.45809291786</v>
      </c>
      <c r="BP41" s="3">
        <f t="shared" si="54"/>
        <v>514748.82888176263</v>
      </c>
      <c r="BQ41" s="3">
        <f t="shared" si="54"/>
        <v>641650.67057018448</v>
      </c>
      <c r="BR41" s="3">
        <f t="shared" si="54"/>
        <v>781654.63092922803</v>
      </c>
      <c r="BS41" s="3">
        <f t="shared" si="54"/>
        <v>937361.03384441533</v>
      </c>
      <c r="BT41" s="3">
        <f t="shared" si="54"/>
        <v>1108070.2032012688</v>
      </c>
      <c r="BU41" s="3">
        <f t="shared" si="54"/>
        <v>1293982.4628853106</v>
      </c>
      <c r="BV41" s="3">
        <f t="shared" si="54"/>
        <v>1495298.1367820629</v>
      </c>
      <c r="BW41" s="3">
        <f t="shared" si="54"/>
        <v>1710717.548777048</v>
      </c>
      <c r="BX41" s="3">
        <f t="shared" si="54"/>
        <v>1942841.0227557879</v>
      </c>
      <c r="BY41" s="3">
        <f t="shared" si="54"/>
        <v>2214769.4695842965</v>
      </c>
      <c r="BZ41" s="3">
        <f t="shared" si="54"/>
        <v>2499348.9211457693</v>
      </c>
      <c r="CA41" s="3">
        <f t="shared" ref="CA41:CV41" si="55">BZ41+CA40</f>
        <v>2796737.6486017038</v>
      </c>
      <c r="CB41" s="3">
        <f t="shared" si="55"/>
        <v>3107093.9231135966</v>
      </c>
      <c r="CC41" s="3">
        <f t="shared" si="55"/>
        <v>3430576.0158429458</v>
      </c>
      <c r="CD41" s="3">
        <f t="shared" si="55"/>
        <v>3767342.1979512479</v>
      </c>
      <c r="CE41" s="3">
        <f t="shared" si="55"/>
        <v>4117519.0863677007</v>
      </c>
      <c r="CF41" s="3">
        <f t="shared" si="55"/>
        <v>4481233.2980215019</v>
      </c>
      <c r="CG41" s="3">
        <f t="shared" si="55"/>
        <v>4858611.4498418495</v>
      </c>
      <c r="CH41" s="3">
        <f t="shared" si="55"/>
        <v>5249780.1587579418</v>
      </c>
      <c r="CI41" s="3">
        <f t="shared" si="55"/>
        <v>5654866.0416989755</v>
      </c>
      <c r="CJ41" s="3">
        <f t="shared" si="55"/>
        <v>6073995.7155941483</v>
      </c>
      <c r="CK41" s="3">
        <f t="shared" si="55"/>
        <v>6543087.8934536083</v>
      </c>
      <c r="CL41" s="3">
        <f t="shared" si="55"/>
        <v>7022131.5334506342</v>
      </c>
      <c r="CM41" s="3">
        <f t="shared" si="55"/>
        <v>7512776.3265922386</v>
      </c>
      <c r="CN41" s="3">
        <f t="shared" si="55"/>
        <v>8012614.4038854335</v>
      </c>
      <c r="CO41" s="3">
        <f t="shared" si="55"/>
        <v>8524231.8163372297</v>
      </c>
      <c r="CP41" s="3">
        <f t="shared" si="55"/>
        <v>9045220.6949546412</v>
      </c>
      <c r="CQ41" s="3">
        <f t="shared" si="55"/>
        <v>9578122.5452411734</v>
      </c>
      <c r="CR41" s="3">
        <f t="shared" si="55"/>
        <v>10120484.952700332</v>
      </c>
      <c r="CS41" s="3">
        <f t="shared" si="55"/>
        <v>10674849.422835622</v>
      </c>
      <c r="CT41" s="3">
        <f t="shared" si="55"/>
        <v>11238763.541150551</v>
      </c>
      <c r="CU41" s="3">
        <f t="shared" si="55"/>
        <v>11814768.813148625</v>
      </c>
      <c r="CV41" s="3">
        <f t="shared" si="55"/>
        <v>12400412.824333351</v>
      </c>
    </row>
    <row r="42" spans="2:100" x14ac:dyDescent="0.2">
      <c r="B42" t="s">
        <v>124</v>
      </c>
      <c r="D42" s="3">
        <f>SUM(M42:P42)</f>
        <v>-313000</v>
      </c>
      <c r="E42" s="3">
        <f>SUM(Q42:AB42)</f>
        <v>-1213653.08644</v>
      </c>
      <c r="F42" s="3">
        <f>SUM(AC42:AN42)</f>
        <v>-2131912.7761953501</v>
      </c>
      <c r="G42" s="3">
        <f>SUM(AO42:AZ42)</f>
        <v>-1866157.3148235569</v>
      </c>
      <c r="H42" s="9">
        <f>SUM(BA42:BL42)</f>
        <v>-328627.12912769109</v>
      </c>
      <c r="I42" s="39">
        <f>SUM(BM42:BX42)</f>
        <v>1796191.329342386</v>
      </c>
      <c r="J42" s="39">
        <f>SUM(BY42:CJ42)</f>
        <v>4131154.692838361</v>
      </c>
      <c r="K42" s="39">
        <f>SUM(CK42:CV42)</f>
        <v>6326417.1087392047</v>
      </c>
      <c r="L42" s="9"/>
      <c r="M42" s="3">
        <f>SUM(M38:M39)</f>
        <v>-82500</v>
      </c>
      <c r="N42" s="3">
        <f t="shared" ref="N42:BY42" si="56">SUM(N38:N39)</f>
        <v>-67500</v>
      </c>
      <c r="O42" s="3">
        <f t="shared" si="56"/>
        <v>-82500</v>
      </c>
      <c r="P42" s="3">
        <f t="shared" si="56"/>
        <v>-80500</v>
      </c>
      <c r="Q42" s="3">
        <f t="shared" si="56"/>
        <v>-115900</v>
      </c>
      <c r="R42" s="3">
        <f t="shared" si="56"/>
        <v>-88400</v>
      </c>
      <c r="S42" s="3">
        <f t="shared" si="56"/>
        <v>-88785.71428571429</v>
      </c>
      <c r="T42" s="3">
        <f t="shared" si="56"/>
        <v>-89017.142857142855</v>
      </c>
      <c r="U42" s="3">
        <f t="shared" si="56"/>
        <v>-98985.284147142855</v>
      </c>
      <c r="V42" s="3">
        <f t="shared" si="56"/>
        <v>-99216.71271857142</v>
      </c>
      <c r="W42" s="3">
        <f t="shared" si="56"/>
        <v>-99416.282579999999</v>
      </c>
      <c r="X42" s="3">
        <f t="shared" si="56"/>
        <v>-99384.423869999984</v>
      </c>
      <c r="Y42" s="3">
        <f t="shared" si="56"/>
        <v>-99506.850874285723</v>
      </c>
      <c r="Z42" s="3">
        <f t="shared" si="56"/>
        <v>-99597.419168571432</v>
      </c>
      <c r="AA42" s="3">
        <f t="shared" si="56"/>
        <v>-125265.13032</v>
      </c>
      <c r="AB42" s="3">
        <f t="shared" si="56"/>
        <v>-110178.12561857143</v>
      </c>
      <c r="AC42" s="3">
        <f t="shared" si="56"/>
        <v>-166860.83201380001</v>
      </c>
      <c r="AD42" s="3">
        <f t="shared" si="56"/>
        <v>-159209.720023</v>
      </c>
      <c r="AE42" s="3">
        <f t="shared" si="56"/>
        <v>-159027.40708213599</v>
      </c>
      <c r="AF42" s="3">
        <f t="shared" si="56"/>
        <v>-184747.305023664</v>
      </c>
      <c r="AG42" s="3">
        <f t="shared" si="56"/>
        <v>-168720.51928877999</v>
      </c>
      <c r="AH42" s="3">
        <f t="shared" si="56"/>
        <v>-194298.15531867999</v>
      </c>
      <c r="AI42" s="3">
        <f t="shared" si="56"/>
        <v>-177909.08215755</v>
      </c>
      <c r="AJ42" s="3">
        <f t="shared" si="56"/>
        <v>-176753.29980539001</v>
      </c>
      <c r="AK42" s="3">
        <f t="shared" si="56"/>
        <v>-201430.80826220001</v>
      </c>
      <c r="AL42" s="3">
        <f t="shared" si="56"/>
        <v>-184141.60752798</v>
      </c>
      <c r="AM42" s="3">
        <f t="shared" si="56"/>
        <v>-177035.69760273001</v>
      </c>
      <c r="AN42" s="3">
        <f t="shared" si="56"/>
        <v>-181778.34208944</v>
      </c>
      <c r="AO42" s="3">
        <f t="shared" si="56"/>
        <v>-175476.09246931164</v>
      </c>
      <c r="AP42" s="3">
        <f t="shared" si="56"/>
        <v>-176043.30965432874</v>
      </c>
      <c r="AQ42" s="3">
        <f t="shared" si="56"/>
        <v>-174858.8959570122</v>
      </c>
      <c r="AR42" s="3">
        <f t="shared" si="56"/>
        <v>-170822.85137736207</v>
      </c>
      <c r="AS42" s="3">
        <f t="shared" si="56"/>
        <v>-166829.84973891164</v>
      </c>
      <c r="AT42" s="3">
        <f t="shared" si="56"/>
        <v>-163429.89104166086</v>
      </c>
      <c r="AU42" s="3">
        <f t="shared" si="56"/>
        <v>-157047.97528560978</v>
      </c>
      <c r="AV42" s="3">
        <f t="shared" si="56"/>
        <v>-150709.10247075837</v>
      </c>
      <c r="AW42" s="3">
        <f t="shared" si="56"/>
        <v>-143839.93328311772</v>
      </c>
      <c r="AX42" s="3">
        <f t="shared" si="56"/>
        <v>-135209.08333000395</v>
      </c>
      <c r="AY42" s="3">
        <f t="shared" si="56"/>
        <v>-128784.66307624106</v>
      </c>
      <c r="AZ42" s="3">
        <f t="shared" si="56"/>
        <v>-123105.66713923895</v>
      </c>
      <c r="BA42" s="3">
        <f t="shared" si="56"/>
        <v>-84040.418161820591</v>
      </c>
      <c r="BB42" s="3">
        <f t="shared" si="56"/>
        <v>-81202.691969251697</v>
      </c>
      <c r="BC42" s="3">
        <f t="shared" si="56"/>
        <v>-70236.922385377169</v>
      </c>
      <c r="BD42" s="3">
        <f t="shared" si="56"/>
        <v>-60918.109410197125</v>
      </c>
      <c r="BE42" s="3">
        <f t="shared" si="56"/>
        <v>-48646.253043711418</v>
      </c>
      <c r="BF42" s="3">
        <f t="shared" si="56"/>
        <v>-38021.353285920137</v>
      </c>
      <c r="BG42" s="3">
        <f t="shared" si="56"/>
        <v>-24574.01881508439</v>
      </c>
      <c r="BH42" s="3">
        <f t="shared" si="56"/>
        <v>-11466.749631204118</v>
      </c>
      <c r="BI42" s="3">
        <f t="shared" si="56"/>
        <v>725.45426572056022</v>
      </c>
      <c r="BJ42" s="3">
        <f t="shared" si="56"/>
        <v>15740.092875689792</v>
      </c>
      <c r="BK42" s="3">
        <f t="shared" si="56"/>
        <v>28977.166198703519</v>
      </c>
      <c r="BL42" s="3">
        <f t="shared" si="56"/>
        <v>45036.674234761624</v>
      </c>
      <c r="BM42" s="3">
        <f t="shared" si="56"/>
        <v>72799.844716380059</v>
      </c>
      <c r="BN42" s="3">
        <f t="shared" si="56"/>
        <v>83699.372302823758</v>
      </c>
      <c r="BO42" s="3">
        <f t="shared" si="56"/>
        <v>98899.547660312033</v>
      </c>
      <c r="BP42" s="3">
        <f t="shared" si="56"/>
        <v>112700.37078884477</v>
      </c>
      <c r="BQ42" s="3">
        <f t="shared" si="56"/>
        <v>126901.84168842185</v>
      </c>
      <c r="BR42" s="3">
        <f t="shared" si="56"/>
        <v>140003.96035904356</v>
      </c>
      <c r="BS42" s="3">
        <f t="shared" si="56"/>
        <v>155706.40291518735</v>
      </c>
      <c r="BT42" s="3">
        <f t="shared" si="56"/>
        <v>170709.16935685341</v>
      </c>
      <c r="BU42" s="3">
        <f t="shared" si="56"/>
        <v>185912.25968404178</v>
      </c>
      <c r="BV42" s="3">
        <f t="shared" si="56"/>
        <v>201315.67389675224</v>
      </c>
      <c r="BW42" s="3">
        <f t="shared" si="56"/>
        <v>215419.41199498496</v>
      </c>
      <c r="BX42" s="3">
        <f t="shared" si="56"/>
        <v>232123.47397873993</v>
      </c>
      <c r="BY42" s="3">
        <f t="shared" si="56"/>
        <v>271928.44682850846</v>
      </c>
      <c r="BZ42" s="3">
        <f t="shared" ref="BZ42:CV42" si="57">SUM(BZ38:BZ39)</f>
        <v>284579.45156147279</v>
      </c>
      <c r="CA42" s="3">
        <f t="shared" si="57"/>
        <v>297388.72745593439</v>
      </c>
      <c r="CB42" s="3">
        <f t="shared" si="57"/>
        <v>310356.27451189305</v>
      </c>
      <c r="CC42" s="3">
        <f t="shared" si="57"/>
        <v>323482.09272934898</v>
      </c>
      <c r="CD42" s="3">
        <f t="shared" si="57"/>
        <v>336766.18210830208</v>
      </c>
      <c r="CE42" s="3">
        <f t="shared" si="57"/>
        <v>350176.88841645297</v>
      </c>
      <c r="CF42" s="3">
        <f t="shared" si="57"/>
        <v>363714.21165380155</v>
      </c>
      <c r="CG42" s="3">
        <f t="shared" si="57"/>
        <v>377378.15182034794</v>
      </c>
      <c r="CH42" s="3">
        <f t="shared" si="57"/>
        <v>391168.70891609194</v>
      </c>
      <c r="CI42" s="3">
        <f t="shared" si="57"/>
        <v>405085.88294103375</v>
      </c>
      <c r="CJ42" s="3">
        <f t="shared" si="57"/>
        <v>419129.67389517324</v>
      </c>
      <c r="CK42" s="3">
        <f t="shared" si="57"/>
        <v>469092.17785945989</v>
      </c>
      <c r="CL42" s="3">
        <f t="shared" si="57"/>
        <v>479043.63999702618</v>
      </c>
      <c r="CM42" s="3">
        <f t="shared" si="57"/>
        <v>490644.79314160428</v>
      </c>
      <c r="CN42" s="3">
        <f t="shared" si="57"/>
        <v>499838.07729319471</v>
      </c>
      <c r="CO42" s="3">
        <f t="shared" si="57"/>
        <v>511617.41245179705</v>
      </c>
      <c r="CP42" s="3">
        <f t="shared" si="57"/>
        <v>520988.87861741148</v>
      </c>
      <c r="CQ42" s="3">
        <f t="shared" si="57"/>
        <v>532901.85028653196</v>
      </c>
      <c r="CR42" s="3">
        <f t="shared" si="57"/>
        <v>542362.40745915868</v>
      </c>
      <c r="CS42" s="3">
        <f t="shared" si="57"/>
        <v>554364.47013529111</v>
      </c>
      <c r="CT42" s="3">
        <f t="shared" si="57"/>
        <v>563914.11831492989</v>
      </c>
      <c r="CU42" s="3">
        <f t="shared" si="57"/>
        <v>576005.27199807414</v>
      </c>
      <c r="CV42" s="3">
        <f t="shared" si="57"/>
        <v>585644.0111847251</v>
      </c>
    </row>
    <row r="43" spans="2:100" x14ac:dyDescent="0.2">
      <c r="B43" t="s">
        <v>194</v>
      </c>
      <c r="D43" s="3"/>
      <c r="E43" s="3"/>
      <c r="F43" s="3"/>
      <c r="G43" s="3"/>
      <c r="H43" s="9"/>
      <c r="I43" s="39"/>
      <c r="J43" s="39">
        <f>-18%*D42:J42</f>
        <v>-743607.84471090499</v>
      </c>
      <c r="K43" s="39">
        <f>-18%*K42</f>
        <v>-1138755.0795730569</v>
      </c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2:100" x14ac:dyDescent="0.2">
      <c r="B44" t="s">
        <v>198</v>
      </c>
      <c r="D44" s="3"/>
      <c r="E44" s="3"/>
      <c r="F44" s="3"/>
      <c r="G44" s="3"/>
      <c r="H44" s="9"/>
      <c r="I44" s="39"/>
      <c r="J44" s="39">
        <f>J42+J43</f>
        <v>3387546.8481274559</v>
      </c>
      <c r="K44" s="39">
        <f>K42+K43</f>
        <v>5187662.029166148</v>
      </c>
      <c r="L44" s="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2:100" x14ac:dyDescent="0.2">
      <c r="D45" s="3"/>
      <c r="E45" s="3"/>
      <c r="F45" s="3"/>
      <c r="G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2:100" x14ac:dyDescent="0.2">
      <c r="B46" s="15" t="s">
        <v>88</v>
      </c>
      <c r="C46" s="14"/>
      <c r="D46" s="14">
        <v>2018</v>
      </c>
      <c r="E46" s="14">
        <v>2019</v>
      </c>
      <c r="F46" s="14">
        <v>2020</v>
      </c>
      <c r="G46" s="14">
        <v>2021</v>
      </c>
      <c r="H46" s="14">
        <v>2022</v>
      </c>
      <c r="I46" s="14">
        <v>2023</v>
      </c>
      <c r="J46" s="14">
        <v>2024</v>
      </c>
      <c r="K46" s="14">
        <v>2025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2:100" x14ac:dyDescent="0.2">
      <c r="B47" t="s">
        <v>105</v>
      </c>
      <c r="D47" s="23">
        <v>2</v>
      </c>
      <c r="E47" s="23">
        <v>2</v>
      </c>
      <c r="F47" s="23">
        <v>2.5</v>
      </c>
      <c r="G47" s="23">
        <v>2.5</v>
      </c>
      <c r="H47" s="23">
        <v>2</v>
      </c>
      <c r="I47" s="23">
        <v>1</v>
      </c>
      <c r="J47" s="23">
        <v>0.8</v>
      </c>
      <c r="K47" s="23">
        <v>0.4</v>
      </c>
      <c r="L47" s="3"/>
      <c r="M47" s="26">
        <f t="shared" ref="M47:P58" si="58">$D47</f>
        <v>2</v>
      </c>
      <c r="N47" s="26">
        <f t="shared" si="58"/>
        <v>2</v>
      </c>
      <c r="O47" s="26">
        <f t="shared" si="58"/>
        <v>2</v>
      </c>
      <c r="P47" s="26">
        <f t="shared" si="58"/>
        <v>2</v>
      </c>
      <c r="Q47" s="26">
        <f t="shared" ref="Q47:AB58" si="59">$E47</f>
        <v>2</v>
      </c>
      <c r="R47" s="26">
        <f t="shared" si="59"/>
        <v>2</v>
      </c>
      <c r="S47" s="26">
        <f t="shared" si="59"/>
        <v>2</v>
      </c>
      <c r="T47" s="26">
        <f t="shared" si="59"/>
        <v>2</v>
      </c>
      <c r="U47" s="26">
        <f t="shared" si="59"/>
        <v>2</v>
      </c>
      <c r="V47" s="26">
        <f t="shared" si="59"/>
        <v>2</v>
      </c>
      <c r="W47" s="26">
        <f t="shared" si="59"/>
        <v>2</v>
      </c>
      <c r="X47" s="26">
        <f t="shared" si="59"/>
        <v>2</v>
      </c>
      <c r="Y47" s="26">
        <f t="shared" si="59"/>
        <v>2</v>
      </c>
      <c r="Z47" s="26">
        <f t="shared" si="59"/>
        <v>2</v>
      </c>
      <c r="AA47" s="26">
        <f t="shared" si="59"/>
        <v>2</v>
      </c>
      <c r="AB47" s="26">
        <f t="shared" si="59"/>
        <v>2</v>
      </c>
      <c r="AC47" s="26">
        <f t="shared" ref="AC47:AN58" si="60">$F47</f>
        <v>2.5</v>
      </c>
      <c r="AD47" s="26">
        <f t="shared" si="60"/>
        <v>2.5</v>
      </c>
      <c r="AE47" s="26">
        <f t="shared" si="60"/>
        <v>2.5</v>
      </c>
      <c r="AF47" s="26">
        <f t="shared" si="60"/>
        <v>2.5</v>
      </c>
      <c r="AG47" s="26">
        <f t="shared" si="60"/>
        <v>2.5</v>
      </c>
      <c r="AH47" s="26">
        <f t="shared" si="60"/>
        <v>2.5</v>
      </c>
      <c r="AI47" s="26">
        <f t="shared" si="60"/>
        <v>2.5</v>
      </c>
      <c r="AJ47" s="26">
        <f t="shared" si="60"/>
        <v>2.5</v>
      </c>
      <c r="AK47" s="26">
        <f t="shared" si="60"/>
        <v>2.5</v>
      </c>
      <c r="AL47" s="26">
        <f t="shared" si="60"/>
        <v>2.5</v>
      </c>
      <c r="AM47" s="26">
        <f t="shared" si="60"/>
        <v>2.5</v>
      </c>
      <c r="AN47" s="26">
        <f t="shared" si="60"/>
        <v>2.5</v>
      </c>
      <c r="AO47" s="26">
        <f t="shared" ref="AO47:AZ58" si="61">$G47</f>
        <v>2.5</v>
      </c>
      <c r="AP47" s="26">
        <f t="shared" si="61"/>
        <v>2.5</v>
      </c>
      <c r="AQ47" s="26">
        <f t="shared" si="61"/>
        <v>2.5</v>
      </c>
      <c r="AR47" s="26">
        <f t="shared" si="61"/>
        <v>2.5</v>
      </c>
      <c r="AS47" s="26">
        <f t="shared" si="61"/>
        <v>2.5</v>
      </c>
      <c r="AT47" s="26">
        <f t="shared" si="61"/>
        <v>2.5</v>
      </c>
      <c r="AU47" s="26">
        <f t="shared" si="61"/>
        <v>2.5</v>
      </c>
      <c r="AV47" s="26">
        <f t="shared" si="61"/>
        <v>2.5</v>
      </c>
      <c r="AW47" s="26">
        <f t="shared" si="61"/>
        <v>2.5</v>
      </c>
      <c r="AX47" s="26">
        <f t="shared" si="61"/>
        <v>2.5</v>
      </c>
      <c r="AY47" s="26">
        <f t="shared" si="61"/>
        <v>2.5</v>
      </c>
      <c r="AZ47" s="26">
        <f t="shared" si="61"/>
        <v>2.5</v>
      </c>
      <c r="BA47" s="26">
        <f>$H47</f>
        <v>2</v>
      </c>
      <c r="BB47" s="26">
        <f t="shared" ref="BB47:BL47" si="62">$H47</f>
        <v>2</v>
      </c>
      <c r="BC47" s="26">
        <f t="shared" si="62"/>
        <v>2</v>
      </c>
      <c r="BD47" s="26">
        <f t="shared" si="62"/>
        <v>2</v>
      </c>
      <c r="BE47" s="26">
        <f t="shared" si="62"/>
        <v>2</v>
      </c>
      <c r="BF47" s="26">
        <f t="shared" si="62"/>
        <v>2</v>
      </c>
      <c r="BG47" s="26">
        <f t="shared" si="62"/>
        <v>2</v>
      </c>
      <c r="BH47" s="26">
        <f t="shared" si="62"/>
        <v>2</v>
      </c>
      <c r="BI47" s="26">
        <f t="shared" si="62"/>
        <v>2</v>
      </c>
      <c r="BJ47" s="26">
        <f t="shared" si="62"/>
        <v>2</v>
      </c>
      <c r="BK47" s="26">
        <f t="shared" si="62"/>
        <v>2</v>
      </c>
      <c r="BL47" s="26">
        <f t="shared" si="62"/>
        <v>2</v>
      </c>
      <c r="BM47" s="26">
        <f>$I47</f>
        <v>1</v>
      </c>
      <c r="BN47" s="26">
        <f t="shared" ref="BN47:BX58" si="63">$I47</f>
        <v>1</v>
      </c>
      <c r="BO47" s="26">
        <f t="shared" si="63"/>
        <v>1</v>
      </c>
      <c r="BP47" s="26">
        <f t="shared" si="63"/>
        <v>1</v>
      </c>
      <c r="BQ47" s="26">
        <f t="shared" si="63"/>
        <v>1</v>
      </c>
      <c r="BR47" s="26">
        <f t="shared" si="63"/>
        <v>1</v>
      </c>
      <c r="BS47" s="26">
        <f t="shared" si="63"/>
        <v>1</v>
      </c>
      <c r="BT47" s="26">
        <f t="shared" si="63"/>
        <v>1</v>
      </c>
      <c r="BU47" s="26">
        <f t="shared" si="63"/>
        <v>1</v>
      </c>
      <c r="BV47" s="26">
        <f t="shared" si="63"/>
        <v>1</v>
      </c>
      <c r="BW47" s="26">
        <f t="shared" si="63"/>
        <v>1</v>
      </c>
      <c r="BX47" s="26">
        <f>$I47</f>
        <v>1</v>
      </c>
      <c r="BY47" s="26">
        <f t="shared" ref="BY47:CJ58" si="64">$J47</f>
        <v>0.8</v>
      </c>
      <c r="BZ47" s="26">
        <f t="shared" si="64"/>
        <v>0.8</v>
      </c>
      <c r="CA47" s="26">
        <f t="shared" si="64"/>
        <v>0.8</v>
      </c>
      <c r="CB47" s="26">
        <f t="shared" si="64"/>
        <v>0.8</v>
      </c>
      <c r="CC47" s="26">
        <f t="shared" si="64"/>
        <v>0.8</v>
      </c>
      <c r="CD47" s="26">
        <f t="shared" si="64"/>
        <v>0.8</v>
      </c>
      <c r="CE47" s="26">
        <f t="shared" si="64"/>
        <v>0.8</v>
      </c>
      <c r="CF47" s="26">
        <f t="shared" si="64"/>
        <v>0.8</v>
      </c>
      <c r="CG47" s="26">
        <f t="shared" si="64"/>
        <v>0.8</v>
      </c>
      <c r="CH47" s="26">
        <f t="shared" si="64"/>
        <v>0.8</v>
      </c>
      <c r="CI47" s="26">
        <f t="shared" si="64"/>
        <v>0.8</v>
      </c>
      <c r="CJ47" s="26">
        <f t="shared" si="64"/>
        <v>0.8</v>
      </c>
      <c r="CK47" s="26">
        <f t="shared" ref="CK47:CV58" si="65">$K47</f>
        <v>0.4</v>
      </c>
      <c r="CL47" s="26">
        <f t="shared" si="65"/>
        <v>0.4</v>
      </c>
      <c r="CM47" s="26">
        <f t="shared" si="65"/>
        <v>0.4</v>
      </c>
      <c r="CN47" s="26">
        <f t="shared" si="65"/>
        <v>0.4</v>
      </c>
      <c r="CO47" s="26">
        <f t="shared" si="65"/>
        <v>0.4</v>
      </c>
      <c r="CP47" s="26">
        <f t="shared" si="65"/>
        <v>0.4</v>
      </c>
      <c r="CQ47" s="26">
        <f t="shared" si="65"/>
        <v>0.4</v>
      </c>
      <c r="CR47" s="26">
        <f t="shared" si="65"/>
        <v>0.4</v>
      </c>
      <c r="CS47" s="26">
        <f t="shared" si="65"/>
        <v>0.4</v>
      </c>
      <c r="CT47" s="26">
        <f t="shared" si="65"/>
        <v>0.4</v>
      </c>
      <c r="CU47" s="26">
        <f t="shared" si="65"/>
        <v>0.4</v>
      </c>
      <c r="CV47" s="26">
        <f t="shared" si="65"/>
        <v>0.4</v>
      </c>
    </row>
    <row r="48" spans="2:100" x14ac:dyDescent="0.2">
      <c r="B48" t="s">
        <v>79</v>
      </c>
      <c r="D48" s="23">
        <v>1.4</v>
      </c>
      <c r="E48" s="23">
        <v>1.4</v>
      </c>
      <c r="F48" s="23">
        <v>1.3</v>
      </c>
      <c r="G48" s="23">
        <v>1.2</v>
      </c>
      <c r="H48" s="23">
        <v>1.1000000000000001</v>
      </c>
      <c r="I48" s="23">
        <v>0.8</v>
      </c>
      <c r="J48" s="23">
        <v>0.6</v>
      </c>
      <c r="K48" s="23">
        <v>0.4</v>
      </c>
      <c r="L48" s="3"/>
      <c r="M48" s="26">
        <f t="shared" si="58"/>
        <v>1.4</v>
      </c>
      <c r="N48" s="26">
        <f t="shared" si="58"/>
        <v>1.4</v>
      </c>
      <c r="O48" s="26">
        <f t="shared" si="58"/>
        <v>1.4</v>
      </c>
      <c r="P48" s="26">
        <f t="shared" si="58"/>
        <v>1.4</v>
      </c>
      <c r="Q48" s="26">
        <f t="shared" si="59"/>
        <v>1.4</v>
      </c>
      <c r="R48" s="26">
        <f t="shared" si="59"/>
        <v>1.4</v>
      </c>
      <c r="S48" s="26">
        <f t="shared" si="59"/>
        <v>1.4</v>
      </c>
      <c r="T48" s="26">
        <f t="shared" si="59"/>
        <v>1.4</v>
      </c>
      <c r="U48" s="26">
        <f t="shared" si="59"/>
        <v>1.4</v>
      </c>
      <c r="V48" s="26">
        <f t="shared" si="59"/>
        <v>1.4</v>
      </c>
      <c r="W48" s="26">
        <f t="shared" si="59"/>
        <v>1.4</v>
      </c>
      <c r="X48" s="26">
        <f t="shared" si="59"/>
        <v>1.4</v>
      </c>
      <c r="Y48" s="26">
        <f t="shared" si="59"/>
        <v>1.4</v>
      </c>
      <c r="Z48" s="26">
        <f t="shared" si="59"/>
        <v>1.4</v>
      </c>
      <c r="AA48" s="26">
        <f t="shared" si="59"/>
        <v>1.4</v>
      </c>
      <c r="AB48" s="26">
        <f t="shared" si="59"/>
        <v>1.4</v>
      </c>
      <c r="AC48" s="26">
        <f t="shared" si="60"/>
        <v>1.3</v>
      </c>
      <c r="AD48" s="26">
        <f t="shared" si="60"/>
        <v>1.3</v>
      </c>
      <c r="AE48" s="26">
        <f t="shared" si="60"/>
        <v>1.3</v>
      </c>
      <c r="AF48" s="26">
        <f t="shared" si="60"/>
        <v>1.3</v>
      </c>
      <c r="AG48" s="26">
        <f t="shared" si="60"/>
        <v>1.3</v>
      </c>
      <c r="AH48" s="26">
        <f t="shared" si="60"/>
        <v>1.3</v>
      </c>
      <c r="AI48" s="26">
        <f t="shared" si="60"/>
        <v>1.3</v>
      </c>
      <c r="AJ48" s="26">
        <f t="shared" si="60"/>
        <v>1.3</v>
      </c>
      <c r="AK48" s="26">
        <f t="shared" si="60"/>
        <v>1.3</v>
      </c>
      <c r="AL48" s="26">
        <f t="shared" si="60"/>
        <v>1.3</v>
      </c>
      <c r="AM48" s="26">
        <f t="shared" si="60"/>
        <v>1.3</v>
      </c>
      <c r="AN48" s="26">
        <f t="shared" si="60"/>
        <v>1.3</v>
      </c>
      <c r="AO48" s="26">
        <f t="shared" si="61"/>
        <v>1.2</v>
      </c>
      <c r="AP48" s="26">
        <f t="shared" si="61"/>
        <v>1.2</v>
      </c>
      <c r="AQ48" s="26">
        <f t="shared" si="61"/>
        <v>1.2</v>
      </c>
      <c r="AR48" s="26">
        <f t="shared" si="61"/>
        <v>1.2</v>
      </c>
      <c r="AS48" s="26">
        <f t="shared" si="61"/>
        <v>1.2</v>
      </c>
      <c r="AT48" s="26">
        <f t="shared" si="61"/>
        <v>1.2</v>
      </c>
      <c r="AU48" s="26">
        <f t="shared" si="61"/>
        <v>1.2</v>
      </c>
      <c r="AV48" s="26">
        <f t="shared" si="61"/>
        <v>1.2</v>
      </c>
      <c r="AW48" s="26">
        <f t="shared" si="61"/>
        <v>1.2</v>
      </c>
      <c r="AX48" s="26">
        <f t="shared" si="61"/>
        <v>1.2</v>
      </c>
      <c r="AY48" s="26">
        <f t="shared" si="61"/>
        <v>1.2</v>
      </c>
      <c r="AZ48" s="26">
        <f t="shared" si="61"/>
        <v>1.2</v>
      </c>
      <c r="BA48" s="26">
        <f t="shared" ref="BA48:BL58" si="66">$H48</f>
        <v>1.1000000000000001</v>
      </c>
      <c r="BB48" s="26">
        <f t="shared" si="66"/>
        <v>1.1000000000000001</v>
      </c>
      <c r="BC48" s="26">
        <f t="shared" si="66"/>
        <v>1.1000000000000001</v>
      </c>
      <c r="BD48" s="26">
        <f t="shared" si="66"/>
        <v>1.1000000000000001</v>
      </c>
      <c r="BE48" s="26">
        <f t="shared" si="66"/>
        <v>1.1000000000000001</v>
      </c>
      <c r="BF48" s="26">
        <f t="shared" si="66"/>
        <v>1.1000000000000001</v>
      </c>
      <c r="BG48" s="26">
        <f t="shared" si="66"/>
        <v>1.1000000000000001</v>
      </c>
      <c r="BH48" s="26">
        <f t="shared" si="66"/>
        <v>1.1000000000000001</v>
      </c>
      <c r="BI48" s="26">
        <f t="shared" si="66"/>
        <v>1.1000000000000001</v>
      </c>
      <c r="BJ48" s="26">
        <f t="shared" si="66"/>
        <v>1.1000000000000001</v>
      </c>
      <c r="BK48" s="26">
        <f t="shared" si="66"/>
        <v>1.1000000000000001</v>
      </c>
      <c r="BL48" s="26">
        <f t="shared" si="66"/>
        <v>1.1000000000000001</v>
      </c>
      <c r="BM48" s="26">
        <f t="shared" ref="BM48:BM58" si="67">$I48</f>
        <v>0.8</v>
      </c>
      <c r="BN48" s="26">
        <f t="shared" si="63"/>
        <v>0.8</v>
      </c>
      <c r="BO48" s="26">
        <f t="shared" si="63"/>
        <v>0.8</v>
      </c>
      <c r="BP48" s="26">
        <f t="shared" si="63"/>
        <v>0.8</v>
      </c>
      <c r="BQ48" s="26">
        <f t="shared" si="63"/>
        <v>0.8</v>
      </c>
      <c r="BR48" s="26">
        <f t="shared" si="63"/>
        <v>0.8</v>
      </c>
      <c r="BS48" s="26">
        <f t="shared" si="63"/>
        <v>0.8</v>
      </c>
      <c r="BT48" s="26">
        <f t="shared" si="63"/>
        <v>0.8</v>
      </c>
      <c r="BU48" s="26">
        <f t="shared" si="63"/>
        <v>0.8</v>
      </c>
      <c r="BV48" s="26">
        <f t="shared" si="63"/>
        <v>0.8</v>
      </c>
      <c r="BW48" s="26">
        <f t="shared" si="63"/>
        <v>0.8</v>
      </c>
      <c r="BX48" s="26">
        <f t="shared" si="63"/>
        <v>0.8</v>
      </c>
      <c r="BY48" s="26">
        <f t="shared" si="64"/>
        <v>0.6</v>
      </c>
      <c r="BZ48" s="26">
        <f t="shared" si="64"/>
        <v>0.6</v>
      </c>
      <c r="CA48" s="26">
        <f t="shared" si="64"/>
        <v>0.6</v>
      </c>
      <c r="CB48" s="26">
        <f t="shared" si="64"/>
        <v>0.6</v>
      </c>
      <c r="CC48" s="26">
        <f t="shared" si="64"/>
        <v>0.6</v>
      </c>
      <c r="CD48" s="26">
        <f t="shared" si="64"/>
        <v>0.6</v>
      </c>
      <c r="CE48" s="26">
        <f t="shared" si="64"/>
        <v>0.6</v>
      </c>
      <c r="CF48" s="26">
        <f t="shared" si="64"/>
        <v>0.6</v>
      </c>
      <c r="CG48" s="26">
        <f t="shared" si="64"/>
        <v>0.6</v>
      </c>
      <c r="CH48" s="26">
        <f t="shared" si="64"/>
        <v>0.6</v>
      </c>
      <c r="CI48" s="26">
        <f t="shared" si="64"/>
        <v>0.6</v>
      </c>
      <c r="CJ48" s="26">
        <f t="shared" si="64"/>
        <v>0.6</v>
      </c>
      <c r="CK48" s="26">
        <f t="shared" si="65"/>
        <v>0.4</v>
      </c>
      <c r="CL48" s="26">
        <f t="shared" si="65"/>
        <v>0.4</v>
      </c>
      <c r="CM48" s="26">
        <f t="shared" si="65"/>
        <v>0.4</v>
      </c>
      <c r="CN48" s="26">
        <f t="shared" si="65"/>
        <v>0.4</v>
      </c>
      <c r="CO48" s="26">
        <f t="shared" si="65"/>
        <v>0.4</v>
      </c>
      <c r="CP48" s="26">
        <f t="shared" si="65"/>
        <v>0.4</v>
      </c>
      <c r="CQ48" s="26">
        <f t="shared" si="65"/>
        <v>0.4</v>
      </c>
      <c r="CR48" s="26">
        <f t="shared" si="65"/>
        <v>0.4</v>
      </c>
      <c r="CS48" s="26">
        <f t="shared" si="65"/>
        <v>0.4</v>
      </c>
      <c r="CT48" s="26">
        <f t="shared" si="65"/>
        <v>0.4</v>
      </c>
      <c r="CU48" s="26">
        <f t="shared" si="65"/>
        <v>0.4</v>
      </c>
      <c r="CV48" s="26">
        <f t="shared" si="65"/>
        <v>0.4</v>
      </c>
    </row>
    <row r="49" spans="2:100" x14ac:dyDescent="0.2">
      <c r="B49" t="s">
        <v>12</v>
      </c>
      <c r="D49" s="104">
        <f>'ARPU and margin'!D61</f>
        <v>62.849999999999994</v>
      </c>
      <c r="E49" s="104">
        <f>'ARPU and margin'!E61</f>
        <v>68.5762</v>
      </c>
      <c r="F49" s="104">
        <f>'ARPU and margin'!F61</f>
        <v>92.844997600000013</v>
      </c>
      <c r="G49" s="104">
        <f>'ARPU and margin'!G61</f>
        <v>116.9313127328</v>
      </c>
      <c r="H49" s="104">
        <f>'ARPU and margin'!H61</f>
        <v>136.61681345155841</v>
      </c>
      <c r="I49" s="104">
        <f>'ARPU and margin'!I61</f>
        <v>139.75823166322797</v>
      </c>
      <c r="J49" s="104">
        <f>'ARPU and margin'!J61</f>
        <v>143.33160485815881</v>
      </c>
      <c r="K49" s="104">
        <f>'ARPU and margin'!K61</f>
        <v>147.37494896419025</v>
      </c>
      <c r="L49" s="3"/>
      <c r="M49" s="3">
        <f t="shared" si="58"/>
        <v>62.849999999999994</v>
      </c>
      <c r="N49" s="3">
        <f t="shared" si="58"/>
        <v>62.849999999999994</v>
      </c>
      <c r="O49" s="3">
        <f t="shared" si="58"/>
        <v>62.849999999999994</v>
      </c>
      <c r="P49" s="3">
        <f t="shared" si="58"/>
        <v>62.849999999999994</v>
      </c>
      <c r="Q49" s="3">
        <f t="shared" si="59"/>
        <v>68.5762</v>
      </c>
      <c r="R49" s="3">
        <f t="shared" si="59"/>
        <v>68.5762</v>
      </c>
      <c r="S49" s="3">
        <f t="shared" si="59"/>
        <v>68.5762</v>
      </c>
      <c r="T49" s="3">
        <f t="shared" si="59"/>
        <v>68.5762</v>
      </c>
      <c r="U49" s="3">
        <f t="shared" si="59"/>
        <v>68.5762</v>
      </c>
      <c r="V49" s="3">
        <f t="shared" si="59"/>
        <v>68.5762</v>
      </c>
      <c r="W49" s="3">
        <f t="shared" si="59"/>
        <v>68.5762</v>
      </c>
      <c r="X49" s="3">
        <f t="shared" si="59"/>
        <v>68.5762</v>
      </c>
      <c r="Y49" s="3">
        <f t="shared" si="59"/>
        <v>68.5762</v>
      </c>
      <c r="Z49" s="3">
        <f t="shared" si="59"/>
        <v>68.5762</v>
      </c>
      <c r="AA49" s="3">
        <f t="shared" si="59"/>
        <v>68.5762</v>
      </c>
      <c r="AB49" s="3">
        <f t="shared" si="59"/>
        <v>68.5762</v>
      </c>
      <c r="AC49" s="3">
        <f t="shared" si="60"/>
        <v>92.844997600000013</v>
      </c>
      <c r="AD49" s="3">
        <f t="shared" si="60"/>
        <v>92.844997600000013</v>
      </c>
      <c r="AE49" s="3">
        <f t="shared" si="60"/>
        <v>92.844997600000013</v>
      </c>
      <c r="AF49" s="3">
        <f t="shared" si="60"/>
        <v>92.844997600000013</v>
      </c>
      <c r="AG49" s="3">
        <f t="shared" si="60"/>
        <v>92.844997600000013</v>
      </c>
      <c r="AH49" s="3">
        <f t="shared" si="60"/>
        <v>92.844997600000013</v>
      </c>
      <c r="AI49" s="3">
        <f t="shared" si="60"/>
        <v>92.844997600000013</v>
      </c>
      <c r="AJ49" s="3">
        <f t="shared" si="60"/>
        <v>92.844997600000013</v>
      </c>
      <c r="AK49" s="3">
        <f t="shared" si="60"/>
        <v>92.844997600000013</v>
      </c>
      <c r="AL49" s="3">
        <f t="shared" si="60"/>
        <v>92.844997600000013</v>
      </c>
      <c r="AM49" s="3">
        <f t="shared" si="60"/>
        <v>92.844997600000013</v>
      </c>
      <c r="AN49" s="3">
        <f t="shared" si="60"/>
        <v>92.844997600000013</v>
      </c>
      <c r="AO49" s="3">
        <f t="shared" si="61"/>
        <v>116.9313127328</v>
      </c>
      <c r="AP49" s="3">
        <f t="shared" si="61"/>
        <v>116.9313127328</v>
      </c>
      <c r="AQ49" s="3">
        <f t="shared" si="61"/>
        <v>116.9313127328</v>
      </c>
      <c r="AR49" s="3">
        <f t="shared" si="61"/>
        <v>116.9313127328</v>
      </c>
      <c r="AS49" s="3">
        <f t="shared" si="61"/>
        <v>116.9313127328</v>
      </c>
      <c r="AT49" s="3">
        <f t="shared" si="61"/>
        <v>116.9313127328</v>
      </c>
      <c r="AU49" s="3">
        <f t="shared" si="61"/>
        <v>116.9313127328</v>
      </c>
      <c r="AV49" s="3">
        <f t="shared" si="61"/>
        <v>116.9313127328</v>
      </c>
      <c r="AW49" s="3">
        <f t="shared" si="61"/>
        <v>116.9313127328</v>
      </c>
      <c r="AX49" s="3">
        <f t="shared" si="61"/>
        <v>116.9313127328</v>
      </c>
      <c r="AY49" s="3">
        <f t="shared" si="61"/>
        <v>116.9313127328</v>
      </c>
      <c r="AZ49" s="3">
        <f t="shared" si="61"/>
        <v>116.9313127328</v>
      </c>
      <c r="BA49" s="3">
        <f t="shared" si="66"/>
        <v>136.61681345155841</v>
      </c>
      <c r="BB49" s="3">
        <f t="shared" si="66"/>
        <v>136.61681345155841</v>
      </c>
      <c r="BC49" s="3">
        <f t="shared" si="66"/>
        <v>136.61681345155841</v>
      </c>
      <c r="BD49" s="3">
        <f t="shared" si="66"/>
        <v>136.61681345155841</v>
      </c>
      <c r="BE49" s="3">
        <f t="shared" si="66"/>
        <v>136.61681345155841</v>
      </c>
      <c r="BF49" s="3">
        <f t="shared" si="66"/>
        <v>136.61681345155841</v>
      </c>
      <c r="BG49" s="3">
        <f t="shared" si="66"/>
        <v>136.61681345155841</v>
      </c>
      <c r="BH49" s="3">
        <f t="shared" si="66"/>
        <v>136.61681345155841</v>
      </c>
      <c r="BI49" s="3">
        <f t="shared" si="66"/>
        <v>136.61681345155841</v>
      </c>
      <c r="BJ49" s="3">
        <f t="shared" si="66"/>
        <v>136.61681345155841</v>
      </c>
      <c r="BK49" s="3">
        <f t="shared" si="66"/>
        <v>136.61681345155841</v>
      </c>
      <c r="BL49" s="3">
        <f t="shared" si="66"/>
        <v>136.61681345155841</v>
      </c>
      <c r="BM49" s="3">
        <f t="shared" si="67"/>
        <v>139.75823166322797</v>
      </c>
      <c r="BN49" s="3">
        <f t="shared" si="63"/>
        <v>139.75823166322797</v>
      </c>
      <c r="BO49" s="3">
        <f t="shared" si="63"/>
        <v>139.75823166322797</v>
      </c>
      <c r="BP49" s="3">
        <f t="shared" si="63"/>
        <v>139.75823166322797</v>
      </c>
      <c r="BQ49" s="3">
        <f t="shared" si="63"/>
        <v>139.75823166322797</v>
      </c>
      <c r="BR49" s="3">
        <f t="shared" si="63"/>
        <v>139.75823166322797</v>
      </c>
      <c r="BS49" s="3">
        <f t="shared" si="63"/>
        <v>139.75823166322797</v>
      </c>
      <c r="BT49" s="3">
        <f t="shared" si="63"/>
        <v>139.75823166322797</v>
      </c>
      <c r="BU49" s="3">
        <f t="shared" si="63"/>
        <v>139.75823166322797</v>
      </c>
      <c r="BV49" s="3">
        <f t="shared" si="63"/>
        <v>139.75823166322797</v>
      </c>
      <c r="BW49" s="3">
        <f t="shared" si="63"/>
        <v>139.75823166322797</v>
      </c>
      <c r="BX49" s="3">
        <f t="shared" si="63"/>
        <v>139.75823166322797</v>
      </c>
      <c r="BY49" s="3">
        <f t="shared" si="64"/>
        <v>143.33160485815881</v>
      </c>
      <c r="BZ49" s="3">
        <f t="shared" si="64"/>
        <v>143.33160485815881</v>
      </c>
      <c r="CA49" s="3">
        <f t="shared" si="64"/>
        <v>143.33160485815881</v>
      </c>
      <c r="CB49" s="3">
        <f t="shared" si="64"/>
        <v>143.33160485815881</v>
      </c>
      <c r="CC49" s="3">
        <f t="shared" si="64"/>
        <v>143.33160485815881</v>
      </c>
      <c r="CD49" s="3">
        <f t="shared" si="64"/>
        <v>143.33160485815881</v>
      </c>
      <c r="CE49" s="3">
        <f t="shared" si="64"/>
        <v>143.33160485815881</v>
      </c>
      <c r="CF49" s="3">
        <f t="shared" si="64"/>
        <v>143.33160485815881</v>
      </c>
      <c r="CG49" s="3">
        <f t="shared" si="64"/>
        <v>143.33160485815881</v>
      </c>
      <c r="CH49" s="3">
        <f t="shared" si="64"/>
        <v>143.33160485815881</v>
      </c>
      <c r="CI49" s="3">
        <f t="shared" si="64"/>
        <v>143.33160485815881</v>
      </c>
      <c r="CJ49" s="3">
        <f t="shared" si="64"/>
        <v>143.33160485815881</v>
      </c>
      <c r="CK49" s="3">
        <f t="shared" si="65"/>
        <v>147.37494896419025</v>
      </c>
      <c r="CL49" s="3">
        <f t="shared" si="65"/>
        <v>147.37494896419025</v>
      </c>
      <c r="CM49" s="3">
        <f t="shared" si="65"/>
        <v>147.37494896419025</v>
      </c>
      <c r="CN49" s="3">
        <f t="shared" si="65"/>
        <v>147.37494896419025</v>
      </c>
      <c r="CO49" s="3">
        <f t="shared" si="65"/>
        <v>147.37494896419025</v>
      </c>
      <c r="CP49" s="3">
        <f t="shared" si="65"/>
        <v>147.37494896419025</v>
      </c>
      <c r="CQ49" s="3">
        <f t="shared" si="65"/>
        <v>147.37494896419025</v>
      </c>
      <c r="CR49" s="3">
        <f t="shared" si="65"/>
        <v>147.37494896419025</v>
      </c>
      <c r="CS49" s="3">
        <f t="shared" si="65"/>
        <v>147.37494896419025</v>
      </c>
      <c r="CT49" s="3">
        <f t="shared" si="65"/>
        <v>147.37494896419025</v>
      </c>
      <c r="CU49" s="3">
        <f t="shared" si="65"/>
        <v>147.37494896419025</v>
      </c>
      <c r="CV49" s="3">
        <f t="shared" si="65"/>
        <v>147.37494896419025</v>
      </c>
    </row>
    <row r="50" spans="2:100" x14ac:dyDescent="0.2">
      <c r="B50" t="s">
        <v>3</v>
      </c>
      <c r="D50" s="105">
        <f>'ARPU and margin'!D38</f>
        <v>0.48488464598249803</v>
      </c>
      <c r="E50" s="105">
        <f>'ARPU and margin'!E38</f>
        <v>0.4764860111817219</v>
      </c>
      <c r="F50" s="105">
        <f>'ARPU and margin'!F38</f>
        <v>0.41548376107664409</v>
      </c>
      <c r="G50" s="105">
        <f>'ARPU and margin'!G38</f>
        <v>0.38104385151490533</v>
      </c>
      <c r="H50" s="105">
        <f>'ARPU and margin'!H38</f>
        <v>0.36440708706349434</v>
      </c>
      <c r="I50" s="105">
        <f>'ARPU and margin'!I38</f>
        <v>0.37095243018229068</v>
      </c>
      <c r="J50" s="105">
        <f>'ARPU and margin'!J38</f>
        <v>0.37774723654048747</v>
      </c>
      <c r="K50" s="105">
        <f>'ARPU and margin'!K38</f>
        <v>0.38476576241242078</v>
      </c>
      <c r="L50" s="5"/>
      <c r="M50" s="5">
        <f t="shared" si="58"/>
        <v>0.48488464598249803</v>
      </c>
      <c r="N50" s="5">
        <f t="shared" si="58"/>
        <v>0.48488464598249803</v>
      </c>
      <c r="O50" s="5">
        <f t="shared" si="58"/>
        <v>0.48488464598249803</v>
      </c>
      <c r="P50" s="5">
        <f t="shared" si="58"/>
        <v>0.48488464598249803</v>
      </c>
      <c r="Q50" s="5">
        <f t="shared" si="59"/>
        <v>0.4764860111817219</v>
      </c>
      <c r="R50" s="5">
        <f t="shared" si="59"/>
        <v>0.4764860111817219</v>
      </c>
      <c r="S50" s="5">
        <f t="shared" si="59"/>
        <v>0.4764860111817219</v>
      </c>
      <c r="T50" s="5">
        <f t="shared" si="59"/>
        <v>0.4764860111817219</v>
      </c>
      <c r="U50" s="5">
        <f t="shared" si="59"/>
        <v>0.4764860111817219</v>
      </c>
      <c r="V50" s="5">
        <f t="shared" si="59"/>
        <v>0.4764860111817219</v>
      </c>
      <c r="W50" s="5">
        <f t="shared" si="59"/>
        <v>0.4764860111817219</v>
      </c>
      <c r="X50" s="5">
        <f t="shared" si="59"/>
        <v>0.4764860111817219</v>
      </c>
      <c r="Y50" s="5">
        <f t="shared" si="59"/>
        <v>0.4764860111817219</v>
      </c>
      <c r="Z50" s="5">
        <f t="shared" si="59"/>
        <v>0.4764860111817219</v>
      </c>
      <c r="AA50" s="5">
        <f t="shared" si="59"/>
        <v>0.4764860111817219</v>
      </c>
      <c r="AB50" s="5">
        <f t="shared" si="59"/>
        <v>0.4764860111817219</v>
      </c>
      <c r="AC50" s="5">
        <f t="shared" si="60"/>
        <v>0.41548376107664409</v>
      </c>
      <c r="AD50" s="5">
        <f t="shared" si="60"/>
        <v>0.41548376107664409</v>
      </c>
      <c r="AE50" s="5">
        <f t="shared" si="60"/>
        <v>0.41548376107664409</v>
      </c>
      <c r="AF50" s="5">
        <f t="shared" si="60"/>
        <v>0.41548376107664409</v>
      </c>
      <c r="AG50" s="5">
        <f t="shared" si="60"/>
        <v>0.41548376107664409</v>
      </c>
      <c r="AH50" s="5">
        <f t="shared" si="60"/>
        <v>0.41548376107664409</v>
      </c>
      <c r="AI50" s="5">
        <f t="shared" si="60"/>
        <v>0.41548376107664409</v>
      </c>
      <c r="AJ50" s="5">
        <f t="shared" si="60"/>
        <v>0.41548376107664409</v>
      </c>
      <c r="AK50" s="5">
        <f t="shared" si="60"/>
        <v>0.41548376107664409</v>
      </c>
      <c r="AL50" s="5">
        <f t="shared" si="60"/>
        <v>0.41548376107664409</v>
      </c>
      <c r="AM50" s="5">
        <f t="shared" si="60"/>
        <v>0.41548376107664409</v>
      </c>
      <c r="AN50" s="5">
        <f t="shared" si="60"/>
        <v>0.41548376107664409</v>
      </c>
      <c r="AO50" s="5">
        <f t="shared" si="61"/>
        <v>0.38104385151490533</v>
      </c>
      <c r="AP50" s="5">
        <f t="shared" si="61"/>
        <v>0.38104385151490533</v>
      </c>
      <c r="AQ50" s="5">
        <f t="shared" si="61"/>
        <v>0.38104385151490533</v>
      </c>
      <c r="AR50" s="5">
        <f t="shared" si="61"/>
        <v>0.38104385151490533</v>
      </c>
      <c r="AS50" s="5">
        <f t="shared" si="61"/>
        <v>0.38104385151490533</v>
      </c>
      <c r="AT50" s="5">
        <f t="shared" si="61"/>
        <v>0.38104385151490533</v>
      </c>
      <c r="AU50" s="5">
        <f t="shared" si="61"/>
        <v>0.38104385151490533</v>
      </c>
      <c r="AV50" s="5">
        <f t="shared" si="61"/>
        <v>0.38104385151490533</v>
      </c>
      <c r="AW50" s="5">
        <f t="shared" si="61"/>
        <v>0.38104385151490533</v>
      </c>
      <c r="AX50" s="5">
        <f t="shared" si="61"/>
        <v>0.38104385151490533</v>
      </c>
      <c r="AY50" s="5">
        <f t="shared" si="61"/>
        <v>0.38104385151490533</v>
      </c>
      <c r="AZ50" s="5">
        <f t="shared" si="61"/>
        <v>0.38104385151490533</v>
      </c>
      <c r="BA50" s="5">
        <f t="shared" si="66"/>
        <v>0.36440708706349434</v>
      </c>
      <c r="BB50" s="5">
        <f t="shared" si="66"/>
        <v>0.36440708706349434</v>
      </c>
      <c r="BC50" s="5">
        <f t="shared" si="66"/>
        <v>0.36440708706349434</v>
      </c>
      <c r="BD50" s="5">
        <f t="shared" si="66"/>
        <v>0.36440708706349434</v>
      </c>
      <c r="BE50" s="5">
        <f t="shared" si="66"/>
        <v>0.36440708706349434</v>
      </c>
      <c r="BF50" s="5">
        <f t="shared" si="66"/>
        <v>0.36440708706349434</v>
      </c>
      <c r="BG50" s="5">
        <f t="shared" si="66"/>
        <v>0.36440708706349434</v>
      </c>
      <c r="BH50" s="5">
        <f t="shared" si="66"/>
        <v>0.36440708706349434</v>
      </c>
      <c r="BI50" s="5">
        <f t="shared" si="66"/>
        <v>0.36440708706349434</v>
      </c>
      <c r="BJ50" s="5">
        <f t="shared" si="66"/>
        <v>0.36440708706349434</v>
      </c>
      <c r="BK50" s="5">
        <f t="shared" si="66"/>
        <v>0.36440708706349434</v>
      </c>
      <c r="BL50" s="5">
        <f t="shared" si="66"/>
        <v>0.36440708706349434</v>
      </c>
      <c r="BM50" s="5">
        <f t="shared" si="67"/>
        <v>0.37095243018229068</v>
      </c>
      <c r="BN50" s="5">
        <f t="shared" si="63"/>
        <v>0.37095243018229068</v>
      </c>
      <c r="BO50" s="5">
        <f t="shared" si="63"/>
        <v>0.37095243018229068</v>
      </c>
      <c r="BP50" s="5">
        <f t="shared" si="63"/>
        <v>0.37095243018229068</v>
      </c>
      <c r="BQ50" s="5">
        <f t="shared" si="63"/>
        <v>0.37095243018229068</v>
      </c>
      <c r="BR50" s="5">
        <f t="shared" si="63"/>
        <v>0.37095243018229068</v>
      </c>
      <c r="BS50" s="5">
        <f t="shared" si="63"/>
        <v>0.37095243018229068</v>
      </c>
      <c r="BT50" s="5">
        <f t="shared" si="63"/>
        <v>0.37095243018229068</v>
      </c>
      <c r="BU50" s="5">
        <f t="shared" si="63"/>
        <v>0.37095243018229068</v>
      </c>
      <c r="BV50" s="5">
        <f t="shared" si="63"/>
        <v>0.37095243018229068</v>
      </c>
      <c r="BW50" s="5">
        <f t="shared" si="63"/>
        <v>0.37095243018229068</v>
      </c>
      <c r="BX50" s="5">
        <f t="shared" si="63"/>
        <v>0.37095243018229068</v>
      </c>
      <c r="BY50" s="5">
        <f t="shared" si="64"/>
        <v>0.37774723654048747</v>
      </c>
      <c r="BZ50" s="5">
        <f t="shared" si="64"/>
        <v>0.37774723654048747</v>
      </c>
      <c r="CA50" s="5">
        <f t="shared" si="64"/>
        <v>0.37774723654048747</v>
      </c>
      <c r="CB50" s="5">
        <f t="shared" si="64"/>
        <v>0.37774723654048747</v>
      </c>
      <c r="CC50" s="5">
        <f t="shared" si="64"/>
        <v>0.37774723654048747</v>
      </c>
      <c r="CD50" s="5">
        <f t="shared" si="64"/>
        <v>0.37774723654048747</v>
      </c>
      <c r="CE50" s="5">
        <f t="shared" si="64"/>
        <v>0.37774723654048747</v>
      </c>
      <c r="CF50" s="5">
        <f t="shared" si="64"/>
        <v>0.37774723654048747</v>
      </c>
      <c r="CG50" s="5">
        <f t="shared" si="64"/>
        <v>0.37774723654048747</v>
      </c>
      <c r="CH50" s="5">
        <f t="shared" si="64"/>
        <v>0.37774723654048747</v>
      </c>
      <c r="CI50" s="5">
        <f t="shared" si="64"/>
        <v>0.37774723654048747</v>
      </c>
      <c r="CJ50" s="5">
        <f t="shared" si="64"/>
        <v>0.37774723654048747</v>
      </c>
      <c r="CK50" s="5">
        <f t="shared" si="65"/>
        <v>0.38476576241242078</v>
      </c>
      <c r="CL50" s="5">
        <f t="shared" si="65"/>
        <v>0.38476576241242078</v>
      </c>
      <c r="CM50" s="5">
        <f t="shared" si="65"/>
        <v>0.38476576241242078</v>
      </c>
      <c r="CN50" s="5">
        <f t="shared" si="65"/>
        <v>0.38476576241242078</v>
      </c>
      <c r="CO50" s="5">
        <f t="shared" si="65"/>
        <v>0.38476576241242078</v>
      </c>
      <c r="CP50" s="5">
        <f t="shared" si="65"/>
        <v>0.38476576241242078</v>
      </c>
      <c r="CQ50" s="5">
        <f t="shared" si="65"/>
        <v>0.38476576241242078</v>
      </c>
      <c r="CR50" s="5">
        <f t="shared" si="65"/>
        <v>0.38476576241242078</v>
      </c>
      <c r="CS50" s="5">
        <f t="shared" si="65"/>
        <v>0.38476576241242078</v>
      </c>
      <c r="CT50" s="5">
        <f t="shared" si="65"/>
        <v>0.38476576241242078</v>
      </c>
      <c r="CU50" s="5">
        <f t="shared" si="65"/>
        <v>0.38476576241242078</v>
      </c>
      <c r="CV50" s="5">
        <f t="shared" si="65"/>
        <v>0.38476576241242078</v>
      </c>
    </row>
    <row r="51" spans="2:100" ht="15.75" customHeight="1" x14ac:dyDescent="0.2">
      <c r="B51" t="s">
        <v>68</v>
      </c>
      <c r="D51" s="4">
        <v>10000</v>
      </c>
      <c r="E51" s="4">
        <v>10200</v>
      </c>
      <c r="F51" s="4">
        <v>10400</v>
      </c>
      <c r="G51" s="4">
        <v>10600</v>
      </c>
      <c r="H51" s="4">
        <v>10800</v>
      </c>
      <c r="I51" s="4">
        <v>11000</v>
      </c>
      <c r="J51" s="4">
        <v>11200</v>
      </c>
      <c r="K51" s="4">
        <v>11400</v>
      </c>
      <c r="L51" s="3"/>
      <c r="M51" s="3">
        <f t="shared" si="58"/>
        <v>10000</v>
      </c>
      <c r="N51" s="3">
        <f t="shared" si="58"/>
        <v>10000</v>
      </c>
      <c r="O51" s="3">
        <f t="shared" si="58"/>
        <v>10000</v>
      </c>
      <c r="P51" s="3">
        <f t="shared" si="58"/>
        <v>10000</v>
      </c>
      <c r="Q51" s="3">
        <f t="shared" si="59"/>
        <v>10200</v>
      </c>
      <c r="R51" s="3">
        <f t="shared" si="59"/>
        <v>10200</v>
      </c>
      <c r="S51" s="3">
        <f t="shared" si="59"/>
        <v>10200</v>
      </c>
      <c r="T51" s="3">
        <f t="shared" si="59"/>
        <v>10200</v>
      </c>
      <c r="U51" s="3">
        <f t="shared" si="59"/>
        <v>10200</v>
      </c>
      <c r="V51" s="3">
        <f t="shared" si="59"/>
        <v>10200</v>
      </c>
      <c r="W51" s="3">
        <f t="shared" si="59"/>
        <v>10200</v>
      </c>
      <c r="X51" s="3">
        <f t="shared" si="59"/>
        <v>10200</v>
      </c>
      <c r="Y51" s="3">
        <f t="shared" si="59"/>
        <v>10200</v>
      </c>
      <c r="Z51" s="3">
        <f t="shared" si="59"/>
        <v>10200</v>
      </c>
      <c r="AA51" s="3">
        <f t="shared" si="59"/>
        <v>10200</v>
      </c>
      <c r="AB51" s="3">
        <f t="shared" si="59"/>
        <v>10200</v>
      </c>
      <c r="AC51" s="3">
        <f t="shared" si="60"/>
        <v>10400</v>
      </c>
      <c r="AD51" s="3">
        <f t="shared" si="60"/>
        <v>10400</v>
      </c>
      <c r="AE51" s="3">
        <f t="shared" si="60"/>
        <v>10400</v>
      </c>
      <c r="AF51" s="3">
        <f t="shared" si="60"/>
        <v>10400</v>
      </c>
      <c r="AG51" s="3">
        <f t="shared" si="60"/>
        <v>10400</v>
      </c>
      <c r="AH51" s="3">
        <f t="shared" si="60"/>
        <v>10400</v>
      </c>
      <c r="AI51" s="3">
        <f t="shared" si="60"/>
        <v>10400</v>
      </c>
      <c r="AJ51" s="3">
        <f t="shared" si="60"/>
        <v>10400</v>
      </c>
      <c r="AK51" s="3">
        <f t="shared" si="60"/>
        <v>10400</v>
      </c>
      <c r="AL51" s="3">
        <f t="shared" si="60"/>
        <v>10400</v>
      </c>
      <c r="AM51" s="3">
        <f t="shared" si="60"/>
        <v>10400</v>
      </c>
      <c r="AN51" s="3">
        <f t="shared" si="60"/>
        <v>10400</v>
      </c>
      <c r="AO51" s="3">
        <f t="shared" si="61"/>
        <v>10600</v>
      </c>
      <c r="AP51" s="3">
        <f t="shared" si="61"/>
        <v>10600</v>
      </c>
      <c r="AQ51" s="3">
        <f t="shared" si="61"/>
        <v>10600</v>
      </c>
      <c r="AR51" s="3">
        <f t="shared" si="61"/>
        <v>10600</v>
      </c>
      <c r="AS51" s="3">
        <f t="shared" si="61"/>
        <v>10600</v>
      </c>
      <c r="AT51" s="3">
        <f t="shared" si="61"/>
        <v>10600</v>
      </c>
      <c r="AU51" s="3">
        <f t="shared" si="61"/>
        <v>10600</v>
      </c>
      <c r="AV51" s="3">
        <f t="shared" si="61"/>
        <v>10600</v>
      </c>
      <c r="AW51" s="3">
        <f t="shared" si="61"/>
        <v>10600</v>
      </c>
      <c r="AX51" s="3">
        <f t="shared" si="61"/>
        <v>10600</v>
      </c>
      <c r="AY51" s="3">
        <f t="shared" si="61"/>
        <v>10600</v>
      </c>
      <c r="AZ51" s="3">
        <f t="shared" si="61"/>
        <v>10600</v>
      </c>
      <c r="BA51" s="3">
        <f t="shared" si="66"/>
        <v>10800</v>
      </c>
      <c r="BB51" s="3">
        <f t="shared" si="66"/>
        <v>10800</v>
      </c>
      <c r="BC51" s="3">
        <f t="shared" si="66"/>
        <v>10800</v>
      </c>
      <c r="BD51" s="3">
        <f t="shared" si="66"/>
        <v>10800</v>
      </c>
      <c r="BE51" s="3">
        <f t="shared" si="66"/>
        <v>10800</v>
      </c>
      <c r="BF51" s="3">
        <f t="shared" si="66"/>
        <v>10800</v>
      </c>
      <c r="BG51" s="3">
        <f t="shared" si="66"/>
        <v>10800</v>
      </c>
      <c r="BH51" s="3">
        <f t="shared" si="66"/>
        <v>10800</v>
      </c>
      <c r="BI51" s="3">
        <f t="shared" si="66"/>
        <v>10800</v>
      </c>
      <c r="BJ51" s="3">
        <f t="shared" si="66"/>
        <v>10800</v>
      </c>
      <c r="BK51" s="3">
        <f t="shared" si="66"/>
        <v>10800</v>
      </c>
      <c r="BL51" s="3">
        <f t="shared" si="66"/>
        <v>10800</v>
      </c>
      <c r="BM51" s="3">
        <f t="shared" si="67"/>
        <v>11000</v>
      </c>
      <c r="BN51" s="3">
        <f t="shared" si="63"/>
        <v>11000</v>
      </c>
      <c r="BO51" s="3">
        <f t="shared" si="63"/>
        <v>11000</v>
      </c>
      <c r="BP51" s="3">
        <f t="shared" si="63"/>
        <v>11000</v>
      </c>
      <c r="BQ51" s="3">
        <f t="shared" si="63"/>
        <v>11000</v>
      </c>
      <c r="BR51" s="3">
        <f t="shared" si="63"/>
        <v>11000</v>
      </c>
      <c r="BS51" s="3">
        <f t="shared" si="63"/>
        <v>11000</v>
      </c>
      <c r="BT51" s="3">
        <f t="shared" si="63"/>
        <v>11000</v>
      </c>
      <c r="BU51" s="3">
        <f t="shared" si="63"/>
        <v>11000</v>
      </c>
      <c r="BV51" s="3">
        <f t="shared" si="63"/>
        <v>11000</v>
      </c>
      <c r="BW51" s="3">
        <f t="shared" si="63"/>
        <v>11000</v>
      </c>
      <c r="BX51" s="3">
        <f t="shared" si="63"/>
        <v>11000</v>
      </c>
      <c r="BY51" s="3">
        <f t="shared" si="64"/>
        <v>11200</v>
      </c>
      <c r="BZ51" s="3">
        <f t="shared" si="64"/>
        <v>11200</v>
      </c>
      <c r="CA51" s="3">
        <f t="shared" si="64"/>
        <v>11200</v>
      </c>
      <c r="CB51" s="3">
        <f t="shared" si="64"/>
        <v>11200</v>
      </c>
      <c r="CC51" s="3">
        <f t="shared" si="64"/>
        <v>11200</v>
      </c>
      <c r="CD51" s="3">
        <f t="shared" si="64"/>
        <v>11200</v>
      </c>
      <c r="CE51" s="3">
        <f t="shared" si="64"/>
        <v>11200</v>
      </c>
      <c r="CF51" s="3">
        <f t="shared" si="64"/>
        <v>11200</v>
      </c>
      <c r="CG51" s="3">
        <f t="shared" si="64"/>
        <v>11200</v>
      </c>
      <c r="CH51" s="3">
        <f t="shared" si="64"/>
        <v>11200</v>
      </c>
      <c r="CI51" s="3">
        <f t="shared" si="64"/>
        <v>11200</v>
      </c>
      <c r="CJ51" s="3">
        <f t="shared" si="64"/>
        <v>11200</v>
      </c>
      <c r="CK51" s="3">
        <f t="shared" si="65"/>
        <v>11400</v>
      </c>
      <c r="CL51" s="3">
        <f t="shared" si="65"/>
        <v>11400</v>
      </c>
      <c r="CM51" s="3">
        <f t="shared" si="65"/>
        <v>11400</v>
      </c>
      <c r="CN51" s="3">
        <f t="shared" si="65"/>
        <v>11400</v>
      </c>
      <c r="CO51" s="3">
        <f t="shared" si="65"/>
        <v>11400</v>
      </c>
      <c r="CP51" s="3">
        <f t="shared" si="65"/>
        <v>11400</v>
      </c>
      <c r="CQ51" s="3">
        <f t="shared" si="65"/>
        <v>11400</v>
      </c>
      <c r="CR51" s="3">
        <f t="shared" si="65"/>
        <v>11400</v>
      </c>
      <c r="CS51" s="3">
        <f t="shared" si="65"/>
        <v>11400</v>
      </c>
      <c r="CT51" s="3">
        <f t="shared" si="65"/>
        <v>11400</v>
      </c>
      <c r="CU51" s="3">
        <f t="shared" si="65"/>
        <v>11400</v>
      </c>
      <c r="CV51" s="3">
        <f t="shared" si="65"/>
        <v>11400</v>
      </c>
    </row>
    <row r="52" spans="2:100" x14ac:dyDescent="0.2">
      <c r="B52" t="s">
        <v>126</v>
      </c>
      <c r="D52" s="59">
        <v>2.5000000000000001E-2</v>
      </c>
      <c r="E52" s="59">
        <v>2.5000000000000001E-2</v>
      </c>
      <c r="F52" s="59">
        <v>2.5000000000000001E-2</v>
      </c>
      <c r="G52" s="59">
        <v>2.5000000000000001E-2</v>
      </c>
      <c r="H52" s="59">
        <v>2.5000000000000001E-2</v>
      </c>
      <c r="I52" s="59">
        <v>2.5000000000000001E-2</v>
      </c>
      <c r="J52" s="59">
        <v>2.5000000000000001E-2</v>
      </c>
      <c r="K52" s="59">
        <v>2.5000000000000001E-2</v>
      </c>
      <c r="L52" s="3"/>
      <c r="M52" s="25">
        <f t="shared" si="58"/>
        <v>2.5000000000000001E-2</v>
      </c>
      <c r="N52" s="25">
        <f t="shared" si="58"/>
        <v>2.5000000000000001E-2</v>
      </c>
      <c r="O52" s="25">
        <f t="shared" si="58"/>
        <v>2.5000000000000001E-2</v>
      </c>
      <c r="P52" s="25">
        <f t="shared" si="58"/>
        <v>2.5000000000000001E-2</v>
      </c>
      <c r="Q52" s="25">
        <f t="shared" si="59"/>
        <v>2.5000000000000001E-2</v>
      </c>
      <c r="R52" s="25">
        <f t="shared" si="59"/>
        <v>2.5000000000000001E-2</v>
      </c>
      <c r="S52" s="25">
        <f t="shared" si="59"/>
        <v>2.5000000000000001E-2</v>
      </c>
      <c r="T52" s="25">
        <f t="shared" si="59"/>
        <v>2.5000000000000001E-2</v>
      </c>
      <c r="U52" s="25">
        <f t="shared" si="59"/>
        <v>2.5000000000000001E-2</v>
      </c>
      <c r="V52" s="25">
        <f t="shared" si="59"/>
        <v>2.5000000000000001E-2</v>
      </c>
      <c r="W52" s="25">
        <f t="shared" si="59"/>
        <v>2.5000000000000001E-2</v>
      </c>
      <c r="X52" s="25">
        <f t="shared" si="59"/>
        <v>2.5000000000000001E-2</v>
      </c>
      <c r="Y52" s="25">
        <f t="shared" si="59"/>
        <v>2.5000000000000001E-2</v>
      </c>
      <c r="Z52" s="25">
        <f t="shared" si="59"/>
        <v>2.5000000000000001E-2</v>
      </c>
      <c r="AA52" s="25">
        <f t="shared" si="59"/>
        <v>2.5000000000000001E-2</v>
      </c>
      <c r="AB52" s="25">
        <f t="shared" si="59"/>
        <v>2.5000000000000001E-2</v>
      </c>
      <c r="AC52" s="25">
        <f t="shared" si="60"/>
        <v>2.5000000000000001E-2</v>
      </c>
      <c r="AD52" s="25">
        <f t="shared" si="60"/>
        <v>2.5000000000000001E-2</v>
      </c>
      <c r="AE52" s="25">
        <f t="shared" si="60"/>
        <v>2.5000000000000001E-2</v>
      </c>
      <c r="AF52" s="25">
        <f t="shared" si="60"/>
        <v>2.5000000000000001E-2</v>
      </c>
      <c r="AG52" s="25">
        <f t="shared" si="60"/>
        <v>2.5000000000000001E-2</v>
      </c>
      <c r="AH52" s="25">
        <f t="shared" si="60"/>
        <v>2.5000000000000001E-2</v>
      </c>
      <c r="AI52" s="25">
        <f t="shared" si="60"/>
        <v>2.5000000000000001E-2</v>
      </c>
      <c r="AJ52" s="25">
        <f t="shared" si="60"/>
        <v>2.5000000000000001E-2</v>
      </c>
      <c r="AK52" s="25">
        <f t="shared" si="60"/>
        <v>2.5000000000000001E-2</v>
      </c>
      <c r="AL52" s="25">
        <f t="shared" si="60"/>
        <v>2.5000000000000001E-2</v>
      </c>
      <c r="AM52" s="25">
        <f t="shared" si="60"/>
        <v>2.5000000000000001E-2</v>
      </c>
      <c r="AN52" s="25">
        <f t="shared" si="60"/>
        <v>2.5000000000000001E-2</v>
      </c>
      <c r="AO52" s="25">
        <f t="shared" si="61"/>
        <v>2.5000000000000001E-2</v>
      </c>
      <c r="AP52" s="25">
        <f t="shared" si="61"/>
        <v>2.5000000000000001E-2</v>
      </c>
      <c r="AQ52" s="25">
        <f t="shared" si="61"/>
        <v>2.5000000000000001E-2</v>
      </c>
      <c r="AR52" s="25">
        <f t="shared" si="61"/>
        <v>2.5000000000000001E-2</v>
      </c>
      <c r="AS52" s="25">
        <f t="shared" si="61"/>
        <v>2.5000000000000001E-2</v>
      </c>
      <c r="AT52" s="25">
        <f t="shared" si="61"/>
        <v>2.5000000000000001E-2</v>
      </c>
      <c r="AU52" s="25">
        <f t="shared" si="61"/>
        <v>2.5000000000000001E-2</v>
      </c>
      <c r="AV52" s="25">
        <f t="shared" si="61"/>
        <v>2.5000000000000001E-2</v>
      </c>
      <c r="AW52" s="25">
        <f t="shared" si="61"/>
        <v>2.5000000000000001E-2</v>
      </c>
      <c r="AX52" s="25">
        <f t="shared" si="61"/>
        <v>2.5000000000000001E-2</v>
      </c>
      <c r="AY52" s="25">
        <f t="shared" si="61"/>
        <v>2.5000000000000001E-2</v>
      </c>
      <c r="AZ52" s="25">
        <f t="shared" si="61"/>
        <v>2.5000000000000001E-2</v>
      </c>
      <c r="BA52" s="25">
        <f t="shared" si="66"/>
        <v>2.5000000000000001E-2</v>
      </c>
      <c r="BB52" s="25">
        <f t="shared" si="66"/>
        <v>2.5000000000000001E-2</v>
      </c>
      <c r="BC52" s="25">
        <f t="shared" si="66"/>
        <v>2.5000000000000001E-2</v>
      </c>
      <c r="BD52" s="25">
        <f t="shared" si="66"/>
        <v>2.5000000000000001E-2</v>
      </c>
      <c r="BE52" s="25">
        <f t="shared" si="66"/>
        <v>2.5000000000000001E-2</v>
      </c>
      <c r="BF52" s="25">
        <f t="shared" si="66"/>
        <v>2.5000000000000001E-2</v>
      </c>
      <c r="BG52" s="25">
        <f t="shared" si="66"/>
        <v>2.5000000000000001E-2</v>
      </c>
      <c r="BH52" s="25">
        <f t="shared" si="66"/>
        <v>2.5000000000000001E-2</v>
      </c>
      <c r="BI52" s="25">
        <f t="shared" si="66"/>
        <v>2.5000000000000001E-2</v>
      </c>
      <c r="BJ52" s="25">
        <f t="shared" si="66"/>
        <v>2.5000000000000001E-2</v>
      </c>
      <c r="BK52" s="25">
        <f t="shared" si="66"/>
        <v>2.5000000000000001E-2</v>
      </c>
      <c r="BL52" s="25">
        <f t="shared" si="66"/>
        <v>2.5000000000000001E-2</v>
      </c>
      <c r="BM52" s="25">
        <f t="shared" si="67"/>
        <v>2.5000000000000001E-2</v>
      </c>
      <c r="BN52" s="25">
        <f t="shared" si="63"/>
        <v>2.5000000000000001E-2</v>
      </c>
      <c r="BO52" s="25">
        <f t="shared" si="63"/>
        <v>2.5000000000000001E-2</v>
      </c>
      <c r="BP52" s="25">
        <f t="shared" si="63"/>
        <v>2.5000000000000001E-2</v>
      </c>
      <c r="BQ52" s="25">
        <f t="shared" si="63"/>
        <v>2.5000000000000001E-2</v>
      </c>
      <c r="BR52" s="25">
        <f t="shared" si="63"/>
        <v>2.5000000000000001E-2</v>
      </c>
      <c r="BS52" s="25">
        <f t="shared" si="63"/>
        <v>2.5000000000000001E-2</v>
      </c>
      <c r="BT52" s="25">
        <f t="shared" si="63"/>
        <v>2.5000000000000001E-2</v>
      </c>
      <c r="BU52" s="25">
        <f t="shared" si="63"/>
        <v>2.5000000000000001E-2</v>
      </c>
      <c r="BV52" s="25">
        <f t="shared" si="63"/>
        <v>2.5000000000000001E-2</v>
      </c>
      <c r="BW52" s="25">
        <f t="shared" si="63"/>
        <v>2.5000000000000001E-2</v>
      </c>
      <c r="BX52" s="25">
        <f t="shared" si="63"/>
        <v>2.5000000000000001E-2</v>
      </c>
      <c r="BY52" s="25">
        <f t="shared" si="64"/>
        <v>2.5000000000000001E-2</v>
      </c>
      <c r="BZ52" s="25">
        <f t="shared" si="64"/>
        <v>2.5000000000000001E-2</v>
      </c>
      <c r="CA52" s="25">
        <f t="shared" si="64"/>
        <v>2.5000000000000001E-2</v>
      </c>
      <c r="CB52" s="25">
        <f t="shared" si="64"/>
        <v>2.5000000000000001E-2</v>
      </c>
      <c r="CC52" s="25">
        <f t="shared" si="64"/>
        <v>2.5000000000000001E-2</v>
      </c>
      <c r="CD52" s="25">
        <f t="shared" si="64"/>
        <v>2.5000000000000001E-2</v>
      </c>
      <c r="CE52" s="25">
        <f t="shared" si="64"/>
        <v>2.5000000000000001E-2</v>
      </c>
      <c r="CF52" s="25">
        <f t="shared" si="64"/>
        <v>2.5000000000000001E-2</v>
      </c>
      <c r="CG52" s="25">
        <f t="shared" si="64"/>
        <v>2.5000000000000001E-2</v>
      </c>
      <c r="CH52" s="25">
        <f t="shared" si="64"/>
        <v>2.5000000000000001E-2</v>
      </c>
      <c r="CI52" s="25">
        <f t="shared" si="64"/>
        <v>2.5000000000000001E-2</v>
      </c>
      <c r="CJ52" s="25">
        <f t="shared" si="64"/>
        <v>2.5000000000000001E-2</v>
      </c>
      <c r="CK52" s="25">
        <f t="shared" si="65"/>
        <v>2.5000000000000001E-2</v>
      </c>
      <c r="CL52" s="25">
        <f t="shared" si="65"/>
        <v>2.5000000000000001E-2</v>
      </c>
      <c r="CM52" s="25">
        <f t="shared" si="65"/>
        <v>2.5000000000000001E-2</v>
      </c>
      <c r="CN52" s="25">
        <f t="shared" si="65"/>
        <v>2.5000000000000001E-2</v>
      </c>
      <c r="CO52" s="25">
        <f t="shared" si="65"/>
        <v>2.5000000000000001E-2</v>
      </c>
      <c r="CP52" s="25">
        <f t="shared" si="65"/>
        <v>2.5000000000000001E-2</v>
      </c>
      <c r="CQ52" s="25">
        <f t="shared" si="65"/>
        <v>2.5000000000000001E-2</v>
      </c>
      <c r="CR52" s="25">
        <f t="shared" si="65"/>
        <v>2.5000000000000001E-2</v>
      </c>
      <c r="CS52" s="25">
        <f t="shared" si="65"/>
        <v>2.5000000000000001E-2</v>
      </c>
      <c r="CT52" s="25">
        <f t="shared" si="65"/>
        <v>2.5000000000000001E-2</v>
      </c>
      <c r="CU52" s="25">
        <f t="shared" si="65"/>
        <v>2.5000000000000001E-2</v>
      </c>
      <c r="CV52" s="25">
        <f t="shared" si="65"/>
        <v>2.5000000000000001E-2</v>
      </c>
    </row>
    <row r="53" spans="2:100" x14ac:dyDescent="0.2">
      <c r="B53" t="s">
        <v>127</v>
      </c>
      <c r="D53" s="4">
        <v>5000</v>
      </c>
      <c r="E53" s="4">
        <v>5000</v>
      </c>
      <c r="F53" s="4">
        <v>5250</v>
      </c>
      <c r="G53" s="4">
        <v>5500</v>
      </c>
      <c r="H53" s="4">
        <v>5750</v>
      </c>
      <c r="I53" s="4">
        <v>6000</v>
      </c>
      <c r="J53" s="4">
        <f>I53*1.02</f>
        <v>6120</v>
      </c>
      <c r="K53" s="4">
        <f>J53*1.02</f>
        <v>6242.4000000000005</v>
      </c>
      <c r="L53" s="3"/>
      <c r="M53" s="3">
        <f t="shared" si="58"/>
        <v>5000</v>
      </c>
      <c r="N53" s="3">
        <f t="shared" si="58"/>
        <v>5000</v>
      </c>
      <c r="O53" s="3">
        <f t="shared" si="58"/>
        <v>5000</v>
      </c>
      <c r="P53" s="3">
        <f t="shared" si="58"/>
        <v>5000</v>
      </c>
      <c r="Q53" s="3">
        <f t="shared" si="59"/>
        <v>5000</v>
      </c>
      <c r="R53" s="3">
        <f t="shared" si="59"/>
        <v>5000</v>
      </c>
      <c r="S53" s="3">
        <f t="shared" si="59"/>
        <v>5000</v>
      </c>
      <c r="T53" s="3">
        <f t="shared" si="59"/>
        <v>5000</v>
      </c>
      <c r="U53" s="3">
        <f t="shared" si="59"/>
        <v>5000</v>
      </c>
      <c r="V53" s="3">
        <f t="shared" si="59"/>
        <v>5000</v>
      </c>
      <c r="W53" s="3">
        <f t="shared" si="59"/>
        <v>5000</v>
      </c>
      <c r="X53" s="3">
        <f t="shared" si="59"/>
        <v>5000</v>
      </c>
      <c r="Y53" s="3">
        <f t="shared" si="59"/>
        <v>5000</v>
      </c>
      <c r="Z53" s="3">
        <f t="shared" si="59"/>
        <v>5000</v>
      </c>
      <c r="AA53" s="3">
        <f t="shared" si="59"/>
        <v>5000</v>
      </c>
      <c r="AB53" s="3">
        <f t="shared" si="59"/>
        <v>5000</v>
      </c>
      <c r="AC53" s="3">
        <f t="shared" si="60"/>
        <v>5250</v>
      </c>
      <c r="AD53" s="3">
        <f t="shared" si="60"/>
        <v>5250</v>
      </c>
      <c r="AE53" s="3">
        <f t="shared" si="60"/>
        <v>5250</v>
      </c>
      <c r="AF53" s="3">
        <f t="shared" si="60"/>
        <v>5250</v>
      </c>
      <c r="AG53" s="3">
        <f t="shared" si="60"/>
        <v>5250</v>
      </c>
      <c r="AH53" s="3">
        <f t="shared" si="60"/>
        <v>5250</v>
      </c>
      <c r="AI53" s="3">
        <f t="shared" si="60"/>
        <v>5250</v>
      </c>
      <c r="AJ53" s="3">
        <f t="shared" si="60"/>
        <v>5250</v>
      </c>
      <c r="AK53" s="3">
        <f t="shared" si="60"/>
        <v>5250</v>
      </c>
      <c r="AL53" s="3">
        <f t="shared" si="60"/>
        <v>5250</v>
      </c>
      <c r="AM53" s="3">
        <f t="shared" si="60"/>
        <v>5250</v>
      </c>
      <c r="AN53" s="3">
        <f t="shared" si="60"/>
        <v>5250</v>
      </c>
      <c r="AO53" s="3">
        <f t="shared" si="61"/>
        <v>5500</v>
      </c>
      <c r="AP53" s="3">
        <f t="shared" si="61"/>
        <v>5500</v>
      </c>
      <c r="AQ53" s="3">
        <f t="shared" si="61"/>
        <v>5500</v>
      </c>
      <c r="AR53" s="3">
        <f t="shared" si="61"/>
        <v>5500</v>
      </c>
      <c r="AS53" s="3">
        <f t="shared" si="61"/>
        <v>5500</v>
      </c>
      <c r="AT53" s="3">
        <f t="shared" si="61"/>
        <v>5500</v>
      </c>
      <c r="AU53" s="3">
        <f t="shared" si="61"/>
        <v>5500</v>
      </c>
      <c r="AV53" s="3">
        <f t="shared" si="61"/>
        <v>5500</v>
      </c>
      <c r="AW53" s="3">
        <f t="shared" si="61"/>
        <v>5500</v>
      </c>
      <c r="AX53" s="3">
        <f t="shared" si="61"/>
        <v>5500</v>
      </c>
      <c r="AY53" s="3">
        <f t="shared" si="61"/>
        <v>5500</v>
      </c>
      <c r="AZ53" s="3">
        <f t="shared" si="61"/>
        <v>5500</v>
      </c>
      <c r="BA53" s="3">
        <f t="shared" si="66"/>
        <v>5750</v>
      </c>
      <c r="BB53" s="3">
        <f t="shared" si="66"/>
        <v>5750</v>
      </c>
      <c r="BC53" s="3">
        <f t="shared" si="66"/>
        <v>5750</v>
      </c>
      <c r="BD53" s="3">
        <f t="shared" si="66"/>
        <v>5750</v>
      </c>
      <c r="BE53" s="3">
        <f t="shared" si="66"/>
        <v>5750</v>
      </c>
      <c r="BF53" s="3">
        <f t="shared" si="66"/>
        <v>5750</v>
      </c>
      <c r="BG53" s="3">
        <f t="shared" si="66"/>
        <v>5750</v>
      </c>
      <c r="BH53" s="3">
        <f t="shared" si="66"/>
        <v>5750</v>
      </c>
      <c r="BI53" s="3">
        <f t="shared" si="66"/>
        <v>5750</v>
      </c>
      <c r="BJ53" s="3">
        <f t="shared" si="66"/>
        <v>5750</v>
      </c>
      <c r="BK53" s="3">
        <f t="shared" si="66"/>
        <v>5750</v>
      </c>
      <c r="BL53" s="3">
        <f t="shared" si="66"/>
        <v>5750</v>
      </c>
      <c r="BM53" s="3">
        <f t="shared" si="67"/>
        <v>6000</v>
      </c>
      <c r="BN53" s="3">
        <f t="shared" si="63"/>
        <v>6000</v>
      </c>
      <c r="BO53" s="3">
        <f t="shared" si="63"/>
        <v>6000</v>
      </c>
      <c r="BP53" s="3">
        <f t="shared" si="63"/>
        <v>6000</v>
      </c>
      <c r="BQ53" s="3">
        <f t="shared" si="63"/>
        <v>6000</v>
      </c>
      <c r="BR53" s="3">
        <f t="shared" si="63"/>
        <v>6000</v>
      </c>
      <c r="BS53" s="3">
        <f t="shared" si="63"/>
        <v>6000</v>
      </c>
      <c r="BT53" s="3">
        <f t="shared" si="63"/>
        <v>6000</v>
      </c>
      <c r="BU53" s="3">
        <f t="shared" si="63"/>
        <v>6000</v>
      </c>
      <c r="BV53" s="3">
        <f t="shared" si="63"/>
        <v>6000</v>
      </c>
      <c r="BW53" s="3">
        <f t="shared" si="63"/>
        <v>6000</v>
      </c>
      <c r="BX53" s="3">
        <f t="shared" si="63"/>
        <v>6000</v>
      </c>
      <c r="BY53" s="3">
        <f t="shared" si="64"/>
        <v>6120</v>
      </c>
      <c r="BZ53" s="3">
        <f t="shared" si="64"/>
        <v>6120</v>
      </c>
      <c r="CA53" s="3">
        <f t="shared" si="64"/>
        <v>6120</v>
      </c>
      <c r="CB53" s="3">
        <f t="shared" si="64"/>
        <v>6120</v>
      </c>
      <c r="CC53" s="3">
        <f t="shared" si="64"/>
        <v>6120</v>
      </c>
      <c r="CD53" s="3">
        <f t="shared" si="64"/>
        <v>6120</v>
      </c>
      <c r="CE53" s="3">
        <f t="shared" si="64"/>
        <v>6120</v>
      </c>
      <c r="CF53" s="3">
        <f t="shared" si="64"/>
        <v>6120</v>
      </c>
      <c r="CG53" s="3">
        <f t="shared" si="64"/>
        <v>6120</v>
      </c>
      <c r="CH53" s="3">
        <f t="shared" si="64"/>
        <v>6120</v>
      </c>
      <c r="CI53" s="3">
        <f t="shared" si="64"/>
        <v>6120</v>
      </c>
      <c r="CJ53" s="3">
        <f t="shared" si="64"/>
        <v>6120</v>
      </c>
      <c r="CK53" s="3">
        <f t="shared" si="65"/>
        <v>6242.4000000000005</v>
      </c>
      <c r="CL53" s="3">
        <f t="shared" si="65"/>
        <v>6242.4000000000005</v>
      </c>
      <c r="CM53" s="3">
        <f t="shared" si="65"/>
        <v>6242.4000000000005</v>
      </c>
      <c r="CN53" s="3">
        <f t="shared" si="65"/>
        <v>6242.4000000000005</v>
      </c>
      <c r="CO53" s="3">
        <f t="shared" si="65"/>
        <v>6242.4000000000005</v>
      </c>
      <c r="CP53" s="3">
        <f t="shared" si="65"/>
        <v>6242.4000000000005</v>
      </c>
      <c r="CQ53" s="3">
        <f t="shared" si="65"/>
        <v>6242.4000000000005</v>
      </c>
      <c r="CR53" s="3">
        <f t="shared" si="65"/>
        <v>6242.4000000000005</v>
      </c>
      <c r="CS53" s="3">
        <f t="shared" si="65"/>
        <v>6242.4000000000005</v>
      </c>
      <c r="CT53" s="3">
        <f t="shared" si="65"/>
        <v>6242.4000000000005</v>
      </c>
      <c r="CU53" s="3">
        <f t="shared" si="65"/>
        <v>6242.4000000000005</v>
      </c>
      <c r="CV53" s="3">
        <f t="shared" si="65"/>
        <v>6242.4000000000005</v>
      </c>
    </row>
    <row r="54" spans="2:100" x14ac:dyDescent="0.2">
      <c r="B54" t="s">
        <v>128</v>
      </c>
      <c r="D54" s="4">
        <v>35</v>
      </c>
      <c r="E54" s="4">
        <v>35</v>
      </c>
      <c r="F54" s="4">
        <v>40</v>
      </c>
      <c r="G54" s="4">
        <v>45</v>
      </c>
      <c r="H54" s="4">
        <v>50</v>
      </c>
      <c r="I54" s="4">
        <v>50</v>
      </c>
      <c r="J54" s="4">
        <v>50</v>
      </c>
      <c r="K54" s="4">
        <v>50</v>
      </c>
      <c r="L54" s="3"/>
      <c r="M54" s="3">
        <f t="shared" si="58"/>
        <v>35</v>
      </c>
      <c r="N54" s="3">
        <f t="shared" si="58"/>
        <v>35</v>
      </c>
      <c r="O54" s="3">
        <f t="shared" si="58"/>
        <v>35</v>
      </c>
      <c r="P54" s="3">
        <f t="shared" si="58"/>
        <v>35</v>
      </c>
      <c r="Q54" s="3">
        <f t="shared" si="59"/>
        <v>35</v>
      </c>
      <c r="R54" s="3">
        <f t="shared" si="59"/>
        <v>35</v>
      </c>
      <c r="S54" s="3">
        <f t="shared" si="59"/>
        <v>35</v>
      </c>
      <c r="T54" s="3">
        <f t="shared" si="59"/>
        <v>35</v>
      </c>
      <c r="U54" s="3">
        <f t="shared" si="59"/>
        <v>35</v>
      </c>
      <c r="V54" s="3">
        <f t="shared" si="59"/>
        <v>35</v>
      </c>
      <c r="W54" s="3">
        <f t="shared" si="59"/>
        <v>35</v>
      </c>
      <c r="X54" s="3">
        <f t="shared" si="59"/>
        <v>35</v>
      </c>
      <c r="Y54" s="3">
        <f t="shared" si="59"/>
        <v>35</v>
      </c>
      <c r="Z54" s="3">
        <f t="shared" si="59"/>
        <v>35</v>
      </c>
      <c r="AA54" s="3">
        <f t="shared" si="59"/>
        <v>35</v>
      </c>
      <c r="AB54" s="3">
        <f t="shared" si="59"/>
        <v>35</v>
      </c>
      <c r="AC54" s="3">
        <f t="shared" si="60"/>
        <v>40</v>
      </c>
      <c r="AD54" s="3">
        <f t="shared" si="60"/>
        <v>40</v>
      </c>
      <c r="AE54" s="3">
        <f t="shared" si="60"/>
        <v>40</v>
      </c>
      <c r="AF54" s="3">
        <f t="shared" si="60"/>
        <v>40</v>
      </c>
      <c r="AG54" s="3">
        <f t="shared" si="60"/>
        <v>40</v>
      </c>
      <c r="AH54" s="3">
        <f t="shared" si="60"/>
        <v>40</v>
      </c>
      <c r="AI54" s="3">
        <f t="shared" si="60"/>
        <v>40</v>
      </c>
      <c r="AJ54" s="3">
        <f t="shared" si="60"/>
        <v>40</v>
      </c>
      <c r="AK54" s="3">
        <f t="shared" si="60"/>
        <v>40</v>
      </c>
      <c r="AL54" s="3">
        <f t="shared" si="60"/>
        <v>40</v>
      </c>
      <c r="AM54" s="3">
        <f t="shared" si="60"/>
        <v>40</v>
      </c>
      <c r="AN54" s="3">
        <f t="shared" si="60"/>
        <v>40</v>
      </c>
      <c r="AO54" s="3">
        <f t="shared" si="61"/>
        <v>45</v>
      </c>
      <c r="AP54" s="3">
        <f t="shared" si="61"/>
        <v>45</v>
      </c>
      <c r="AQ54" s="3">
        <f t="shared" si="61"/>
        <v>45</v>
      </c>
      <c r="AR54" s="3">
        <f t="shared" si="61"/>
        <v>45</v>
      </c>
      <c r="AS54" s="3">
        <f t="shared" si="61"/>
        <v>45</v>
      </c>
      <c r="AT54" s="3">
        <f t="shared" si="61"/>
        <v>45</v>
      </c>
      <c r="AU54" s="3">
        <f t="shared" si="61"/>
        <v>45</v>
      </c>
      <c r="AV54" s="3">
        <f t="shared" si="61"/>
        <v>45</v>
      </c>
      <c r="AW54" s="3">
        <f t="shared" si="61"/>
        <v>45</v>
      </c>
      <c r="AX54" s="3">
        <f t="shared" si="61"/>
        <v>45</v>
      </c>
      <c r="AY54" s="3">
        <f t="shared" si="61"/>
        <v>45</v>
      </c>
      <c r="AZ54" s="3">
        <f t="shared" si="61"/>
        <v>45</v>
      </c>
      <c r="BA54" s="3">
        <f t="shared" si="66"/>
        <v>50</v>
      </c>
      <c r="BB54" s="3">
        <f t="shared" si="66"/>
        <v>50</v>
      </c>
      <c r="BC54" s="3">
        <f t="shared" si="66"/>
        <v>50</v>
      </c>
      <c r="BD54" s="3">
        <f t="shared" si="66"/>
        <v>50</v>
      </c>
      <c r="BE54" s="3">
        <f t="shared" si="66"/>
        <v>50</v>
      </c>
      <c r="BF54" s="3">
        <f t="shared" si="66"/>
        <v>50</v>
      </c>
      <c r="BG54" s="3">
        <f t="shared" si="66"/>
        <v>50</v>
      </c>
      <c r="BH54" s="3">
        <f t="shared" si="66"/>
        <v>50</v>
      </c>
      <c r="BI54" s="3">
        <f t="shared" si="66"/>
        <v>50</v>
      </c>
      <c r="BJ54" s="3">
        <f t="shared" si="66"/>
        <v>50</v>
      </c>
      <c r="BK54" s="3">
        <f t="shared" si="66"/>
        <v>50</v>
      </c>
      <c r="BL54" s="3">
        <f t="shared" si="66"/>
        <v>50</v>
      </c>
      <c r="BM54" s="3">
        <f t="shared" si="67"/>
        <v>50</v>
      </c>
      <c r="BN54" s="3">
        <f t="shared" si="63"/>
        <v>50</v>
      </c>
      <c r="BO54" s="3">
        <f t="shared" si="63"/>
        <v>50</v>
      </c>
      <c r="BP54" s="3">
        <f t="shared" si="63"/>
        <v>50</v>
      </c>
      <c r="BQ54" s="3">
        <f t="shared" si="63"/>
        <v>50</v>
      </c>
      <c r="BR54" s="3">
        <f t="shared" si="63"/>
        <v>50</v>
      </c>
      <c r="BS54" s="3">
        <f t="shared" si="63"/>
        <v>50</v>
      </c>
      <c r="BT54" s="3">
        <f t="shared" si="63"/>
        <v>50</v>
      </c>
      <c r="BU54" s="3">
        <f t="shared" si="63"/>
        <v>50</v>
      </c>
      <c r="BV54" s="3">
        <f t="shared" si="63"/>
        <v>50</v>
      </c>
      <c r="BW54" s="3">
        <f t="shared" si="63"/>
        <v>50</v>
      </c>
      <c r="BX54" s="3">
        <f t="shared" si="63"/>
        <v>50</v>
      </c>
      <c r="BY54" s="3">
        <f t="shared" si="64"/>
        <v>50</v>
      </c>
      <c r="BZ54" s="3">
        <f t="shared" si="64"/>
        <v>50</v>
      </c>
      <c r="CA54" s="3">
        <f t="shared" si="64"/>
        <v>50</v>
      </c>
      <c r="CB54" s="3">
        <f t="shared" si="64"/>
        <v>50</v>
      </c>
      <c r="CC54" s="3">
        <f t="shared" si="64"/>
        <v>50</v>
      </c>
      <c r="CD54" s="3">
        <f t="shared" si="64"/>
        <v>50</v>
      </c>
      <c r="CE54" s="3">
        <f t="shared" si="64"/>
        <v>50</v>
      </c>
      <c r="CF54" s="3">
        <f t="shared" si="64"/>
        <v>50</v>
      </c>
      <c r="CG54" s="3">
        <f t="shared" si="64"/>
        <v>50</v>
      </c>
      <c r="CH54" s="3">
        <f t="shared" si="64"/>
        <v>50</v>
      </c>
      <c r="CI54" s="3">
        <f t="shared" si="64"/>
        <v>50</v>
      </c>
      <c r="CJ54" s="3">
        <f t="shared" si="64"/>
        <v>50</v>
      </c>
      <c r="CK54" s="3">
        <f t="shared" si="65"/>
        <v>50</v>
      </c>
      <c r="CL54" s="3">
        <f t="shared" si="65"/>
        <v>50</v>
      </c>
      <c r="CM54" s="3">
        <f t="shared" si="65"/>
        <v>50</v>
      </c>
      <c r="CN54" s="3">
        <f t="shared" si="65"/>
        <v>50</v>
      </c>
      <c r="CO54" s="3">
        <f t="shared" si="65"/>
        <v>50</v>
      </c>
      <c r="CP54" s="3">
        <f t="shared" si="65"/>
        <v>50</v>
      </c>
      <c r="CQ54" s="3">
        <f t="shared" si="65"/>
        <v>50</v>
      </c>
      <c r="CR54" s="3">
        <f t="shared" si="65"/>
        <v>50</v>
      </c>
      <c r="CS54" s="3">
        <f t="shared" si="65"/>
        <v>50</v>
      </c>
      <c r="CT54" s="3">
        <f t="shared" si="65"/>
        <v>50</v>
      </c>
      <c r="CU54" s="3">
        <f t="shared" si="65"/>
        <v>50</v>
      </c>
      <c r="CV54" s="3">
        <f t="shared" si="65"/>
        <v>50</v>
      </c>
    </row>
    <row r="55" spans="2:100" x14ac:dyDescent="0.2">
      <c r="B55" t="s">
        <v>80</v>
      </c>
      <c r="D55" s="4">
        <v>70</v>
      </c>
      <c r="E55" s="4">
        <v>70</v>
      </c>
      <c r="F55" s="4">
        <v>70</v>
      </c>
      <c r="G55" s="4">
        <v>70</v>
      </c>
      <c r="H55" s="4">
        <v>70</v>
      </c>
      <c r="I55" s="4">
        <v>70</v>
      </c>
      <c r="J55" s="4">
        <v>70</v>
      </c>
      <c r="K55" s="4">
        <v>70</v>
      </c>
      <c r="L55" s="3"/>
      <c r="M55" s="3">
        <f t="shared" si="58"/>
        <v>70</v>
      </c>
      <c r="N55" s="3">
        <f t="shared" si="58"/>
        <v>70</v>
      </c>
      <c r="O55" s="3">
        <f t="shared" si="58"/>
        <v>70</v>
      </c>
      <c r="P55" s="3">
        <f t="shared" si="58"/>
        <v>70</v>
      </c>
      <c r="Q55" s="3">
        <f t="shared" si="59"/>
        <v>70</v>
      </c>
      <c r="R55" s="3">
        <f t="shared" si="59"/>
        <v>70</v>
      </c>
      <c r="S55" s="3">
        <f t="shared" si="59"/>
        <v>70</v>
      </c>
      <c r="T55" s="3">
        <f t="shared" si="59"/>
        <v>70</v>
      </c>
      <c r="U55" s="3">
        <f t="shared" si="59"/>
        <v>70</v>
      </c>
      <c r="V55" s="3">
        <f t="shared" si="59"/>
        <v>70</v>
      </c>
      <c r="W55" s="3">
        <f t="shared" si="59"/>
        <v>70</v>
      </c>
      <c r="X55" s="3">
        <f t="shared" si="59"/>
        <v>70</v>
      </c>
      <c r="Y55" s="3">
        <f t="shared" si="59"/>
        <v>70</v>
      </c>
      <c r="Z55" s="3">
        <f t="shared" si="59"/>
        <v>70</v>
      </c>
      <c r="AA55" s="3">
        <f t="shared" si="59"/>
        <v>70</v>
      </c>
      <c r="AB55" s="3">
        <f>$E55</f>
        <v>70</v>
      </c>
      <c r="AC55" s="3">
        <f t="shared" si="60"/>
        <v>70</v>
      </c>
      <c r="AD55" s="3">
        <f t="shared" si="60"/>
        <v>70</v>
      </c>
      <c r="AE55" s="3">
        <f t="shared" si="60"/>
        <v>70</v>
      </c>
      <c r="AF55" s="3">
        <f t="shared" si="60"/>
        <v>70</v>
      </c>
      <c r="AG55" s="3">
        <f t="shared" si="60"/>
        <v>70</v>
      </c>
      <c r="AH55" s="3">
        <f t="shared" si="60"/>
        <v>70</v>
      </c>
      <c r="AI55" s="3">
        <f t="shared" si="60"/>
        <v>70</v>
      </c>
      <c r="AJ55" s="3">
        <f t="shared" si="60"/>
        <v>70</v>
      </c>
      <c r="AK55" s="3">
        <f t="shared" si="60"/>
        <v>70</v>
      </c>
      <c r="AL55" s="3">
        <f t="shared" si="60"/>
        <v>70</v>
      </c>
      <c r="AM55" s="3">
        <f t="shared" si="60"/>
        <v>70</v>
      </c>
      <c r="AN55" s="3">
        <f t="shared" si="60"/>
        <v>70</v>
      </c>
      <c r="AO55" s="3">
        <f t="shared" si="61"/>
        <v>70</v>
      </c>
      <c r="AP55" s="3">
        <f t="shared" si="61"/>
        <v>70</v>
      </c>
      <c r="AQ55" s="3">
        <f t="shared" si="61"/>
        <v>70</v>
      </c>
      <c r="AR55" s="3">
        <f t="shared" si="61"/>
        <v>70</v>
      </c>
      <c r="AS55" s="3">
        <f t="shared" si="61"/>
        <v>70</v>
      </c>
      <c r="AT55" s="3">
        <f t="shared" si="61"/>
        <v>70</v>
      </c>
      <c r="AU55" s="3">
        <f t="shared" si="61"/>
        <v>70</v>
      </c>
      <c r="AV55" s="3">
        <f t="shared" si="61"/>
        <v>70</v>
      </c>
      <c r="AW55" s="3">
        <f t="shared" si="61"/>
        <v>70</v>
      </c>
      <c r="AX55" s="3">
        <f t="shared" si="61"/>
        <v>70</v>
      </c>
      <c r="AY55" s="3">
        <f t="shared" si="61"/>
        <v>70</v>
      </c>
      <c r="AZ55" s="3">
        <f t="shared" si="61"/>
        <v>70</v>
      </c>
      <c r="BA55" s="3">
        <f t="shared" si="66"/>
        <v>70</v>
      </c>
      <c r="BB55" s="3">
        <f t="shared" si="66"/>
        <v>70</v>
      </c>
      <c r="BC55" s="3">
        <f t="shared" si="66"/>
        <v>70</v>
      </c>
      <c r="BD55" s="3">
        <f t="shared" si="66"/>
        <v>70</v>
      </c>
      <c r="BE55" s="3">
        <f t="shared" si="66"/>
        <v>70</v>
      </c>
      <c r="BF55" s="3">
        <f t="shared" si="66"/>
        <v>70</v>
      </c>
      <c r="BG55" s="3">
        <f t="shared" si="66"/>
        <v>70</v>
      </c>
      <c r="BH55" s="3">
        <f t="shared" si="66"/>
        <v>70</v>
      </c>
      <c r="BI55" s="3">
        <f t="shared" si="66"/>
        <v>70</v>
      </c>
      <c r="BJ55" s="3">
        <f t="shared" si="66"/>
        <v>70</v>
      </c>
      <c r="BK55" s="3">
        <f t="shared" si="66"/>
        <v>70</v>
      </c>
      <c r="BL55" s="3">
        <f t="shared" si="66"/>
        <v>70</v>
      </c>
      <c r="BM55" s="3">
        <f t="shared" si="67"/>
        <v>70</v>
      </c>
      <c r="BN55" s="3">
        <f t="shared" si="63"/>
        <v>70</v>
      </c>
      <c r="BO55" s="3">
        <f t="shared" si="63"/>
        <v>70</v>
      </c>
      <c r="BP55" s="3">
        <f t="shared" si="63"/>
        <v>70</v>
      </c>
      <c r="BQ55" s="3">
        <f t="shared" si="63"/>
        <v>70</v>
      </c>
      <c r="BR55" s="3">
        <f t="shared" si="63"/>
        <v>70</v>
      </c>
      <c r="BS55" s="3">
        <f t="shared" si="63"/>
        <v>70</v>
      </c>
      <c r="BT55" s="3">
        <f t="shared" si="63"/>
        <v>70</v>
      </c>
      <c r="BU55" s="3">
        <f t="shared" si="63"/>
        <v>70</v>
      </c>
      <c r="BV55" s="3">
        <f t="shared" si="63"/>
        <v>70</v>
      </c>
      <c r="BW55" s="3">
        <f t="shared" si="63"/>
        <v>70</v>
      </c>
      <c r="BX55" s="3">
        <f t="shared" si="63"/>
        <v>70</v>
      </c>
      <c r="BY55" s="3">
        <f t="shared" si="64"/>
        <v>70</v>
      </c>
      <c r="BZ55" s="3">
        <f t="shared" si="64"/>
        <v>70</v>
      </c>
      <c r="CA55" s="3">
        <f t="shared" si="64"/>
        <v>70</v>
      </c>
      <c r="CB55" s="3">
        <f t="shared" si="64"/>
        <v>70</v>
      </c>
      <c r="CC55" s="3">
        <f t="shared" si="64"/>
        <v>70</v>
      </c>
      <c r="CD55" s="3">
        <f t="shared" si="64"/>
        <v>70</v>
      </c>
      <c r="CE55" s="3">
        <f t="shared" si="64"/>
        <v>70</v>
      </c>
      <c r="CF55" s="3">
        <f t="shared" si="64"/>
        <v>70</v>
      </c>
      <c r="CG55" s="3">
        <f t="shared" si="64"/>
        <v>70</v>
      </c>
      <c r="CH55" s="3">
        <f t="shared" si="64"/>
        <v>70</v>
      </c>
      <c r="CI55" s="3">
        <f t="shared" si="64"/>
        <v>70</v>
      </c>
      <c r="CJ55" s="3">
        <f t="shared" si="64"/>
        <v>70</v>
      </c>
      <c r="CK55" s="3">
        <f t="shared" si="65"/>
        <v>70</v>
      </c>
      <c r="CL55" s="3">
        <f t="shared" si="65"/>
        <v>70</v>
      </c>
      <c r="CM55" s="3">
        <f t="shared" si="65"/>
        <v>70</v>
      </c>
      <c r="CN55" s="3">
        <f t="shared" si="65"/>
        <v>70</v>
      </c>
      <c r="CO55" s="3">
        <f t="shared" si="65"/>
        <v>70</v>
      </c>
      <c r="CP55" s="3">
        <f t="shared" si="65"/>
        <v>70</v>
      </c>
      <c r="CQ55" s="3">
        <f t="shared" si="65"/>
        <v>70</v>
      </c>
      <c r="CR55" s="3">
        <f t="shared" si="65"/>
        <v>70</v>
      </c>
      <c r="CS55" s="3">
        <f t="shared" si="65"/>
        <v>70</v>
      </c>
      <c r="CT55" s="3">
        <f t="shared" si="65"/>
        <v>70</v>
      </c>
      <c r="CU55" s="3">
        <f t="shared" si="65"/>
        <v>70</v>
      </c>
      <c r="CV55" s="3">
        <f t="shared" si="65"/>
        <v>70</v>
      </c>
    </row>
    <row r="56" spans="2:100" x14ac:dyDescent="0.2">
      <c r="B56" t="s">
        <v>62</v>
      </c>
      <c r="D56" s="4">
        <v>5400</v>
      </c>
      <c r="E56" s="4">
        <v>5400</v>
      </c>
      <c r="F56" s="4">
        <v>5600</v>
      </c>
      <c r="G56" s="4">
        <v>5900</v>
      </c>
      <c r="H56" s="4">
        <v>6100</v>
      </c>
      <c r="I56" s="4">
        <v>6300</v>
      </c>
      <c r="J56" s="4">
        <f>I56*1.02</f>
        <v>6426</v>
      </c>
      <c r="K56" s="4">
        <f>J56*1.02</f>
        <v>6554.52</v>
      </c>
      <c r="L56" s="3"/>
      <c r="M56" s="3">
        <f t="shared" si="58"/>
        <v>5400</v>
      </c>
      <c r="N56" s="3">
        <f t="shared" si="58"/>
        <v>5400</v>
      </c>
      <c r="O56" s="3">
        <f t="shared" si="58"/>
        <v>5400</v>
      </c>
      <c r="P56" s="3">
        <f t="shared" si="58"/>
        <v>5400</v>
      </c>
      <c r="Q56" s="3">
        <f t="shared" si="59"/>
        <v>5400</v>
      </c>
      <c r="R56" s="3">
        <f t="shared" si="59"/>
        <v>5400</v>
      </c>
      <c r="S56" s="3">
        <f t="shared" si="59"/>
        <v>5400</v>
      </c>
      <c r="T56" s="3">
        <f t="shared" si="59"/>
        <v>5400</v>
      </c>
      <c r="U56" s="3">
        <f t="shared" si="59"/>
        <v>5400</v>
      </c>
      <c r="V56" s="3">
        <f t="shared" si="59"/>
        <v>5400</v>
      </c>
      <c r="W56" s="3">
        <f t="shared" si="59"/>
        <v>5400</v>
      </c>
      <c r="X56" s="3">
        <f t="shared" si="59"/>
        <v>5400</v>
      </c>
      <c r="Y56" s="3">
        <f t="shared" si="59"/>
        <v>5400</v>
      </c>
      <c r="Z56" s="3">
        <f t="shared" si="59"/>
        <v>5400</v>
      </c>
      <c r="AA56" s="3">
        <f t="shared" si="59"/>
        <v>5400</v>
      </c>
      <c r="AB56" s="3">
        <f t="shared" si="59"/>
        <v>5400</v>
      </c>
      <c r="AC56" s="3">
        <f t="shared" si="60"/>
        <v>5600</v>
      </c>
      <c r="AD56" s="3">
        <f t="shared" si="60"/>
        <v>5600</v>
      </c>
      <c r="AE56" s="3">
        <f t="shared" si="60"/>
        <v>5600</v>
      </c>
      <c r="AF56" s="3">
        <f t="shared" si="60"/>
        <v>5600</v>
      </c>
      <c r="AG56" s="3">
        <f t="shared" si="60"/>
        <v>5600</v>
      </c>
      <c r="AH56" s="3">
        <f t="shared" si="60"/>
        <v>5600</v>
      </c>
      <c r="AI56" s="3">
        <f t="shared" si="60"/>
        <v>5600</v>
      </c>
      <c r="AJ56" s="3">
        <f t="shared" si="60"/>
        <v>5600</v>
      </c>
      <c r="AK56" s="3">
        <f t="shared" si="60"/>
        <v>5600</v>
      </c>
      <c r="AL56" s="3">
        <f t="shared" si="60"/>
        <v>5600</v>
      </c>
      <c r="AM56" s="3">
        <f t="shared" si="60"/>
        <v>5600</v>
      </c>
      <c r="AN56" s="3">
        <f t="shared" si="60"/>
        <v>5600</v>
      </c>
      <c r="AO56" s="3">
        <f t="shared" si="61"/>
        <v>5900</v>
      </c>
      <c r="AP56" s="3">
        <f t="shared" si="61"/>
        <v>5900</v>
      </c>
      <c r="AQ56" s="3">
        <f t="shared" si="61"/>
        <v>5900</v>
      </c>
      <c r="AR56" s="3">
        <f t="shared" si="61"/>
        <v>5900</v>
      </c>
      <c r="AS56" s="3">
        <f t="shared" si="61"/>
        <v>5900</v>
      </c>
      <c r="AT56" s="3">
        <f t="shared" si="61"/>
        <v>5900</v>
      </c>
      <c r="AU56" s="3">
        <f t="shared" si="61"/>
        <v>5900</v>
      </c>
      <c r="AV56" s="3">
        <f t="shared" si="61"/>
        <v>5900</v>
      </c>
      <c r="AW56" s="3">
        <f t="shared" si="61"/>
        <v>5900</v>
      </c>
      <c r="AX56" s="3">
        <f t="shared" si="61"/>
        <v>5900</v>
      </c>
      <c r="AY56" s="3">
        <f t="shared" si="61"/>
        <v>5900</v>
      </c>
      <c r="AZ56" s="3">
        <f t="shared" si="61"/>
        <v>5900</v>
      </c>
      <c r="BA56" s="3">
        <f t="shared" si="66"/>
        <v>6100</v>
      </c>
      <c r="BB56" s="3">
        <f t="shared" si="66"/>
        <v>6100</v>
      </c>
      <c r="BC56" s="3">
        <f t="shared" si="66"/>
        <v>6100</v>
      </c>
      <c r="BD56" s="3">
        <f t="shared" si="66"/>
        <v>6100</v>
      </c>
      <c r="BE56" s="3">
        <f t="shared" si="66"/>
        <v>6100</v>
      </c>
      <c r="BF56" s="3">
        <f t="shared" si="66"/>
        <v>6100</v>
      </c>
      <c r="BG56" s="3">
        <f t="shared" si="66"/>
        <v>6100</v>
      </c>
      <c r="BH56" s="3">
        <f t="shared" si="66"/>
        <v>6100</v>
      </c>
      <c r="BI56" s="3">
        <f t="shared" si="66"/>
        <v>6100</v>
      </c>
      <c r="BJ56" s="3">
        <f t="shared" si="66"/>
        <v>6100</v>
      </c>
      <c r="BK56" s="3">
        <f t="shared" si="66"/>
        <v>6100</v>
      </c>
      <c r="BL56" s="3">
        <f t="shared" si="66"/>
        <v>6100</v>
      </c>
      <c r="BM56" s="3">
        <f t="shared" si="67"/>
        <v>6300</v>
      </c>
      <c r="BN56" s="3">
        <f t="shared" si="63"/>
        <v>6300</v>
      </c>
      <c r="BO56" s="3">
        <f t="shared" si="63"/>
        <v>6300</v>
      </c>
      <c r="BP56" s="3">
        <f t="shared" si="63"/>
        <v>6300</v>
      </c>
      <c r="BQ56" s="3">
        <f t="shared" si="63"/>
        <v>6300</v>
      </c>
      <c r="BR56" s="3">
        <f t="shared" si="63"/>
        <v>6300</v>
      </c>
      <c r="BS56" s="3">
        <f t="shared" si="63"/>
        <v>6300</v>
      </c>
      <c r="BT56" s="3">
        <f t="shared" si="63"/>
        <v>6300</v>
      </c>
      <c r="BU56" s="3">
        <f t="shared" si="63"/>
        <v>6300</v>
      </c>
      <c r="BV56" s="3">
        <f t="shared" si="63"/>
        <v>6300</v>
      </c>
      <c r="BW56" s="3">
        <f t="shared" si="63"/>
        <v>6300</v>
      </c>
      <c r="BX56" s="3">
        <f t="shared" si="63"/>
        <v>6300</v>
      </c>
      <c r="BY56" s="3">
        <f t="shared" si="64"/>
        <v>6426</v>
      </c>
      <c r="BZ56" s="3">
        <f t="shared" si="64"/>
        <v>6426</v>
      </c>
      <c r="CA56" s="3">
        <f t="shared" si="64"/>
        <v>6426</v>
      </c>
      <c r="CB56" s="3">
        <f t="shared" si="64"/>
        <v>6426</v>
      </c>
      <c r="CC56" s="3">
        <f t="shared" si="64"/>
        <v>6426</v>
      </c>
      <c r="CD56" s="3">
        <f t="shared" si="64"/>
        <v>6426</v>
      </c>
      <c r="CE56" s="3">
        <f t="shared" si="64"/>
        <v>6426</v>
      </c>
      <c r="CF56" s="3">
        <f t="shared" si="64"/>
        <v>6426</v>
      </c>
      <c r="CG56" s="3">
        <f t="shared" si="64"/>
        <v>6426</v>
      </c>
      <c r="CH56" s="3">
        <f t="shared" si="64"/>
        <v>6426</v>
      </c>
      <c r="CI56" s="3">
        <f t="shared" si="64"/>
        <v>6426</v>
      </c>
      <c r="CJ56" s="3">
        <f t="shared" si="64"/>
        <v>6426</v>
      </c>
      <c r="CK56" s="3">
        <f t="shared" si="65"/>
        <v>6554.52</v>
      </c>
      <c r="CL56" s="3">
        <f t="shared" si="65"/>
        <v>6554.52</v>
      </c>
      <c r="CM56" s="3">
        <f t="shared" si="65"/>
        <v>6554.52</v>
      </c>
      <c r="CN56" s="3">
        <f t="shared" si="65"/>
        <v>6554.52</v>
      </c>
      <c r="CO56" s="3">
        <f t="shared" si="65"/>
        <v>6554.52</v>
      </c>
      <c r="CP56" s="3">
        <f t="shared" si="65"/>
        <v>6554.52</v>
      </c>
      <c r="CQ56" s="3">
        <f t="shared" si="65"/>
        <v>6554.52</v>
      </c>
      <c r="CR56" s="3">
        <f t="shared" si="65"/>
        <v>6554.52</v>
      </c>
      <c r="CS56" s="3">
        <f t="shared" si="65"/>
        <v>6554.52</v>
      </c>
      <c r="CT56" s="3">
        <f t="shared" si="65"/>
        <v>6554.52</v>
      </c>
      <c r="CU56" s="3">
        <f t="shared" si="65"/>
        <v>6554.52</v>
      </c>
      <c r="CV56" s="3">
        <f t="shared" si="65"/>
        <v>6554.52</v>
      </c>
    </row>
    <row r="57" spans="2:100" x14ac:dyDescent="0.2">
      <c r="B57" t="s">
        <v>6</v>
      </c>
      <c r="D57" s="11">
        <v>0.1</v>
      </c>
      <c r="E57" s="11">
        <v>0.1</v>
      </c>
      <c r="F57" s="11">
        <v>0.1</v>
      </c>
      <c r="G57" s="11">
        <v>0.09</v>
      </c>
      <c r="H57" s="11">
        <v>0.08</v>
      </c>
      <c r="I57" s="11">
        <v>7.0000000000000007E-2</v>
      </c>
      <c r="J57" s="11">
        <f>I57*0.9</f>
        <v>6.3000000000000014E-2</v>
      </c>
      <c r="K57" s="11">
        <f>J57*0.9</f>
        <v>5.6700000000000014E-2</v>
      </c>
      <c r="L57" s="5"/>
      <c r="M57" s="5">
        <f t="shared" si="58"/>
        <v>0.1</v>
      </c>
      <c r="N57" s="5">
        <f t="shared" si="58"/>
        <v>0.1</v>
      </c>
      <c r="O57" s="5">
        <f t="shared" si="58"/>
        <v>0.1</v>
      </c>
      <c r="P57" s="5">
        <f t="shared" si="58"/>
        <v>0.1</v>
      </c>
      <c r="Q57" s="5">
        <f t="shared" si="59"/>
        <v>0.1</v>
      </c>
      <c r="R57" s="5">
        <f t="shared" si="59"/>
        <v>0.1</v>
      </c>
      <c r="S57" s="5">
        <f t="shared" si="59"/>
        <v>0.1</v>
      </c>
      <c r="T57" s="5">
        <f t="shared" si="59"/>
        <v>0.1</v>
      </c>
      <c r="U57" s="5">
        <f t="shared" si="59"/>
        <v>0.1</v>
      </c>
      <c r="V57" s="5">
        <f t="shared" si="59"/>
        <v>0.1</v>
      </c>
      <c r="W57" s="5">
        <f t="shared" si="59"/>
        <v>0.1</v>
      </c>
      <c r="X57" s="5">
        <f t="shared" si="59"/>
        <v>0.1</v>
      </c>
      <c r="Y57" s="5">
        <f t="shared" si="59"/>
        <v>0.1</v>
      </c>
      <c r="Z57" s="5">
        <f t="shared" si="59"/>
        <v>0.1</v>
      </c>
      <c r="AA57" s="5">
        <f t="shared" si="59"/>
        <v>0.1</v>
      </c>
      <c r="AB57" s="5">
        <f t="shared" si="59"/>
        <v>0.1</v>
      </c>
      <c r="AC57" s="5">
        <f t="shared" si="60"/>
        <v>0.1</v>
      </c>
      <c r="AD57" s="5">
        <f t="shared" si="60"/>
        <v>0.1</v>
      </c>
      <c r="AE57" s="5">
        <f t="shared" si="60"/>
        <v>0.1</v>
      </c>
      <c r="AF57" s="5">
        <f t="shared" si="60"/>
        <v>0.1</v>
      </c>
      <c r="AG57" s="5">
        <f t="shared" si="60"/>
        <v>0.1</v>
      </c>
      <c r="AH57" s="5">
        <f t="shared" si="60"/>
        <v>0.1</v>
      </c>
      <c r="AI57" s="5">
        <f t="shared" si="60"/>
        <v>0.1</v>
      </c>
      <c r="AJ57" s="5">
        <f t="shared" si="60"/>
        <v>0.1</v>
      </c>
      <c r="AK57" s="5">
        <f t="shared" si="60"/>
        <v>0.1</v>
      </c>
      <c r="AL57" s="5">
        <f t="shared" si="60"/>
        <v>0.1</v>
      </c>
      <c r="AM57" s="5">
        <f t="shared" si="60"/>
        <v>0.1</v>
      </c>
      <c r="AN57" s="5">
        <f t="shared" si="60"/>
        <v>0.1</v>
      </c>
      <c r="AO57" s="5">
        <f t="shared" si="61"/>
        <v>0.09</v>
      </c>
      <c r="AP57" s="5">
        <f t="shared" si="61"/>
        <v>0.09</v>
      </c>
      <c r="AQ57" s="5">
        <f t="shared" si="61"/>
        <v>0.09</v>
      </c>
      <c r="AR57" s="5">
        <f t="shared" si="61"/>
        <v>0.09</v>
      </c>
      <c r="AS57" s="5">
        <f t="shared" si="61"/>
        <v>0.09</v>
      </c>
      <c r="AT57" s="5">
        <f t="shared" si="61"/>
        <v>0.09</v>
      </c>
      <c r="AU57" s="5">
        <f t="shared" si="61"/>
        <v>0.09</v>
      </c>
      <c r="AV57" s="5">
        <f t="shared" si="61"/>
        <v>0.09</v>
      </c>
      <c r="AW57" s="5">
        <f t="shared" si="61"/>
        <v>0.09</v>
      </c>
      <c r="AX57" s="5">
        <f t="shared" si="61"/>
        <v>0.09</v>
      </c>
      <c r="AY57" s="5">
        <f t="shared" si="61"/>
        <v>0.09</v>
      </c>
      <c r="AZ57" s="5">
        <f t="shared" si="61"/>
        <v>0.09</v>
      </c>
      <c r="BA57" s="5">
        <f t="shared" si="66"/>
        <v>0.08</v>
      </c>
      <c r="BB57" s="5">
        <f t="shared" si="66"/>
        <v>0.08</v>
      </c>
      <c r="BC57" s="5">
        <f t="shared" si="66"/>
        <v>0.08</v>
      </c>
      <c r="BD57" s="5">
        <f t="shared" si="66"/>
        <v>0.08</v>
      </c>
      <c r="BE57" s="5">
        <f t="shared" si="66"/>
        <v>0.08</v>
      </c>
      <c r="BF57" s="5">
        <f t="shared" si="66"/>
        <v>0.08</v>
      </c>
      <c r="BG57" s="5">
        <f t="shared" si="66"/>
        <v>0.08</v>
      </c>
      <c r="BH57" s="5">
        <f t="shared" si="66"/>
        <v>0.08</v>
      </c>
      <c r="BI57" s="5">
        <f t="shared" si="66"/>
        <v>0.08</v>
      </c>
      <c r="BJ57" s="5">
        <f t="shared" si="66"/>
        <v>0.08</v>
      </c>
      <c r="BK57" s="5">
        <f t="shared" si="66"/>
        <v>0.08</v>
      </c>
      <c r="BL57" s="5">
        <f t="shared" si="66"/>
        <v>0.08</v>
      </c>
      <c r="BM57" s="5">
        <f t="shared" si="67"/>
        <v>7.0000000000000007E-2</v>
      </c>
      <c r="BN57" s="5">
        <f t="shared" si="63"/>
        <v>7.0000000000000007E-2</v>
      </c>
      <c r="BO57" s="5">
        <f t="shared" si="63"/>
        <v>7.0000000000000007E-2</v>
      </c>
      <c r="BP57" s="5">
        <f t="shared" si="63"/>
        <v>7.0000000000000007E-2</v>
      </c>
      <c r="BQ57" s="5">
        <f t="shared" si="63"/>
        <v>7.0000000000000007E-2</v>
      </c>
      <c r="BR57" s="5">
        <f t="shared" si="63"/>
        <v>7.0000000000000007E-2</v>
      </c>
      <c r="BS57" s="5">
        <f t="shared" si="63"/>
        <v>7.0000000000000007E-2</v>
      </c>
      <c r="BT57" s="5">
        <f t="shared" si="63"/>
        <v>7.0000000000000007E-2</v>
      </c>
      <c r="BU57" s="5">
        <f t="shared" si="63"/>
        <v>7.0000000000000007E-2</v>
      </c>
      <c r="BV57" s="5">
        <f t="shared" si="63"/>
        <v>7.0000000000000007E-2</v>
      </c>
      <c r="BW57" s="5">
        <f t="shared" si="63"/>
        <v>7.0000000000000007E-2</v>
      </c>
      <c r="BX57" s="5">
        <f t="shared" si="63"/>
        <v>7.0000000000000007E-2</v>
      </c>
      <c r="BY57" s="5">
        <f t="shared" si="64"/>
        <v>6.3000000000000014E-2</v>
      </c>
      <c r="BZ57" s="5">
        <f t="shared" si="64"/>
        <v>6.3000000000000014E-2</v>
      </c>
      <c r="CA57" s="5">
        <f t="shared" si="64"/>
        <v>6.3000000000000014E-2</v>
      </c>
      <c r="CB57" s="5">
        <f t="shared" si="64"/>
        <v>6.3000000000000014E-2</v>
      </c>
      <c r="CC57" s="5">
        <f t="shared" si="64"/>
        <v>6.3000000000000014E-2</v>
      </c>
      <c r="CD57" s="5">
        <f t="shared" si="64"/>
        <v>6.3000000000000014E-2</v>
      </c>
      <c r="CE57" s="5">
        <f t="shared" si="64"/>
        <v>6.3000000000000014E-2</v>
      </c>
      <c r="CF57" s="5">
        <f t="shared" si="64"/>
        <v>6.3000000000000014E-2</v>
      </c>
      <c r="CG57" s="5">
        <f t="shared" si="64"/>
        <v>6.3000000000000014E-2</v>
      </c>
      <c r="CH57" s="5">
        <f t="shared" si="64"/>
        <v>6.3000000000000014E-2</v>
      </c>
      <c r="CI57" s="5">
        <f t="shared" si="64"/>
        <v>6.3000000000000014E-2</v>
      </c>
      <c r="CJ57" s="5">
        <f t="shared" si="64"/>
        <v>6.3000000000000014E-2</v>
      </c>
      <c r="CK57" s="5">
        <f t="shared" si="65"/>
        <v>5.6700000000000014E-2</v>
      </c>
      <c r="CL57" s="5">
        <f t="shared" si="65"/>
        <v>5.6700000000000014E-2</v>
      </c>
      <c r="CM57" s="5">
        <f t="shared" si="65"/>
        <v>5.6700000000000014E-2</v>
      </c>
      <c r="CN57" s="5">
        <f t="shared" si="65"/>
        <v>5.6700000000000014E-2</v>
      </c>
      <c r="CO57" s="5">
        <f t="shared" si="65"/>
        <v>5.6700000000000014E-2</v>
      </c>
      <c r="CP57" s="5">
        <f t="shared" si="65"/>
        <v>5.6700000000000014E-2</v>
      </c>
      <c r="CQ57" s="5">
        <f t="shared" si="65"/>
        <v>5.6700000000000014E-2</v>
      </c>
      <c r="CR57" s="5">
        <f t="shared" si="65"/>
        <v>5.6700000000000014E-2</v>
      </c>
      <c r="CS57" s="5">
        <f t="shared" si="65"/>
        <v>5.6700000000000014E-2</v>
      </c>
      <c r="CT57" s="5">
        <f t="shared" si="65"/>
        <v>5.6700000000000014E-2</v>
      </c>
      <c r="CU57" s="5">
        <f t="shared" si="65"/>
        <v>5.6700000000000014E-2</v>
      </c>
      <c r="CV57" s="5">
        <f t="shared" si="65"/>
        <v>5.6700000000000014E-2</v>
      </c>
    </row>
    <row r="58" spans="2:100" x14ac:dyDescent="0.2">
      <c r="B58" t="s">
        <v>89</v>
      </c>
      <c r="D58" s="11">
        <v>0.1</v>
      </c>
      <c r="E58" s="11">
        <v>0.1</v>
      </c>
      <c r="F58" s="11">
        <v>0.1</v>
      </c>
      <c r="G58" s="11">
        <v>0.1</v>
      </c>
      <c r="H58" s="11">
        <v>0.1</v>
      </c>
      <c r="I58" s="11">
        <v>0.1</v>
      </c>
      <c r="J58" s="11">
        <v>0.1</v>
      </c>
      <c r="K58" s="11">
        <v>0.1</v>
      </c>
      <c r="L58" s="6"/>
      <c r="M58" s="5">
        <f t="shared" si="58"/>
        <v>0.1</v>
      </c>
      <c r="N58" s="5">
        <f t="shared" si="58"/>
        <v>0.1</v>
      </c>
      <c r="O58" s="5">
        <f t="shared" si="58"/>
        <v>0.1</v>
      </c>
      <c r="P58" s="5">
        <f t="shared" si="58"/>
        <v>0.1</v>
      </c>
      <c r="Q58" s="5">
        <f t="shared" si="59"/>
        <v>0.1</v>
      </c>
      <c r="R58" s="5">
        <f t="shared" si="59"/>
        <v>0.1</v>
      </c>
      <c r="S58" s="5">
        <f t="shared" si="59"/>
        <v>0.1</v>
      </c>
      <c r="T58" s="5">
        <f t="shared" si="59"/>
        <v>0.1</v>
      </c>
      <c r="U58" s="5">
        <f t="shared" si="59"/>
        <v>0.1</v>
      </c>
      <c r="V58" s="5">
        <f t="shared" si="59"/>
        <v>0.1</v>
      </c>
      <c r="W58" s="5">
        <f t="shared" si="59"/>
        <v>0.1</v>
      </c>
      <c r="X58" s="5">
        <f t="shared" si="59"/>
        <v>0.1</v>
      </c>
      <c r="Y58" s="5">
        <f t="shared" si="59"/>
        <v>0.1</v>
      </c>
      <c r="Z58" s="5">
        <f t="shared" si="59"/>
        <v>0.1</v>
      </c>
      <c r="AA58" s="5">
        <f t="shared" si="59"/>
        <v>0.1</v>
      </c>
      <c r="AB58" s="5">
        <f t="shared" si="59"/>
        <v>0.1</v>
      </c>
      <c r="AC58" s="5">
        <f t="shared" si="60"/>
        <v>0.1</v>
      </c>
      <c r="AD58" s="5">
        <f t="shared" si="60"/>
        <v>0.1</v>
      </c>
      <c r="AE58" s="5">
        <f t="shared" si="60"/>
        <v>0.1</v>
      </c>
      <c r="AF58" s="5">
        <f t="shared" si="60"/>
        <v>0.1</v>
      </c>
      <c r="AG58" s="5">
        <f t="shared" si="60"/>
        <v>0.1</v>
      </c>
      <c r="AH58" s="5">
        <f t="shared" si="60"/>
        <v>0.1</v>
      </c>
      <c r="AI58" s="5">
        <f t="shared" si="60"/>
        <v>0.1</v>
      </c>
      <c r="AJ58" s="5">
        <f t="shared" si="60"/>
        <v>0.1</v>
      </c>
      <c r="AK58" s="5">
        <f t="shared" si="60"/>
        <v>0.1</v>
      </c>
      <c r="AL58" s="5">
        <f t="shared" si="60"/>
        <v>0.1</v>
      </c>
      <c r="AM58" s="5">
        <f t="shared" si="60"/>
        <v>0.1</v>
      </c>
      <c r="AN58" s="5">
        <f t="shared" si="60"/>
        <v>0.1</v>
      </c>
      <c r="AO58" s="5">
        <f t="shared" si="61"/>
        <v>0.1</v>
      </c>
      <c r="AP58" s="5">
        <f t="shared" si="61"/>
        <v>0.1</v>
      </c>
      <c r="AQ58" s="5">
        <f t="shared" si="61"/>
        <v>0.1</v>
      </c>
      <c r="AR58" s="5">
        <f t="shared" si="61"/>
        <v>0.1</v>
      </c>
      <c r="AS58" s="5">
        <f t="shared" si="61"/>
        <v>0.1</v>
      </c>
      <c r="AT58" s="5">
        <f t="shared" si="61"/>
        <v>0.1</v>
      </c>
      <c r="AU58" s="5">
        <f t="shared" si="61"/>
        <v>0.1</v>
      </c>
      <c r="AV58" s="5">
        <f t="shared" si="61"/>
        <v>0.1</v>
      </c>
      <c r="AW58" s="5">
        <f t="shared" si="61"/>
        <v>0.1</v>
      </c>
      <c r="AX58" s="5">
        <f t="shared" si="61"/>
        <v>0.1</v>
      </c>
      <c r="AY58" s="5">
        <f t="shared" si="61"/>
        <v>0.1</v>
      </c>
      <c r="AZ58" s="5">
        <f t="shared" si="61"/>
        <v>0.1</v>
      </c>
      <c r="BA58" s="5">
        <f t="shared" si="66"/>
        <v>0.1</v>
      </c>
      <c r="BB58" s="5">
        <f t="shared" si="66"/>
        <v>0.1</v>
      </c>
      <c r="BC58" s="5">
        <f t="shared" si="66"/>
        <v>0.1</v>
      </c>
      <c r="BD58" s="5">
        <f t="shared" si="66"/>
        <v>0.1</v>
      </c>
      <c r="BE58" s="5">
        <f t="shared" si="66"/>
        <v>0.1</v>
      </c>
      <c r="BF58" s="5">
        <f t="shared" si="66"/>
        <v>0.1</v>
      </c>
      <c r="BG58" s="5">
        <f t="shared" si="66"/>
        <v>0.1</v>
      </c>
      <c r="BH58" s="5">
        <f t="shared" si="66"/>
        <v>0.1</v>
      </c>
      <c r="BI58" s="5">
        <f t="shared" si="66"/>
        <v>0.1</v>
      </c>
      <c r="BJ58" s="5">
        <f t="shared" si="66"/>
        <v>0.1</v>
      </c>
      <c r="BK58" s="5">
        <f t="shared" si="66"/>
        <v>0.1</v>
      </c>
      <c r="BL58" s="5">
        <f t="shared" si="66"/>
        <v>0.1</v>
      </c>
      <c r="BM58" s="5">
        <f t="shared" si="67"/>
        <v>0.1</v>
      </c>
      <c r="BN58" s="5">
        <f t="shared" si="63"/>
        <v>0.1</v>
      </c>
      <c r="BO58" s="5">
        <f t="shared" si="63"/>
        <v>0.1</v>
      </c>
      <c r="BP58" s="5">
        <f t="shared" si="63"/>
        <v>0.1</v>
      </c>
      <c r="BQ58" s="5">
        <f t="shared" si="63"/>
        <v>0.1</v>
      </c>
      <c r="BR58" s="5">
        <f t="shared" si="63"/>
        <v>0.1</v>
      </c>
      <c r="BS58" s="5">
        <f t="shared" si="63"/>
        <v>0.1</v>
      </c>
      <c r="BT58" s="5">
        <f t="shared" si="63"/>
        <v>0.1</v>
      </c>
      <c r="BU58" s="5">
        <f t="shared" si="63"/>
        <v>0.1</v>
      </c>
      <c r="BV58" s="5">
        <f t="shared" si="63"/>
        <v>0.1</v>
      </c>
      <c r="BW58" s="5">
        <f t="shared" si="63"/>
        <v>0.1</v>
      </c>
      <c r="BX58" s="5">
        <f t="shared" si="63"/>
        <v>0.1</v>
      </c>
      <c r="BY58" s="5">
        <f t="shared" si="64"/>
        <v>0.1</v>
      </c>
      <c r="BZ58" s="5">
        <f t="shared" si="64"/>
        <v>0.1</v>
      </c>
      <c r="CA58" s="5">
        <f t="shared" si="64"/>
        <v>0.1</v>
      </c>
      <c r="CB58" s="5">
        <f t="shared" si="64"/>
        <v>0.1</v>
      </c>
      <c r="CC58" s="5">
        <f t="shared" si="64"/>
        <v>0.1</v>
      </c>
      <c r="CD58" s="5">
        <f t="shared" si="64"/>
        <v>0.1</v>
      </c>
      <c r="CE58" s="5">
        <f t="shared" si="64"/>
        <v>0.1</v>
      </c>
      <c r="CF58" s="5">
        <f t="shared" si="64"/>
        <v>0.1</v>
      </c>
      <c r="CG58" s="5">
        <f t="shared" si="64"/>
        <v>0.1</v>
      </c>
      <c r="CH58" s="5">
        <f t="shared" si="64"/>
        <v>0.1</v>
      </c>
      <c r="CI58" s="5">
        <f t="shared" si="64"/>
        <v>0.1</v>
      </c>
      <c r="CJ58" s="5">
        <f t="shared" si="64"/>
        <v>0.1</v>
      </c>
      <c r="CK58" s="5">
        <f t="shared" si="65"/>
        <v>0.1</v>
      </c>
      <c r="CL58" s="5">
        <f t="shared" si="65"/>
        <v>0.1</v>
      </c>
      <c r="CM58" s="5">
        <f t="shared" si="65"/>
        <v>0.1</v>
      </c>
      <c r="CN58" s="5">
        <f t="shared" si="65"/>
        <v>0.1</v>
      </c>
      <c r="CO58" s="5">
        <f t="shared" si="65"/>
        <v>0.1</v>
      </c>
      <c r="CP58" s="5">
        <f t="shared" si="65"/>
        <v>0.1</v>
      </c>
      <c r="CQ58" s="5">
        <f t="shared" si="65"/>
        <v>0.1</v>
      </c>
      <c r="CR58" s="5">
        <f t="shared" si="65"/>
        <v>0.1</v>
      </c>
      <c r="CS58" s="5">
        <f t="shared" si="65"/>
        <v>0.1</v>
      </c>
      <c r="CT58" s="5">
        <f t="shared" si="65"/>
        <v>0.1</v>
      </c>
      <c r="CU58" s="5">
        <f t="shared" si="65"/>
        <v>0.1</v>
      </c>
      <c r="CV58" s="5">
        <f t="shared" si="65"/>
        <v>0.1</v>
      </c>
    </row>
    <row r="59" spans="2:100" x14ac:dyDescent="0.2"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2:100" x14ac:dyDescent="0.2">
      <c r="B60" t="s">
        <v>123</v>
      </c>
      <c r="D60" s="43">
        <v>0.1</v>
      </c>
    </row>
    <row r="61" spans="2:100" x14ac:dyDescent="0.2">
      <c r="B61" t="s">
        <v>106</v>
      </c>
      <c r="D61" s="3">
        <f>4*K34+I41</f>
        <v>27248509.457712602</v>
      </c>
    </row>
    <row r="62" spans="2:100" x14ac:dyDescent="0.2">
      <c r="B62" t="s">
        <v>122</v>
      </c>
      <c r="D62" s="49">
        <f>D42+E42/(1+$D$60)+F42/(1+$D$60)^2+G42/(1+$D$60)^3+H42/(1+$D$60)^4+I42/(1+$D$60)^5+J42/(1+D60)^6+((K42/D60)/(1+D60)^7)</f>
        <v>31106984.873052768</v>
      </c>
      <c r="F62" t="s">
        <v>108</v>
      </c>
      <c r="G62" s="33"/>
    </row>
    <row r="63" spans="2:100" x14ac:dyDescent="0.2">
      <c r="B63" t="s">
        <v>107</v>
      </c>
      <c r="C63" s="45">
        <v>0.32</v>
      </c>
      <c r="D63" s="3">
        <f>(D$37*((1+C63)^7))+(E$37*((1+C63)^6))+(F$37*((1+C63)^5))+(G$37*((1+C63)^4))+(H$37*((1+C63)^3))+(I$37*((1+C63)^2))</f>
        <v>26564484.674027525</v>
      </c>
    </row>
    <row r="64" spans="2:100" x14ac:dyDescent="0.2">
      <c r="C64" s="6"/>
      <c r="D64" s="3"/>
    </row>
  </sheetData>
  <pageMargins left="0.7" right="0.7" top="0.75" bottom="0.75" header="0.3" footer="0.3"/>
  <ignoredErrors>
    <ignoredError sqref="D8:K23 AD10:AS10 AV10:BM10 AT10:AU10 BN10:CV10" formula="1"/>
    <ignoredError sqref="D24:K30" formula="1" formulaRange="1"/>
    <ignoredError sqref="E37 G37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62"/>
  <sheetViews>
    <sheetView zoomScale="80" zoomScaleNormal="80" workbookViewId="0">
      <pane xSplit="16" ySplit="4" topLeftCell="Q71" activePane="bottomRight" state="frozen"/>
      <selection pane="topRight" activeCell="Q1" sqref="Q1"/>
      <selection pane="bottomLeft" activeCell="A5" sqref="A5"/>
      <selection pane="bottomRight" activeCell="C40" sqref="C40"/>
    </sheetView>
  </sheetViews>
  <sheetFormatPr baseColWidth="10" defaultColWidth="8.83203125" defaultRowHeight="15" x14ac:dyDescent="0.2"/>
  <cols>
    <col min="1" max="1" width="4.33203125" customWidth="1"/>
    <col min="2" max="2" width="54.5" bestFit="1" customWidth="1"/>
    <col min="3" max="3" width="4.6640625" customWidth="1"/>
    <col min="4" max="4" width="11.1640625" hidden="1" customWidth="1"/>
    <col min="5" max="5" width="10.83203125" bestFit="1" customWidth="1"/>
    <col min="6" max="6" width="9.83203125" bestFit="1" customWidth="1"/>
    <col min="7" max="7" width="10.1640625" bestFit="1" customWidth="1"/>
    <col min="8" max="11" width="11.33203125" customWidth="1"/>
    <col min="12" max="12" width="3" customWidth="1"/>
    <col min="13" max="13" width="9.1640625" hidden="1" customWidth="1"/>
    <col min="14" max="16" width="0" hidden="1" customWidth="1"/>
    <col min="17" max="25" width="8.1640625" bestFit="1" customWidth="1"/>
    <col min="26" max="69" width="9.1640625" bestFit="1" customWidth="1"/>
    <col min="70" max="100" width="9.5" bestFit="1" customWidth="1"/>
  </cols>
  <sheetData>
    <row r="1" spans="1:100" x14ac:dyDescent="0.2">
      <c r="B1" t="s">
        <v>263</v>
      </c>
    </row>
    <row r="2" spans="1:100" x14ac:dyDescent="0.2">
      <c r="B2" t="s">
        <v>66</v>
      </c>
    </row>
    <row r="3" spans="1:100" x14ac:dyDescent="0.2">
      <c r="D3" s="2"/>
      <c r="E3" s="2"/>
      <c r="F3" s="2"/>
      <c r="G3" s="2"/>
      <c r="H3" s="2"/>
      <c r="I3" s="2"/>
      <c r="J3" s="2"/>
      <c r="K3" s="2"/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90</v>
      </c>
      <c r="BF3" t="s">
        <v>91</v>
      </c>
      <c r="BG3" t="s">
        <v>92</v>
      </c>
      <c r="BH3" t="s">
        <v>93</v>
      </c>
      <c r="BI3" t="s">
        <v>94</v>
      </c>
      <c r="BJ3" t="s">
        <v>95</v>
      </c>
      <c r="BK3" t="s">
        <v>96</v>
      </c>
      <c r="BL3" t="s">
        <v>97</v>
      </c>
      <c r="BM3" t="s">
        <v>98</v>
      </c>
      <c r="BN3" t="s">
        <v>99</v>
      </c>
      <c r="BO3" t="s">
        <v>100</v>
      </c>
      <c r="BP3" t="s">
        <v>101</v>
      </c>
      <c r="BQ3" t="s">
        <v>109</v>
      </c>
      <c r="BR3" t="s">
        <v>110</v>
      </c>
      <c r="BS3" t="s">
        <v>111</v>
      </c>
      <c r="BT3" t="s">
        <v>112</v>
      </c>
      <c r="BU3" t="s">
        <v>113</v>
      </c>
      <c r="BV3" t="s">
        <v>114</v>
      </c>
      <c r="BW3" t="s">
        <v>115</v>
      </c>
      <c r="BX3" t="s">
        <v>116</v>
      </c>
      <c r="BY3" t="s">
        <v>117</v>
      </c>
      <c r="BZ3" t="s">
        <v>118</v>
      </c>
      <c r="CA3" t="s">
        <v>119</v>
      </c>
      <c r="CB3" t="s">
        <v>120</v>
      </c>
      <c r="CC3" t="s">
        <v>164</v>
      </c>
      <c r="CD3" t="s">
        <v>165</v>
      </c>
      <c r="CE3" t="s">
        <v>166</v>
      </c>
      <c r="CF3" t="s">
        <v>167</v>
      </c>
      <c r="CG3" t="s">
        <v>168</v>
      </c>
      <c r="CH3" t="s">
        <v>169</v>
      </c>
      <c r="CI3" t="s">
        <v>170</v>
      </c>
      <c r="CJ3" t="s">
        <v>171</v>
      </c>
      <c r="CK3" t="s">
        <v>172</v>
      </c>
      <c r="CL3" t="s">
        <v>173</v>
      </c>
      <c r="CM3" t="s">
        <v>174</v>
      </c>
      <c r="CN3" t="s">
        <v>175</v>
      </c>
      <c r="CO3" t="s">
        <v>176</v>
      </c>
      <c r="CP3" t="s">
        <v>177</v>
      </c>
      <c r="CQ3" t="s">
        <v>178</v>
      </c>
      <c r="CR3" t="s">
        <v>179</v>
      </c>
      <c r="CS3" t="s">
        <v>180</v>
      </c>
      <c r="CT3" t="s">
        <v>181</v>
      </c>
      <c r="CU3" t="s">
        <v>182</v>
      </c>
      <c r="CV3" t="s">
        <v>183</v>
      </c>
    </row>
    <row r="4" spans="1:100" s="12" customFormat="1" x14ac:dyDescent="0.2">
      <c r="A4" s="14"/>
      <c r="B4" s="14"/>
      <c r="C4" s="15"/>
      <c r="D4" s="46" t="s">
        <v>137</v>
      </c>
      <c r="E4" s="46" t="s">
        <v>69</v>
      </c>
      <c r="F4" s="46" t="s">
        <v>70</v>
      </c>
      <c r="G4" s="46" t="s">
        <v>71</v>
      </c>
      <c r="H4" s="46" t="s">
        <v>103</v>
      </c>
      <c r="I4" s="46" t="s">
        <v>104</v>
      </c>
      <c r="J4" s="46" t="s">
        <v>121</v>
      </c>
      <c r="K4" s="46" t="s">
        <v>163</v>
      </c>
      <c r="M4" s="13">
        <v>43344</v>
      </c>
      <c r="N4" s="13">
        <v>43374</v>
      </c>
      <c r="O4" s="13">
        <v>43405</v>
      </c>
      <c r="P4" s="13">
        <v>43435</v>
      </c>
      <c r="Q4" s="13">
        <v>43466</v>
      </c>
      <c r="R4" s="13">
        <v>43497</v>
      </c>
      <c r="S4" s="13">
        <v>43525</v>
      </c>
      <c r="T4" s="13">
        <v>43556</v>
      </c>
      <c r="U4" s="13">
        <v>43586</v>
      </c>
      <c r="V4" s="13">
        <v>43617</v>
      </c>
      <c r="W4" s="13">
        <v>43647</v>
      </c>
      <c r="X4" s="13">
        <v>43678</v>
      </c>
      <c r="Y4" s="13">
        <v>43709</v>
      </c>
      <c r="Z4" s="13">
        <v>43739</v>
      </c>
      <c r="AA4" s="13">
        <v>43770</v>
      </c>
      <c r="AB4" s="13">
        <v>43800</v>
      </c>
      <c r="AC4" s="13">
        <v>43831</v>
      </c>
      <c r="AD4" s="13">
        <v>43862</v>
      </c>
      <c r="AE4" s="13">
        <v>43891</v>
      </c>
      <c r="AF4" s="13">
        <v>43922</v>
      </c>
      <c r="AG4" s="13">
        <v>43952</v>
      </c>
      <c r="AH4" s="13">
        <v>43983</v>
      </c>
      <c r="AI4" s="13">
        <v>44013</v>
      </c>
      <c r="AJ4" s="13">
        <v>44044</v>
      </c>
      <c r="AK4" s="13">
        <v>44075</v>
      </c>
      <c r="AL4" s="13">
        <v>44105</v>
      </c>
      <c r="AM4" s="13">
        <v>44136</v>
      </c>
      <c r="AN4" s="13">
        <v>44166</v>
      </c>
      <c r="AO4" s="13">
        <v>44197</v>
      </c>
      <c r="AP4" s="13">
        <v>44228</v>
      </c>
      <c r="AQ4" s="13">
        <v>44256</v>
      </c>
      <c r="AR4" s="13">
        <v>44287</v>
      </c>
      <c r="AS4" s="13">
        <v>44317</v>
      </c>
      <c r="AT4" s="13">
        <v>44348</v>
      </c>
      <c r="AU4" s="13">
        <v>44378</v>
      </c>
      <c r="AV4" s="13">
        <v>44409</v>
      </c>
      <c r="AW4" s="13">
        <v>44440</v>
      </c>
      <c r="AX4" s="13">
        <v>44470</v>
      </c>
      <c r="AY4" s="13">
        <v>44501</v>
      </c>
      <c r="AZ4" s="13">
        <v>44531</v>
      </c>
      <c r="BA4" s="13">
        <v>44562</v>
      </c>
      <c r="BB4" s="13">
        <v>44593</v>
      </c>
      <c r="BC4" s="13">
        <v>44621</v>
      </c>
      <c r="BD4" s="13">
        <v>44652</v>
      </c>
      <c r="BE4" s="13">
        <v>44682</v>
      </c>
      <c r="BF4" s="13">
        <v>44713</v>
      </c>
      <c r="BG4" s="13">
        <v>44743</v>
      </c>
      <c r="BH4" s="13">
        <v>44774</v>
      </c>
      <c r="BI4" s="13">
        <v>44805</v>
      </c>
      <c r="BJ4" s="13">
        <v>44835</v>
      </c>
      <c r="BK4" s="13">
        <v>44866</v>
      </c>
      <c r="BL4" s="13">
        <v>44896</v>
      </c>
      <c r="BM4" s="13">
        <v>44927</v>
      </c>
      <c r="BN4" s="13">
        <v>44958</v>
      </c>
      <c r="BO4" s="13">
        <v>44986</v>
      </c>
      <c r="BP4" s="13">
        <v>45017</v>
      </c>
      <c r="BQ4" s="13">
        <v>45047</v>
      </c>
      <c r="BR4" s="13">
        <v>45078</v>
      </c>
      <c r="BS4" s="13">
        <v>45108</v>
      </c>
      <c r="BT4" s="13">
        <v>45139</v>
      </c>
      <c r="BU4" s="13">
        <v>45170</v>
      </c>
      <c r="BV4" s="13">
        <v>45200</v>
      </c>
      <c r="BW4" s="13">
        <v>45231</v>
      </c>
      <c r="BX4" s="13">
        <v>45261</v>
      </c>
      <c r="BY4" s="13">
        <v>45292</v>
      </c>
      <c r="BZ4" s="13">
        <v>45323</v>
      </c>
      <c r="CA4" s="13">
        <v>45352</v>
      </c>
      <c r="CB4" s="13">
        <v>45383</v>
      </c>
      <c r="CC4" s="13">
        <v>45413</v>
      </c>
      <c r="CD4" s="13">
        <v>45444</v>
      </c>
      <c r="CE4" s="13">
        <v>45474</v>
      </c>
      <c r="CF4" s="13">
        <v>45505</v>
      </c>
      <c r="CG4" s="13">
        <v>45536</v>
      </c>
      <c r="CH4" s="13">
        <v>45566</v>
      </c>
      <c r="CI4" s="13">
        <v>45597</v>
      </c>
      <c r="CJ4" s="13">
        <v>45627</v>
      </c>
      <c r="CK4" s="13">
        <v>45658</v>
      </c>
      <c r="CL4" s="13">
        <v>45689</v>
      </c>
      <c r="CM4" s="13">
        <v>45717</v>
      </c>
      <c r="CN4" s="13">
        <v>45748</v>
      </c>
      <c r="CO4" s="13">
        <v>45778</v>
      </c>
      <c r="CP4" s="13">
        <v>45809</v>
      </c>
      <c r="CQ4" s="13">
        <v>45839</v>
      </c>
      <c r="CR4" s="13">
        <v>45870</v>
      </c>
      <c r="CS4" s="13">
        <v>45901</v>
      </c>
      <c r="CT4" s="13">
        <v>45931</v>
      </c>
      <c r="CU4" s="13">
        <v>45962</v>
      </c>
      <c r="CV4" s="13">
        <v>45992</v>
      </c>
    </row>
    <row r="5" spans="1:100" x14ac:dyDescent="0.2">
      <c r="B5" s="15" t="s">
        <v>13</v>
      </c>
      <c r="H5" s="2"/>
      <c r="I5" s="2"/>
      <c r="J5" s="2"/>
      <c r="K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100" x14ac:dyDescent="0.2">
      <c r="B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100" s="8" customFormat="1" x14ac:dyDescent="0.2">
      <c r="B7" s="8" t="s">
        <v>58</v>
      </c>
      <c r="D7" s="9">
        <f>P7</f>
        <v>0</v>
      </c>
      <c r="E7" s="9">
        <f>AB7</f>
        <v>1</v>
      </c>
      <c r="F7" s="9">
        <f>AN7</f>
        <v>1</v>
      </c>
      <c r="G7" s="9">
        <f>AZ7</f>
        <v>1</v>
      </c>
      <c r="H7" s="9">
        <f>BL7</f>
        <v>1</v>
      </c>
      <c r="I7" s="9">
        <f>BX7</f>
        <v>1</v>
      </c>
      <c r="J7" s="9">
        <f>CJ7</f>
        <v>1</v>
      </c>
      <c r="K7" s="9">
        <f>CV7</f>
        <v>1</v>
      </c>
      <c r="L7" s="9"/>
      <c r="M7" s="9"/>
      <c r="N7" s="9"/>
      <c r="O7" s="9"/>
      <c r="P7" s="9"/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0">
        <v>1</v>
      </c>
      <c r="BB7" s="10">
        <v>1</v>
      </c>
      <c r="BC7" s="10">
        <v>1</v>
      </c>
      <c r="BD7" s="10">
        <v>1</v>
      </c>
      <c r="BE7" s="10">
        <v>1</v>
      </c>
      <c r="BF7" s="10">
        <v>1</v>
      </c>
      <c r="BG7" s="10">
        <v>1</v>
      </c>
      <c r="BH7" s="10">
        <v>1</v>
      </c>
      <c r="BI7" s="10">
        <v>1</v>
      </c>
      <c r="BJ7" s="10">
        <v>1</v>
      </c>
      <c r="BK7" s="10">
        <v>1</v>
      </c>
      <c r="BL7" s="10">
        <v>1</v>
      </c>
      <c r="BM7" s="10">
        <v>1</v>
      </c>
      <c r="BN7" s="10">
        <v>1</v>
      </c>
      <c r="BO7" s="10">
        <v>1</v>
      </c>
      <c r="BP7" s="10">
        <v>1</v>
      </c>
      <c r="BQ7" s="10">
        <v>1</v>
      </c>
      <c r="BR7" s="10">
        <v>1</v>
      </c>
      <c r="BS7" s="10">
        <v>1</v>
      </c>
      <c r="BT7" s="10">
        <v>1</v>
      </c>
      <c r="BU7" s="10">
        <v>1</v>
      </c>
      <c r="BV7" s="10">
        <v>1</v>
      </c>
      <c r="BW7" s="10">
        <v>1</v>
      </c>
      <c r="BX7" s="10">
        <v>1</v>
      </c>
      <c r="BY7" s="10">
        <v>1</v>
      </c>
      <c r="BZ7" s="10">
        <v>1</v>
      </c>
      <c r="CA7" s="10">
        <v>1</v>
      </c>
      <c r="CB7" s="10">
        <v>1</v>
      </c>
      <c r="CC7" s="10">
        <v>1</v>
      </c>
      <c r="CD7" s="10">
        <v>1</v>
      </c>
      <c r="CE7" s="10">
        <v>1</v>
      </c>
      <c r="CF7" s="10">
        <v>1</v>
      </c>
      <c r="CG7" s="10">
        <v>1</v>
      </c>
      <c r="CH7" s="10">
        <v>1</v>
      </c>
      <c r="CI7" s="10">
        <v>1</v>
      </c>
      <c r="CJ7" s="10">
        <v>1</v>
      </c>
      <c r="CK7" s="10">
        <v>1</v>
      </c>
      <c r="CL7" s="10">
        <v>1</v>
      </c>
      <c r="CM7" s="10">
        <v>1</v>
      </c>
      <c r="CN7" s="10">
        <v>1</v>
      </c>
      <c r="CO7" s="10">
        <v>1</v>
      </c>
      <c r="CP7" s="10">
        <v>1</v>
      </c>
      <c r="CQ7" s="10">
        <v>1</v>
      </c>
      <c r="CR7" s="10">
        <v>1</v>
      </c>
      <c r="CS7" s="10">
        <v>1</v>
      </c>
      <c r="CT7" s="10">
        <v>1</v>
      </c>
      <c r="CU7" s="10">
        <v>1</v>
      </c>
      <c r="CV7" s="10">
        <v>1</v>
      </c>
    </row>
    <row r="8" spans="1:100" s="8" customFormat="1" x14ac:dyDescent="0.2">
      <c r="B8" s="8" t="s">
        <v>77</v>
      </c>
      <c r="D8" s="3">
        <f>SUM(M8:P8)</f>
        <v>0</v>
      </c>
      <c r="E8" s="3">
        <f>SUM(Q8:AB8)</f>
        <v>20</v>
      </c>
      <c r="F8" s="3">
        <f>SUM(AC8:AN8)</f>
        <v>30</v>
      </c>
      <c r="G8" s="3">
        <f>SUM(AO8:AZ8)</f>
        <v>30</v>
      </c>
      <c r="H8" s="9">
        <f>SUM(BA8:BL8)</f>
        <v>24</v>
      </c>
      <c r="I8" s="9">
        <f>SUM(BM8:BX8)</f>
        <v>12</v>
      </c>
      <c r="J8" s="9">
        <f>SUM(BY8:CJ8)</f>
        <v>9.6</v>
      </c>
      <c r="K8" s="9">
        <f>SUM(CK8:CV8)</f>
        <v>4.8</v>
      </c>
      <c r="L8" s="9"/>
      <c r="M8" s="9"/>
      <c r="N8" s="9"/>
      <c r="O8" s="9"/>
      <c r="P8" s="9">
        <f t="shared" ref="P8" si="0">M7*P45</f>
        <v>0</v>
      </c>
      <c r="Q8" s="9">
        <f>O7*Q45</f>
        <v>0</v>
      </c>
      <c r="R8" s="9">
        <f t="shared" ref="R8:CC8" si="1">P7*R45</f>
        <v>0</v>
      </c>
      <c r="S8" s="9">
        <f t="shared" si="1"/>
        <v>2</v>
      </c>
      <c r="T8" s="9">
        <f t="shared" si="1"/>
        <v>2</v>
      </c>
      <c r="U8" s="9">
        <f t="shared" si="1"/>
        <v>2</v>
      </c>
      <c r="V8" s="9">
        <f t="shared" si="1"/>
        <v>2</v>
      </c>
      <c r="W8" s="9">
        <f t="shared" si="1"/>
        <v>2</v>
      </c>
      <c r="X8" s="9">
        <f t="shared" si="1"/>
        <v>2</v>
      </c>
      <c r="Y8" s="9">
        <f t="shared" si="1"/>
        <v>2</v>
      </c>
      <c r="Z8" s="9">
        <f t="shared" si="1"/>
        <v>2</v>
      </c>
      <c r="AA8" s="9">
        <f t="shared" si="1"/>
        <v>2</v>
      </c>
      <c r="AB8" s="9">
        <f t="shared" si="1"/>
        <v>2</v>
      </c>
      <c r="AC8" s="9">
        <f t="shared" si="1"/>
        <v>2.5</v>
      </c>
      <c r="AD8" s="9">
        <f t="shared" si="1"/>
        <v>2.5</v>
      </c>
      <c r="AE8" s="9">
        <f t="shared" si="1"/>
        <v>2.5</v>
      </c>
      <c r="AF8" s="9">
        <f t="shared" si="1"/>
        <v>2.5</v>
      </c>
      <c r="AG8" s="9">
        <f t="shared" si="1"/>
        <v>2.5</v>
      </c>
      <c r="AH8" s="9">
        <f t="shared" si="1"/>
        <v>2.5</v>
      </c>
      <c r="AI8" s="9">
        <f t="shared" si="1"/>
        <v>2.5</v>
      </c>
      <c r="AJ8" s="9">
        <f t="shared" si="1"/>
        <v>2.5</v>
      </c>
      <c r="AK8" s="9">
        <f t="shared" si="1"/>
        <v>2.5</v>
      </c>
      <c r="AL8" s="9">
        <f t="shared" si="1"/>
        <v>2.5</v>
      </c>
      <c r="AM8" s="9">
        <f t="shared" si="1"/>
        <v>2.5</v>
      </c>
      <c r="AN8" s="9">
        <f t="shared" si="1"/>
        <v>2.5</v>
      </c>
      <c r="AO8" s="9">
        <f t="shared" si="1"/>
        <v>2.5</v>
      </c>
      <c r="AP8" s="9">
        <f t="shared" si="1"/>
        <v>2.5</v>
      </c>
      <c r="AQ8" s="9">
        <f t="shared" si="1"/>
        <v>2.5</v>
      </c>
      <c r="AR8" s="9">
        <f t="shared" si="1"/>
        <v>2.5</v>
      </c>
      <c r="AS8" s="9">
        <f t="shared" si="1"/>
        <v>2.5</v>
      </c>
      <c r="AT8" s="9">
        <f t="shared" si="1"/>
        <v>2.5</v>
      </c>
      <c r="AU8" s="9">
        <f t="shared" si="1"/>
        <v>2.5</v>
      </c>
      <c r="AV8" s="9">
        <f t="shared" si="1"/>
        <v>2.5</v>
      </c>
      <c r="AW8" s="9">
        <f t="shared" si="1"/>
        <v>2.5</v>
      </c>
      <c r="AX8" s="9">
        <f t="shared" si="1"/>
        <v>2.5</v>
      </c>
      <c r="AY8" s="9">
        <f t="shared" si="1"/>
        <v>2.5</v>
      </c>
      <c r="AZ8" s="9">
        <f t="shared" si="1"/>
        <v>2.5</v>
      </c>
      <c r="BA8" s="9">
        <f t="shared" si="1"/>
        <v>2</v>
      </c>
      <c r="BB8" s="9">
        <f t="shared" si="1"/>
        <v>2</v>
      </c>
      <c r="BC8" s="9">
        <f t="shared" si="1"/>
        <v>2</v>
      </c>
      <c r="BD8" s="9">
        <f t="shared" si="1"/>
        <v>2</v>
      </c>
      <c r="BE8" s="9">
        <f t="shared" si="1"/>
        <v>2</v>
      </c>
      <c r="BF8" s="9">
        <f t="shared" si="1"/>
        <v>2</v>
      </c>
      <c r="BG8" s="9">
        <f t="shared" si="1"/>
        <v>2</v>
      </c>
      <c r="BH8" s="9">
        <f t="shared" si="1"/>
        <v>2</v>
      </c>
      <c r="BI8" s="9">
        <f t="shared" si="1"/>
        <v>2</v>
      </c>
      <c r="BJ8" s="9">
        <f t="shared" si="1"/>
        <v>2</v>
      </c>
      <c r="BK8" s="9">
        <f t="shared" si="1"/>
        <v>2</v>
      </c>
      <c r="BL8" s="9">
        <f t="shared" si="1"/>
        <v>2</v>
      </c>
      <c r="BM8" s="9">
        <f t="shared" si="1"/>
        <v>1</v>
      </c>
      <c r="BN8" s="9">
        <f t="shared" si="1"/>
        <v>1</v>
      </c>
      <c r="BO8" s="9">
        <f t="shared" si="1"/>
        <v>1</v>
      </c>
      <c r="BP8" s="9">
        <f t="shared" si="1"/>
        <v>1</v>
      </c>
      <c r="BQ8" s="9">
        <f t="shared" si="1"/>
        <v>1</v>
      </c>
      <c r="BR8" s="9">
        <f t="shared" si="1"/>
        <v>1</v>
      </c>
      <c r="BS8" s="9">
        <f t="shared" si="1"/>
        <v>1</v>
      </c>
      <c r="BT8" s="9">
        <f t="shared" si="1"/>
        <v>1</v>
      </c>
      <c r="BU8" s="9">
        <f t="shared" si="1"/>
        <v>1</v>
      </c>
      <c r="BV8" s="9">
        <f t="shared" si="1"/>
        <v>1</v>
      </c>
      <c r="BW8" s="9">
        <f t="shared" si="1"/>
        <v>1</v>
      </c>
      <c r="BX8" s="9">
        <f t="shared" si="1"/>
        <v>1</v>
      </c>
      <c r="BY8" s="9">
        <f t="shared" si="1"/>
        <v>0.8</v>
      </c>
      <c r="BZ8" s="9">
        <f t="shared" si="1"/>
        <v>0.8</v>
      </c>
      <c r="CA8" s="9">
        <f t="shared" si="1"/>
        <v>0.8</v>
      </c>
      <c r="CB8" s="9">
        <f t="shared" si="1"/>
        <v>0.8</v>
      </c>
      <c r="CC8" s="9">
        <f t="shared" si="1"/>
        <v>0.8</v>
      </c>
      <c r="CD8" s="9">
        <f t="shared" ref="CD8:CV8" si="2">CB7*CD45</f>
        <v>0.8</v>
      </c>
      <c r="CE8" s="9">
        <f t="shared" si="2"/>
        <v>0.8</v>
      </c>
      <c r="CF8" s="9">
        <f t="shared" si="2"/>
        <v>0.8</v>
      </c>
      <c r="CG8" s="9">
        <f t="shared" si="2"/>
        <v>0.8</v>
      </c>
      <c r="CH8" s="9">
        <f t="shared" si="2"/>
        <v>0.8</v>
      </c>
      <c r="CI8" s="9">
        <f t="shared" si="2"/>
        <v>0.8</v>
      </c>
      <c r="CJ8" s="9">
        <f t="shared" si="2"/>
        <v>0.8</v>
      </c>
      <c r="CK8" s="9">
        <f t="shared" si="2"/>
        <v>0.4</v>
      </c>
      <c r="CL8" s="9">
        <f t="shared" si="2"/>
        <v>0.4</v>
      </c>
      <c r="CM8" s="9">
        <f t="shared" si="2"/>
        <v>0.4</v>
      </c>
      <c r="CN8" s="9">
        <f t="shared" si="2"/>
        <v>0.4</v>
      </c>
      <c r="CO8" s="9">
        <f t="shared" si="2"/>
        <v>0.4</v>
      </c>
      <c r="CP8" s="9">
        <f t="shared" si="2"/>
        <v>0.4</v>
      </c>
      <c r="CQ8" s="9">
        <f t="shared" si="2"/>
        <v>0.4</v>
      </c>
      <c r="CR8" s="9">
        <f t="shared" si="2"/>
        <v>0.4</v>
      </c>
      <c r="CS8" s="9">
        <f t="shared" si="2"/>
        <v>0.4</v>
      </c>
      <c r="CT8" s="9">
        <f t="shared" si="2"/>
        <v>0.4</v>
      </c>
      <c r="CU8" s="9">
        <f t="shared" si="2"/>
        <v>0.4</v>
      </c>
      <c r="CV8" s="9">
        <f t="shared" si="2"/>
        <v>0.4</v>
      </c>
    </row>
    <row r="9" spans="1:100" s="8" customFormat="1" x14ac:dyDescent="0.2">
      <c r="B9" s="8" t="s">
        <v>78</v>
      </c>
      <c r="D9" s="9">
        <f>P9</f>
        <v>0</v>
      </c>
      <c r="E9" s="9">
        <f>AB9</f>
        <v>20</v>
      </c>
      <c r="F9" s="9">
        <f>AN9</f>
        <v>50</v>
      </c>
      <c r="G9" s="9">
        <f>AZ9</f>
        <v>80</v>
      </c>
      <c r="H9" s="9">
        <f>BL9</f>
        <v>104</v>
      </c>
      <c r="I9" s="9">
        <f>BX9</f>
        <v>116</v>
      </c>
      <c r="J9" s="9">
        <f>CJ9</f>
        <v>125.59999999999997</v>
      </c>
      <c r="K9" s="9">
        <f>CV9</f>
        <v>130.40000000000003</v>
      </c>
      <c r="L9" s="9"/>
      <c r="M9" s="9"/>
      <c r="N9" s="9"/>
      <c r="O9" s="9"/>
      <c r="P9" s="9">
        <f t="shared" ref="P9:BL9" si="3">O9+P8</f>
        <v>0</v>
      </c>
      <c r="Q9" s="9">
        <f t="shared" si="3"/>
        <v>0</v>
      </c>
      <c r="R9" s="9">
        <f t="shared" si="3"/>
        <v>0</v>
      </c>
      <c r="S9" s="9">
        <f t="shared" si="3"/>
        <v>2</v>
      </c>
      <c r="T9" s="9">
        <f t="shared" si="3"/>
        <v>4</v>
      </c>
      <c r="U9" s="9">
        <f t="shared" si="3"/>
        <v>6</v>
      </c>
      <c r="V9" s="9">
        <f t="shared" si="3"/>
        <v>8</v>
      </c>
      <c r="W9" s="9">
        <f t="shared" si="3"/>
        <v>10</v>
      </c>
      <c r="X9" s="9">
        <f t="shared" si="3"/>
        <v>12</v>
      </c>
      <c r="Y9" s="9">
        <f t="shared" si="3"/>
        <v>14</v>
      </c>
      <c r="Z9" s="9">
        <f t="shared" si="3"/>
        <v>16</v>
      </c>
      <c r="AA9" s="9">
        <f t="shared" si="3"/>
        <v>18</v>
      </c>
      <c r="AB9" s="9">
        <f t="shared" si="3"/>
        <v>20</v>
      </c>
      <c r="AC9" s="9">
        <f t="shared" si="3"/>
        <v>22.5</v>
      </c>
      <c r="AD9" s="9">
        <f t="shared" si="3"/>
        <v>25</v>
      </c>
      <c r="AE9" s="9">
        <f t="shared" si="3"/>
        <v>27.5</v>
      </c>
      <c r="AF9" s="9">
        <f t="shared" si="3"/>
        <v>30</v>
      </c>
      <c r="AG9" s="9">
        <f t="shared" si="3"/>
        <v>32.5</v>
      </c>
      <c r="AH9" s="9">
        <f t="shared" si="3"/>
        <v>35</v>
      </c>
      <c r="AI9" s="9">
        <f t="shared" si="3"/>
        <v>37.5</v>
      </c>
      <c r="AJ9" s="9">
        <f t="shared" si="3"/>
        <v>40</v>
      </c>
      <c r="AK9" s="9">
        <f t="shared" si="3"/>
        <v>42.5</v>
      </c>
      <c r="AL9" s="9">
        <f t="shared" si="3"/>
        <v>45</v>
      </c>
      <c r="AM9" s="9">
        <f t="shared" si="3"/>
        <v>47.5</v>
      </c>
      <c r="AN9" s="9">
        <f t="shared" si="3"/>
        <v>50</v>
      </c>
      <c r="AO9" s="9">
        <f t="shared" si="3"/>
        <v>52.5</v>
      </c>
      <c r="AP9" s="9">
        <f t="shared" si="3"/>
        <v>55</v>
      </c>
      <c r="AQ9" s="9">
        <f t="shared" si="3"/>
        <v>57.5</v>
      </c>
      <c r="AR9" s="9">
        <f t="shared" si="3"/>
        <v>60</v>
      </c>
      <c r="AS9" s="9">
        <f t="shared" si="3"/>
        <v>62.5</v>
      </c>
      <c r="AT9" s="9">
        <f t="shared" si="3"/>
        <v>65</v>
      </c>
      <c r="AU9" s="9">
        <f t="shared" si="3"/>
        <v>67.5</v>
      </c>
      <c r="AV9" s="9">
        <f t="shared" si="3"/>
        <v>70</v>
      </c>
      <c r="AW9" s="9">
        <f t="shared" si="3"/>
        <v>72.5</v>
      </c>
      <c r="AX9" s="9">
        <f t="shared" si="3"/>
        <v>75</v>
      </c>
      <c r="AY9" s="9">
        <f t="shared" si="3"/>
        <v>77.5</v>
      </c>
      <c r="AZ9" s="9">
        <f t="shared" si="3"/>
        <v>80</v>
      </c>
      <c r="BA9" s="9">
        <f t="shared" si="3"/>
        <v>82</v>
      </c>
      <c r="BB9" s="9">
        <f t="shared" si="3"/>
        <v>84</v>
      </c>
      <c r="BC9" s="9">
        <f t="shared" si="3"/>
        <v>86</v>
      </c>
      <c r="BD9" s="9">
        <f t="shared" si="3"/>
        <v>88</v>
      </c>
      <c r="BE9" s="9">
        <f t="shared" si="3"/>
        <v>90</v>
      </c>
      <c r="BF9" s="9">
        <f t="shared" si="3"/>
        <v>92</v>
      </c>
      <c r="BG9" s="9">
        <f t="shared" si="3"/>
        <v>94</v>
      </c>
      <c r="BH9" s="9">
        <f t="shared" si="3"/>
        <v>96</v>
      </c>
      <c r="BI9" s="9">
        <f t="shared" si="3"/>
        <v>98</v>
      </c>
      <c r="BJ9" s="9">
        <f t="shared" si="3"/>
        <v>100</v>
      </c>
      <c r="BK9" s="9">
        <f t="shared" si="3"/>
        <v>102</v>
      </c>
      <c r="BL9" s="9">
        <f t="shared" si="3"/>
        <v>104</v>
      </c>
      <c r="BM9" s="9">
        <f t="shared" ref="BM9:CV9" si="4">BL9+BM8</f>
        <v>105</v>
      </c>
      <c r="BN9" s="9">
        <f t="shared" si="4"/>
        <v>106</v>
      </c>
      <c r="BO9" s="9">
        <f t="shared" si="4"/>
        <v>107</v>
      </c>
      <c r="BP9" s="9">
        <f t="shared" si="4"/>
        <v>108</v>
      </c>
      <c r="BQ9" s="9">
        <f t="shared" si="4"/>
        <v>109</v>
      </c>
      <c r="BR9" s="9">
        <f t="shared" si="4"/>
        <v>110</v>
      </c>
      <c r="BS9" s="9">
        <f t="shared" si="4"/>
        <v>111</v>
      </c>
      <c r="BT9" s="9">
        <f t="shared" si="4"/>
        <v>112</v>
      </c>
      <c r="BU9" s="9">
        <f t="shared" si="4"/>
        <v>113</v>
      </c>
      <c r="BV9" s="9">
        <f t="shared" si="4"/>
        <v>114</v>
      </c>
      <c r="BW9" s="9">
        <f t="shared" si="4"/>
        <v>115</v>
      </c>
      <c r="BX9" s="9">
        <f t="shared" si="4"/>
        <v>116</v>
      </c>
      <c r="BY9" s="9">
        <f t="shared" si="4"/>
        <v>116.8</v>
      </c>
      <c r="BZ9" s="9">
        <f t="shared" si="4"/>
        <v>117.6</v>
      </c>
      <c r="CA9" s="9">
        <f t="shared" si="4"/>
        <v>118.39999999999999</v>
      </c>
      <c r="CB9" s="9">
        <f t="shared" si="4"/>
        <v>119.19999999999999</v>
      </c>
      <c r="CC9" s="9">
        <f t="shared" si="4"/>
        <v>119.99999999999999</v>
      </c>
      <c r="CD9" s="9">
        <f t="shared" si="4"/>
        <v>120.79999999999998</v>
      </c>
      <c r="CE9" s="9">
        <f t="shared" si="4"/>
        <v>121.59999999999998</v>
      </c>
      <c r="CF9" s="9">
        <f t="shared" si="4"/>
        <v>122.39999999999998</v>
      </c>
      <c r="CG9" s="9">
        <f t="shared" si="4"/>
        <v>123.19999999999997</v>
      </c>
      <c r="CH9" s="9">
        <f t="shared" si="4"/>
        <v>123.99999999999997</v>
      </c>
      <c r="CI9" s="9">
        <f t="shared" si="4"/>
        <v>124.79999999999997</v>
      </c>
      <c r="CJ9" s="9">
        <f t="shared" si="4"/>
        <v>125.59999999999997</v>
      </c>
      <c r="CK9" s="9">
        <f t="shared" si="4"/>
        <v>125.99999999999997</v>
      </c>
      <c r="CL9" s="9">
        <f t="shared" si="4"/>
        <v>126.39999999999998</v>
      </c>
      <c r="CM9" s="9">
        <f t="shared" si="4"/>
        <v>126.79999999999998</v>
      </c>
      <c r="CN9" s="9">
        <f t="shared" si="4"/>
        <v>127.19999999999999</v>
      </c>
      <c r="CO9" s="9">
        <f t="shared" si="4"/>
        <v>127.6</v>
      </c>
      <c r="CP9" s="9">
        <f t="shared" si="4"/>
        <v>128</v>
      </c>
      <c r="CQ9" s="9">
        <f t="shared" si="4"/>
        <v>128.4</v>
      </c>
      <c r="CR9" s="9">
        <f t="shared" si="4"/>
        <v>128.80000000000001</v>
      </c>
      <c r="CS9" s="9">
        <f t="shared" si="4"/>
        <v>129.20000000000002</v>
      </c>
      <c r="CT9" s="9">
        <f t="shared" si="4"/>
        <v>129.60000000000002</v>
      </c>
      <c r="CU9" s="9">
        <f t="shared" si="4"/>
        <v>130.00000000000003</v>
      </c>
      <c r="CV9" s="9">
        <f t="shared" si="4"/>
        <v>130.40000000000003</v>
      </c>
    </row>
    <row r="10" spans="1:100" s="8" customFormat="1" x14ac:dyDescent="0.2">
      <c r="B10" s="8" t="s">
        <v>1</v>
      </c>
      <c r="D10" s="3">
        <f>SUM(M10:P10)</f>
        <v>0</v>
      </c>
      <c r="E10" s="3">
        <f>SUM(Q10:AB10)</f>
        <v>27.999999999999996</v>
      </c>
      <c r="F10" s="3">
        <f>SUM(AC10:AN10)</f>
        <v>341.25</v>
      </c>
      <c r="G10" s="3">
        <f>SUM(AO10:AZ10)</f>
        <v>738</v>
      </c>
      <c r="H10" s="9">
        <f>SUM(BA10:BL10)</f>
        <v>1060.95</v>
      </c>
      <c r="I10" s="9">
        <f>SUM(BM10:BX10)</f>
        <v>991.2</v>
      </c>
      <c r="J10" s="9">
        <f>SUM(BY10:CJ10)</f>
        <v>836.28</v>
      </c>
      <c r="K10" s="9">
        <f>SUM(CK10:CV10)</f>
        <v>601.43999999999994</v>
      </c>
      <c r="L10" s="9"/>
      <c r="M10" s="9"/>
      <c r="N10" s="9"/>
      <c r="O10" s="9"/>
      <c r="P10" s="9"/>
      <c r="Q10" s="9"/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9">
        <f>Q9*W46</f>
        <v>0</v>
      </c>
      <c r="X10" s="9">
        <f t="shared" ref="X10:CI10" si="5">R9*X46</f>
        <v>0</v>
      </c>
      <c r="Y10" s="9">
        <f t="shared" si="5"/>
        <v>2.8</v>
      </c>
      <c r="Z10" s="9">
        <f t="shared" si="5"/>
        <v>5.6</v>
      </c>
      <c r="AA10" s="9">
        <f t="shared" si="5"/>
        <v>8.3999999999999986</v>
      </c>
      <c r="AB10" s="9">
        <f t="shared" si="5"/>
        <v>11.2</v>
      </c>
      <c r="AC10" s="9">
        <f t="shared" si="5"/>
        <v>13</v>
      </c>
      <c r="AD10" s="9">
        <f t="shared" si="5"/>
        <v>15.600000000000001</v>
      </c>
      <c r="AE10" s="9">
        <f t="shared" si="5"/>
        <v>18.2</v>
      </c>
      <c r="AF10" s="9">
        <f t="shared" si="5"/>
        <v>20.8</v>
      </c>
      <c r="AG10" s="9">
        <f t="shared" si="5"/>
        <v>23.400000000000002</v>
      </c>
      <c r="AH10" s="9">
        <f t="shared" si="5"/>
        <v>26</v>
      </c>
      <c r="AI10" s="9">
        <f t="shared" si="5"/>
        <v>29.25</v>
      </c>
      <c r="AJ10" s="9">
        <f t="shared" si="5"/>
        <v>32.5</v>
      </c>
      <c r="AK10" s="9">
        <f t="shared" si="5"/>
        <v>35.75</v>
      </c>
      <c r="AL10" s="9">
        <f t="shared" si="5"/>
        <v>39</v>
      </c>
      <c r="AM10" s="9">
        <f t="shared" si="5"/>
        <v>42.25</v>
      </c>
      <c r="AN10" s="9">
        <f t="shared" si="5"/>
        <v>45.5</v>
      </c>
      <c r="AO10" s="9">
        <f t="shared" si="5"/>
        <v>45</v>
      </c>
      <c r="AP10" s="9">
        <f t="shared" si="5"/>
        <v>48</v>
      </c>
      <c r="AQ10" s="9">
        <f t="shared" si="5"/>
        <v>51</v>
      </c>
      <c r="AR10" s="9">
        <f t="shared" si="5"/>
        <v>54</v>
      </c>
      <c r="AS10" s="9">
        <f t="shared" si="5"/>
        <v>57</v>
      </c>
      <c r="AT10" s="9">
        <f t="shared" si="5"/>
        <v>60</v>
      </c>
      <c r="AU10" s="9">
        <f t="shared" si="5"/>
        <v>63</v>
      </c>
      <c r="AV10" s="9">
        <f t="shared" si="5"/>
        <v>66</v>
      </c>
      <c r="AW10" s="9">
        <f t="shared" si="5"/>
        <v>69</v>
      </c>
      <c r="AX10" s="9">
        <f t="shared" si="5"/>
        <v>72</v>
      </c>
      <c r="AY10" s="9">
        <f t="shared" si="5"/>
        <v>75</v>
      </c>
      <c r="AZ10" s="9">
        <f t="shared" si="5"/>
        <v>78</v>
      </c>
      <c r="BA10" s="9">
        <f t="shared" si="5"/>
        <v>74.25</v>
      </c>
      <c r="BB10" s="9">
        <f t="shared" si="5"/>
        <v>77</v>
      </c>
      <c r="BC10" s="9">
        <f t="shared" si="5"/>
        <v>79.75</v>
      </c>
      <c r="BD10" s="9">
        <f t="shared" si="5"/>
        <v>82.5</v>
      </c>
      <c r="BE10" s="9">
        <f t="shared" si="5"/>
        <v>85.25</v>
      </c>
      <c r="BF10" s="9">
        <f t="shared" si="5"/>
        <v>88</v>
      </c>
      <c r="BG10" s="9">
        <f t="shared" si="5"/>
        <v>90.2</v>
      </c>
      <c r="BH10" s="9">
        <f t="shared" si="5"/>
        <v>92.4</v>
      </c>
      <c r="BI10" s="9">
        <f t="shared" si="5"/>
        <v>94.600000000000009</v>
      </c>
      <c r="BJ10" s="9">
        <f t="shared" si="5"/>
        <v>96.800000000000011</v>
      </c>
      <c r="BK10" s="9">
        <f t="shared" si="5"/>
        <v>99.000000000000014</v>
      </c>
      <c r="BL10" s="9">
        <f t="shared" si="5"/>
        <v>101.2</v>
      </c>
      <c r="BM10" s="9">
        <f t="shared" si="5"/>
        <v>75.2</v>
      </c>
      <c r="BN10" s="9">
        <f t="shared" si="5"/>
        <v>76.800000000000011</v>
      </c>
      <c r="BO10" s="9">
        <f t="shared" si="5"/>
        <v>78.400000000000006</v>
      </c>
      <c r="BP10" s="9">
        <f t="shared" si="5"/>
        <v>80</v>
      </c>
      <c r="BQ10" s="9">
        <f t="shared" si="5"/>
        <v>81.600000000000009</v>
      </c>
      <c r="BR10" s="9">
        <f t="shared" si="5"/>
        <v>83.2</v>
      </c>
      <c r="BS10" s="9">
        <f t="shared" si="5"/>
        <v>84</v>
      </c>
      <c r="BT10" s="9">
        <f t="shared" si="5"/>
        <v>84.800000000000011</v>
      </c>
      <c r="BU10" s="9">
        <f t="shared" si="5"/>
        <v>85.600000000000009</v>
      </c>
      <c r="BV10" s="9">
        <f t="shared" si="5"/>
        <v>86.4</v>
      </c>
      <c r="BW10" s="9">
        <f t="shared" si="5"/>
        <v>87.2</v>
      </c>
      <c r="BX10" s="9">
        <f t="shared" si="5"/>
        <v>88</v>
      </c>
      <c r="BY10" s="9">
        <f t="shared" si="5"/>
        <v>66.599999999999994</v>
      </c>
      <c r="BZ10" s="9">
        <f t="shared" si="5"/>
        <v>67.2</v>
      </c>
      <c r="CA10" s="9">
        <f t="shared" si="5"/>
        <v>67.8</v>
      </c>
      <c r="CB10" s="9">
        <f t="shared" si="5"/>
        <v>68.399999999999991</v>
      </c>
      <c r="CC10" s="9">
        <f t="shared" si="5"/>
        <v>69</v>
      </c>
      <c r="CD10" s="9">
        <f t="shared" si="5"/>
        <v>69.599999999999994</v>
      </c>
      <c r="CE10" s="9">
        <f t="shared" si="5"/>
        <v>70.08</v>
      </c>
      <c r="CF10" s="9">
        <f t="shared" si="5"/>
        <v>70.559999999999988</v>
      </c>
      <c r="CG10" s="9">
        <f t="shared" si="5"/>
        <v>71.039999999999992</v>
      </c>
      <c r="CH10" s="9">
        <f t="shared" si="5"/>
        <v>71.52</v>
      </c>
      <c r="CI10" s="9">
        <f t="shared" si="5"/>
        <v>71.999999999999986</v>
      </c>
      <c r="CJ10" s="9">
        <f t="shared" ref="CJ10:CV10" si="6">CD9*CJ46</f>
        <v>72.47999999999999</v>
      </c>
      <c r="CK10" s="9">
        <f t="shared" si="6"/>
        <v>48.639999999999993</v>
      </c>
      <c r="CL10" s="9">
        <f t="shared" si="6"/>
        <v>48.959999999999994</v>
      </c>
      <c r="CM10" s="9">
        <f t="shared" si="6"/>
        <v>49.279999999999994</v>
      </c>
      <c r="CN10" s="9">
        <f t="shared" si="6"/>
        <v>49.599999999999994</v>
      </c>
      <c r="CO10" s="9">
        <f t="shared" si="6"/>
        <v>49.919999999999987</v>
      </c>
      <c r="CP10" s="9">
        <f t="shared" si="6"/>
        <v>50.239999999999988</v>
      </c>
      <c r="CQ10" s="9">
        <f t="shared" si="6"/>
        <v>50.399999999999991</v>
      </c>
      <c r="CR10" s="9">
        <f t="shared" si="6"/>
        <v>50.559999999999995</v>
      </c>
      <c r="CS10" s="9">
        <f t="shared" si="6"/>
        <v>50.72</v>
      </c>
      <c r="CT10" s="9">
        <f t="shared" si="6"/>
        <v>50.879999999999995</v>
      </c>
      <c r="CU10" s="9">
        <f t="shared" si="6"/>
        <v>51.04</v>
      </c>
      <c r="CV10" s="9">
        <f t="shared" si="6"/>
        <v>51.2</v>
      </c>
    </row>
    <row r="11" spans="1:100" s="8" customFormat="1" x14ac:dyDescent="0.2">
      <c r="B11" s="8" t="s">
        <v>2</v>
      </c>
      <c r="D11" s="9">
        <f>P11</f>
        <v>0</v>
      </c>
      <c r="E11" s="9">
        <f>AB11</f>
        <v>27.999999999999996</v>
      </c>
      <c r="F11" s="9">
        <f>AN11</f>
        <v>369.25</v>
      </c>
      <c r="G11" s="9">
        <f>AZ11</f>
        <v>1107.25</v>
      </c>
      <c r="H11" s="9">
        <f>BL11</f>
        <v>2168.1999999999998</v>
      </c>
      <c r="I11" s="9">
        <f>BX11</f>
        <v>3159.3999999999996</v>
      </c>
      <c r="J11" s="9">
        <f>CJ11</f>
        <v>3995.6799999999994</v>
      </c>
      <c r="K11" s="9">
        <f>CV11</f>
        <v>4597.12</v>
      </c>
      <c r="L11" s="9"/>
      <c r="M11" s="9"/>
      <c r="N11" s="9"/>
      <c r="O11" s="9"/>
      <c r="P11" s="9"/>
      <c r="Q11" s="9"/>
      <c r="R11" s="9">
        <f t="shared" ref="R11:BL11" si="7">Q11+R10</f>
        <v>0</v>
      </c>
      <c r="S11" s="9">
        <f t="shared" si="7"/>
        <v>0</v>
      </c>
      <c r="T11" s="9">
        <f t="shared" si="7"/>
        <v>0</v>
      </c>
      <c r="U11" s="9">
        <f t="shared" si="7"/>
        <v>0</v>
      </c>
      <c r="V11" s="9">
        <f t="shared" si="7"/>
        <v>0</v>
      </c>
      <c r="W11" s="9">
        <f t="shared" si="7"/>
        <v>0</v>
      </c>
      <c r="X11" s="9">
        <f t="shared" si="7"/>
        <v>0</v>
      </c>
      <c r="Y11" s="9">
        <f t="shared" si="7"/>
        <v>2.8</v>
      </c>
      <c r="Z11" s="9">
        <f t="shared" si="7"/>
        <v>8.3999999999999986</v>
      </c>
      <c r="AA11" s="9">
        <f t="shared" si="7"/>
        <v>16.799999999999997</v>
      </c>
      <c r="AB11" s="9">
        <f t="shared" si="7"/>
        <v>27.999999999999996</v>
      </c>
      <c r="AC11" s="9">
        <f t="shared" si="7"/>
        <v>41</v>
      </c>
      <c r="AD11" s="9">
        <f t="shared" si="7"/>
        <v>56.6</v>
      </c>
      <c r="AE11" s="9">
        <f t="shared" si="7"/>
        <v>74.8</v>
      </c>
      <c r="AF11" s="9">
        <f t="shared" si="7"/>
        <v>95.6</v>
      </c>
      <c r="AG11" s="9">
        <f t="shared" si="7"/>
        <v>119</v>
      </c>
      <c r="AH11" s="9">
        <f t="shared" si="7"/>
        <v>145</v>
      </c>
      <c r="AI11" s="9">
        <f t="shared" si="7"/>
        <v>174.25</v>
      </c>
      <c r="AJ11" s="9">
        <f t="shared" si="7"/>
        <v>206.75</v>
      </c>
      <c r="AK11" s="9">
        <f t="shared" si="7"/>
        <v>242.5</v>
      </c>
      <c r="AL11" s="9">
        <f t="shared" si="7"/>
        <v>281.5</v>
      </c>
      <c r="AM11" s="9">
        <f t="shared" si="7"/>
        <v>323.75</v>
      </c>
      <c r="AN11" s="9">
        <f t="shared" si="7"/>
        <v>369.25</v>
      </c>
      <c r="AO11" s="9">
        <f t="shared" si="7"/>
        <v>414.25</v>
      </c>
      <c r="AP11" s="9">
        <f t="shared" si="7"/>
        <v>462.25</v>
      </c>
      <c r="AQ11" s="9">
        <f t="shared" si="7"/>
        <v>513.25</v>
      </c>
      <c r="AR11" s="9">
        <f t="shared" si="7"/>
        <v>567.25</v>
      </c>
      <c r="AS11" s="9">
        <f t="shared" si="7"/>
        <v>624.25</v>
      </c>
      <c r="AT11" s="9">
        <f t="shared" si="7"/>
        <v>684.25</v>
      </c>
      <c r="AU11" s="9">
        <f t="shared" si="7"/>
        <v>747.25</v>
      </c>
      <c r="AV11" s="9">
        <f t="shared" si="7"/>
        <v>813.25</v>
      </c>
      <c r="AW11" s="9">
        <f t="shared" si="7"/>
        <v>882.25</v>
      </c>
      <c r="AX11" s="9">
        <f t="shared" si="7"/>
        <v>954.25</v>
      </c>
      <c r="AY11" s="9">
        <f t="shared" si="7"/>
        <v>1029.25</v>
      </c>
      <c r="AZ11" s="9">
        <f t="shared" si="7"/>
        <v>1107.25</v>
      </c>
      <c r="BA11" s="9">
        <f t="shared" si="7"/>
        <v>1181.5</v>
      </c>
      <c r="BB11" s="9">
        <f t="shared" si="7"/>
        <v>1258.5</v>
      </c>
      <c r="BC11" s="9">
        <f t="shared" si="7"/>
        <v>1338.25</v>
      </c>
      <c r="BD11" s="9">
        <f t="shared" si="7"/>
        <v>1420.75</v>
      </c>
      <c r="BE11" s="9">
        <f t="shared" si="7"/>
        <v>1506</v>
      </c>
      <c r="BF11" s="9">
        <f t="shared" si="7"/>
        <v>1594</v>
      </c>
      <c r="BG11" s="9">
        <f t="shared" si="7"/>
        <v>1684.2</v>
      </c>
      <c r="BH11" s="9">
        <f t="shared" si="7"/>
        <v>1776.6000000000001</v>
      </c>
      <c r="BI11" s="9">
        <f t="shared" si="7"/>
        <v>1871.2</v>
      </c>
      <c r="BJ11" s="9">
        <f t="shared" si="7"/>
        <v>1968</v>
      </c>
      <c r="BK11" s="9">
        <f t="shared" si="7"/>
        <v>2067</v>
      </c>
      <c r="BL11" s="9">
        <f t="shared" si="7"/>
        <v>2168.1999999999998</v>
      </c>
      <c r="BM11" s="9">
        <f t="shared" ref="BM11:CV11" si="8">BL11+BM10</f>
        <v>2243.3999999999996</v>
      </c>
      <c r="BN11" s="9">
        <f t="shared" si="8"/>
        <v>2320.1999999999998</v>
      </c>
      <c r="BO11" s="9">
        <f t="shared" si="8"/>
        <v>2398.6</v>
      </c>
      <c r="BP11" s="9">
        <f t="shared" si="8"/>
        <v>2478.6</v>
      </c>
      <c r="BQ11" s="9">
        <f t="shared" si="8"/>
        <v>2560.1999999999998</v>
      </c>
      <c r="BR11" s="9">
        <f t="shared" si="8"/>
        <v>2643.3999999999996</v>
      </c>
      <c r="BS11" s="9">
        <f t="shared" si="8"/>
        <v>2727.3999999999996</v>
      </c>
      <c r="BT11" s="9">
        <f t="shared" si="8"/>
        <v>2812.2</v>
      </c>
      <c r="BU11" s="9">
        <f t="shared" si="8"/>
        <v>2897.7999999999997</v>
      </c>
      <c r="BV11" s="9">
        <f t="shared" si="8"/>
        <v>2984.2</v>
      </c>
      <c r="BW11" s="9">
        <f t="shared" si="8"/>
        <v>3071.3999999999996</v>
      </c>
      <c r="BX11" s="9">
        <f t="shared" si="8"/>
        <v>3159.3999999999996</v>
      </c>
      <c r="BY11" s="9">
        <f t="shared" si="8"/>
        <v>3225.9999999999995</v>
      </c>
      <c r="BZ11" s="9">
        <f t="shared" si="8"/>
        <v>3293.1999999999994</v>
      </c>
      <c r="CA11" s="9">
        <f t="shared" si="8"/>
        <v>3360.9999999999995</v>
      </c>
      <c r="CB11" s="9">
        <f t="shared" si="8"/>
        <v>3429.3999999999996</v>
      </c>
      <c r="CC11" s="9">
        <f t="shared" si="8"/>
        <v>3498.3999999999996</v>
      </c>
      <c r="CD11" s="9">
        <f t="shared" si="8"/>
        <v>3567.9999999999995</v>
      </c>
      <c r="CE11" s="9">
        <f t="shared" si="8"/>
        <v>3638.0799999999995</v>
      </c>
      <c r="CF11" s="9">
        <f t="shared" si="8"/>
        <v>3708.6399999999994</v>
      </c>
      <c r="CG11" s="9">
        <f t="shared" si="8"/>
        <v>3779.6799999999994</v>
      </c>
      <c r="CH11" s="9">
        <f t="shared" si="8"/>
        <v>3851.1999999999994</v>
      </c>
      <c r="CI11" s="9">
        <f t="shared" si="8"/>
        <v>3923.1999999999994</v>
      </c>
      <c r="CJ11" s="9">
        <f t="shared" si="8"/>
        <v>3995.6799999999994</v>
      </c>
      <c r="CK11" s="9">
        <f t="shared" si="8"/>
        <v>4044.3199999999993</v>
      </c>
      <c r="CL11" s="9">
        <f t="shared" si="8"/>
        <v>4093.2799999999993</v>
      </c>
      <c r="CM11" s="9">
        <f t="shared" si="8"/>
        <v>4142.5599999999995</v>
      </c>
      <c r="CN11" s="9">
        <f t="shared" si="8"/>
        <v>4192.16</v>
      </c>
      <c r="CO11" s="9">
        <f t="shared" si="8"/>
        <v>4242.08</v>
      </c>
      <c r="CP11" s="9">
        <f t="shared" si="8"/>
        <v>4292.32</v>
      </c>
      <c r="CQ11" s="9">
        <f t="shared" si="8"/>
        <v>4342.7199999999993</v>
      </c>
      <c r="CR11" s="9">
        <f t="shared" si="8"/>
        <v>4393.28</v>
      </c>
      <c r="CS11" s="9">
        <f t="shared" si="8"/>
        <v>4444</v>
      </c>
      <c r="CT11" s="9">
        <f t="shared" si="8"/>
        <v>4494.88</v>
      </c>
      <c r="CU11" s="9">
        <f t="shared" si="8"/>
        <v>4545.92</v>
      </c>
      <c r="CV11" s="9">
        <f t="shared" si="8"/>
        <v>4597.12</v>
      </c>
    </row>
    <row r="12" spans="1:100" s="8" customFormat="1" x14ac:dyDescent="0.2">
      <c r="B12" s="8" t="s">
        <v>125</v>
      </c>
      <c r="D12" s="32"/>
      <c r="E12" s="32">
        <f>E11/E9</f>
        <v>1.4</v>
      </c>
      <c r="F12" s="32">
        <f>F11/F9</f>
        <v>7.3849999999999998</v>
      </c>
      <c r="G12" s="32">
        <f>G11/G9</f>
        <v>13.840624999999999</v>
      </c>
      <c r="H12" s="32">
        <f>H11/H9</f>
        <v>20.848076923076921</v>
      </c>
      <c r="I12" s="32">
        <f>I11/I9</f>
        <v>27.236206896551721</v>
      </c>
      <c r="J12" s="9">
        <f>CJ12</f>
        <v>31.812738853503188</v>
      </c>
      <c r="K12" s="9">
        <f>CV12</f>
        <v>35.25398773006134</v>
      </c>
      <c r="L12" s="9"/>
      <c r="M12" s="9"/>
      <c r="N12" s="9"/>
      <c r="O12" s="9"/>
      <c r="P12" s="9"/>
      <c r="Q12" s="9"/>
      <c r="R12" s="32"/>
      <c r="S12" s="60"/>
      <c r="T12" s="32">
        <f t="shared" ref="T12:BX12" si="9">T11/T9</f>
        <v>0</v>
      </c>
      <c r="U12" s="32">
        <f t="shared" si="9"/>
        <v>0</v>
      </c>
      <c r="V12" s="32">
        <f t="shared" si="9"/>
        <v>0</v>
      </c>
      <c r="W12" s="32">
        <f t="shared" si="9"/>
        <v>0</v>
      </c>
      <c r="X12" s="32">
        <f t="shared" si="9"/>
        <v>0</v>
      </c>
      <c r="Y12" s="32">
        <f t="shared" si="9"/>
        <v>0.19999999999999998</v>
      </c>
      <c r="Z12" s="32">
        <f t="shared" si="9"/>
        <v>0.52499999999999991</v>
      </c>
      <c r="AA12" s="32">
        <f t="shared" si="9"/>
        <v>0.93333333333333313</v>
      </c>
      <c r="AB12" s="32">
        <f t="shared" si="9"/>
        <v>1.4</v>
      </c>
      <c r="AC12" s="32">
        <f t="shared" si="9"/>
        <v>1.8222222222222222</v>
      </c>
      <c r="AD12" s="32">
        <f t="shared" si="9"/>
        <v>2.2640000000000002</v>
      </c>
      <c r="AE12" s="32">
        <f t="shared" si="9"/>
        <v>2.7199999999999998</v>
      </c>
      <c r="AF12" s="32">
        <f t="shared" si="9"/>
        <v>3.1866666666666665</v>
      </c>
      <c r="AG12" s="32">
        <f t="shared" si="9"/>
        <v>3.6615384615384614</v>
      </c>
      <c r="AH12" s="32">
        <f t="shared" si="9"/>
        <v>4.1428571428571432</v>
      </c>
      <c r="AI12" s="32">
        <f t="shared" si="9"/>
        <v>4.6466666666666665</v>
      </c>
      <c r="AJ12" s="32">
        <f t="shared" si="9"/>
        <v>5.1687500000000002</v>
      </c>
      <c r="AK12" s="32">
        <f t="shared" si="9"/>
        <v>5.7058823529411766</v>
      </c>
      <c r="AL12" s="32">
        <f t="shared" si="9"/>
        <v>6.2555555555555555</v>
      </c>
      <c r="AM12" s="32">
        <f t="shared" si="9"/>
        <v>6.8157894736842106</v>
      </c>
      <c r="AN12" s="32">
        <f t="shared" si="9"/>
        <v>7.3849999999999998</v>
      </c>
      <c r="AO12" s="32">
        <f t="shared" si="9"/>
        <v>7.8904761904761909</v>
      </c>
      <c r="AP12" s="32">
        <f t="shared" si="9"/>
        <v>8.4045454545454543</v>
      </c>
      <c r="AQ12" s="32">
        <f t="shared" si="9"/>
        <v>8.9260869565217398</v>
      </c>
      <c r="AR12" s="32">
        <f t="shared" si="9"/>
        <v>9.4541666666666675</v>
      </c>
      <c r="AS12" s="32">
        <f t="shared" si="9"/>
        <v>9.9879999999999995</v>
      </c>
      <c r="AT12" s="32">
        <f t="shared" si="9"/>
        <v>10.526923076923078</v>
      </c>
      <c r="AU12" s="32">
        <f t="shared" si="9"/>
        <v>11.07037037037037</v>
      </c>
      <c r="AV12" s="32">
        <f t="shared" si="9"/>
        <v>11.617857142857142</v>
      </c>
      <c r="AW12" s="32">
        <f t="shared" si="9"/>
        <v>12.168965517241379</v>
      </c>
      <c r="AX12" s="32">
        <f t="shared" si="9"/>
        <v>12.723333333333333</v>
      </c>
      <c r="AY12" s="32">
        <f t="shared" si="9"/>
        <v>13.280645161290323</v>
      </c>
      <c r="AZ12" s="32">
        <f t="shared" si="9"/>
        <v>13.840624999999999</v>
      </c>
      <c r="BA12" s="32">
        <f t="shared" si="9"/>
        <v>14.408536585365853</v>
      </c>
      <c r="BB12" s="32">
        <f t="shared" si="9"/>
        <v>14.982142857142858</v>
      </c>
      <c r="BC12" s="32">
        <f t="shared" si="9"/>
        <v>15.561046511627907</v>
      </c>
      <c r="BD12" s="32">
        <f t="shared" si="9"/>
        <v>16.144886363636363</v>
      </c>
      <c r="BE12" s="32">
        <f t="shared" si="9"/>
        <v>16.733333333333334</v>
      </c>
      <c r="BF12" s="32">
        <f t="shared" si="9"/>
        <v>17.326086956521738</v>
      </c>
      <c r="BG12" s="32">
        <f t="shared" si="9"/>
        <v>17.917021276595744</v>
      </c>
      <c r="BH12" s="32">
        <f t="shared" si="9"/>
        <v>18.506250000000001</v>
      </c>
      <c r="BI12" s="32">
        <f t="shared" si="9"/>
        <v>19.093877551020409</v>
      </c>
      <c r="BJ12" s="32">
        <f t="shared" si="9"/>
        <v>19.68</v>
      </c>
      <c r="BK12" s="32">
        <f t="shared" si="9"/>
        <v>20.264705882352942</v>
      </c>
      <c r="BL12" s="32">
        <f t="shared" si="9"/>
        <v>20.848076923076921</v>
      </c>
      <c r="BM12" s="32">
        <f t="shared" si="9"/>
        <v>21.365714285714283</v>
      </c>
      <c r="BN12" s="32">
        <f t="shared" si="9"/>
        <v>21.888679245283019</v>
      </c>
      <c r="BO12" s="32">
        <f t="shared" si="9"/>
        <v>22.416822429906542</v>
      </c>
      <c r="BP12" s="32">
        <f t="shared" si="9"/>
        <v>22.95</v>
      </c>
      <c r="BQ12" s="32">
        <f t="shared" si="9"/>
        <v>23.488073394495412</v>
      </c>
      <c r="BR12" s="32">
        <f t="shared" si="9"/>
        <v>24.030909090909088</v>
      </c>
      <c r="BS12" s="32">
        <f t="shared" si="9"/>
        <v>24.571171171171169</v>
      </c>
      <c r="BT12" s="32">
        <f t="shared" si="9"/>
        <v>25.108928571428571</v>
      </c>
      <c r="BU12" s="32">
        <f t="shared" si="9"/>
        <v>25.644247787610617</v>
      </c>
      <c r="BV12" s="32">
        <f t="shared" si="9"/>
        <v>26.177192982456138</v>
      </c>
      <c r="BW12" s="32">
        <f t="shared" si="9"/>
        <v>26.707826086956519</v>
      </c>
      <c r="BX12" s="32">
        <f t="shared" si="9"/>
        <v>27.236206896551721</v>
      </c>
      <c r="BY12" s="32">
        <f t="shared" ref="BY12:CV12" si="10">BY11/BY9</f>
        <v>27.619863013698627</v>
      </c>
      <c r="BZ12" s="32">
        <f t="shared" si="10"/>
        <v>28.003401360544213</v>
      </c>
      <c r="CA12" s="32">
        <f t="shared" si="10"/>
        <v>28.386824324324323</v>
      </c>
      <c r="CB12" s="32">
        <f t="shared" si="10"/>
        <v>28.770134228187921</v>
      </c>
      <c r="CC12" s="32">
        <f t="shared" si="10"/>
        <v>29.153333333333332</v>
      </c>
      <c r="CD12" s="32">
        <f t="shared" si="10"/>
        <v>29.536423841059602</v>
      </c>
      <c r="CE12" s="32">
        <f t="shared" si="10"/>
        <v>29.918421052631579</v>
      </c>
      <c r="CF12" s="32">
        <f t="shared" si="10"/>
        <v>30.299346405228761</v>
      </c>
      <c r="CG12" s="32">
        <f t="shared" si="10"/>
        <v>30.679220779220781</v>
      </c>
      <c r="CH12" s="32">
        <f t="shared" si="10"/>
        <v>31.058064516129033</v>
      </c>
      <c r="CI12" s="32">
        <f t="shared" si="10"/>
        <v>31.435897435897438</v>
      </c>
      <c r="CJ12" s="32">
        <f t="shared" si="10"/>
        <v>31.812738853503188</v>
      </c>
      <c r="CK12" s="32">
        <f t="shared" si="10"/>
        <v>32.097777777777779</v>
      </c>
      <c r="CL12" s="32">
        <f t="shared" si="10"/>
        <v>32.383544303797471</v>
      </c>
      <c r="CM12" s="32">
        <f t="shared" si="10"/>
        <v>32.670031545741324</v>
      </c>
      <c r="CN12" s="32">
        <f t="shared" si="10"/>
        <v>32.957232704402514</v>
      </c>
      <c r="CO12" s="32">
        <f t="shared" si="10"/>
        <v>33.245141065830722</v>
      </c>
      <c r="CP12" s="32">
        <f t="shared" si="10"/>
        <v>33.533749999999998</v>
      </c>
      <c r="CQ12" s="32">
        <f t="shared" si="10"/>
        <v>33.821806853582551</v>
      </c>
      <c r="CR12" s="32">
        <f t="shared" si="10"/>
        <v>34.109316770186332</v>
      </c>
      <c r="CS12" s="32">
        <f t="shared" si="10"/>
        <v>34.39628482972136</v>
      </c>
      <c r="CT12" s="32">
        <f t="shared" si="10"/>
        <v>34.682716049382712</v>
      </c>
      <c r="CU12" s="32">
        <f t="shared" si="10"/>
        <v>34.968615384615376</v>
      </c>
      <c r="CV12" s="32">
        <f t="shared" si="10"/>
        <v>35.25398773006134</v>
      </c>
    </row>
    <row r="13" spans="1:100" x14ac:dyDescent="0.2">
      <c r="B13" s="2" t="s">
        <v>0</v>
      </c>
      <c r="C13" s="2"/>
      <c r="D13" s="7">
        <f>SUM(M13:P13)</f>
        <v>0</v>
      </c>
      <c r="E13" s="7">
        <f>SUM(Q13:AB13)</f>
        <v>1920.1335999999997</v>
      </c>
      <c r="F13" s="7">
        <f>SUM(AC13:AN13)</f>
        <v>166076.48945700002</v>
      </c>
      <c r="G13" s="7">
        <f>SUM(AO13:AZ13)</f>
        <v>942583.31193910085</v>
      </c>
      <c r="H13" s="28">
        <f>SUM(BA13:BL13)</f>
        <v>2564741.5931294695</v>
      </c>
      <c r="I13" s="28">
        <f>SUM(BM13:BX13)</f>
        <v>4375215.2971563498</v>
      </c>
      <c r="J13" s="28">
        <f>SUM(BY13:CJ13)</f>
        <v>6082448.6500817984</v>
      </c>
      <c r="K13" s="28">
        <f>SUM(CK13:CV13)</f>
        <v>7549016.4857825078</v>
      </c>
      <c r="L13" s="7"/>
      <c r="M13" s="3"/>
      <c r="N13" s="3"/>
      <c r="O13" s="3"/>
      <c r="P13" s="3"/>
      <c r="Q13" s="3"/>
      <c r="R13" s="3"/>
      <c r="S13" s="3">
        <f t="shared" ref="S13:AX13" si="11">R11*S47</f>
        <v>0</v>
      </c>
      <c r="T13" s="3">
        <f t="shared" si="11"/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0</v>
      </c>
      <c r="Y13" s="3">
        <f t="shared" si="11"/>
        <v>0</v>
      </c>
      <c r="Z13" s="3">
        <f t="shared" si="11"/>
        <v>192.01335999999998</v>
      </c>
      <c r="AA13" s="3">
        <f t="shared" si="11"/>
        <v>576.04007999999988</v>
      </c>
      <c r="AB13" s="3">
        <f t="shared" si="11"/>
        <v>1152.0801599999998</v>
      </c>
      <c r="AC13" s="3">
        <f t="shared" si="11"/>
        <v>2599.6599328000002</v>
      </c>
      <c r="AD13" s="3">
        <f t="shared" si="11"/>
        <v>3806.6449016000006</v>
      </c>
      <c r="AE13" s="3">
        <f t="shared" si="11"/>
        <v>5255.0268641600005</v>
      </c>
      <c r="AF13" s="3">
        <f t="shared" si="11"/>
        <v>6944.8058204800009</v>
      </c>
      <c r="AG13" s="3">
        <f t="shared" si="11"/>
        <v>8875.9817705599999</v>
      </c>
      <c r="AH13" s="3">
        <f t="shared" si="11"/>
        <v>11048.554714400001</v>
      </c>
      <c r="AI13" s="3">
        <f t="shared" si="11"/>
        <v>13462.524652000002</v>
      </c>
      <c r="AJ13" s="3">
        <f t="shared" si="11"/>
        <v>16178.240831800002</v>
      </c>
      <c r="AK13" s="3">
        <f t="shared" si="11"/>
        <v>19195.703253800002</v>
      </c>
      <c r="AL13" s="3">
        <f t="shared" si="11"/>
        <v>22514.911918000002</v>
      </c>
      <c r="AM13" s="3">
        <f t="shared" si="11"/>
        <v>26135.866824400004</v>
      </c>
      <c r="AN13" s="3">
        <f t="shared" si="11"/>
        <v>30058.567973000005</v>
      </c>
      <c r="AO13" s="3">
        <f t="shared" si="11"/>
        <v>43176.887226586397</v>
      </c>
      <c r="AP13" s="3">
        <f t="shared" si="11"/>
        <v>48438.796299562397</v>
      </c>
      <c r="AQ13" s="3">
        <f t="shared" si="11"/>
        <v>54051.499310736799</v>
      </c>
      <c r="AR13" s="3">
        <f t="shared" si="11"/>
        <v>60014.996260109598</v>
      </c>
      <c r="AS13" s="3">
        <f t="shared" si="11"/>
        <v>66329.287147680792</v>
      </c>
      <c r="AT13" s="3">
        <f t="shared" si="11"/>
        <v>72994.371973450397</v>
      </c>
      <c r="AU13" s="3">
        <f t="shared" si="11"/>
        <v>80010.250737418392</v>
      </c>
      <c r="AV13" s="3">
        <f t="shared" si="11"/>
        <v>87376.923439584803</v>
      </c>
      <c r="AW13" s="3">
        <f t="shared" si="11"/>
        <v>95094.39007994959</v>
      </c>
      <c r="AX13" s="3">
        <f t="shared" si="11"/>
        <v>103162.65065851279</v>
      </c>
      <c r="AY13" s="3">
        <f t="shared" ref="AY13:CD13" si="12">AX11*AY47</f>
        <v>111581.7051752744</v>
      </c>
      <c r="AZ13" s="3">
        <f t="shared" si="12"/>
        <v>120351.5536302344</v>
      </c>
      <c r="BA13" s="3">
        <f t="shared" si="12"/>
        <v>151268.96669423804</v>
      </c>
      <c r="BB13" s="3">
        <f t="shared" si="12"/>
        <v>161412.76509301626</v>
      </c>
      <c r="BC13" s="3">
        <f t="shared" si="12"/>
        <v>171932.25972878627</v>
      </c>
      <c r="BD13" s="3">
        <f t="shared" si="12"/>
        <v>182827.45060154804</v>
      </c>
      <c r="BE13" s="3">
        <f t="shared" si="12"/>
        <v>194098.3377113016</v>
      </c>
      <c r="BF13" s="3">
        <f t="shared" si="12"/>
        <v>205744.92105804698</v>
      </c>
      <c r="BG13" s="3">
        <f t="shared" si="12"/>
        <v>217767.20064178412</v>
      </c>
      <c r="BH13" s="3">
        <f t="shared" si="12"/>
        <v>230090.03721511469</v>
      </c>
      <c r="BI13" s="3">
        <f t="shared" si="12"/>
        <v>242713.43077803869</v>
      </c>
      <c r="BJ13" s="3">
        <f t="shared" si="12"/>
        <v>255637.38133055612</v>
      </c>
      <c r="BK13" s="3">
        <f t="shared" si="12"/>
        <v>268861.88887266698</v>
      </c>
      <c r="BL13" s="3">
        <f t="shared" si="12"/>
        <v>282386.95340437122</v>
      </c>
      <c r="BM13" s="3">
        <f t="shared" si="12"/>
        <v>303023.79789221089</v>
      </c>
      <c r="BN13" s="3">
        <f t="shared" si="12"/>
        <v>313533.61691328557</v>
      </c>
      <c r="BO13" s="3">
        <f t="shared" si="12"/>
        <v>324267.04910502152</v>
      </c>
      <c r="BP13" s="3">
        <f t="shared" si="12"/>
        <v>335224.09446741862</v>
      </c>
      <c r="BQ13" s="3">
        <f t="shared" si="12"/>
        <v>346404.75300047686</v>
      </c>
      <c r="BR13" s="3">
        <f t="shared" si="12"/>
        <v>357809.02470419626</v>
      </c>
      <c r="BS13" s="3">
        <f t="shared" si="12"/>
        <v>369436.9095785768</v>
      </c>
      <c r="BT13" s="3">
        <f t="shared" si="12"/>
        <v>381176.60103828792</v>
      </c>
      <c r="BU13" s="3">
        <f t="shared" si="12"/>
        <v>393028.09908332967</v>
      </c>
      <c r="BV13" s="3">
        <f t="shared" si="12"/>
        <v>404991.40371370199</v>
      </c>
      <c r="BW13" s="3">
        <f t="shared" si="12"/>
        <v>417066.51492940489</v>
      </c>
      <c r="BX13" s="3">
        <f t="shared" si="12"/>
        <v>429253.43273043836</v>
      </c>
      <c r="BY13" s="3">
        <f t="shared" si="12"/>
        <v>452841.8723888669</v>
      </c>
      <c r="BZ13" s="3">
        <f t="shared" si="12"/>
        <v>462387.75727242028</v>
      </c>
      <c r="CA13" s="3">
        <f t="shared" si="12"/>
        <v>472019.64111888851</v>
      </c>
      <c r="CB13" s="3">
        <f t="shared" si="12"/>
        <v>481737.52392827172</v>
      </c>
      <c r="CC13" s="3">
        <f t="shared" si="12"/>
        <v>491541.4057005698</v>
      </c>
      <c r="CD13" s="3">
        <f t="shared" si="12"/>
        <v>501431.28643578273</v>
      </c>
      <c r="CE13" s="3">
        <f t="shared" ref="CE13:CV13" si="13">CD11*CE47</f>
        <v>511407.16613391059</v>
      </c>
      <c r="CF13" s="3">
        <f t="shared" si="13"/>
        <v>521451.84500237036</v>
      </c>
      <c r="CG13" s="3">
        <f t="shared" si="13"/>
        <v>531565.32304116199</v>
      </c>
      <c r="CH13" s="3">
        <f t="shared" si="13"/>
        <v>541747.60025028558</v>
      </c>
      <c r="CI13" s="3">
        <f t="shared" si="13"/>
        <v>551998.67662974109</v>
      </c>
      <c r="CJ13" s="3">
        <f t="shared" si="13"/>
        <v>562318.55217952852</v>
      </c>
      <c r="CK13" s="3">
        <f t="shared" si="13"/>
        <v>588863.13607723557</v>
      </c>
      <c r="CL13" s="3">
        <f t="shared" si="13"/>
        <v>596031.45359485387</v>
      </c>
      <c r="CM13" s="3">
        <f t="shared" si="13"/>
        <v>603246.93109614053</v>
      </c>
      <c r="CN13" s="3">
        <f t="shared" si="13"/>
        <v>610509.5685810959</v>
      </c>
      <c r="CO13" s="3">
        <f t="shared" si="13"/>
        <v>617819.36604971974</v>
      </c>
      <c r="CP13" s="3">
        <f t="shared" si="13"/>
        <v>625176.32350201218</v>
      </c>
      <c r="CQ13" s="3">
        <f t="shared" si="13"/>
        <v>632580.44093797309</v>
      </c>
      <c r="CR13" s="3">
        <f t="shared" si="13"/>
        <v>640008.13836576825</v>
      </c>
      <c r="CS13" s="3">
        <f t="shared" si="13"/>
        <v>647459.41578539775</v>
      </c>
      <c r="CT13" s="3">
        <f t="shared" si="13"/>
        <v>654934.2731968615</v>
      </c>
      <c r="CU13" s="3">
        <f t="shared" si="13"/>
        <v>662432.71060015948</v>
      </c>
      <c r="CV13" s="3">
        <f t="shared" si="13"/>
        <v>669954.72799529182</v>
      </c>
    </row>
    <row r="14" spans="1:100" x14ac:dyDescent="0.2">
      <c r="B14" s="2" t="s">
        <v>3</v>
      </c>
      <c r="C14" s="2"/>
      <c r="D14" s="7">
        <f>SUM(M14:P14)</f>
        <v>0</v>
      </c>
      <c r="E14" s="7">
        <f>SUM(Q14:AB14)</f>
        <v>914.91679999999974</v>
      </c>
      <c r="F14" s="7">
        <f>SUM(AC14:AN14)</f>
        <v>69002.084465999986</v>
      </c>
      <c r="G14" s="7">
        <f>SUM(AO14:AZ14)</f>
        <v>359165.5755549504</v>
      </c>
      <c r="H14" s="28">
        <f>SUM(BA14:BL14)</f>
        <v>934610.01302289567</v>
      </c>
      <c r="I14" s="28">
        <f>SUM(BM14:BX14)</f>
        <v>1622996.7470508805</v>
      </c>
      <c r="J14" s="28">
        <f>SUM(BY14:CJ14)</f>
        <v>2297628.1689678179</v>
      </c>
      <c r="K14" s="28">
        <f>SUM(CK14:CV14)</f>
        <v>2904603.0836160406</v>
      </c>
      <c r="L14" s="7"/>
      <c r="M14" s="3"/>
      <c r="N14" s="3"/>
      <c r="O14" s="3"/>
      <c r="P14" s="3"/>
      <c r="Q14" s="3"/>
      <c r="R14" s="3"/>
      <c r="S14" s="3">
        <f t="shared" ref="S14:AX14" si="14">S13*S48</f>
        <v>0</v>
      </c>
      <c r="T14" s="3">
        <f t="shared" si="14"/>
        <v>0</v>
      </c>
      <c r="U14" s="3">
        <f t="shared" si="14"/>
        <v>0</v>
      </c>
      <c r="V14" s="3">
        <f t="shared" si="14"/>
        <v>0</v>
      </c>
      <c r="W14" s="3">
        <f t="shared" si="14"/>
        <v>0</v>
      </c>
      <c r="X14" s="3">
        <f t="shared" si="14"/>
        <v>0</v>
      </c>
      <c r="Y14" s="3">
        <f t="shared" si="14"/>
        <v>0</v>
      </c>
      <c r="Z14" s="3">
        <f t="shared" si="14"/>
        <v>91.491679999999988</v>
      </c>
      <c r="AA14" s="3">
        <f t="shared" si="14"/>
        <v>274.47503999999992</v>
      </c>
      <c r="AB14" s="3">
        <f t="shared" si="14"/>
        <v>548.95007999999984</v>
      </c>
      <c r="AC14" s="3">
        <f t="shared" si="14"/>
        <v>1080.1164864</v>
      </c>
      <c r="AD14" s="3">
        <f t="shared" si="14"/>
        <v>1581.5991408</v>
      </c>
      <c r="AE14" s="3">
        <f t="shared" si="14"/>
        <v>2183.3783260800001</v>
      </c>
      <c r="AF14" s="3">
        <f t="shared" si="14"/>
        <v>2885.45404224</v>
      </c>
      <c r="AG14" s="3">
        <f t="shared" si="14"/>
        <v>3687.8262892799994</v>
      </c>
      <c r="AH14" s="3">
        <f t="shared" si="14"/>
        <v>4590.4950671999995</v>
      </c>
      <c r="AI14" s="3">
        <f t="shared" si="14"/>
        <v>5593.460376</v>
      </c>
      <c r="AJ14" s="3">
        <f t="shared" si="14"/>
        <v>6721.7963483999993</v>
      </c>
      <c r="AK14" s="3">
        <f t="shared" si="14"/>
        <v>7975.5029843999991</v>
      </c>
      <c r="AL14" s="3">
        <f t="shared" si="14"/>
        <v>9354.5802839999997</v>
      </c>
      <c r="AM14" s="3">
        <f t="shared" si="14"/>
        <v>10859.0282472</v>
      </c>
      <c r="AN14" s="3">
        <f t="shared" si="14"/>
        <v>12488.846874000001</v>
      </c>
      <c r="AO14" s="3">
        <f t="shared" si="14"/>
        <v>16452.287405243198</v>
      </c>
      <c r="AP14" s="3">
        <f t="shared" si="14"/>
        <v>18457.305504731201</v>
      </c>
      <c r="AQ14" s="3">
        <f t="shared" si="14"/>
        <v>20595.991477518401</v>
      </c>
      <c r="AR14" s="3">
        <f t="shared" si="14"/>
        <v>22868.345323604801</v>
      </c>
      <c r="AS14" s="3">
        <f t="shared" si="14"/>
        <v>25274.367042990398</v>
      </c>
      <c r="AT14" s="3">
        <f t="shared" si="14"/>
        <v>27814.056635675199</v>
      </c>
      <c r="AU14" s="3">
        <f t="shared" si="14"/>
        <v>30487.414101659197</v>
      </c>
      <c r="AV14" s="3">
        <f t="shared" si="14"/>
        <v>33294.439440942406</v>
      </c>
      <c r="AW14" s="3">
        <f t="shared" si="14"/>
        <v>36235.132653524801</v>
      </c>
      <c r="AX14" s="3">
        <f t="shared" si="14"/>
        <v>39309.493739406396</v>
      </c>
      <c r="AY14" s="3">
        <f t="shared" ref="AY14:CD14" si="15">AY13*AY48</f>
        <v>42517.5226985872</v>
      </c>
      <c r="AZ14" s="3">
        <f t="shared" si="15"/>
        <v>45859.219531067203</v>
      </c>
      <c r="BA14" s="3">
        <f t="shared" si="15"/>
        <v>55123.483516152031</v>
      </c>
      <c r="BB14" s="3">
        <f t="shared" si="15"/>
        <v>58819.955542410135</v>
      </c>
      <c r="BC14" s="3">
        <f t="shared" si="15"/>
        <v>62653.333940011144</v>
      </c>
      <c r="BD14" s="3">
        <f t="shared" si="15"/>
        <v>66623.618708955022</v>
      </c>
      <c r="BE14" s="3">
        <f t="shared" si="15"/>
        <v>70730.809849241807</v>
      </c>
      <c r="BF14" s="3">
        <f t="shared" si="15"/>
        <v>74974.907360871497</v>
      </c>
      <c r="BG14" s="3">
        <f t="shared" si="15"/>
        <v>79355.911243844064</v>
      </c>
      <c r="BH14" s="3">
        <f t="shared" si="15"/>
        <v>83846.440223890953</v>
      </c>
      <c r="BI14" s="3">
        <f t="shared" si="15"/>
        <v>88446.49430101215</v>
      </c>
      <c r="BJ14" s="3">
        <f t="shared" si="15"/>
        <v>93156.073475207668</v>
      </c>
      <c r="BK14" s="3">
        <f t="shared" si="15"/>
        <v>97975.177746477493</v>
      </c>
      <c r="BL14" s="3">
        <f t="shared" si="15"/>
        <v>102903.80711482163</v>
      </c>
      <c r="BM14" s="3">
        <f t="shared" si="15"/>
        <v>112407.41423118292</v>
      </c>
      <c r="BN14" s="3">
        <f t="shared" si="15"/>
        <v>116306.05713782663</v>
      </c>
      <c r="BO14" s="3">
        <f t="shared" si="15"/>
        <v>120287.64989354792</v>
      </c>
      <c r="BP14" s="3">
        <f t="shared" si="15"/>
        <v>124352.19249834672</v>
      </c>
      <c r="BQ14" s="3">
        <f t="shared" si="15"/>
        <v>128499.68495222305</v>
      </c>
      <c r="BR14" s="3">
        <f t="shared" si="15"/>
        <v>132730.12725517689</v>
      </c>
      <c r="BS14" s="3">
        <f t="shared" si="15"/>
        <v>137043.51940720825</v>
      </c>
      <c r="BT14" s="3">
        <f t="shared" si="15"/>
        <v>141398.38648377836</v>
      </c>
      <c r="BU14" s="3">
        <f t="shared" si="15"/>
        <v>145794.72848488728</v>
      </c>
      <c r="BV14" s="3">
        <f t="shared" si="15"/>
        <v>150232.54541053495</v>
      </c>
      <c r="BW14" s="3">
        <f t="shared" si="15"/>
        <v>154711.83726072137</v>
      </c>
      <c r="BX14" s="3">
        <f t="shared" si="15"/>
        <v>159232.60403544654</v>
      </c>
      <c r="BY14" s="3">
        <f t="shared" si="15"/>
        <v>171059.76588471455</v>
      </c>
      <c r="BZ14" s="3">
        <f t="shared" si="15"/>
        <v>174665.69751981046</v>
      </c>
      <c r="CA14" s="3">
        <f t="shared" si="15"/>
        <v>178304.11502549279</v>
      </c>
      <c r="CB14" s="3">
        <f t="shared" si="15"/>
        <v>181975.0184017616</v>
      </c>
      <c r="CC14" s="3">
        <f t="shared" si="15"/>
        <v>185678.40764861685</v>
      </c>
      <c r="CD14" s="3">
        <f t="shared" si="15"/>
        <v>189414.28276605855</v>
      </c>
      <c r="CE14" s="3">
        <f t="shared" ref="CE14:CV14" si="16">CE13*CE48</f>
        <v>193182.64375408669</v>
      </c>
      <c r="CF14" s="3">
        <f t="shared" si="16"/>
        <v>196976.993438584</v>
      </c>
      <c r="CG14" s="3">
        <f t="shared" si="16"/>
        <v>200797.33181955045</v>
      </c>
      <c r="CH14" s="3">
        <f t="shared" si="16"/>
        <v>204643.65889698607</v>
      </c>
      <c r="CI14" s="3">
        <f t="shared" si="16"/>
        <v>208515.97467089086</v>
      </c>
      <c r="CJ14" s="3">
        <f t="shared" si="16"/>
        <v>212414.27914126479</v>
      </c>
      <c r="CK14" s="3">
        <f t="shared" si="16"/>
        <v>226574.37350932663</v>
      </c>
      <c r="CL14" s="3">
        <f t="shared" si="16"/>
        <v>229332.49666420734</v>
      </c>
      <c r="CM14" s="3">
        <f t="shared" si="16"/>
        <v>232108.76536615958</v>
      </c>
      <c r="CN14" s="3">
        <f t="shared" si="16"/>
        <v>234903.17961518344</v>
      </c>
      <c r="CO14" s="3">
        <f t="shared" si="16"/>
        <v>237715.73941127889</v>
      </c>
      <c r="CP14" s="3">
        <f t="shared" si="16"/>
        <v>240546.44475444593</v>
      </c>
      <c r="CQ14" s="3">
        <f t="shared" si="16"/>
        <v>243395.29564468452</v>
      </c>
      <c r="CR14" s="3">
        <f t="shared" si="16"/>
        <v>246253.21930845891</v>
      </c>
      <c r="CS14" s="3">
        <f t="shared" si="16"/>
        <v>249120.21574576912</v>
      </c>
      <c r="CT14" s="3">
        <f t="shared" si="16"/>
        <v>251996.2849566151</v>
      </c>
      <c r="CU14" s="3">
        <f t="shared" si="16"/>
        <v>254881.42694099684</v>
      </c>
      <c r="CV14" s="3">
        <f t="shared" si="16"/>
        <v>257775.64169891443</v>
      </c>
    </row>
    <row r="15" spans="1:100" x14ac:dyDescent="0.2">
      <c r="D15" s="3"/>
      <c r="E15" s="61">
        <f>E14/E13</f>
        <v>0.4764860111817219</v>
      </c>
      <c r="F15" s="61">
        <f t="shared" ref="F15:K15" si="17">F14/F13</f>
        <v>0.41548376107664403</v>
      </c>
      <c r="G15" s="61">
        <f t="shared" si="17"/>
        <v>0.38104385151490527</v>
      </c>
      <c r="H15" s="61">
        <f t="shared" si="17"/>
        <v>0.36440708706349428</v>
      </c>
      <c r="I15" s="61">
        <f t="shared" si="17"/>
        <v>0.37095243018229057</v>
      </c>
      <c r="J15" s="61">
        <f t="shared" si="17"/>
        <v>0.37774723654048747</v>
      </c>
      <c r="K15" s="61">
        <f t="shared" si="17"/>
        <v>0.38476576241242089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100" x14ac:dyDescent="0.2">
      <c r="B16" s="14" t="s">
        <v>63</v>
      </c>
      <c r="C16" s="14"/>
      <c r="D16" s="14">
        <v>2018</v>
      </c>
      <c r="E16" s="14">
        <v>2019</v>
      </c>
      <c r="F16" s="14">
        <v>2020</v>
      </c>
      <c r="G16" s="14">
        <v>2021</v>
      </c>
      <c r="H16" s="14">
        <v>2022</v>
      </c>
      <c r="I16" s="14">
        <v>2023</v>
      </c>
      <c r="J16" s="14">
        <v>2024</v>
      </c>
      <c r="K16" s="14">
        <v>2025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2:100" x14ac:dyDescent="0.2">
      <c r="B17" t="s">
        <v>67</v>
      </c>
      <c r="D17" s="3">
        <f>SUM(M17:P17)</f>
        <v>0</v>
      </c>
      <c r="E17" s="3">
        <f>SUM(Q17:AB17)</f>
        <v>96000</v>
      </c>
      <c r="F17" s="3">
        <f>SUM(AC17:AN17)</f>
        <v>124800</v>
      </c>
      <c r="G17" s="3">
        <f>SUM(AO17:AZ17)</f>
        <v>127200</v>
      </c>
      <c r="H17" s="9">
        <f>SUM(BA17:BL17)</f>
        <v>129600</v>
      </c>
      <c r="I17" s="9">
        <f>SUM(BM17:BX17)</f>
        <v>132000</v>
      </c>
      <c r="J17" s="9">
        <f>SUM(BY17:CJ17)</f>
        <v>134400</v>
      </c>
      <c r="K17" s="9">
        <f>SUM(CK17:CV17)</f>
        <v>136800</v>
      </c>
      <c r="L17" s="3"/>
      <c r="M17" s="3">
        <f t="shared" ref="M17:AR17" si="18">M7*M49</f>
        <v>0</v>
      </c>
      <c r="N17" s="3">
        <f t="shared" si="18"/>
        <v>0</v>
      </c>
      <c r="O17" s="3">
        <f t="shared" si="18"/>
        <v>0</v>
      </c>
      <c r="P17" s="3">
        <f t="shared" si="18"/>
        <v>0</v>
      </c>
      <c r="Q17" s="3">
        <f t="shared" si="18"/>
        <v>8000</v>
      </c>
      <c r="R17" s="3">
        <f t="shared" si="18"/>
        <v>8000</v>
      </c>
      <c r="S17" s="3">
        <f t="shared" si="18"/>
        <v>8000</v>
      </c>
      <c r="T17" s="3">
        <f t="shared" si="18"/>
        <v>8000</v>
      </c>
      <c r="U17" s="3">
        <f t="shared" si="18"/>
        <v>8000</v>
      </c>
      <c r="V17" s="3">
        <f t="shared" si="18"/>
        <v>8000</v>
      </c>
      <c r="W17" s="3">
        <f t="shared" si="18"/>
        <v>8000</v>
      </c>
      <c r="X17" s="3">
        <f t="shared" si="18"/>
        <v>8000</v>
      </c>
      <c r="Y17" s="3">
        <f t="shared" si="18"/>
        <v>8000</v>
      </c>
      <c r="Z17" s="3">
        <f t="shared" si="18"/>
        <v>8000</v>
      </c>
      <c r="AA17" s="3">
        <f t="shared" si="18"/>
        <v>8000</v>
      </c>
      <c r="AB17" s="3">
        <f t="shared" si="18"/>
        <v>8000</v>
      </c>
      <c r="AC17" s="3">
        <f t="shared" si="18"/>
        <v>10400</v>
      </c>
      <c r="AD17" s="3">
        <f t="shared" si="18"/>
        <v>10400</v>
      </c>
      <c r="AE17" s="3">
        <f t="shared" si="18"/>
        <v>10400</v>
      </c>
      <c r="AF17" s="3">
        <f t="shared" si="18"/>
        <v>10400</v>
      </c>
      <c r="AG17" s="3">
        <f t="shared" si="18"/>
        <v>10400</v>
      </c>
      <c r="AH17" s="3">
        <f t="shared" si="18"/>
        <v>10400</v>
      </c>
      <c r="AI17" s="3">
        <f t="shared" si="18"/>
        <v>10400</v>
      </c>
      <c r="AJ17" s="3">
        <f t="shared" si="18"/>
        <v>10400</v>
      </c>
      <c r="AK17" s="3">
        <f t="shared" si="18"/>
        <v>10400</v>
      </c>
      <c r="AL17" s="3">
        <f t="shared" si="18"/>
        <v>10400</v>
      </c>
      <c r="AM17" s="3">
        <f t="shared" si="18"/>
        <v>10400</v>
      </c>
      <c r="AN17" s="3">
        <f t="shared" si="18"/>
        <v>10400</v>
      </c>
      <c r="AO17" s="3">
        <f t="shared" si="18"/>
        <v>10600</v>
      </c>
      <c r="AP17" s="3">
        <f t="shared" si="18"/>
        <v>10600</v>
      </c>
      <c r="AQ17" s="3">
        <f t="shared" si="18"/>
        <v>10600</v>
      </c>
      <c r="AR17" s="3">
        <f t="shared" si="18"/>
        <v>10600</v>
      </c>
      <c r="AS17" s="3">
        <f t="shared" ref="AS17:BX17" si="19">AS7*AS49</f>
        <v>10600</v>
      </c>
      <c r="AT17" s="3">
        <f t="shared" si="19"/>
        <v>10600</v>
      </c>
      <c r="AU17" s="3">
        <f t="shared" si="19"/>
        <v>10600</v>
      </c>
      <c r="AV17" s="3">
        <f t="shared" si="19"/>
        <v>10600</v>
      </c>
      <c r="AW17" s="3">
        <f t="shared" si="19"/>
        <v>10600</v>
      </c>
      <c r="AX17" s="3">
        <f t="shared" si="19"/>
        <v>10600</v>
      </c>
      <c r="AY17" s="3">
        <f t="shared" si="19"/>
        <v>10600</v>
      </c>
      <c r="AZ17" s="3">
        <f t="shared" si="19"/>
        <v>10600</v>
      </c>
      <c r="BA17" s="3">
        <f t="shared" si="19"/>
        <v>10800</v>
      </c>
      <c r="BB17" s="3">
        <f t="shared" si="19"/>
        <v>10800</v>
      </c>
      <c r="BC17" s="3">
        <f t="shared" si="19"/>
        <v>10800</v>
      </c>
      <c r="BD17" s="3">
        <f t="shared" si="19"/>
        <v>10800</v>
      </c>
      <c r="BE17" s="3">
        <f t="shared" si="19"/>
        <v>10800</v>
      </c>
      <c r="BF17" s="3">
        <f t="shared" si="19"/>
        <v>10800</v>
      </c>
      <c r="BG17" s="3">
        <f t="shared" si="19"/>
        <v>10800</v>
      </c>
      <c r="BH17" s="3">
        <f t="shared" si="19"/>
        <v>10800</v>
      </c>
      <c r="BI17" s="3">
        <f t="shared" si="19"/>
        <v>10800</v>
      </c>
      <c r="BJ17" s="3">
        <f t="shared" si="19"/>
        <v>10800</v>
      </c>
      <c r="BK17" s="3">
        <f t="shared" si="19"/>
        <v>10800</v>
      </c>
      <c r="BL17" s="3">
        <f t="shared" si="19"/>
        <v>10800</v>
      </c>
      <c r="BM17" s="3">
        <f t="shared" si="19"/>
        <v>11000</v>
      </c>
      <c r="BN17" s="3">
        <f t="shared" si="19"/>
        <v>11000</v>
      </c>
      <c r="BO17" s="3">
        <f t="shared" si="19"/>
        <v>11000</v>
      </c>
      <c r="BP17" s="3">
        <f t="shared" si="19"/>
        <v>11000</v>
      </c>
      <c r="BQ17" s="3">
        <f t="shared" si="19"/>
        <v>11000</v>
      </c>
      <c r="BR17" s="3">
        <f t="shared" si="19"/>
        <v>11000</v>
      </c>
      <c r="BS17" s="3">
        <f t="shared" si="19"/>
        <v>11000</v>
      </c>
      <c r="BT17" s="3">
        <f t="shared" si="19"/>
        <v>11000</v>
      </c>
      <c r="BU17" s="3">
        <f t="shared" si="19"/>
        <v>11000</v>
      </c>
      <c r="BV17" s="3">
        <f t="shared" si="19"/>
        <v>11000</v>
      </c>
      <c r="BW17" s="3">
        <f t="shared" si="19"/>
        <v>11000</v>
      </c>
      <c r="BX17" s="3">
        <f t="shared" si="19"/>
        <v>11000</v>
      </c>
      <c r="BY17" s="3">
        <f t="shared" ref="BY17:CV17" si="20">BY7*BY49</f>
        <v>11200</v>
      </c>
      <c r="BZ17" s="3">
        <f t="shared" si="20"/>
        <v>11200</v>
      </c>
      <c r="CA17" s="3">
        <f t="shared" si="20"/>
        <v>11200</v>
      </c>
      <c r="CB17" s="3">
        <f t="shared" si="20"/>
        <v>11200</v>
      </c>
      <c r="CC17" s="3">
        <f t="shared" si="20"/>
        <v>11200</v>
      </c>
      <c r="CD17" s="3">
        <f t="shared" si="20"/>
        <v>11200</v>
      </c>
      <c r="CE17" s="3">
        <f t="shared" si="20"/>
        <v>11200</v>
      </c>
      <c r="CF17" s="3">
        <f t="shared" si="20"/>
        <v>11200</v>
      </c>
      <c r="CG17" s="3">
        <f t="shared" si="20"/>
        <v>11200</v>
      </c>
      <c r="CH17" s="3">
        <f t="shared" si="20"/>
        <v>11200</v>
      </c>
      <c r="CI17" s="3">
        <f t="shared" si="20"/>
        <v>11200</v>
      </c>
      <c r="CJ17" s="3">
        <f t="shared" si="20"/>
        <v>11200</v>
      </c>
      <c r="CK17" s="3">
        <f t="shared" si="20"/>
        <v>11400</v>
      </c>
      <c r="CL17" s="3">
        <f t="shared" si="20"/>
        <v>11400</v>
      </c>
      <c r="CM17" s="3">
        <f t="shared" si="20"/>
        <v>11400</v>
      </c>
      <c r="CN17" s="3">
        <f t="shared" si="20"/>
        <v>11400</v>
      </c>
      <c r="CO17" s="3">
        <f t="shared" si="20"/>
        <v>11400</v>
      </c>
      <c r="CP17" s="3">
        <f t="shared" si="20"/>
        <v>11400</v>
      </c>
      <c r="CQ17" s="3">
        <f t="shared" si="20"/>
        <v>11400</v>
      </c>
      <c r="CR17" s="3">
        <f t="shared" si="20"/>
        <v>11400</v>
      </c>
      <c r="CS17" s="3">
        <f t="shared" si="20"/>
        <v>11400</v>
      </c>
      <c r="CT17" s="3">
        <f t="shared" si="20"/>
        <v>11400</v>
      </c>
      <c r="CU17" s="3">
        <f t="shared" si="20"/>
        <v>11400</v>
      </c>
      <c r="CV17" s="3">
        <f t="shared" si="20"/>
        <v>11400</v>
      </c>
    </row>
    <row r="18" spans="2:100" x14ac:dyDescent="0.2">
      <c r="B18" t="s">
        <v>59</v>
      </c>
      <c r="D18" s="3">
        <f>SUM(M18:P18)</f>
        <v>0</v>
      </c>
      <c r="E18" s="3">
        <f>SUM(Q18:AB18)</f>
        <v>22.872919999999997</v>
      </c>
      <c r="F18" s="3">
        <f>SUM(AC18:AN18)</f>
        <v>1725.0521116500001</v>
      </c>
      <c r="G18" s="3">
        <f>SUM(AO18:AZ18)</f>
        <v>8979.1393888737603</v>
      </c>
      <c r="H18" s="9">
        <f>SUM(BA18:BL18)</f>
        <v>23365.250325572393</v>
      </c>
      <c r="I18" s="9">
        <f>SUM(BM18:BX18)</f>
        <v>40574.91867627202</v>
      </c>
      <c r="J18" s="9">
        <f>SUM(BY18:CJ18)</f>
        <v>57440.704224195448</v>
      </c>
      <c r="K18" s="9">
        <f>SUM(CK18:CV18)</f>
        <v>72615.077090401028</v>
      </c>
      <c r="L18" s="3"/>
      <c r="M18" s="3">
        <f t="shared" ref="M18:AR18" si="21">M14*M50</f>
        <v>0</v>
      </c>
      <c r="N18" s="3">
        <f t="shared" si="21"/>
        <v>0</v>
      </c>
      <c r="O18" s="3">
        <f t="shared" si="21"/>
        <v>0</v>
      </c>
      <c r="P18" s="3">
        <f t="shared" si="21"/>
        <v>0</v>
      </c>
      <c r="Q18" s="3">
        <f t="shared" si="21"/>
        <v>0</v>
      </c>
      <c r="R18" s="3">
        <f t="shared" si="21"/>
        <v>0</v>
      </c>
      <c r="S18" s="3">
        <f t="shared" si="21"/>
        <v>0</v>
      </c>
      <c r="T18" s="3">
        <f t="shared" si="21"/>
        <v>0</v>
      </c>
      <c r="U18" s="3">
        <f t="shared" si="21"/>
        <v>0</v>
      </c>
      <c r="V18" s="3">
        <f t="shared" si="21"/>
        <v>0</v>
      </c>
      <c r="W18" s="3">
        <f t="shared" si="21"/>
        <v>0</v>
      </c>
      <c r="X18" s="3">
        <f t="shared" si="21"/>
        <v>0</v>
      </c>
      <c r="Y18" s="3">
        <f t="shared" si="21"/>
        <v>0</v>
      </c>
      <c r="Z18" s="3">
        <f t="shared" si="21"/>
        <v>2.2872919999999999</v>
      </c>
      <c r="AA18" s="3">
        <f t="shared" si="21"/>
        <v>6.8618759999999988</v>
      </c>
      <c r="AB18" s="3">
        <f t="shared" si="21"/>
        <v>13.723751999999998</v>
      </c>
      <c r="AC18" s="3">
        <f t="shared" si="21"/>
        <v>27.002912160000001</v>
      </c>
      <c r="AD18" s="3">
        <f t="shared" si="21"/>
        <v>39.539978520000005</v>
      </c>
      <c r="AE18" s="3">
        <f t="shared" si="21"/>
        <v>54.584458152000003</v>
      </c>
      <c r="AF18" s="3">
        <f t="shared" si="21"/>
        <v>72.136351056000009</v>
      </c>
      <c r="AG18" s="3">
        <f t="shared" si="21"/>
        <v>92.195657231999988</v>
      </c>
      <c r="AH18" s="3">
        <f t="shared" si="21"/>
        <v>114.76237667999999</v>
      </c>
      <c r="AI18" s="3">
        <f t="shared" si="21"/>
        <v>139.83650940000001</v>
      </c>
      <c r="AJ18" s="3">
        <f t="shared" si="21"/>
        <v>168.04490870999999</v>
      </c>
      <c r="AK18" s="3">
        <f t="shared" si="21"/>
        <v>199.38757461</v>
      </c>
      <c r="AL18" s="3">
        <f t="shared" si="21"/>
        <v>233.8645071</v>
      </c>
      <c r="AM18" s="3">
        <f t="shared" si="21"/>
        <v>271.47570618000003</v>
      </c>
      <c r="AN18" s="3">
        <f t="shared" si="21"/>
        <v>312.22117185000002</v>
      </c>
      <c r="AO18" s="3">
        <f t="shared" si="21"/>
        <v>411.30718513107996</v>
      </c>
      <c r="AP18" s="3">
        <f t="shared" si="21"/>
        <v>461.43263761828007</v>
      </c>
      <c r="AQ18" s="3">
        <f t="shared" si="21"/>
        <v>514.89978693796002</v>
      </c>
      <c r="AR18" s="3">
        <f t="shared" si="21"/>
        <v>571.70863309012009</v>
      </c>
      <c r="AS18" s="3">
        <f t="shared" ref="AS18:BX18" si="22">AS14*AS50</f>
        <v>631.85917607475994</v>
      </c>
      <c r="AT18" s="3">
        <f t="shared" si="22"/>
        <v>695.35141589188004</v>
      </c>
      <c r="AU18" s="3">
        <f t="shared" si="22"/>
        <v>762.18535254147992</v>
      </c>
      <c r="AV18" s="3">
        <f t="shared" si="22"/>
        <v>832.36098602356014</v>
      </c>
      <c r="AW18" s="3">
        <f t="shared" si="22"/>
        <v>905.87831633812004</v>
      </c>
      <c r="AX18" s="3">
        <f t="shared" si="22"/>
        <v>982.73734348515995</v>
      </c>
      <c r="AY18" s="3">
        <f t="shared" si="22"/>
        <v>1062.93806746468</v>
      </c>
      <c r="AZ18" s="3">
        <f t="shared" si="22"/>
        <v>1146.48048827668</v>
      </c>
      <c r="BA18" s="3">
        <f t="shared" si="22"/>
        <v>1378.0870879038009</v>
      </c>
      <c r="BB18" s="3">
        <f t="shared" si="22"/>
        <v>1470.4988885602534</v>
      </c>
      <c r="BC18" s="3">
        <f t="shared" si="22"/>
        <v>1566.3333485002786</v>
      </c>
      <c r="BD18" s="3">
        <f t="shared" si="22"/>
        <v>1665.5904677238757</v>
      </c>
      <c r="BE18" s="3">
        <f t="shared" si="22"/>
        <v>1768.2702462310453</v>
      </c>
      <c r="BF18" s="3">
        <f t="shared" si="22"/>
        <v>1874.3726840217876</v>
      </c>
      <c r="BG18" s="3">
        <f t="shared" si="22"/>
        <v>1983.8977810961017</v>
      </c>
      <c r="BH18" s="3">
        <f t="shared" si="22"/>
        <v>2096.1610055972737</v>
      </c>
      <c r="BI18" s="3">
        <f t="shared" si="22"/>
        <v>2211.1623575253038</v>
      </c>
      <c r="BJ18" s="3">
        <f t="shared" si="22"/>
        <v>2328.9018368801917</v>
      </c>
      <c r="BK18" s="3">
        <f t="shared" si="22"/>
        <v>2449.3794436619373</v>
      </c>
      <c r="BL18" s="3">
        <f t="shared" si="22"/>
        <v>2572.5951778705407</v>
      </c>
      <c r="BM18" s="3">
        <f t="shared" si="22"/>
        <v>2810.185355779573</v>
      </c>
      <c r="BN18" s="3">
        <f t="shared" si="22"/>
        <v>2907.6514284456662</v>
      </c>
      <c r="BO18" s="3">
        <f t="shared" si="22"/>
        <v>3007.1912473386983</v>
      </c>
      <c r="BP18" s="3">
        <f t="shared" si="22"/>
        <v>3108.804812458668</v>
      </c>
      <c r="BQ18" s="3">
        <f t="shared" si="22"/>
        <v>3212.4921238055763</v>
      </c>
      <c r="BR18" s="3">
        <f t="shared" si="22"/>
        <v>3318.2531813794226</v>
      </c>
      <c r="BS18" s="3">
        <f t="shared" si="22"/>
        <v>3426.0879851802065</v>
      </c>
      <c r="BT18" s="3">
        <f t="shared" si="22"/>
        <v>3534.9596620944594</v>
      </c>
      <c r="BU18" s="3">
        <f t="shared" si="22"/>
        <v>3644.8682121221823</v>
      </c>
      <c r="BV18" s="3">
        <f t="shared" si="22"/>
        <v>3755.8136352633737</v>
      </c>
      <c r="BW18" s="3">
        <f t="shared" si="22"/>
        <v>3867.7959315180342</v>
      </c>
      <c r="BX18" s="3">
        <f t="shared" si="22"/>
        <v>3980.8151008861637</v>
      </c>
      <c r="BY18" s="3">
        <f t="shared" ref="BY18:CV18" si="23">BY14*BY50</f>
        <v>4276.4941471178636</v>
      </c>
      <c r="BZ18" s="3">
        <f t="shared" si="23"/>
        <v>4366.6424379952614</v>
      </c>
      <c r="CA18" s="3">
        <f t="shared" si="23"/>
        <v>4457.6028756373198</v>
      </c>
      <c r="CB18" s="3">
        <f t="shared" si="23"/>
        <v>4549.3754600440398</v>
      </c>
      <c r="CC18" s="3">
        <f t="shared" si="23"/>
        <v>4641.9601912154212</v>
      </c>
      <c r="CD18" s="3">
        <f t="shared" si="23"/>
        <v>4735.3570691514642</v>
      </c>
      <c r="CE18" s="3">
        <f t="shared" si="23"/>
        <v>4829.5660938521678</v>
      </c>
      <c r="CF18" s="3">
        <f t="shared" si="23"/>
        <v>4924.4248359646008</v>
      </c>
      <c r="CG18" s="3">
        <f t="shared" si="23"/>
        <v>5019.9332954887614</v>
      </c>
      <c r="CH18" s="3">
        <f t="shared" si="23"/>
        <v>5116.0914724246522</v>
      </c>
      <c r="CI18" s="3">
        <f t="shared" si="23"/>
        <v>5212.8993667722716</v>
      </c>
      <c r="CJ18" s="3">
        <f t="shared" si="23"/>
        <v>5310.3569785316204</v>
      </c>
      <c r="CK18" s="3">
        <f t="shared" si="23"/>
        <v>5664.3593377331663</v>
      </c>
      <c r="CL18" s="3">
        <f t="shared" si="23"/>
        <v>5733.3124166051839</v>
      </c>
      <c r="CM18" s="3">
        <f t="shared" si="23"/>
        <v>5802.7191341539901</v>
      </c>
      <c r="CN18" s="3">
        <f t="shared" si="23"/>
        <v>5872.5794903795868</v>
      </c>
      <c r="CO18" s="3">
        <f t="shared" si="23"/>
        <v>5942.893485281973</v>
      </c>
      <c r="CP18" s="3">
        <f t="shared" si="23"/>
        <v>6013.6611188611487</v>
      </c>
      <c r="CQ18" s="3">
        <f t="shared" si="23"/>
        <v>6084.882391117113</v>
      </c>
      <c r="CR18" s="3">
        <f t="shared" si="23"/>
        <v>6156.3304827114735</v>
      </c>
      <c r="CS18" s="3">
        <f t="shared" si="23"/>
        <v>6228.0053936442282</v>
      </c>
      <c r="CT18" s="3">
        <f t="shared" si="23"/>
        <v>6299.9071239153782</v>
      </c>
      <c r="CU18" s="3">
        <f t="shared" si="23"/>
        <v>6372.0356735249215</v>
      </c>
      <c r="CV18" s="3">
        <f t="shared" si="23"/>
        <v>6444.391042472861</v>
      </c>
    </row>
    <row r="19" spans="2:100" x14ac:dyDescent="0.2">
      <c r="B19" t="s">
        <v>15</v>
      </c>
      <c r="D19" s="3">
        <f>SUM(M19:P19)</f>
        <v>0</v>
      </c>
      <c r="E19" s="3">
        <f>SUM(Q19:AB19)</f>
        <v>96022.872919999994</v>
      </c>
      <c r="F19" s="3">
        <f>SUM(AC19:AN19)</f>
        <v>126525.05211165002</v>
      </c>
      <c r="G19" s="3">
        <f>SUM(AO19:AZ19)</f>
        <v>136179.13938887377</v>
      </c>
      <c r="H19" s="9">
        <f>SUM(BA19:BL19)</f>
        <v>152965.25032557239</v>
      </c>
      <c r="I19" s="9">
        <f>SUM(BM19:BX19)</f>
        <v>172574.91867627198</v>
      </c>
      <c r="J19" s="9">
        <f>SUM(BY19:CJ19)</f>
        <v>191840.70422419545</v>
      </c>
      <c r="K19" s="9">
        <f>SUM(CK19:CV19)</f>
        <v>209415.077090401</v>
      </c>
      <c r="L19" s="3"/>
      <c r="M19" s="3">
        <f>M17+M18</f>
        <v>0</v>
      </c>
      <c r="N19" s="3">
        <f t="shared" ref="N19:BL19" si="24">N17+N18</f>
        <v>0</v>
      </c>
      <c r="O19" s="3">
        <f t="shared" si="24"/>
        <v>0</v>
      </c>
      <c r="P19" s="3">
        <f t="shared" si="24"/>
        <v>0</v>
      </c>
      <c r="Q19" s="3">
        <f t="shared" si="24"/>
        <v>8000</v>
      </c>
      <c r="R19" s="3">
        <f t="shared" si="24"/>
        <v>8000</v>
      </c>
      <c r="S19" s="3">
        <f t="shared" si="24"/>
        <v>8000</v>
      </c>
      <c r="T19" s="3">
        <f t="shared" si="24"/>
        <v>8000</v>
      </c>
      <c r="U19" s="3">
        <f t="shared" si="24"/>
        <v>8000</v>
      </c>
      <c r="V19" s="3">
        <f t="shared" si="24"/>
        <v>8000</v>
      </c>
      <c r="W19" s="3">
        <f t="shared" si="24"/>
        <v>8000</v>
      </c>
      <c r="X19" s="3">
        <f t="shared" si="24"/>
        <v>8000</v>
      </c>
      <c r="Y19" s="3">
        <f t="shared" si="24"/>
        <v>8000</v>
      </c>
      <c r="Z19" s="3">
        <f t="shared" si="24"/>
        <v>8002.287292</v>
      </c>
      <c r="AA19" s="3">
        <f t="shared" si="24"/>
        <v>8006.8618759999999</v>
      </c>
      <c r="AB19" s="3">
        <f t="shared" si="24"/>
        <v>8013.7237519999999</v>
      </c>
      <c r="AC19" s="3">
        <f t="shared" si="24"/>
        <v>10427.00291216</v>
      </c>
      <c r="AD19" s="3">
        <f t="shared" si="24"/>
        <v>10439.539978520001</v>
      </c>
      <c r="AE19" s="3">
        <f t="shared" si="24"/>
        <v>10454.584458152</v>
      </c>
      <c r="AF19" s="3">
        <f t="shared" si="24"/>
        <v>10472.136351056</v>
      </c>
      <c r="AG19" s="3">
        <f t="shared" si="24"/>
        <v>10492.195657232</v>
      </c>
      <c r="AH19" s="3">
        <f t="shared" si="24"/>
        <v>10514.762376680001</v>
      </c>
      <c r="AI19" s="3">
        <f t="shared" si="24"/>
        <v>10539.8365094</v>
      </c>
      <c r="AJ19" s="3">
        <f t="shared" si="24"/>
        <v>10568.044908710001</v>
      </c>
      <c r="AK19" s="3">
        <f t="shared" si="24"/>
        <v>10599.38757461</v>
      </c>
      <c r="AL19" s="3">
        <f t="shared" si="24"/>
        <v>10633.864507099999</v>
      </c>
      <c r="AM19" s="3">
        <f t="shared" si="24"/>
        <v>10671.475706179999</v>
      </c>
      <c r="AN19" s="3">
        <f t="shared" si="24"/>
        <v>10712.22117185</v>
      </c>
      <c r="AO19" s="3">
        <f t="shared" si="24"/>
        <v>11011.30718513108</v>
      </c>
      <c r="AP19" s="3">
        <f t="shared" si="24"/>
        <v>11061.43263761828</v>
      </c>
      <c r="AQ19" s="3">
        <f t="shared" si="24"/>
        <v>11114.89978693796</v>
      </c>
      <c r="AR19" s="3">
        <f t="shared" si="24"/>
        <v>11171.70863309012</v>
      </c>
      <c r="AS19" s="3">
        <f t="shared" si="24"/>
        <v>11231.85917607476</v>
      </c>
      <c r="AT19" s="3">
        <f t="shared" si="24"/>
        <v>11295.351415891881</v>
      </c>
      <c r="AU19" s="3">
        <f t="shared" si="24"/>
        <v>11362.185352541481</v>
      </c>
      <c r="AV19" s="3">
        <f t="shared" si="24"/>
        <v>11432.360986023559</v>
      </c>
      <c r="AW19" s="3">
        <f t="shared" si="24"/>
        <v>11505.878316338119</v>
      </c>
      <c r="AX19" s="3">
        <f t="shared" si="24"/>
        <v>11582.73734348516</v>
      </c>
      <c r="AY19" s="3">
        <f t="shared" si="24"/>
        <v>11662.93806746468</v>
      </c>
      <c r="AZ19" s="3">
        <f t="shared" si="24"/>
        <v>11746.48048827668</v>
      </c>
      <c r="BA19" s="3">
        <f t="shared" si="24"/>
        <v>12178.087087903801</v>
      </c>
      <c r="BB19" s="3">
        <f t="shared" si="24"/>
        <v>12270.498888560254</v>
      </c>
      <c r="BC19" s="3">
        <f t="shared" si="24"/>
        <v>12366.333348500279</v>
      </c>
      <c r="BD19" s="3">
        <f t="shared" si="24"/>
        <v>12465.590467723876</v>
      </c>
      <c r="BE19" s="3">
        <f t="shared" si="24"/>
        <v>12568.270246231044</v>
      </c>
      <c r="BF19" s="3">
        <f t="shared" si="24"/>
        <v>12674.372684021788</v>
      </c>
      <c r="BG19" s="3">
        <f t="shared" si="24"/>
        <v>12783.897781096102</v>
      </c>
      <c r="BH19" s="3">
        <f t="shared" si="24"/>
        <v>12896.161005597274</v>
      </c>
      <c r="BI19" s="3">
        <f t="shared" si="24"/>
        <v>13011.162357525303</v>
      </c>
      <c r="BJ19" s="3">
        <f t="shared" si="24"/>
        <v>13128.901836880192</v>
      </c>
      <c r="BK19" s="3">
        <f t="shared" si="24"/>
        <v>13249.379443661937</v>
      </c>
      <c r="BL19" s="3">
        <f t="shared" si="24"/>
        <v>13372.59517787054</v>
      </c>
      <c r="BM19" s="3">
        <f t="shared" ref="BM19:BX19" si="25">BM17+BM18</f>
        <v>13810.185355779573</v>
      </c>
      <c r="BN19" s="3">
        <f t="shared" si="25"/>
        <v>13907.651428445666</v>
      </c>
      <c r="BO19" s="3">
        <f t="shared" si="25"/>
        <v>14007.191247338698</v>
      </c>
      <c r="BP19" s="3">
        <f t="shared" si="25"/>
        <v>14108.804812458668</v>
      </c>
      <c r="BQ19" s="3">
        <f t="shared" si="25"/>
        <v>14212.492123805576</v>
      </c>
      <c r="BR19" s="3">
        <f t="shared" si="25"/>
        <v>14318.253181379423</v>
      </c>
      <c r="BS19" s="3">
        <f t="shared" si="25"/>
        <v>14426.087985180206</v>
      </c>
      <c r="BT19" s="3">
        <f t="shared" si="25"/>
        <v>14534.959662094459</v>
      </c>
      <c r="BU19" s="3">
        <f t="shared" si="25"/>
        <v>14644.868212122183</v>
      </c>
      <c r="BV19" s="3">
        <f t="shared" si="25"/>
        <v>14755.813635263374</v>
      </c>
      <c r="BW19" s="3">
        <f t="shared" si="25"/>
        <v>14867.795931518034</v>
      </c>
      <c r="BX19" s="3">
        <f t="shared" si="25"/>
        <v>14980.815100886164</v>
      </c>
      <c r="BY19" s="3">
        <f t="shared" ref="BY19:CV19" si="26">BY17+BY18</f>
        <v>15476.494147117864</v>
      </c>
      <c r="BZ19" s="3">
        <f t="shared" si="26"/>
        <v>15566.642437995262</v>
      </c>
      <c r="CA19" s="3">
        <f t="shared" si="26"/>
        <v>15657.60287563732</v>
      </c>
      <c r="CB19" s="3">
        <f t="shared" si="26"/>
        <v>15749.375460044041</v>
      </c>
      <c r="CC19" s="3">
        <f t="shared" si="26"/>
        <v>15841.960191215421</v>
      </c>
      <c r="CD19" s="3">
        <f t="shared" si="26"/>
        <v>15935.357069151465</v>
      </c>
      <c r="CE19" s="3">
        <f t="shared" si="26"/>
        <v>16029.566093852169</v>
      </c>
      <c r="CF19" s="3">
        <f t="shared" si="26"/>
        <v>16124.424835964601</v>
      </c>
      <c r="CG19" s="3">
        <f t="shared" si="26"/>
        <v>16219.933295488761</v>
      </c>
      <c r="CH19" s="3">
        <f t="shared" si="26"/>
        <v>16316.091472424652</v>
      </c>
      <c r="CI19" s="3">
        <f t="shared" si="26"/>
        <v>16412.899366772272</v>
      </c>
      <c r="CJ19" s="3">
        <f t="shared" si="26"/>
        <v>16510.356978531621</v>
      </c>
      <c r="CK19" s="3">
        <f t="shared" si="26"/>
        <v>17064.359337733167</v>
      </c>
      <c r="CL19" s="3">
        <f t="shared" si="26"/>
        <v>17133.312416605186</v>
      </c>
      <c r="CM19" s="3">
        <f t="shared" si="26"/>
        <v>17202.719134153991</v>
      </c>
      <c r="CN19" s="3">
        <f t="shared" si="26"/>
        <v>17272.579490379587</v>
      </c>
      <c r="CO19" s="3">
        <f t="shared" si="26"/>
        <v>17342.893485281973</v>
      </c>
      <c r="CP19" s="3">
        <f t="shared" si="26"/>
        <v>17413.66111886115</v>
      </c>
      <c r="CQ19" s="3">
        <f t="shared" si="26"/>
        <v>17484.882391117113</v>
      </c>
      <c r="CR19" s="3">
        <f t="shared" si="26"/>
        <v>17556.330482711473</v>
      </c>
      <c r="CS19" s="3">
        <f t="shared" si="26"/>
        <v>17628.005393644227</v>
      </c>
      <c r="CT19" s="3">
        <f t="shared" si="26"/>
        <v>17699.907123915378</v>
      </c>
      <c r="CU19" s="3">
        <f t="shared" si="26"/>
        <v>17772.035673524922</v>
      </c>
      <c r="CV19" s="3">
        <f t="shared" si="26"/>
        <v>17844.39104247286</v>
      </c>
    </row>
    <row r="20" spans="2:100" s="8" customFormat="1" x14ac:dyDescent="0.2">
      <c r="B20" s="8" t="s">
        <v>57</v>
      </c>
      <c r="D20" s="9">
        <f>P20</f>
        <v>0</v>
      </c>
      <c r="E20" s="9">
        <f>AB20</f>
        <v>1</v>
      </c>
      <c r="F20" s="9">
        <f>AN20</f>
        <v>2</v>
      </c>
      <c r="G20" s="9">
        <f>AZ20</f>
        <v>2</v>
      </c>
      <c r="H20" s="9">
        <f>BL20</f>
        <v>2</v>
      </c>
      <c r="I20" s="32">
        <f>BX20</f>
        <v>3</v>
      </c>
      <c r="J20" s="9">
        <f>CJ20</f>
        <v>3</v>
      </c>
      <c r="K20" s="9">
        <f>CV20</f>
        <v>3</v>
      </c>
      <c r="L20" s="9"/>
      <c r="M20" s="9"/>
      <c r="N20" s="47">
        <v>0</v>
      </c>
      <c r="O20" s="47">
        <v>0</v>
      </c>
      <c r="P20" s="47">
        <v>0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9">
        <f t="shared" ref="V20:BA20" si="27">ROUNDUP((T9/V52), 0)</f>
        <v>1</v>
      </c>
      <c r="W20" s="9">
        <f t="shared" si="27"/>
        <v>1</v>
      </c>
      <c r="X20" s="9">
        <f t="shared" si="27"/>
        <v>1</v>
      </c>
      <c r="Y20" s="9">
        <f t="shared" si="27"/>
        <v>1</v>
      </c>
      <c r="Z20" s="9">
        <f t="shared" si="27"/>
        <v>1</v>
      </c>
      <c r="AA20" s="9">
        <f t="shared" si="27"/>
        <v>1</v>
      </c>
      <c r="AB20" s="9">
        <f t="shared" si="27"/>
        <v>1</v>
      </c>
      <c r="AC20" s="9">
        <f t="shared" si="27"/>
        <v>1</v>
      </c>
      <c r="AD20" s="9">
        <f t="shared" si="27"/>
        <v>1</v>
      </c>
      <c r="AE20" s="9">
        <f t="shared" si="27"/>
        <v>1</v>
      </c>
      <c r="AF20" s="9">
        <f t="shared" si="27"/>
        <v>1</v>
      </c>
      <c r="AG20" s="9">
        <f t="shared" si="27"/>
        <v>1</v>
      </c>
      <c r="AH20" s="9">
        <f t="shared" si="27"/>
        <v>1</v>
      </c>
      <c r="AI20" s="9">
        <f t="shared" si="27"/>
        <v>1</v>
      </c>
      <c r="AJ20" s="9">
        <f t="shared" si="27"/>
        <v>1</v>
      </c>
      <c r="AK20" s="9">
        <f t="shared" si="27"/>
        <v>1</v>
      </c>
      <c r="AL20" s="9">
        <f t="shared" si="27"/>
        <v>1</v>
      </c>
      <c r="AM20" s="9">
        <f t="shared" si="27"/>
        <v>2</v>
      </c>
      <c r="AN20" s="9">
        <f t="shared" si="27"/>
        <v>2</v>
      </c>
      <c r="AO20" s="9">
        <f t="shared" si="27"/>
        <v>2</v>
      </c>
      <c r="AP20" s="9">
        <f t="shared" si="27"/>
        <v>2</v>
      </c>
      <c r="AQ20" s="9">
        <f t="shared" si="27"/>
        <v>2</v>
      </c>
      <c r="AR20" s="9">
        <f t="shared" si="27"/>
        <v>2</v>
      </c>
      <c r="AS20" s="9">
        <f t="shared" si="27"/>
        <v>2</v>
      </c>
      <c r="AT20" s="9">
        <f t="shared" si="27"/>
        <v>2</v>
      </c>
      <c r="AU20" s="9">
        <f t="shared" si="27"/>
        <v>2</v>
      </c>
      <c r="AV20" s="9">
        <f t="shared" si="27"/>
        <v>2</v>
      </c>
      <c r="AW20" s="9">
        <f t="shared" si="27"/>
        <v>2</v>
      </c>
      <c r="AX20" s="9">
        <f t="shared" si="27"/>
        <v>2</v>
      </c>
      <c r="AY20" s="9">
        <f t="shared" si="27"/>
        <v>2</v>
      </c>
      <c r="AZ20" s="9">
        <f t="shared" si="27"/>
        <v>2</v>
      </c>
      <c r="BA20" s="9">
        <f t="shared" si="27"/>
        <v>2</v>
      </c>
      <c r="BB20" s="9">
        <f t="shared" ref="BB20:CG20" si="28">ROUNDUP((AZ9/BB52), 0)</f>
        <v>2</v>
      </c>
      <c r="BC20" s="9">
        <f t="shared" si="28"/>
        <v>2</v>
      </c>
      <c r="BD20" s="9">
        <f t="shared" si="28"/>
        <v>2</v>
      </c>
      <c r="BE20" s="9">
        <f t="shared" si="28"/>
        <v>2</v>
      </c>
      <c r="BF20" s="9">
        <f t="shared" si="28"/>
        <v>2</v>
      </c>
      <c r="BG20" s="9">
        <f t="shared" si="28"/>
        <v>2</v>
      </c>
      <c r="BH20" s="9">
        <f t="shared" si="28"/>
        <v>2</v>
      </c>
      <c r="BI20" s="9">
        <f t="shared" si="28"/>
        <v>2</v>
      </c>
      <c r="BJ20" s="9">
        <f t="shared" si="28"/>
        <v>2</v>
      </c>
      <c r="BK20" s="9">
        <f t="shared" si="28"/>
        <v>2</v>
      </c>
      <c r="BL20" s="9">
        <f t="shared" si="28"/>
        <v>2</v>
      </c>
      <c r="BM20" s="9">
        <f t="shared" si="28"/>
        <v>3</v>
      </c>
      <c r="BN20" s="9">
        <f t="shared" si="28"/>
        <v>3</v>
      </c>
      <c r="BO20" s="9">
        <f t="shared" si="28"/>
        <v>3</v>
      </c>
      <c r="BP20" s="9">
        <f t="shared" si="28"/>
        <v>3</v>
      </c>
      <c r="BQ20" s="9">
        <f t="shared" si="28"/>
        <v>3</v>
      </c>
      <c r="BR20" s="9">
        <f t="shared" si="28"/>
        <v>3</v>
      </c>
      <c r="BS20" s="9">
        <f t="shared" si="28"/>
        <v>3</v>
      </c>
      <c r="BT20" s="9">
        <f t="shared" si="28"/>
        <v>3</v>
      </c>
      <c r="BU20" s="9">
        <f t="shared" si="28"/>
        <v>3</v>
      </c>
      <c r="BV20" s="9">
        <f t="shared" si="28"/>
        <v>3</v>
      </c>
      <c r="BW20" s="9">
        <f t="shared" si="28"/>
        <v>3</v>
      </c>
      <c r="BX20" s="9">
        <f t="shared" si="28"/>
        <v>3</v>
      </c>
      <c r="BY20" s="9">
        <f t="shared" si="28"/>
        <v>3</v>
      </c>
      <c r="BZ20" s="9">
        <f t="shared" si="28"/>
        <v>3</v>
      </c>
      <c r="CA20" s="9">
        <f t="shared" si="28"/>
        <v>3</v>
      </c>
      <c r="CB20" s="9">
        <f t="shared" si="28"/>
        <v>3</v>
      </c>
      <c r="CC20" s="9">
        <f t="shared" si="28"/>
        <v>3</v>
      </c>
      <c r="CD20" s="9">
        <f t="shared" si="28"/>
        <v>3</v>
      </c>
      <c r="CE20" s="9">
        <f t="shared" si="28"/>
        <v>3</v>
      </c>
      <c r="CF20" s="9">
        <f t="shared" si="28"/>
        <v>3</v>
      </c>
      <c r="CG20" s="9">
        <f t="shared" si="28"/>
        <v>3</v>
      </c>
      <c r="CH20" s="9">
        <f t="shared" ref="CH20:CV20" si="29">ROUNDUP((CF9/CH52), 0)</f>
        <v>3</v>
      </c>
      <c r="CI20" s="9">
        <f t="shared" si="29"/>
        <v>3</v>
      </c>
      <c r="CJ20" s="9">
        <f t="shared" si="29"/>
        <v>3</v>
      </c>
      <c r="CK20" s="9">
        <f t="shared" si="29"/>
        <v>3</v>
      </c>
      <c r="CL20" s="9">
        <f t="shared" si="29"/>
        <v>3</v>
      </c>
      <c r="CM20" s="9">
        <f t="shared" si="29"/>
        <v>3</v>
      </c>
      <c r="CN20" s="9">
        <f t="shared" si="29"/>
        <v>3</v>
      </c>
      <c r="CO20" s="9">
        <f t="shared" si="29"/>
        <v>3</v>
      </c>
      <c r="CP20" s="9">
        <f t="shared" si="29"/>
        <v>3</v>
      </c>
      <c r="CQ20" s="9">
        <f t="shared" si="29"/>
        <v>3</v>
      </c>
      <c r="CR20" s="9">
        <f t="shared" si="29"/>
        <v>3</v>
      </c>
      <c r="CS20" s="9">
        <f t="shared" si="29"/>
        <v>3</v>
      </c>
      <c r="CT20" s="9">
        <f t="shared" si="29"/>
        <v>3</v>
      </c>
      <c r="CU20" s="9">
        <f t="shared" si="29"/>
        <v>3</v>
      </c>
      <c r="CV20" s="9">
        <f t="shared" si="29"/>
        <v>3</v>
      </c>
    </row>
    <row r="21" spans="2:100" x14ac:dyDescent="0.2">
      <c r="B21" t="s">
        <v>83</v>
      </c>
      <c r="D21" s="3">
        <f>SUM(M21:P21)</f>
        <v>0</v>
      </c>
      <c r="E21" s="3">
        <f>SUM(Q21:AB21)</f>
        <v>60000</v>
      </c>
      <c r="F21" s="3">
        <f>SUM(AC21:AN21)</f>
        <v>73500</v>
      </c>
      <c r="G21" s="3">
        <f>SUM(AO21:AZ21)</f>
        <v>132000</v>
      </c>
      <c r="H21" s="9">
        <f>SUM(BA21:BL21)</f>
        <v>138000</v>
      </c>
      <c r="I21" s="9">
        <f>SUM(BM21:BX21)</f>
        <v>216000</v>
      </c>
      <c r="J21" s="9">
        <f>SUM(BY21:CJ21)</f>
        <v>220320</v>
      </c>
      <c r="K21" s="9">
        <f>SUM(CK21:CV21)</f>
        <v>224726.40000000005</v>
      </c>
      <c r="L21" s="3"/>
      <c r="M21" s="3">
        <f t="shared" ref="M21:AR21" si="30">M20*M51</f>
        <v>0</v>
      </c>
      <c r="N21" s="3">
        <f t="shared" si="30"/>
        <v>0</v>
      </c>
      <c r="O21" s="3">
        <f t="shared" si="30"/>
        <v>0</v>
      </c>
      <c r="P21" s="3">
        <f t="shared" si="30"/>
        <v>0</v>
      </c>
      <c r="Q21" s="3">
        <f t="shared" si="30"/>
        <v>5000</v>
      </c>
      <c r="R21" s="3">
        <f t="shared" si="30"/>
        <v>5000</v>
      </c>
      <c r="S21" s="3">
        <f t="shared" si="30"/>
        <v>5000</v>
      </c>
      <c r="T21" s="3">
        <f t="shared" si="30"/>
        <v>5000</v>
      </c>
      <c r="U21" s="3">
        <f t="shared" si="30"/>
        <v>5000</v>
      </c>
      <c r="V21" s="3">
        <f t="shared" si="30"/>
        <v>5000</v>
      </c>
      <c r="W21" s="3">
        <f t="shared" si="30"/>
        <v>5000</v>
      </c>
      <c r="X21" s="3">
        <f t="shared" si="30"/>
        <v>5000</v>
      </c>
      <c r="Y21" s="3">
        <f t="shared" si="30"/>
        <v>5000</v>
      </c>
      <c r="Z21" s="3">
        <f t="shared" si="30"/>
        <v>5000</v>
      </c>
      <c r="AA21" s="3">
        <f t="shared" si="30"/>
        <v>5000</v>
      </c>
      <c r="AB21" s="3">
        <f t="shared" si="30"/>
        <v>5000</v>
      </c>
      <c r="AC21" s="3">
        <f t="shared" si="30"/>
        <v>5250</v>
      </c>
      <c r="AD21" s="3">
        <f t="shared" si="30"/>
        <v>5250</v>
      </c>
      <c r="AE21" s="3">
        <f t="shared" si="30"/>
        <v>5250</v>
      </c>
      <c r="AF21" s="3">
        <f t="shared" si="30"/>
        <v>5250</v>
      </c>
      <c r="AG21" s="3">
        <f t="shared" si="30"/>
        <v>5250</v>
      </c>
      <c r="AH21" s="3">
        <f t="shared" si="30"/>
        <v>5250</v>
      </c>
      <c r="AI21" s="3">
        <f t="shared" si="30"/>
        <v>5250</v>
      </c>
      <c r="AJ21" s="3">
        <f t="shared" si="30"/>
        <v>5250</v>
      </c>
      <c r="AK21" s="3">
        <f t="shared" si="30"/>
        <v>5250</v>
      </c>
      <c r="AL21" s="3">
        <f t="shared" si="30"/>
        <v>5250</v>
      </c>
      <c r="AM21" s="3">
        <f t="shared" si="30"/>
        <v>10500</v>
      </c>
      <c r="AN21" s="3">
        <f t="shared" si="30"/>
        <v>10500</v>
      </c>
      <c r="AO21" s="3">
        <f t="shared" si="30"/>
        <v>11000</v>
      </c>
      <c r="AP21" s="3">
        <f t="shared" si="30"/>
        <v>11000</v>
      </c>
      <c r="AQ21" s="3">
        <f t="shared" si="30"/>
        <v>11000</v>
      </c>
      <c r="AR21" s="3">
        <f t="shared" si="30"/>
        <v>11000</v>
      </c>
      <c r="AS21" s="3">
        <f t="shared" ref="AS21:BX21" si="31">AS20*AS51</f>
        <v>11000</v>
      </c>
      <c r="AT21" s="3">
        <f t="shared" si="31"/>
        <v>11000</v>
      </c>
      <c r="AU21" s="3">
        <f t="shared" si="31"/>
        <v>11000</v>
      </c>
      <c r="AV21" s="3">
        <f t="shared" si="31"/>
        <v>11000</v>
      </c>
      <c r="AW21" s="3">
        <f t="shared" si="31"/>
        <v>11000</v>
      </c>
      <c r="AX21" s="3">
        <f t="shared" si="31"/>
        <v>11000</v>
      </c>
      <c r="AY21" s="3">
        <f t="shared" si="31"/>
        <v>11000</v>
      </c>
      <c r="AZ21" s="3">
        <f t="shared" si="31"/>
        <v>11000</v>
      </c>
      <c r="BA21" s="3">
        <f t="shared" si="31"/>
        <v>11500</v>
      </c>
      <c r="BB21" s="3">
        <f t="shared" si="31"/>
        <v>11500</v>
      </c>
      <c r="BC21" s="3">
        <f t="shared" si="31"/>
        <v>11500</v>
      </c>
      <c r="BD21" s="3">
        <f t="shared" si="31"/>
        <v>11500</v>
      </c>
      <c r="BE21" s="3">
        <f t="shared" si="31"/>
        <v>11500</v>
      </c>
      <c r="BF21" s="3">
        <f t="shared" si="31"/>
        <v>11500</v>
      </c>
      <c r="BG21" s="3">
        <f t="shared" si="31"/>
        <v>11500</v>
      </c>
      <c r="BH21" s="3">
        <f t="shared" si="31"/>
        <v>11500</v>
      </c>
      <c r="BI21" s="3">
        <f t="shared" si="31"/>
        <v>11500</v>
      </c>
      <c r="BJ21" s="3">
        <f t="shared" si="31"/>
        <v>11500</v>
      </c>
      <c r="BK21" s="3">
        <f t="shared" si="31"/>
        <v>11500</v>
      </c>
      <c r="BL21" s="3">
        <f t="shared" si="31"/>
        <v>11500</v>
      </c>
      <c r="BM21" s="3">
        <f t="shared" si="31"/>
        <v>18000</v>
      </c>
      <c r="BN21" s="3">
        <f t="shared" si="31"/>
        <v>18000</v>
      </c>
      <c r="BO21" s="3">
        <f t="shared" si="31"/>
        <v>18000</v>
      </c>
      <c r="BP21" s="3">
        <f t="shared" si="31"/>
        <v>18000</v>
      </c>
      <c r="BQ21" s="3">
        <f t="shared" si="31"/>
        <v>18000</v>
      </c>
      <c r="BR21" s="3">
        <f t="shared" si="31"/>
        <v>18000</v>
      </c>
      <c r="BS21" s="3">
        <f t="shared" si="31"/>
        <v>18000</v>
      </c>
      <c r="BT21" s="3">
        <f t="shared" si="31"/>
        <v>18000</v>
      </c>
      <c r="BU21" s="3">
        <f t="shared" si="31"/>
        <v>18000</v>
      </c>
      <c r="BV21" s="3">
        <f t="shared" si="31"/>
        <v>18000</v>
      </c>
      <c r="BW21" s="3">
        <f t="shared" si="31"/>
        <v>18000</v>
      </c>
      <c r="BX21" s="3">
        <f t="shared" si="31"/>
        <v>18000</v>
      </c>
      <c r="BY21" s="3">
        <f t="shared" ref="BY21:CV21" si="32">BY20*BY51</f>
        <v>18360</v>
      </c>
      <c r="BZ21" s="3">
        <f t="shared" si="32"/>
        <v>18360</v>
      </c>
      <c r="CA21" s="3">
        <f t="shared" si="32"/>
        <v>18360</v>
      </c>
      <c r="CB21" s="3">
        <f t="shared" si="32"/>
        <v>18360</v>
      </c>
      <c r="CC21" s="3">
        <f t="shared" si="32"/>
        <v>18360</v>
      </c>
      <c r="CD21" s="3">
        <f t="shared" si="32"/>
        <v>18360</v>
      </c>
      <c r="CE21" s="3">
        <f t="shared" si="32"/>
        <v>18360</v>
      </c>
      <c r="CF21" s="3">
        <f t="shared" si="32"/>
        <v>18360</v>
      </c>
      <c r="CG21" s="3">
        <f t="shared" si="32"/>
        <v>18360</v>
      </c>
      <c r="CH21" s="3">
        <f t="shared" si="32"/>
        <v>18360</v>
      </c>
      <c r="CI21" s="3">
        <f t="shared" si="32"/>
        <v>18360</v>
      </c>
      <c r="CJ21" s="3">
        <f t="shared" si="32"/>
        <v>18360</v>
      </c>
      <c r="CK21" s="3">
        <f t="shared" si="32"/>
        <v>18727.2</v>
      </c>
      <c r="CL21" s="3">
        <f t="shared" si="32"/>
        <v>18727.2</v>
      </c>
      <c r="CM21" s="3">
        <f t="shared" si="32"/>
        <v>18727.2</v>
      </c>
      <c r="CN21" s="3">
        <f t="shared" si="32"/>
        <v>18727.2</v>
      </c>
      <c r="CO21" s="3">
        <f t="shared" si="32"/>
        <v>18727.2</v>
      </c>
      <c r="CP21" s="3">
        <f t="shared" si="32"/>
        <v>18727.2</v>
      </c>
      <c r="CQ21" s="3">
        <f t="shared" si="32"/>
        <v>18727.2</v>
      </c>
      <c r="CR21" s="3">
        <f t="shared" si="32"/>
        <v>18727.2</v>
      </c>
      <c r="CS21" s="3">
        <f t="shared" si="32"/>
        <v>18727.2</v>
      </c>
      <c r="CT21" s="3">
        <f t="shared" si="32"/>
        <v>18727.2</v>
      </c>
      <c r="CU21" s="3">
        <f t="shared" si="32"/>
        <v>18727.2</v>
      </c>
      <c r="CV21" s="3">
        <f t="shared" si="32"/>
        <v>18727.2</v>
      </c>
    </row>
    <row r="22" spans="2:100" s="8" customFormat="1" x14ac:dyDescent="0.2">
      <c r="B22" s="8" t="s">
        <v>60</v>
      </c>
      <c r="D22" s="42">
        <f>P22</f>
        <v>0</v>
      </c>
      <c r="E22" s="42">
        <f>AB22</f>
        <v>0.2857142857142857</v>
      </c>
      <c r="F22" s="42">
        <f>AN22</f>
        <v>0.7142857142857143</v>
      </c>
      <c r="G22" s="42">
        <f>AZ22</f>
        <v>1.1428571428571428</v>
      </c>
      <c r="H22" s="42">
        <f>BL22</f>
        <v>1.4857142857142858</v>
      </c>
      <c r="I22" s="42">
        <f>BX22</f>
        <v>1.6571428571428573</v>
      </c>
      <c r="J22" s="9">
        <f>CJ22</f>
        <v>1.7942857142857138</v>
      </c>
      <c r="K22" s="9">
        <f>CV22</f>
        <v>1.8628571428571434</v>
      </c>
      <c r="L22" s="9"/>
      <c r="M22" s="9">
        <f t="shared" ref="M22:AR22" si="33">M9/M53</f>
        <v>0</v>
      </c>
      <c r="N22" s="9">
        <f t="shared" si="33"/>
        <v>0</v>
      </c>
      <c r="O22" s="9">
        <f t="shared" si="33"/>
        <v>0</v>
      </c>
      <c r="P22" s="9">
        <f t="shared" si="33"/>
        <v>0</v>
      </c>
      <c r="Q22" s="9">
        <f t="shared" si="33"/>
        <v>0</v>
      </c>
      <c r="R22" s="9">
        <f t="shared" si="33"/>
        <v>0</v>
      </c>
      <c r="S22" s="9">
        <f t="shared" si="33"/>
        <v>2.8571428571428571E-2</v>
      </c>
      <c r="T22" s="9">
        <f t="shared" si="33"/>
        <v>5.7142857142857141E-2</v>
      </c>
      <c r="U22" s="9">
        <f t="shared" si="33"/>
        <v>8.5714285714285715E-2</v>
      </c>
      <c r="V22" s="9">
        <f t="shared" si="33"/>
        <v>0.11428571428571428</v>
      </c>
      <c r="W22" s="9">
        <f t="shared" si="33"/>
        <v>0.14285714285714285</v>
      </c>
      <c r="X22" s="9">
        <f t="shared" si="33"/>
        <v>0.17142857142857143</v>
      </c>
      <c r="Y22" s="9">
        <f t="shared" si="33"/>
        <v>0.2</v>
      </c>
      <c r="Z22" s="9">
        <f t="shared" si="33"/>
        <v>0.22857142857142856</v>
      </c>
      <c r="AA22" s="9">
        <f t="shared" si="33"/>
        <v>0.25714285714285712</v>
      </c>
      <c r="AB22" s="9">
        <f t="shared" si="33"/>
        <v>0.2857142857142857</v>
      </c>
      <c r="AC22" s="9">
        <f t="shared" si="33"/>
        <v>0.32142857142857145</v>
      </c>
      <c r="AD22" s="9">
        <f t="shared" si="33"/>
        <v>0.35714285714285715</v>
      </c>
      <c r="AE22" s="9">
        <f t="shared" si="33"/>
        <v>0.39285714285714285</v>
      </c>
      <c r="AF22" s="9">
        <f t="shared" si="33"/>
        <v>0.42857142857142855</v>
      </c>
      <c r="AG22" s="9">
        <f t="shared" si="33"/>
        <v>0.4642857142857143</v>
      </c>
      <c r="AH22" s="9">
        <f t="shared" si="33"/>
        <v>0.5</v>
      </c>
      <c r="AI22" s="9">
        <f t="shared" si="33"/>
        <v>0.5357142857142857</v>
      </c>
      <c r="AJ22" s="9">
        <f t="shared" si="33"/>
        <v>0.5714285714285714</v>
      </c>
      <c r="AK22" s="9">
        <f t="shared" si="33"/>
        <v>0.6071428571428571</v>
      </c>
      <c r="AL22" s="9">
        <f t="shared" si="33"/>
        <v>0.6428571428571429</v>
      </c>
      <c r="AM22" s="9">
        <f t="shared" si="33"/>
        <v>0.6785714285714286</v>
      </c>
      <c r="AN22" s="9">
        <f t="shared" si="33"/>
        <v>0.7142857142857143</v>
      </c>
      <c r="AO22" s="9">
        <f t="shared" si="33"/>
        <v>0.75</v>
      </c>
      <c r="AP22" s="9">
        <f t="shared" si="33"/>
        <v>0.7857142857142857</v>
      </c>
      <c r="AQ22" s="9">
        <f t="shared" si="33"/>
        <v>0.8214285714285714</v>
      </c>
      <c r="AR22" s="9">
        <f t="shared" si="33"/>
        <v>0.8571428571428571</v>
      </c>
      <c r="AS22" s="9">
        <f t="shared" ref="AS22:BX22" si="34">AS9/AS53</f>
        <v>0.8928571428571429</v>
      </c>
      <c r="AT22" s="9">
        <f t="shared" si="34"/>
        <v>0.9285714285714286</v>
      </c>
      <c r="AU22" s="9">
        <f t="shared" si="34"/>
        <v>0.9642857142857143</v>
      </c>
      <c r="AV22" s="9">
        <f t="shared" si="34"/>
        <v>1</v>
      </c>
      <c r="AW22" s="9">
        <f t="shared" si="34"/>
        <v>1.0357142857142858</v>
      </c>
      <c r="AX22" s="9">
        <f t="shared" si="34"/>
        <v>1.0714285714285714</v>
      </c>
      <c r="AY22" s="9">
        <f t="shared" si="34"/>
        <v>1.1071428571428572</v>
      </c>
      <c r="AZ22" s="9">
        <f t="shared" si="34"/>
        <v>1.1428571428571428</v>
      </c>
      <c r="BA22" s="9">
        <f t="shared" si="34"/>
        <v>1.1714285714285715</v>
      </c>
      <c r="BB22" s="9">
        <f t="shared" si="34"/>
        <v>1.2</v>
      </c>
      <c r="BC22" s="9">
        <f t="shared" si="34"/>
        <v>1.2285714285714286</v>
      </c>
      <c r="BD22" s="9">
        <f t="shared" si="34"/>
        <v>1.2571428571428571</v>
      </c>
      <c r="BE22" s="9">
        <f t="shared" si="34"/>
        <v>1.2857142857142858</v>
      </c>
      <c r="BF22" s="9">
        <f t="shared" si="34"/>
        <v>1.3142857142857143</v>
      </c>
      <c r="BG22" s="9">
        <f t="shared" si="34"/>
        <v>1.3428571428571427</v>
      </c>
      <c r="BH22" s="9">
        <f t="shared" si="34"/>
        <v>1.3714285714285714</v>
      </c>
      <c r="BI22" s="9">
        <f t="shared" si="34"/>
        <v>1.4</v>
      </c>
      <c r="BJ22" s="9">
        <f t="shared" si="34"/>
        <v>1.4285714285714286</v>
      </c>
      <c r="BK22" s="9">
        <f t="shared" si="34"/>
        <v>1.4571428571428571</v>
      </c>
      <c r="BL22" s="9">
        <f t="shared" si="34"/>
        <v>1.4857142857142858</v>
      </c>
      <c r="BM22" s="9">
        <f t="shared" si="34"/>
        <v>1.5</v>
      </c>
      <c r="BN22" s="9">
        <f t="shared" si="34"/>
        <v>1.5142857142857142</v>
      </c>
      <c r="BO22" s="9">
        <f t="shared" si="34"/>
        <v>1.5285714285714285</v>
      </c>
      <c r="BP22" s="9">
        <f t="shared" si="34"/>
        <v>1.5428571428571429</v>
      </c>
      <c r="BQ22" s="9">
        <f t="shared" si="34"/>
        <v>1.5571428571428572</v>
      </c>
      <c r="BR22" s="9">
        <f t="shared" si="34"/>
        <v>1.5714285714285714</v>
      </c>
      <c r="BS22" s="9">
        <f t="shared" si="34"/>
        <v>1.5857142857142856</v>
      </c>
      <c r="BT22" s="9">
        <f t="shared" si="34"/>
        <v>1.6</v>
      </c>
      <c r="BU22" s="9">
        <f t="shared" si="34"/>
        <v>1.6142857142857143</v>
      </c>
      <c r="BV22" s="9">
        <f t="shared" si="34"/>
        <v>1.6285714285714286</v>
      </c>
      <c r="BW22" s="9">
        <f t="shared" si="34"/>
        <v>1.6428571428571428</v>
      </c>
      <c r="BX22" s="9">
        <f t="shared" si="34"/>
        <v>1.6571428571428573</v>
      </c>
      <c r="BY22" s="9">
        <f t="shared" ref="BY22:CV22" si="35">BY9/BY53</f>
        <v>1.6685714285714286</v>
      </c>
      <c r="BZ22" s="9">
        <f t="shared" si="35"/>
        <v>1.68</v>
      </c>
      <c r="CA22" s="9">
        <f t="shared" si="35"/>
        <v>1.6914285714285713</v>
      </c>
      <c r="CB22" s="9">
        <f t="shared" si="35"/>
        <v>1.7028571428571426</v>
      </c>
      <c r="CC22" s="9">
        <f t="shared" si="35"/>
        <v>1.7142857142857142</v>
      </c>
      <c r="CD22" s="9">
        <f t="shared" si="35"/>
        <v>1.7257142857142855</v>
      </c>
      <c r="CE22" s="9">
        <f t="shared" si="35"/>
        <v>1.7371428571428569</v>
      </c>
      <c r="CF22" s="9">
        <f t="shared" si="35"/>
        <v>1.7485714285714282</v>
      </c>
      <c r="CG22" s="9">
        <f t="shared" si="35"/>
        <v>1.7599999999999996</v>
      </c>
      <c r="CH22" s="9">
        <f t="shared" si="35"/>
        <v>1.7714285714285711</v>
      </c>
      <c r="CI22" s="9">
        <f t="shared" si="35"/>
        <v>1.7828571428571425</v>
      </c>
      <c r="CJ22" s="9">
        <f t="shared" si="35"/>
        <v>1.7942857142857138</v>
      </c>
      <c r="CK22" s="9">
        <f t="shared" si="35"/>
        <v>1.7999999999999996</v>
      </c>
      <c r="CL22" s="9">
        <f t="shared" si="35"/>
        <v>1.8057142857142854</v>
      </c>
      <c r="CM22" s="9">
        <f t="shared" si="35"/>
        <v>1.8114285714285712</v>
      </c>
      <c r="CN22" s="9">
        <f t="shared" si="35"/>
        <v>1.8171428571428569</v>
      </c>
      <c r="CO22" s="9">
        <f t="shared" si="35"/>
        <v>1.8228571428571427</v>
      </c>
      <c r="CP22" s="9">
        <f t="shared" si="35"/>
        <v>1.8285714285714285</v>
      </c>
      <c r="CQ22" s="9">
        <f t="shared" si="35"/>
        <v>1.8342857142857143</v>
      </c>
      <c r="CR22" s="9">
        <f t="shared" si="35"/>
        <v>1.84</v>
      </c>
      <c r="CS22" s="9">
        <f t="shared" si="35"/>
        <v>1.8457142857142859</v>
      </c>
      <c r="CT22" s="9">
        <f t="shared" si="35"/>
        <v>1.8514285714285716</v>
      </c>
      <c r="CU22" s="9">
        <f t="shared" si="35"/>
        <v>1.8571428571428577</v>
      </c>
      <c r="CV22" s="9">
        <f t="shared" si="35"/>
        <v>1.8628571428571434</v>
      </c>
    </row>
    <row r="23" spans="2:100" x14ac:dyDescent="0.2">
      <c r="B23" t="s">
        <v>61</v>
      </c>
      <c r="D23" s="3">
        <f>SUM(M23:P23)</f>
        <v>0</v>
      </c>
      <c r="E23" s="3">
        <f>SUM(Q23:AB23)</f>
        <v>8485.7142857142844</v>
      </c>
      <c r="F23" s="3">
        <f>SUM(AC23:AN23)</f>
        <v>34800</v>
      </c>
      <c r="G23" s="3">
        <f>SUM(AO23:AZ23)</f>
        <v>67007.142857142855</v>
      </c>
      <c r="H23" s="9">
        <f>SUM(BA23:BL23)</f>
        <v>97251.428571428565</v>
      </c>
      <c r="I23" s="9">
        <f>SUM(BM23:BX23)</f>
        <v>119340</v>
      </c>
      <c r="J23" s="9">
        <f>SUM(BY23:CJ23)</f>
        <v>133513.91999999998</v>
      </c>
      <c r="K23" s="9">
        <f>SUM(CK23:CV23)</f>
        <v>144049.62240000002</v>
      </c>
      <c r="L23" s="3"/>
      <c r="M23" s="3">
        <f t="shared" ref="M23:AR23" si="36">M22*M54</f>
        <v>0</v>
      </c>
      <c r="N23" s="3">
        <f t="shared" si="36"/>
        <v>0</v>
      </c>
      <c r="O23" s="3">
        <f t="shared" si="36"/>
        <v>0</v>
      </c>
      <c r="P23" s="3">
        <f t="shared" si="36"/>
        <v>0</v>
      </c>
      <c r="Q23" s="3">
        <f t="shared" si="36"/>
        <v>0</v>
      </c>
      <c r="R23" s="3">
        <f t="shared" si="36"/>
        <v>0</v>
      </c>
      <c r="S23" s="3">
        <f t="shared" si="36"/>
        <v>154.28571428571428</v>
      </c>
      <c r="T23" s="3">
        <f t="shared" si="36"/>
        <v>308.57142857142856</v>
      </c>
      <c r="U23" s="3">
        <f t="shared" si="36"/>
        <v>462.85714285714289</v>
      </c>
      <c r="V23" s="3">
        <f t="shared" si="36"/>
        <v>617.14285714285711</v>
      </c>
      <c r="W23" s="3">
        <f t="shared" si="36"/>
        <v>771.42857142857133</v>
      </c>
      <c r="X23" s="3">
        <f t="shared" si="36"/>
        <v>925.71428571428578</v>
      </c>
      <c r="Y23" s="3">
        <f t="shared" si="36"/>
        <v>1080</v>
      </c>
      <c r="Z23" s="3">
        <f t="shared" si="36"/>
        <v>1234.2857142857142</v>
      </c>
      <c r="AA23" s="3">
        <f t="shared" si="36"/>
        <v>1388.5714285714284</v>
      </c>
      <c r="AB23" s="3">
        <f t="shared" si="36"/>
        <v>1542.8571428571427</v>
      </c>
      <c r="AC23" s="3">
        <f t="shared" si="36"/>
        <v>1800.0000000000002</v>
      </c>
      <c r="AD23" s="3">
        <f t="shared" si="36"/>
        <v>2000</v>
      </c>
      <c r="AE23" s="3">
        <f t="shared" si="36"/>
        <v>2200</v>
      </c>
      <c r="AF23" s="3">
        <f t="shared" si="36"/>
        <v>2400</v>
      </c>
      <c r="AG23" s="3">
        <f t="shared" si="36"/>
        <v>2600</v>
      </c>
      <c r="AH23" s="3">
        <f t="shared" si="36"/>
        <v>2800</v>
      </c>
      <c r="AI23" s="3">
        <f t="shared" si="36"/>
        <v>3000</v>
      </c>
      <c r="AJ23" s="3">
        <f t="shared" si="36"/>
        <v>3200</v>
      </c>
      <c r="AK23" s="3">
        <f t="shared" si="36"/>
        <v>3399.9999999999995</v>
      </c>
      <c r="AL23" s="3">
        <f t="shared" si="36"/>
        <v>3600.0000000000005</v>
      </c>
      <c r="AM23" s="3">
        <f t="shared" si="36"/>
        <v>3800</v>
      </c>
      <c r="AN23" s="3">
        <f t="shared" si="36"/>
        <v>4000</v>
      </c>
      <c r="AO23" s="3">
        <f t="shared" si="36"/>
        <v>4425</v>
      </c>
      <c r="AP23" s="3">
        <f t="shared" si="36"/>
        <v>4635.7142857142853</v>
      </c>
      <c r="AQ23" s="3">
        <f t="shared" si="36"/>
        <v>4846.4285714285716</v>
      </c>
      <c r="AR23" s="3">
        <f t="shared" si="36"/>
        <v>5057.1428571428569</v>
      </c>
      <c r="AS23" s="3">
        <f t="shared" ref="AS23:BX23" si="37">AS22*AS54</f>
        <v>5267.8571428571431</v>
      </c>
      <c r="AT23" s="3">
        <f t="shared" si="37"/>
        <v>5478.5714285714284</v>
      </c>
      <c r="AU23" s="3">
        <f t="shared" si="37"/>
        <v>5689.2857142857147</v>
      </c>
      <c r="AV23" s="3">
        <f t="shared" si="37"/>
        <v>5900</v>
      </c>
      <c r="AW23" s="3">
        <f t="shared" si="37"/>
        <v>6110.7142857142862</v>
      </c>
      <c r="AX23" s="3">
        <f t="shared" si="37"/>
        <v>6321.4285714285716</v>
      </c>
      <c r="AY23" s="3">
        <f t="shared" si="37"/>
        <v>6532.1428571428578</v>
      </c>
      <c r="AZ23" s="3">
        <f t="shared" si="37"/>
        <v>6742.8571428571422</v>
      </c>
      <c r="BA23" s="3">
        <f t="shared" si="37"/>
        <v>7145.7142857142862</v>
      </c>
      <c r="BB23" s="3">
        <f t="shared" si="37"/>
        <v>7320</v>
      </c>
      <c r="BC23" s="3">
        <f t="shared" si="37"/>
        <v>7494.2857142857147</v>
      </c>
      <c r="BD23" s="3">
        <f t="shared" si="37"/>
        <v>7668.5714285714284</v>
      </c>
      <c r="BE23" s="3">
        <f t="shared" si="37"/>
        <v>7842.8571428571431</v>
      </c>
      <c r="BF23" s="3">
        <f t="shared" si="37"/>
        <v>8017.1428571428569</v>
      </c>
      <c r="BG23" s="3">
        <f t="shared" si="37"/>
        <v>8191.4285714285706</v>
      </c>
      <c r="BH23" s="3">
        <f t="shared" si="37"/>
        <v>8365.7142857142862</v>
      </c>
      <c r="BI23" s="3">
        <f t="shared" si="37"/>
        <v>8540</v>
      </c>
      <c r="BJ23" s="3">
        <f t="shared" si="37"/>
        <v>8714.2857142857138</v>
      </c>
      <c r="BK23" s="3">
        <f t="shared" si="37"/>
        <v>8888.5714285714275</v>
      </c>
      <c r="BL23" s="3">
        <f t="shared" si="37"/>
        <v>9062.8571428571431</v>
      </c>
      <c r="BM23" s="3">
        <f t="shared" si="37"/>
        <v>9450</v>
      </c>
      <c r="BN23" s="3">
        <f t="shared" si="37"/>
        <v>9540</v>
      </c>
      <c r="BO23" s="3">
        <f t="shared" si="37"/>
        <v>9630</v>
      </c>
      <c r="BP23" s="3">
        <f t="shared" si="37"/>
        <v>9720</v>
      </c>
      <c r="BQ23" s="3">
        <f t="shared" si="37"/>
        <v>9810</v>
      </c>
      <c r="BR23" s="3">
        <f t="shared" si="37"/>
        <v>9900</v>
      </c>
      <c r="BS23" s="3">
        <f t="shared" si="37"/>
        <v>9990</v>
      </c>
      <c r="BT23" s="3">
        <f t="shared" si="37"/>
        <v>10080</v>
      </c>
      <c r="BU23" s="3">
        <f t="shared" si="37"/>
        <v>10170</v>
      </c>
      <c r="BV23" s="3">
        <f t="shared" si="37"/>
        <v>10260</v>
      </c>
      <c r="BW23" s="3">
        <f t="shared" si="37"/>
        <v>10350</v>
      </c>
      <c r="BX23" s="3">
        <f t="shared" si="37"/>
        <v>10440</v>
      </c>
      <c r="BY23" s="3">
        <f t="shared" ref="BY23:CV23" si="38">BY22*BY54</f>
        <v>10722.24</v>
      </c>
      <c r="BZ23" s="3">
        <f t="shared" si="38"/>
        <v>10795.68</v>
      </c>
      <c r="CA23" s="3">
        <f t="shared" si="38"/>
        <v>10869.119999999999</v>
      </c>
      <c r="CB23" s="3">
        <f t="shared" si="38"/>
        <v>10942.559999999998</v>
      </c>
      <c r="CC23" s="3">
        <f t="shared" si="38"/>
        <v>11016</v>
      </c>
      <c r="CD23" s="3">
        <f t="shared" si="38"/>
        <v>11089.439999999999</v>
      </c>
      <c r="CE23" s="3">
        <f t="shared" si="38"/>
        <v>11162.88</v>
      </c>
      <c r="CF23" s="3">
        <f t="shared" si="38"/>
        <v>11236.319999999998</v>
      </c>
      <c r="CG23" s="3">
        <f t="shared" si="38"/>
        <v>11309.759999999997</v>
      </c>
      <c r="CH23" s="3">
        <f t="shared" si="38"/>
        <v>11383.199999999999</v>
      </c>
      <c r="CI23" s="3">
        <f t="shared" si="38"/>
        <v>11456.639999999998</v>
      </c>
      <c r="CJ23" s="3">
        <f t="shared" si="38"/>
        <v>11530.079999999996</v>
      </c>
      <c r="CK23" s="3">
        <f t="shared" si="38"/>
        <v>11798.135999999999</v>
      </c>
      <c r="CL23" s="3">
        <f t="shared" si="38"/>
        <v>11835.590399999999</v>
      </c>
      <c r="CM23" s="3">
        <f t="shared" si="38"/>
        <v>11873.0448</v>
      </c>
      <c r="CN23" s="3">
        <f t="shared" si="38"/>
        <v>11910.4992</v>
      </c>
      <c r="CO23" s="3">
        <f t="shared" si="38"/>
        <v>11947.953600000001</v>
      </c>
      <c r="CP23" s="3">
        <f t="shared" si="38"/>
        <v>11985.408000000001</v>
      </c>
      <c r="CQ23" s="3">
        <f t="shared" si="38"/>
        <v>12022.8624</v>
      </c>
      <c r="CR23" s="3">
        <f t="shared" si="38"/>
        <v>12060.316800000001</v>
      </c>
      <c r="CS23" s="3">
        <f t="shared" si="38"/>
        <v>12097.771200000001</v>
      </c>
      <c r="CT23" s="3">
        <f t="shared" si="38"/>
        <v>12135.225600000002</v>
      </c>
      <c r="CU23" s="3">
        <f t="shared" si="38"/>
        <v>12172.680000000004</v>
      </c>
      <c r="CV23" s="3">
        <f t="shared" si="38"/>
        <v>12210.134400000004</v>
      </c>
    </row>
    <row r="24" spans="2:100" x14ac:dyDescent="0.2">
      <c r="B24" s="40" t="s">
        <v>4</v>
      </c>
      <c r="D24" s="3">
        <f>SUM(M24:P24)</f>
        <v>0</v>
      </c>
      <c r="E24" s="3">
        <f>SUM(Q24:AB24)</f>
        <v>60000</v>
      </c>
      <c r="F24" s="3">
        <f>SUM(AC24:AN24)</f>
        <v>60000</v>
      </c>
      <c r="G24" s="3">
        <f>SUM(AO24:AZ24)</f>
        <v>57953.906800668898</v>
      </c>
      <c r="H24" s="9">
        <f>SUM(BA24:BL24)</f>
        <v>74768.801041831641</v>
      </c>
      <c r="I24" s="9">
        <f>SUM(BM24:BX24)</f>
        <v>113609.77229356168</v>
      </c>
      <c r="J24" s="9">
        <f>SUM(BY24:CJ24)</f>
        <v>144750.57464497254</v>
      </c>
      <c r="K24" s="9">
        <f>SUM(CK24:CV24)</f>
        <v>164690.99484102952</v>
      </c>
      <c r="L24" s="3"/>
      <c r="M24" s="4">
        <v>0</v>
      </c>
      <c r="N24" s="4">
        <v>0</v>
      </c>
      <c r="O24" s="4">
        <v>0</v>
      </c>
      <c r="P24" s="4">
        <v>0</v>
      </c>
      <c r="Q24" s="4">
        <v>5000</v>
      </c>
      <c r="R24" s="4">
        <v>5000</v>
      </c>
      <c r="S24" s="4">
        <v>5000</v>
      </c>
      <c r="T24" s="4">
        <v>5000</v>
      </c>
      <c r="U24" s="4">
        <v>5000</v>
      </c>
      <c r="V24" s="4">
        <v>5000</v>
      </c>
      <c r="W24" s="4">
        <v>5000</v>
      </c>
      <c r="X24" s="4">
        <v>5000</v>
      </c>
      <c r="Y24" s="4">
        <v>5000</v>
      </c>
      <c r="Z24" s="4">
        <v>5000</v>
      </c>
      <c r="AA24" s="4">
        <v>5000</v>
      </c>
      <c r="AB24" s="4">
        <v>5000</v>
      </c>
      <c r="AC24" s="4">
        <v>5000</v>
      </c>
      <c r="AD24" s="4">
        <v>5000</v>
      </c>
      <c r="AE24" s="4">
        <v>5000</v>
      </c>
      <c r="AF24" s="4">
        <v>5000</v>
      </c>
      <c r="AG24" s="4">
        <v>5000</v>
      </c>
      <c r="AH24" s="4">
        <v>5000</v>
      </c>
      <c r="AI24" s="4">
        <v>5000</v>
      </c>
      <c r="AJ24" s="4">
        <v>5000</v>
      </c>
      <c r="AK24" s="4">
        <v>5000</v>
      </c>
      <c r="AL24" s="4">
        <v>5000</v>
      </c>
      <c r="AM24" s="4">
        <v>5000</v>
      </c>
      <c r="AN24" s="4">
        <v>5000</v>
      </c>
      <c r="AO24" s="4">
        <v>5000</v>
      </c>
      <c r="AP24" s="4">
        <v>5000</v>
      </c>
      <c r="AQ24" s="4">
        <v>5000</v>
      </c>
      <c r="AR24" s="4">
        <v>5000</v>
      </c>
      <c r="AS24" s="4">
        <v>5000</v>
      </c>
      <c r="AT24" s="4">
        <v>5000</v>
      </c>
      <c r="AU24" s="4">
        <v>5000</v>
      </c>
      <c r="AV24" s="4">
        <v>5000</v>
      </c>
      <c r="AW24" s="4">
        <v>5000</v>
      </c>
      <c r="AX24" s="4">
        <v>5000</v>
      </c>
      <c r="AY24" s="3">
        <f t="shared" ref="AY24:CD24" si="39">AY55*AY14</f>
        <v>3826.5770428728479</v>
      </c>
      <c r="AZ24" s="3">
        <f t="shared" si="39"/>
        <v>4127.3297577960484</v>
      </c>
      <c r="BA24" s="3">
        <f t="shared" si="39"/>
        <v>4409.8786812921626</v>
      </c>
      <c r="BB24" s="3">
        <f t="shared" si="39"/>
        <v>4705.5964433928111</v>
      </c>
      <c r="BC24" s="3">
        <f t="shared" si="39"/>
        <v>5012.2667152008917</v>
      </c>
      <c r="BD24" s="3">
        <f t="shared" si="39"/>
        <v>5329.8894967164015</v>
      </c>
      <c r="BE24" s="3">
        <f t="shared" si="39"/>
        <v>5658.4647879393442</v>
      </c>
      <c r="BF24" s="3">
        <f t="shared" si="39"/>
        <v>5997.9925888697198</v>
      </c>
      <c r="BG24" s="3">
        <f t="shared" si="39"/>
        <v>6348.4728995075257</v>
      </c>
      <c r="BH24" s="3">
        <f t="shared" si="39"/>
        <v>6707.7152179112763</v>
      </c>
      <c r="BI24" s="3">
        <f t="shared" si="39"/>
        <v>7075.7195440809719</v>
      </c>
      <c r="BJ24" s="3">
        <f t="shared" si="39"/>
        <v>7452.4858780166132</v>
      </c>
      <c r="BK24" s="3">
        <f t="shared" si="39"/>
        <v>7838.0142197181995</v>
      </c>
      <c r="BL24" s="3">
        <f t="shared" si="39"/>
        <v>8232.3045691857296</v>
      </c>
      <c r="BM24" s="3">
        <f t="shared" si="39"/>
        <v>7868.5189961828055</v>
      </c>
      <c r="BN24" s="3">
        <f t="shared" si="39"/>
        <v>8141.4239996478655</v>
      </c>
      <c r="BO24" s="3">
        <f t="shared" si="39"/>
        <v>8420.1354925483556</v>
      </c>
      <c r="BP24" s="3">
        <f t="shared" si="39"/>
        <v>8704.6534748842714</v>
      </c>
      <c r="BQ24" s="3">
        <f t="shared" si="39"/>
        <v>8994.9779466556138</v>
      </c>
      <c r="BR24" s="3">
        <f t="shared" si="39"/>
        <v>9291.1089078623827</v>
      </c>
      <c r="BS24" s="3">
        <f t="shared" si="39"/>
        <v>9593.0463585045782</v>
      </c>
      <c r="BT24" s="3">
        <f t="shared" si="39"/>
        <v>9897.887053864486</v>
      </c>
      <c r="BU24" s="3">
        <f t="shared" si="39"/>
        <v>10205.63099394211</v>
      </c>
      <c r="BV24" s="3">
        <f t="shared" si="39"/>
        <v>10516.278178737448</v>
      </c>
      <c r="BW24" s="3">
        <f t="shared" si="39"/>
        <v>10829.828608250496</v>
      </c>
      <c r="BX24" s="3">
        <f t="shared" si="39"/>
        <v>11146.282282481259</v>
      </c>
      <c r="BY24" s="3">
        <f t="shared" si="39"/>
        <v>10776.765250737019</v>
      </c>
      <c r="BZ24" s="3">
        <f t="shared" si="39"/>
        <v>11003.938943748062</v>
      </c>
      <c r="CA24" s="3">
        <f t="shared" si="39"/>
        <v>11233.159246606048</v>
      </c>
      <c r="CB24" s="3">
        <f t="shared" si="39"/>
        <v>11464.426159310984</v>
      </c>
      <c r="CC24" s="3">
        <f t="shared" si="39"/>
        <v>11697.739681862864</v>
      </c>
      <c r="CD24" s="3">
        <f t="shared" si="39"/>
        <v>11933.099814261692</v>
      </c>
      <c r="CE24" s="3">
        <f t="shared" ref="CE24:CV24" si="40">CE55*CE14</f>
        <v>12170.506556507464</v>
      </c>
      <c r="CF24" s="3">
        <f t="shared" si="40"/>
        <v>12409.550586630796</v>
      </c>
      <c r="CG24" s="3">
        <f t="shared" si="40"/>
        <v>12650.231904631681</v>
      </c>
      <c r="CH24" s="3">
        <f t="shared" si="40"/>
        <v>12892.550510510126</v>
      </c>
      <c r="CI24" s="3">
        <f t="shared" si="40"/>
        <v>13136.506404266127</v>
      </c>
      <c r="CJ24" s="3">
        <f t="shared" si="40"/>
        <v>13382.099585899685</v>
      </c>
      <c r="CK24" s="3">
        <f t="shared" si="40"/>
        <v>12846.766977978823</v>
      </c>
      <c r="CL24" s="3">
        <f t="shared" si="40"/>
        <v>13003.152560860559</v>
      </c>
      <c r="CM24" s="3">
        <f t="shared" si="40"/>
        <v>13160.566996261252</v>
      </c>
      <c r="CN24" s="3">
        <f t="shared" si="40"/>
        <v>13319.010284180904</v>
      </c>
      <c r="CO24" s="3">
        <f t="shared" si="40"/>
        <v>13478.482424619517</v>
      </c>
      <c r="CP24" s="3">
        <f t="shared" si="40"/>
        <v>13638.983417577087</v>
      </c>
      <c r="CQ24" s="3">
        <f t="shared" si="40"/>
        <v>13800.513263053615</v>
      </c>
      <c r="CR24" s="3">
        <f t="shared" si="40"/>
        <v>13962.557534789623</v>
      </c>
      <c r="CS24" s="3">
        <f t="shared" si="40"/>
        <v>14125.116232785113</v>
      </c>
      <c r="CT24" s="3">
        <f t="shared" si="40"/>
        <v>14288.189357040079</v>
      </c>
      <c r="CU24" s="3">
        <f t="shared" si="40"/>
        <v>14451.776907554524</v>
      </c>
      <c r="CV24" s="3">
        <f t="shared" si="40"/>
        <v>14615.878884328453</v>
      </c>
    </row>
    <row r="25" spans="2:100" x14ac:dyDescent="0.2">
      <c r="B25" t="s">
        <v>65</v>
      </c>
      <c r="D25" s="3">
        <f>SUM(M25:P25)</f>
        <v>0</v>
      </c>
      <c r="E25" s="3">
        <f>SUM(Q25:AB25)</f>
        <v>19500</v>
      </c>
      <c r="F25" s="3">
        <f>SUM(AC25:AN25)</f>
        <v>7875</v>
      </c>
      <c r="G25" s="3">
        <f>SUM(AO25:AZ25)</f>
        <v>0</v>
      </c>
      <c r="H25" s="9">
        <f>SUM(BA25:BL25)</f>
        <v>0</v>
      </c>
      <c r="I25" s="9">
        <f>SUM(BM25:BX25)</f>
        <v>9000</v>
      </c>
      <c r="J25" s="9">
        <f>SUM(BY25:CJ25)</f>
        <v>0</v>
      </c>
      <c r="K25" s="9">
        <f>SUM(CK25:CV25)</f>
        <v>0</v>
      </c>
      <c r="L25" s="3"/>
      <c r="M25" s="4">
        <v>0</v>
      </c>
      <c r="N25" s="4">
        <f>((N7-M7)*(5000))+((N7-M7)*33%*7000*6)</f>
        <v>0</v>
      </c>
      <c r="O25" s="3">
        <f t="shared" ref="O25:AT25" si="41">((O7-N7)*1.5*O49)+((O20-N20)*1.5*O51)</f>
        <v>0</v>
      </c>
      <c r="P25" s="3">
        <f t="shared" si="41"/>
        <v>0</v>
      </c>
      <c r="Q25" s="3">
        <f t="shared" si="41"/>
        <v>19500</v>
      </c>
      <c r="R25" s="3">
        <f t="shared" si="41"/>
        <v>0</v>
      </c>
      <c r="S25" s="3">
        <f t="shared" si="41"/>
        <v>0</v>
      </c>
      <c r="T25" s="3">
        <f t="shared" si="41"/>
        <v>0</v>
      </c>
      <c r="U25" s="3">
        <f t="shared" si="41"/>
        <v>0</v>
      </c>
      <c r="V25" s="3">
        <f t="shared" si="41"/>
        <v>0</v>
      </c>
      <c r="W25" s="3">
        <f t="shared" si="41"/>
        <v>0</v>
      </c>
      <c r="X25" s="3">
        <f t="shared" si="41"/>
        <v>0</v>
      </c>
      <c r="Y25" s="3">
        <f t="shared" si="41"/>
        <v>0</v>
      </c>
      <c r="Z25" s="3">
        <f t="shared" si="41"/>
        <v>0</v>
      </c>
      <c r="AA25" s="3">
        <f t="shared" si="41"/>
        <v>0</v>
      </c>
      <c r="AB25" s="3">
        <f t="shared" si="41"/>
        <v>0</v>
      </c>
      <c r="AC25" s="3">
        <f t="shared" si="41"/>
        <v>0</v>
      </c>
      <c r="AD25" s="3">
        <f t="shared" si="41"/>
        <v>0</v>
      </c>
      <c r="AE25" s="3">
        <f t="shared" si="41"/>
        <v>0</v>
      </c>
      <c r="AF25" s="3">
        <f t="shared" si="41"/>
        <v>0</v>
      </c>
      <c r="AG25" s="3">
        <f t="shared" si="41"/>
        <v>0</v>
      </c>
      <c r="AH25" s="3">
        <f t="shared" si="41"/>
        <v>0</v>
      </c>
      <c r="AI25" s="3">
        <f t="shared" si="41"/>
        <v>0</v>
      </c>
      <c r="AJ25" s="3">
        <f t="shared" si="41"/>
        <v>0</v>
      </c>
      <c r="AK25" s="3">
        <f t="shared" si="41"/>
        <v>0</v>
      </c>
      <c r="AL25" s="3">
        <f t="shared" si="41"/>
        <v>0</v>
      </c>
      <c r="AM25" s="3">
        <f t="shared" si="41"/>
        <v>7875</v>
      </c>
      <c r="AN25" s="3">
        <f t="shared" si="41"/>
        <v>0</v>
      </c>
      <c r="AO25" s="3">
        <f t="shared" si="41"/>
        <v>0</v>
      </c>
      <c r="AP25" s="3">
        <f t="shared" si="41"/>
        <v>0</v>
      </c>
      <c r="AQ25" s="3">
        <f t="shared" si="41"/>
        <v>0</v>
      </c>
      <c r="AR25" s="3">
        <f t="shared" si="41"/>
        <v>0</v>
      </c>
      <c r="AS25" s="3">
        <f t="shared" si="41"/>
        <v>0</v>
      </c>
      <c r="AT25" s="3">
        <f t="shared" si="41"/>
        <v>0</v>
      </c>
      <c r="AU25" s="3">
        <f t="shared" ref="AU25:BZ25" si="42">((AU7-AT7)*1.5*AU49)+((AU20-AT20)*1.5*AU51)</f>
        <v>0</v>
      </c>
      <c r="AV25" s="3">
        <f t="shared" si="42"/>
        <v>0</v>
      </c>
      <c r="AW25" s="3">
        <f t="shared" si="42"/>
        <v>0</v>
      </c>
      <c r="AX25" s="3">
        <f t="shared" si="42"/>
        <v>0</v>
      </c>
      <c r="AY25" s="3">
        <f t="shared" si="42"/>
        <v>0</v>
      </c>
      <c r="AZ25" s="3">
        <f t="shared" si="42"/>
        <v>0</v>
      </c>
      <c r="BA25" s="3">
        <f t="shared" si="42"/>
        <v>0</v>
      </c>
      <c r="BB25" s="3">
        <f t="shared" si="42"/>
        <v>0</v>
      </c>
      <c r="BC25" s="3">
        <f t="shared" si="42"/>
        <v>0</v>
      </c>
      <c r="BD25" s="3">
        <f t="shared" si="42"/>
        <v>0</v>
      </c>
      <c r="BE25" s="3">
        <f t="shared" si="42"/>
        <v>0</v>
      </c>
      <c r="BF25" s="3">
        <f t="shared" si="42"/>
        <v>0</v>
      </c>
      <c r="BG25" s="3">
        <f t="shared" si="42"/>
        <v>0</v>
      </c>
      <c r="BH25" s="3">
        <f t="shared" si="42"/>
        <v>0</v>
      </c>
      <c r="BI25" s="3">
        <f t="shared" si="42"/>
        <v>0</v>
      </c>
      <c r="BJ25" s="3">
        <f t="shared" si="42"/>
        <v>0</v>
      </c>
      <c r="BK25" s="3">
        <f t="shared" si="42"/>
        <v>0</v>
      </c>
      <c r="BL25" s="3">
        <f t="shared" si="42"/>
        <v>0</v>
      </c>
      <c r="BM25" s="3">
        <f t="shared" si="42"/>
        <v>9000</v>
      </c>
      <c r="BN25" s="3">
        <f t="shared" si="42"/>
        <v>0</v>
      </c>
      <c r="BO25" s="3">
        <f t="shared" si="42"/>
        <v>0</v>
      </c>
      <c r="BP25" s="3">
        <f t="shared" si="42"/>
        <v>0</v>
      </c>
      <c r="BQ25" s="3">
        <f t="shared" si="42"/>
        <v>0</v>
      </c>
      <c r="BR25" s="3">
        <f t="shared" si="42"/>
        <v>0</v>
      </c>
      <c r="BS25" s="3">
        <f t="shared" si="42"/>
        <v>0</v>
      </c>
      <c r="BT25" s="3">
        <f t="shared" si="42"/>
        <v>0</v>
      </c>
      <c r="BU25" s="3">
        <f t="shared" si="42"/>
        <v>0</v>
      </c>
      <c r="BV25" s="3">
        <f t="shared" si="42"/>
        <v>0</v>
      </c>
      <c r="BW25" s="3">
        <f t="shared" si="42"/>
        <v>0</v>
      </c>
      <c r="BX25" s="3">
        <f t="shared" si="42"/>
        <v>0</v>
      </c>
      <c r="BY25" s="3">
        <f t="shared" si="42"/>
        <v>0</v>
      </c>
      <c r="BZ25" s="3">
        <f t="shared" si="42"/>
        <v>0</v>
      </c>
      <c r="CA25" s="3">
        <f t="shared" ref="CA25:CV25" si="43">((CA7-BZ7)*1.5*CA49)+((CA20-BZ20)*1.5*CA51)</f>
        <v>0</v>
      </c>
      <c r="CB25" s="3">
        <f t="shared" si="43"/>
        <v>0</v>
      </c>
      <c r="CC25" s="3">
        <f t="shared" si="43"/>
        <v>0</v>
      </c>
      <c r="CD25" s="3">
        <f t="shared" si="43"/>
        <v>0</v>
      </c>
      <c r="CE25" s="3">
        <f t="shared" si="43"/>
        <v>0</v>
      </c>
      <c r="CF25" s="3">
        <f t="shared" si="43"/>
        <v>0</v>
      </c>
      <c r="CG25" s="3">
        <f t="shared" si="43"/>
        <v>0</v>
      </c>
      <c r="CH25" s="3">
        <f t="shared" si="43"/>
        <v>0</v>
      </c>
      <c r="CI25" s="3">
        <f t="shared" si="43"/>
        <v>0</v>
      </c>
      <c r="CJ25" s="3">
        <f t="shared" si="43"/>
        <v>0</v>
      </c>
      <c r="CK25" s="3">
        <f t="shared" si="43"/>
        <v>0</v>
      </c>
      <c r="CL25" s="3">
        <f t="shared" si="43"/>
        <v>0</v>
      </c>
      <c r="CM25" s="3">
        <f t="shared" si="43"/>
        <v>0</v>
      </c>
      <c r="CN25" s="3">
        <f t="shared" si="43"/>
        <v>0</v>
      </c>
      <c r="CO25" s="3">
        <f t="shared" si="43"/>
        <v>0</v>
      </c>
      <c r="CP25" s="3">
        <f t="shared" si="43"/>
        <v>0</v>
      </c>
      <c r="CQ25" s="3">
        <f t="shared" si="43"/>
        <v>0</v>
      </c>
      <c r="CR25" s="3">
        <f t="shared" si="43"/>
        <v>0</v>
      </c>
      <c r="CS25" s="3">
        <f t="shared" si="43"/>
        <v>0</v>
      </c>
      <c r="CT25" s="3">
        <f t="shared" si="43"/>
        <v>0</v>
      </c>
      <c r="CU25" s="3">
        <f t="shared" si="43"/>
        <v>0</v>
      </c>
      <c r="CV25" s="3">
        <f t="shared" si="43"/>
        <v>0</v>
      </c>
    </row>
    <row r="26" spans="2:100" x14ac:dyDescent="0.2">
      <c r="B26" s="40" t="s">
        <v>5</v>
      </c>
      <c r="D26" s="3">
        <f>SUM(M26:P26)</f>
        <v>0</v>
      </c>
      <c r="E26" s="3">
        <f>SUM(Q26:AB26)</f>
        <v>36000</v>
      </c>
      <c r="F26" s="3">
        <f>SUM(AC26:AN26)</f>
        <v>39000</v>
      </c>
      <c r="G26" s="3">
        <f>SUM(AO26:AZ26)</f>
        <v>48051.72788008624</v>
      </c>
      <c r="H26" s="9">
        <f>SUM(BA26:BL26)</f>
        <v>93461.001302289573</v>
      </c>
      <c r="I26" s="9">
        <f>SUM(BM26:BX26)</f>
        <v>162299.67470508808</v>
      </c>
      <c r="J26" s="9">
        <f>SUM(BY26:CJ26)</f>
        <v>229762.81689678179</v>
      </c>
      <c r="K26" s="9">
        <f>SUM(CK26:CV26)</f>
        <v>290460.30836160411</v>
      </c>
      <c r="L26" s="3"/>
      <c r="M26" s="48">
        <v>0</v>
      </c>
      <c r="N26" s="48">
        <v>0</v>
      </c>
      <c r="O26" s="48">
        <v>0</v>
      </c>
      <c r="P26" s="48">
        <v>0</v>
      </c>
      <c r="Q26" s="4">
        <f t="shared" ref="Q26:AS26" si="44">(Q7+Q20)*1500</f>
        <v>3000</v>
      </c>
      <c r="R26" s="4">
        <f t="shared" si="44"/>
        <v>3000</v>
      </c>
      <c r="S26" s="4">
        <f t="shared" si="44"/>
        <v>3000</v>
      </c>
      <c r="T26" s="4">
        <f t="shared" si="44"/>
        <v>3000</v>
      </c>
      <c r="U26" s="4">
        <f t="shared" si="44"/>
        <v>3000</v>
      </c>
      <c r="V26" s="4">
        <f t="shared" si="44"/>
        <v>3000</v>
      </c>
      <c r="W26" s="4">
        <f t="shared" si="44"/>
        <v>3000</v>
      </c>
      <c r="X26" s="4">
        <f t="shared" si="44"/>
        <v>3000</v>
      </c>
      <c r="Y26" s="4">
        <f t="shared" si="44"/>
        <v>3000</v>
      </c>
      <c r="Z26" s="4">
        <f t="shared" si="44"/>
        <v>3000</v>
      </c>
      <c r="AA26" s="4">
        <f t="shared" si="44"/>
        <v>3000</v>
      </c>
      <c r="AB26" s="4">
        <f t="shared" si="44"/>
        <v>3000</v>
      </c>
      <c r="AC26" s="4">
        <f t="shared" si="44"/>
        <v>3000</v>
      </c>
      <c r="AD26" s="4">
        <f t="shared" si="44"/>
        <v>3000</v>
      </c>
      <c r="AE26" s="4">
        <f t="shared" si="44"/>
        <v>3000</v>
      </c>
      <c r="AF26" s="4">
        <f t="shared" si="44"/>
        <v>3000</v>
      </c>
      <c r="AG26" s="4">
        <f t="shared" si="44"/>
        <v>3000</v>
      </c>
      <c r="AH26" s="4">
        <f t="shared" si="44"/>
        <v>3000</v>
      </c>
      <c r="AI26" s="4">
        <f t="shared" si="44"/>
        <v>3000</v>
      </c>
      <c r="AJ26" s="4">
        <f t="shared" si="44"/>
        <v>3000</v>
      </c>
      <c r="AK26" s="4">
        <f t="shared" si="44"/>
        <v>3000</v>
      </c>
      <c r="AL26" s="4">
        <f t="shared" si="44"/>
        <v>3000</v>
      </c>
      <c r="AM26" s="4">
        <f t="shared" si="44"/>
        <v>4500</v>
      </c>
      <c r="AN26" s="4">
        <f t="shared" si="44"/>
        <v>4500</v>
      </c>
      <c r="AO26" s="4">
        <f t="shared" si="44"/>
        <v>4500</v>
      </c>
      <c r="AP26" s="4">
        <f t="shared" si="44"/>
        <v>4500</v>
      </c>
      <c r="AQ26" s="4">
        <f t="shared" si="44"/>
        <v>4500</v>
      </c>
      <c r="AR26" s="4">
        <f t="shared" si="44"/>
        <v>4500</v>
      </c>
      <c r="AS26" s="4">
        <f t="shared" si="44"/>
        <v>4500</v>
      </c>
      <c r="AT26" s="3">
        <f t="shared" ref="AT26:BY26" si="45">AT56*AT14</f>
        <v>2781.4056635675202</v>
      </c>
      <c r="AU26" s="3">
        <f t="shared" si="45"/>
        <v>3048.7414101659197</v>
      </c>
      <c r="AV26" s="3">
        <f t="shared" si="45"/>
        <v>3329.4439440942406</v>
      </c>
      <c r="AW26" s="3">
        <f t="shared" si="45"/>
        <v>3623.5132653524802</v>
      </c>
      <c r="AX26" s="3">
        <f t="shared" si="45"/>
        <v>3930.9493739406398</v>
      </c>
      <c r="AY26" s="3">
        <f t="shared" si="45"/>
        <v>4251.75226985872</v>
      </c>
      <c r="AZ26" s="3">
        <f t="shared" si="45"/>
        <v>4585.9219531067201</v>
      </c>
      <c r="BA26" s="3">
        <f t="shared" si="45"/>
        <v>5512.3483516152037</v>
      </c>
      <c r="BB26" s="3">
        <f t="shared" si="45"/>
        <v>5881.9955542410135</v>
      </c>
      <c r="BC26" s="3">
        <f t="shared" si="45"/>
        <v>6265.3333940011144</v>
      </c>
      <c r="BD26" s="3">
        <f t="shared" si="45"/>
        <v>6662.3618708955028</v>
      </c>
      <c r="BE26" s="3">
        <f t="shared" si="45"/>
        <v>7073.0809849241814</v>
      </c>
      <c r="BF26" s="3">
        <f t="shared" si="45"/>
        <v>7497.4907360871503</v>
      </c>
      <c r="BG26" s="3">
        <f t="shared" si="45"/>
        <v>7935.5911243844066</v>
      </c>
      <c r="BH26" s="3">
        <f t="shared" si="45"/>
        <v>8384.644022389095</v>
      </c>
      <c r="BI26" s="3">
        <f t="shared" si="45"/>
        <v>8844.6494301012153</v>
      </c>
      <c r="BJ26" s="3">
        <f t="shared" si="45"/>
        <v>9315.6073475207668</v>
      </c>
      <c r="BK26" s="3">
        <f t="shared" si="45"/>
        <v>9797.5177746477493</v>
      </c>
      <c r="BL26" s="3">
        <f t="shared" si="45"/>
        <v>10290.380711482163</v>
      </c>
      <c r="BM26" s="3">
        <f t="shared" si="45"/>
        <v>11240.741423118292</v>
      </c>
      <c r="BN26" s="3">
        <f t="shared" si="45"/>
        <v>11630.605713782665</v>
      </c>
      <c r="BO26" s="3">
        <f t="shared" si="45"/>
        <v>12028.764989354793</v>
      </c>
      <c r="BP26" s="3">
        <f t="shared" si="45"/>
        <v>12435.219249834672</v>
      </c>
      <c r="BQ26" s="3">
        <f t="shared" si="45"/>
        <v>12849.968495222305</v>
      </c>
      <c r="BR26" s="3">
        <f t="shared" si="45"/>
        <v>13273.01272551769</v>
      </c>
      <c r="BS26" s="3">
        <f t="shared" si="45"/>
        <v>13704.351940720826</v>
      </c>
      <c r="BT26" s="3">
        <f t="shared" si="45"/>
        <v>14139.838648377838</v>
      </c>
      <c r="BU26" s="3">
        <f t="shared" si="45"/>
        <v>14579.472848488729</v>
      </c>
      <c r="BV26" s="3">
        <f t="shared" si="45"/>
        <v>15023.254541053495</v>
      </c>
      <c r="BW26" s="3">
        <f t="shared" si="45"/>
        <v>15471.183726072137</v>
      </c>
      <c r="BX26" s="3">
        <f t="shared" si="45"/>
        <v>15923.260403544655</v>
      </c>
      <c r="BY26" s="3">
        <f t="shared" si="45"/>
        <v>17105.976588471454</v>
      </c>
      <c r="BZ26" s="3">
        <f t="shared" ref="BZ26:CV26" si="46">BZ56*BZ14</f>
        <v>17466.569751981046</v>
      </c>
      <c r="CA26" s="3">
        <f t="shared" si="46"/>
        <v>17830.411502549279</v>
      </c>
      <c r="CB26" s="3">
        <f t="shared" si="46"/>
        <v>18197.501840176159</v>
      </c>
      <c r="CC26" s="3">
        <f t="shared" si="46"/>
        <v>18567.840764861685</v>
      </c>
      <c r="CD26" s="3">
        <f t="shared" si="46"/>
        <v>18941.428276605857</v>
      </c>
      <c r="CE26" s="3">
        <f t="shared" si="46"/>
        <v>19318.264375408671</v>
      </c>
      <c r="CF26" s="3">
        <f t="shared" si="46"/>
        <v>19697.699343858403</v>
      </c>
      <c r="CG26" s="3">
        <f t="shared" si="46"/>
        <v>20079.733181955045</v>
      </c>
      <c r="CH26" s="3">
        <f t="shared" si="46"/>
        <v>20464.365889698609</v>
      </c>
      <c r="CI26" s="3">
        <f t="shared" si="46"/>
        <v>20851.597467089086</v>
      </c>
      <c r="CJ26" s="3">
        <f t="shared" si="46"/>
        <v>21241.427914126481</v>
      </c>
      <c r="CK26" s="3">
        <f t="shared" si="46"/>
        <v>22657.437350932665</v>
      </c>
      <c r="CL26" s="3">
        <f t="shared" si="46"/>
        <v>22933.249666420736</v>
      </c>
      <c r="CM26" s="3">
        <f t="shared" si="46"/>
        <v>23210.876536615961</v>
      </c>
      <c r="CN26" s="3">
        <f t="shared" si="46"/>
        <v>23490.317961518347</v>
      </c>
      <c r="CO26" s="3">
        <f t="shared" si="46"/>
        <v>23771.573941127892</v>
      </c>
      <c r="CP26" s="3">
        <f t="shared" si="46"/>
        <v>24054.644475444595</v>
      </c>
      <c r="CQ26" s="3">
        <f t="shared" si="46"/>
        <v>24339.529564468452</v>
      </c>
      <c r="CR26" s="3">
        <f t="shared" si="46"/>
        <v>24625.321930845894</v>
      </c>
      <c r="CS26" s="3">
        <f t="shared" si="46"/>
        <v>24912.021574576913</v>
      </c>
      <c r="CT26" s="3">
        <f t="shared" si="46"/>
        <v>25199.628495661513</v>
      </c>
      <c r="CU26" s="3">
        <f t="shared" si="46"/>
        <v>25488.142694099686</v>
      </c>
      <c r="CV26" s="3">
        <f t="shared" si="46"/>
        <v>25777.564169891444</v>
      </c>
    </row>
    <row r="27" spans="2:100" x14ac:dyDescent="0.2">
      <c r="D27" s="3"/>
      <c r="E27" s="3"/>
      <c r="F27" s="3"/>
      <c r="G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2:100" x14ac:dyDescent="0.2">
      <c r="B28" s="14" t="s">
        <v>64</v>
      </c>
      <c r="D28" s="3"/>
      <c r="E28" s="3"/>
      <c r="F28" s="3"/>
      <c r="G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2:100" s="3" customFormat="1" x14ac:dyDescent="0.2">
      <c r="B29" s="3" t="s">
        <v>72</v>
      </c>
      <c r="D29" s="3">
        <f t="shared" ref="D29:D30" si="47">SUM(M29:P29)</f>
        <v>0</v>
      </c>
      <c r="E29" s="3">
        <f t="shared" ref="E29:E30" si="48">SUM(Q29:AB29)</f>
        <v>0</v>
      </c>
      <c r="F29" s="3">
        <f t="shared" ref="F29:F30" si="49">SUM(AC29:AN29)</f>
        <v>0</v>
      </c>
      <c r="G29" s="3">
        <f t="shared" ref="G29:G30" si="50">SUM(AO29:AZ29)</f>
        <v>0</v>
      </c>
      <c r="H29" s="9">
        <f t="shared" ref="H29:H30" si="51">SUM(BA29:BL29)</f>
        <v>0</v>
      </c>
      <c r="I29" s="9">
        <f t="shared" ref="I29:I30" si="52">SUM(BM29:BX29)</f>
        <v>0</v>
      </c>
      <c r="J29" s="9">
        <f t="shared" ref="J29:J30" si="53">SUM(BY29:CJ29)</f>
        <v>0</v>
      </c>
      <c r="K29" s="9">
        <f t="shared" ref="K29:K30" si="54">SUM(CK29:CV29)</f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</row>
    <row r="30" spans="2:100" x14ac:dyDescent="0.2">
      <c r="B30" t="s">
        <v>264</v>
      </c>
      <c r="D30" s="3">
        <f t="shared" si="47"/>
        <v>0</v>
      </c>
      <c r="E30" s="3">
        <f t="shared" si="48"/>
        <v>0</v>
      </c>
      <c r="F30" s="3">
        <f t="shared" si="49"/>
        <v>0</v>
      </c>
      <c r="G30" s="3">
        <f t="shared" si="50"/>
        <v>0</v>
      </c>
      <c r="H30" s="9">
        <f t="shared" si="51"/>
        <v>0</v>
      </c>
      <c r="I30" s="9">
        <f t="shared" si="52"/>
        <v>0</v>
      </c>
      <c r="J30" s="9">
        <f t="shared" si="53"/>
        <v>0</v>
      </c>
      <c r="K30" s="9">
        <f t="shared" si="54"/>
        <v>0</v>
      </c>
      <c r="L30" s="3"/>
      <c r="M30" s="48">
        <v>0</v>
      </c>
      <c r="N30" s="48">
        <v>0</v>
      </c>
      <c r="O30" s="48">
        <v>0</v>
      </c>
      <c r="P30" s="48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</row>
    <row r="31" spans="2:100" x14ac:dyDescent="0.2">
      <c r="D31" s="3"/>
      <c r="E31" s="3"/>
      <c r="F31" s="3"/>
      <c r="G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2:100" x14ac:dyDescent="0.2">
      <c r="B32" s="2" t="s">
        <v>7</v>
      </c>
      <c r="C32" s="2"/>
      <c r="D32" s="7">
        <f t="shared" ref="D32:K32" si="55">D19+D21+D23+D24+D29+D25+D30+D26</f>
        <v>0</v>
      </c>
      <c r="E32" s="7">
        <f t="shared" si="55"/>
        <v>280008.58720571431</v>
      </c>
      <c r="F32" s="7">
        <f t="shared" si="55"/>
        <v>341700.05211165</v>
      </c>
      <c r="G32" s="7">
        <f t="shared" si="55"/>
        <v>441191.91692677175</v>
      </c>
      <c r="H32" s="7">
        <f t="shared" si="55"/>
        <v>556446.48124112212</v>
      </c>
      <c r="I32" s="7">
        <f t="shared" si="55"/>
        <v>792824.36567492178</v>
      </c>
      <c r="J32" s="7">
        <f t="shared" si="55"/>
        <v>920188.01576594985</v>
      </c>
      <c r="K32" s="7">
        <f t="shared" si="55"/>
        <v>1033342.4026930347</v>
      </c>
      <c r="L32" s="7" t="s">
        <v>108</v>
      </c>
      <c r="M32" s="3">
        <f t="shared" ref="M32:AR32" si="56">M19+M21+M23+M24+M29+M25+M30+M26</f>
        <v>0</v>
      </c>
      <c r="N32" s="3">
        <f t="shared" si="56"/>
        <v>0</v>
      </c>
      <c r="O32" s="3">
        <f t="shared" si="56"/>
        <v>0</v>
      </c>
      <c r="P32" s="3">
        <f t="shared" si="56"/>
        <v>0</v>
      </c>
      <c r="Q32" s="3">
        <f t="shared" si="56"/>
        <v>40500</v>
      </c>
      <c r="R32" s="3">
        <f t="shared" si="56"/>
        <v>21000</v>
      </c>
      <c r="S32" s="3">
        <f t="shared" si="56"/>
        <v>21154.285714285714</v>
      </c>
      <c r="T32" s="3">
        <f t="shared" si="56"/>
        <v>21308.571428571428</v>
      </c>
      <c r="U32" s="3">
        <f t="shared" si="56"/>
        <v>21462.857142857145</v>
      </c>
      <c r="V32" s="3">
        <f t="shared" si="56"/>
        <v>21617.142857142855</v>
      </c>
      <c r="W32" s="3">
        <f t="shared" si="56"/>
        <v>21771.428571428572</v>
      </c>
      <c r="X32" s="3">
        <f t="shared" si="56"/>
        <v>21925.714285714286</v>
      </c>
      <c r="Y32" s="3">
        <f t="shared" si="56"/>
        <v>22080</v>
      </c>
      <c r="Z32" s="3">
        <f t="shared" si="56"/>
        <v>22236.573006285715</v>
      </c>
      <c r="AA32" s="3">
        <f t="shared" si="56"/>
        <v>22395.433304571427</v>
      </c>
      <c r="AB32" s="3">
        <f t="shared" si="56"/>
        <v>22556.580894857143</v>
      </c>
      <c r="AC32" s="3">
        <f t="shared" si="56"/>
        <v>25477.002912160002</v>
      </c>
      <c r="AD32" s="3">
        <f t="shared" si="56"/>
        <v>25689.539978519999</v>
      </c>
      <c r="AE32" s="3">
        <f t="shared" si="56"/>
        <v>25904.584458152</v>
      </c>
      <c r="AF32" s="3">
        <f t="shared" si="56"/>
        <v>26122.136351056</v>
      </c>
      <c r="AG32" s="3">
        <f t="shared" si="56"/>
        <v>26342.195657231998</v>
      </c>
      <c r="AH32" s="3">
        <f t="shared" si="56"/>
        <v>26564.762376680002</v>
      </c>
      <c r="AI32" s="3">
        <f t="shared" si="56"/>
        <v>26789.8365094</v>
      </c>
      <c r="AJ32" s="3">
        <f t="shared" si="56"/>
        <v>27018.044908709999</v>
      </c>
      <c r="AK32" s="3">
        <f t="shared" si="56"/>
        <v>27249.387574609998</v>
      </c>
      <c r="AL32" s="3">
        <f t="shared" si="56"/>
        <v>27483.864507099999</v>
      </c>
      <c r="AM32" s="3">
        <f t="shared" si="56"/>
        <v>42346.475706179997</v>
      </c>
      <c r="AN32" s="3">
        <f t="shared" si="56"/>
        <v>34712.221171850004</v>
      </c>
      <c r="AO32" s="3">
        <f t="shared" si="56"/>
        <v>35936.307185131081</v>
      </c>
      <c r="AP32" s="3">
        <f t="shared" si="56"/>
        <v>36197.146923332562</v>
      </c>
      <c r="AQ32" s="3">
        <f t="shared" si="56"/>
        <v>36461.328358366532</v>
      </c>
      <c r="AR32" s="3">
        <f t="shared" si="56"/>
        <v>36728.851490232977</v>
      </c>
      <c r="AS32" s="3">
        <f t="shared" ref="AS32:BX32" si="57">AS19+AS21+AS23+AS24+AS29+AS25+AS30+AS26</f>
        <v>36999.716318931904</v>
      </c>
      <c r="AT32" s="3">
        <f t="shared" si="57"/>
        <v>35555.328508030827</v>
      </c>
      <c r="AU32" s="3">
        <f t="shared" si="57"/>
        <v>36100.212476993111</v>
      </c>
      <c r="AV32" s="3">
        <f t="shared" si="57"/>
        <v>36661.804930117796</v>
      </c>
      <c r="AW32" s="3">
        <f t="shared" si="57"/>
        <v>37240.105867404884</v>
      </c>
      <c r="AX32" s="3">
        <f t="shared" si="57"/>
        <v>37835.115288854373</v>
      </c>
      <c r="AY32" s="3">
        <f t="shared" si="57"/>
        <v>37273.410237339107</v>
      </c>
      <c r="AZ32" s="3">
        <f t="shared" si="57"/>
        <v>38202.58934203659</v>
      </c>
      <c r="BA32" s="3">
        <f t="shared" si="57"/>
        <v>40746.028406525453</v>
      </c>
      <c r="BB32" s="3">
        <f t="shared" si="57"/>
        <v>41678.090886194084</v>
      </c>
      <c r="BC32" s="3">
        <f t="shared" si="57"/>
        <v>42638.219171987999</v>
      </c>
      <c r="BD32" s="3">
        <f t="shared" si="57"/>
        <v>43626.413263907205</v>
      </c>
      <c r="BE32" s="3">
        <f t="shared" si="57"/>
        <v>44642.673161951709</v>
      </c>
      <c r="BF32" s="3">
        <f t="shared" si="57"/>
        <v>45686.99886612151</v>
      </c>
      <c r="BG32" s="3">
        <f t="shared" si="57"/>
        <v>46759.39037641661</v>
      </c>
      <c r="BH32" s="3">
        <f t="shared" si="57"/>
        <v>47854.234531611932</v>
      </c>
      <c r="BI32" s="3">
        <f t="shared" si="57"/>
        <v>48971.531331707491</v>
      </c>
      <c r="BJ32" s="3">
        <f t="shared" si="57"/>
        <v>50111.280776703279</v>
      </c>
      <c r="BK32" s="3">
        <f t="shared" si="57"/>
        <v>51273.482866599312</v>
      </c>
      <c r="BL32" s="3">
        <f t="shared" si="57"/>
        <v>52458.137601395581</v>
      </c>
      <c r="BM32" s="3">
        <f t="shared" si="57"/>
        <v>69369.445775080676</v>
      </c>
      <c r="BN32" s="3">
        <f t="shared" si="57"/>
        <v>61219.681141876194</v>
      </c>
      <c r="BO32" s="3">
        <f t="shared" si="57"/>
        <v>62086.091729241845</v>
      </c>
      <c r="BP32" s="3">
        <f t="shared" si="57"/>
        <v>62968.677537177602</v>
      </c>
      <c r="BQ32" s="3">
        <f t="shared" si="57"/>
        <v>63867.438565683493</v>
      </c>
      <c r="BR32" s="3">
        <f t="shared" si="57"/>
        <v>64782.374814759496</v>
      </c>
      <c r="BS32" s="3">
        <f t="shared" si="57"/>
        <v>65713.486284405604</v>
      </c>
      <c r="BT32" s="3">
        <f t="shared" si="57"/>
        <v>66652.685364336779</v>
      </c>
      <c r="BU32" s="3">
        <f t="shared" si="57"/>
        <v>67599.972054553014</v>
      </c>
      <c r="BV32" s="3">
        <f t="shared" si="57"/>
        <v>68555.346355054324</v>
      </c>
      <c r="BW32" s="3">
        <f t="shared" si="57"/>
        <v>69518.808265840664</v>
      </c>
      <c r="BX32" s="3">
        <f t="shared" si="57"/>
        <v>70490.357786912078</v>
      </c>
      <c r="BY32" s="3">
        <f t="shared" ref="BY32:CV32" si="58">BY19+BY21+BY23+BY24+BY29+BY25+BY30+BY26</f>
        <v>72441.475986326332</v>
      </c>
      <c r="BZ32" s="3">
        <f t="shared" si="58"/>
        <v>73192.831133724379</v>
      </c>
      <c r="CA32" s="3">
        <f t="shared" si="58"/>
        <v>73950.293624792655</v>
      </c>
      <c r="CB32" s="3">
        <f t="shared" si="58"/>
        <v>74713.863459531189</v>
      </c>
      <c r="CC32" s="3">
        <f t="shared" si="58"/>
        <v>75483.540637939965</v>
      </c>
      <c r="CD32" s="3">
        <f t="shared" si="58"/>
        <v>76259.325160019012</v>
      </c>
      <c r="CE32" s="3">
        <f t="shared" si="58"/>
        <v>77041.217025768303</v>
      </c>
      <c r="CF32" s="3">
        <f t="shared" si="58"/>
        <v>77827.994766453805</v>
      </c>
      <c r="CG32" s="3">
        <f t="shared" si="58"/>
        <v>78619.658382075489</v>
      </c>
      <c r="CH32" s="3">
        <f t="shared" si="58"/>
        <v>79416.207872633386</v>
      </c>
      <c r="CI32" s="3">
        <f t="shared" si="58"/>
        <v>80217.643238127479</v>
      </c>
      <c r="CJ32" s="3">
        <f t="shared" si="58"/>
        <v>81023.964478557784</v>
      </c>
      <c r="CK32" s="3">
        <f t="shared" si="58"/>
        <v>83093.899666644662</v>
      </c>
      <c r="CL32" s="3">
        <f t="shared" si="58"/>
        <v>83632.505043886486</v>
      </c>
      <c r="CM32" s="3">
        <f t="shared" si="58"/>
        <v>84174.407467031197</v>
      </c>
      <c r="CN32" s="3">
        <f t="shared" si="58"/>
        <v>84719.606936078839</v>
      </c>
      <c r="CO32" s="3">
        <f t="shared" si="58"/>
        <v>85268.103451029383</v>
      </c>
      <c r="CP32" s="3">
        <f t="shared" si="58"/>
        <v>85819.897011882844</v>
      </c>
      <c r="CQ32" s="3">
        <f t="shared" si="58"/>
        <v>86374.987618639192</v>
      </c>
      <c r="CR32" s="3">
        <f t="shared" si="58"/>
        <v>86931.726748346991</v>
      </c>
      <c r="CS32" s="3">
        <f t="shared" si="58"/>
        <v>87490.114401006256</v>
      </c>
      <c r="CT32" s="3">
        <f t="shared" si="58"/>
        <v>88050.150576616987</v>
      </c>
      <c r="CU32" s="3">
        <f t="shared" si="58"/>
        <v>88611.835275179139</v>
      </c>
      <c r="CV32" s="3">
        <f t="shared" si="58"/>
        <v>89175.168496692757</v>
      </c>
    </row>
    <row r="33" spans="2:100" x14ac:dyDescent="0.2">
      <c r="B33" s="2"/>
      <c r="C33" s="2"/>
      <c r="D33" s="7"/>
      <c r="E33" s="7"/>
      <c r="F33" s="7"/>
      <c r="G33" s="7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2:100" x14ac:dyDescent="0.2">
      <c r="B34" s="14" t="s">
        <v>10</v>
      </c>
      <c r="C34" s="14"/>
      <c r="D34" s="16">
        <f t="shared" ref="D34:K34" si="59">D14-D32</f>
        <v>0</v>
      </c>
      <c r="E34" s="16">
        <f t="shared" si="59"/>
        <v>-279093.67040571431</v>
      </c>
      <c r="F34" s="16">
        <f t="shared" si="59"/>
        <v>-272697.96764565003</v>
      </c>
      <c r="G34" s="16">
        <f t="shared" si="59"/>
        <v>-82026.341371821356</v>
      </c>
      <c r="H34" s="27">
        <f t="shared" si="59"/>
        <v>378163.53178177355</v>
      </c>
      <c r="I34" s="27">
        <f t="shared" si="59"/>
        <v>830172.38137595868</v>
      </c>
      <c r="J34" s="27">
        <f t="shared" si="59"/>
        <v>1377440.1532018681</v>
      </c>
      <c r="K34" s="27">
        <f t="shared" si="59"/>
        <v>1871260.680923006</v>
      </c>
      <c r="L34" s="7"/>
      <c r="M34" s="3">
        <f t="shared" ref="M34:AR34" si="60">M14-M32</f>
        <v>0</v>
      </c>
      <c r="N34" s="3">
        <f t="shared" si="60"/>
        <v>0</v>
      </c>
      <c r="O34" s="3">
        <f t="shared" si="60"/>
        <v>0</v>
      </c>
      <c r="P34" s="3">
        <f t="shared" si="60"/>
        <v>0</v>
      </c>
      <c r="Q34" s="3">
        <f t="shared" si="60"/>
        <v>-40500</v>
      </c>
      <c r="R34" s="3">
        <f t="shared" si="60"/>
        <v>-21000</v>
      </c>
      <c r="S34" s="3">
        <f t="shared" si="60"/>
        <v>-21154.285714285714</v>
      </c>
      <c r="T34" s="3">
        <f t="shared" si="60"/>
        <v>-21308.571428571428</v>
      </c>
      <c r="U34" s="3">
        <f t="shared" si="60"/>
        <v>-21462.857142857145</v>
      </c>
      <c r="V34" s="3">
        <f t="shared" si="60"/>
        <v>-21617.142857142855</v>
      </c>
      <c r="W34" s="3">
        <f t="shared" si="60"/>
        <v>-21771.428571428572</v>
      </c>
      <c r="X34" s="3">
        <f t="shared" si="60"/>
        <v>-21925.714285714286</v>
      </c>
      <c r="Y34" s="3">
        <f t="shared" si="60"/>
        <v>-22080</v>
      </c>
      <c r="Z34" s="3">
        <f t="shared" si="60"/>
        <v>-22145.081326285715</v>
      </c>
      <c r="AA34" s="3">
        <f t="shared" si="60"/>
        <v>-22120.958264571425</v>
      </c>
      <c r="AB34" s="3">
        <f t="shared" si="60"/>
        <v>-22007.630814857144</v>
      </c>
      <c r="AC34" s="3">
        <f t="shared" si="60"/>
        <v>-24396.886425760003</v>
      </c>
      <c r="AD34" s="3">
        <f t="shared" si="60"/>
        <v>-24107.940837719998</v>
      </c>
      <c r="AE34" s="3">
        <f t="shared" si="60"/>
        <v>-23721.206132071999</v>
      </c>
      <c r="AF34" s="3">
        <f t="shared" si="60"/>
        <v>-23236.682308816002</v>
      </c>
      <c r="AG34" s="3">
        <f t="shared" si="60"/>
        <v>-22654.369367952</v>
      </c>
      <c r="AH34" s="3">
        <f t="shared" si="60"/>
        <v>-21974.267309480005</v>
      </c>
      <c r="AI34" s="3">
        <f t="shared" si="60"/>
        <v>-21196.376133400001</v>
      </c>
      <c r="AJ34" s="3">
        <f t="shared" si="60"/>
        <v>-20296.248560309999</v>
      </c>
      <c r="AK34" s="3">
        <f t="shared" si="60"/>
        <v>-19273.88459021</v>
      </c>
      <c r="AL34" s="3">
        <f t="shared" si="60"/>
        <v>-18129.2842231</v>
      </c>
      <c r="AM34" s="3">
        <f t="shared" si="60"/>
        <v>-31487.447458979997</v>
      </c>
      <c r="AN34" s="3">
        <f t="shared" si="60"/>
        <v>-22223.374297850001</v>
      </c>
      <c r="AO34" s="3">
        <f t="shared" si="60"/>
        <v>-19484.019779887883</v>
      </c>
      <c r="AP34" s="3">
        <f t="shared" si="60"/>
        <v>-17739.841418601362</v>
      </c>
      <c r="AQ34" s="3">
        <f t="shared" si="60"/>
        <v>-15865.336880848132</v>
      </c>
      <c r="AR34" s="3">
        <f t="shared" si="60"/>
        <v>-13860.506166628176</v>
      </c>
      <c r="AS34" s="3">
        <f t="shared" ref="AS34:BX34" si="61">AS14-AS32</f>
        <v>-11725.349275941506</v>
      </c>
      <c r="AT34" s="3">
        <f t="shared" si="61"/>
        <v>-7741.2718723556281</v>
      </c>
      <c r="AU34" s="3">
        <f t="shared" si="61"/>
        <v>-5612.798375333914</v>
      </c>
      <c r="AV34" s="3">
        <f t="shared" si="61"/>
        <v>-3367.3654891753904</v>
      </c>
      <c r="AW34" s="3">
        <f t="shared" si="61"/>
        <v>-1004.9732138800828</v>
      </c>
      <c r="AX34" s="3">
        <f t="shared" si="61"/>
        <v>1474.3784505520234</v>
      </c>
      <c r="AY34" s="3">
        <f t="shared" si="61"/>
        <v>5244.1124612480926</v>
      </c>
      <c r="AZ34" s="3">
        <f t="shared" si="61"/>
        <v>7656.6301890306131</v>
      </c>
      <c r="BA34" s="3">
        <f t="shared" si="61"/>
        <v>14377.455109626579</v>
      </c>
      <c r="BB34" s="3">
        <f t="shared" si="61"/>
        <v>17141.86465621605</v>
      </c>
      <c r="BC34" s="3">
        <f t="shared" si="61"/>
        <v>20015.114768023144</v>
      </c>
      <c r="BD34" s="3">
        <f t="shared" si="61"/>
        <v>22997.205445047817</v>
      </c>
      <c r="BE34" s="3">
        <f t="shared" si="61"/>
        <v>26088.136687290098</v>
      </c>
      <c r="BF34" s="3">
        <f t="shared" si="61"/>
        <v>29287.908494749987</v>
      </c>
      <c r="BG34" s="3">
        <f t="shared" si="61"/>
        <v>32596.520867427455</v>
      </c>
      <c r="BH34" s="3">
        <f t="shared" si="61"/>
        <v>35992.205692279022</v>
      </c>
      <c r="BI34" s="3">
        <f t="shared" si="61"/>
        <v>39474.962969304659</v>
      </c>
      <c r="BJ34" s="3">
        <f t="shared" si="61"/>
        <v>43044.792698504389</v>
      </c>
      <c r="BK34" s="3">
        <f t="shared" si="61"/>
        <v>46701.694879878181</v>
      </c>
      <c r="BL34" s="3">
        <f t="shared" si="61"/>
        <v>50445.669513426044</v>
      </c>
      <c r="BM34" s="3">
        <f t="shared" si="61"/>
        <v>43037.968456102244</v>
      </c>
      <c r="BN34" s="3">
        <f t="shared" si="61"/>
        <v>55086.375995950439</v>
      </c>
      <c r="BO34" s="3">
        <f t="shared" si="61"/>
        <v>58201.558164306072</v>
      </c>
      <c r="BP34" s="3">
        <f t="shared" si="61"/>
        <v>61383.514961169116</v>
      </c>
      <c r="BQ34" s="3">
        <f t="shared" si="61"/>
        <v>64632.246386539555</v>
      </c>
      <c r="BR34" s="3">
        <f t="shared" si="61"/>
        <v>67947.752440417389</v>
      </c>
      <c r="BS34" s="3">
        <f t="shared" si="61"/>
        <v>71330.033122802648</v>
      </c>
      <c r="BT34" s="3">
        <f t="shared" si="61"/>
        <v>74745.701119441583</v>
      </c>
      <c r="BU34" s="3">
        <f t="shared" si="61"/>
        <v>78194.756430334266</v>
      </c>
      <c r="BV34" s="3">
        <f t="shared" si="61"/>
        <v>81677.199055480625</v>
      </c>
      <c r="BW34" s="3">
        <f t="shared" si="61"/>
        <v>85193.028994880704</v>
      </c>
      <c r="BX34" s="3">
        <f t="shared" si="61"/>
        <v>88742.246248534459</v>
      </c>
      <c r="BY34" s="3">
        <f t="shared" ref="BY34:CV34" si="62">BY14-BY32</f>
        <v>98618.289898388219</v>
      </c>
      <c r="BZ34" s="3">
        <f t="shared" si="62"/>
        <v>101472.86638608608</v>
      </c>
      <c r="CA34" s="3">
        <f t="shared" si="62"/>
        <v>104353.82140070014</v>
      </c>
      <c r="CB34" s="3">
        <f t="shared" si="62"/>
        <v>107261.15494223041</v>
      </c>
      <c r="CC34" s="3">
        <f t="shared" si="62"/>
        <v>110194.86701067688</v>
      </c>
      <c r="CD34" s="3">
        <f t="shared" si="62"/>
        <v>113154.95760603953</v>
      </c>
      <c r="CE34" s="3">
        <f t="shared" si="62"/>
        <v>116141.42672831839</v>
      </c>
      <c r="CF34" s="3">
        <f t="shared" si="62"/>
        <v>119148.9986721302</v>
      </c>
      <c r="CG34" s="3">
        <f t="shared" si="62"/>
        <v>122177.67343747496</v>
      </c>
      <c r="CH34" s="3">
        <f t="shared" si="62"/>
        <v>125227.45102435269</v>
      </c>
      <c r="CI34" s="3">
        <f t="shared" si="62"/>
        <v>128298.33143276339</v>
      </c>
      <c r="CJ34" s="3">
        <f t="shared" si="62"/>
        <v>131390.31466270701</v>
      </c>
      <c r="CK34" s="3">
        <f t="shared" si="62"/>
        <v>143480.47384268197</v>
      </c>
      <c r="CL34" s="3">
        <f t="shared" si="62"/>
        <v>145699.99162032086</v>
      </c>
      <c r="CM34" s="3">
        <f t="shared" si="62"/>
        <v>147934.3578991284</v>
      </c>
      <c r="CN34" s="3">
        <f t="shared" si="62"/>
        <v>150183.5726791046</v>
      </c>
      <c r="CO34" s="3">
        <f t="shared" si="62"/>
        <v>152447.63596024952</v>
      </c>
      <c r="CP34" s="3">
        <f t="shared" si="62"/>
        <v>154726.54774256307</v>
      </c>
      <c r="CQ34" s="3">
        <f t="shared" si="62"/>
        <v>157020.30802604533</v>
      </c>
      <c r="CR34" s="3">
        <f t="shared" si="62"/>
        <v>159321.49256011192</v>
      </c>
      <c r="CS34" s="3">
        <f t="shared" si="62"/>
        <v>161630.10134476286</v>
      </c>
      <c r="CT34" s="3">
        <f t="shared" si="62"/>
        <v>163946.13437999811</v>
      </c>
      <c r="CU34" s="3">
        <f t="shared" si="62"/>
        <v>166269.59166581772</v>
      </c>
      <c r="CV34" s="3">
        <f t="shared" si="62"/>
        <v>168600.47320222168</v>
      </c>
    </row>
    <row r="35" spans="2:100" x14ac:dyDescent="0.2">
      <c r="C35" s="62"/>
      <c r="D35" s="63" t="e">
        <f>D34/D33</f>
        <v>#DIV/0!</v>
      </c>
      <c r="E35" s="61">
        <f t="shared" ref="E35:K35" si="63">E34/E13</f>
        <v>-145.35117265054595</v>
      </c>
      <c r="F35" s="61">
        <f t="shared" si="63"/>
        <v>-1.6420022396743645</v>
      </c>
      <c r="G35" s="61">
        <f t="shared" si="63"/>
        <v>-8.7022908567174997E-2</v>
      </c>
      <c r="H35" s="61">
        <f t="shared" si="63"/>
        <v>0.14744703045125984</v>
      </c>
      <c r="I35" s="61">
        <f t="shared" si="63"/>
        <v>0.18974434970446488</v>
      </c>
      <c r="J35" s="61">
        <f t="shared" si="63"/>
        <v>0.22646145203105725</v>
      </c>
      <c r="K35" s="61">
        <f t="shared" si="63"/>
        <v>0.24788138752210406</v>
      </c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2:100" x14ac:dyDescent="0.2">
      <c r="B36" s="15" t="s">
        <v>14</v>
      </c>
      <c r="C36" s="15"/>
      <c r="D36" s="15">
        <v>2018</v>
      </c>
      <c r="E36" s="15">
        <v>2019</v>
      </c>
      <c r="F36" s="15">
        <v>2020</v>
      </c>
      <c r="G36" s="15">
        <v>2021</v>
      </c>
      <c r="H36" s="15">
        <v>2022</v>
      </c>
      <c r="I36" s="15">
        <v>2023</v>
      </c>
      <c r="J36" s="15">
        <v>2024</v>
      </c>
      <c r="K36" s="15">
        <v>2025</v>
      </c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2:100" x14ac:dyDescent="0.2">
      <c r="B37" t="s">
        <v>8</v>
      </c>
      <c r="D37" s="3">
        <f>M37+N37+O37+P37</f>
        <v>0</v>
      </c>
      <c r="E37" s="3">
        <f>SUM(Q37:AB37)</f>
        <v>700000</v>
      </c>
      <c r="F37" s="3">
        <f>SUM(AC37:AN37)</f>
        <v>0</v>
      </c>
      <c r="G37" s="3">
        <f>SUM(AO37:AZ37)</f>
        <v>0</v>
      </c>
      <c r="H37" s="9">
        <f>SUM(BA37:BL37)</f>
        <v>0</v>
      </c>
      <c r="I37" s="9"/>
      <c r="J37" s="9"/>
      <c r="K37" s="9"/>
      <c r="L37" s="7"/>
      <c r="M37" s="4"/>
      <c r="N37" s="4"/>
      <c r="O37" s="4"/>
      <c r="P37" s="4"/>
      <c r="Q37" s="4">
        <v>700000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</row>
    <row r="38" spans="2:100" x14ac:dyDescent="0.2">
      <c r="B38" t="s">
        <v>3</v>
      </c>
      <c r="D38" s="7"/>
      <c r="E38" s="7"/>
      <c r="F38" s="7"/>
      <c r="G38" s="7"/>
      <c r="L38" s="7"/>
      <c r="M38" s="3">
        <f t="shared" ref="M38:AR38" si="64">M14</f>
        <v>0</v>
      </c>
      <c r="N38" s="3">
        <f t="shared" si="64"/>
        <v>0</v>
      </c>
      <c r="O38" s="3">
        <f t="shared" si="64"/>
        <v>0</v>
      </c>
      <c r="P38" s="3">
        <f t="shared" si="64"/>
        <v>0</v>
      </c>
      <c r="Q38" s="3">
        <f t="shared" si="64"/>
        <v>0</v>
      </c>
      <c r="R38" s="3">
        <f t="shared" si="64"/>
        <v>0</v>
      </c>
      <c r="S38" s="3">
        <f t="shared" si="64"/>
        <v>0</v>
      </c>
      <c r="T38" s="3">
        <f t="shared" si="64"/>
        <v>0</v>
      </c>
      <c r="U38" s="3">
        <f t="shared" si="64"/>
        <v>0</v>
      </c>
      <c r="V38" s="3">
        <f t="shared" si="64"/>
        <v>0</v>
      </c>
      <c r="W38" s="3">
        <f t="shared" si="64"/>
        <v>0</v>
      </c>
      <c r="X38" s="3">
        <f t="shared" si="64"/>
        <v>0</v>
      </c>
      <c r="Y38" s="3">
        <f t="shared" si="64"/>
        <v>0</v>
      </c>
      <c r="Z38" s="3">
        <f t="shared" si="64"/>
        <v>91.491679999999988</v>
      </c>
      <c r="AA38" s="3">
        <f t="shared" si="64"/>
        <v>274.47503999999992</v>
      </c>
      <c r="AB38" s="3">
        <f t="shared" si="64"/>
        <v>548.95007999999984</v>
      </c>
      <c r="AC38" s="3">
        <f t="shared" si="64"/>
        <v>1080.1164864</v>
      </c>
      <c r="AD38" s="3">
        <f t="shared" si="64"/>
        <v>1581.5991408</v>
      </c>
      <c r="AE38" s="3">
        <f t="shared" si="64"/>
        <v>2183.3783260800001</v>
      </c>
      <c r="AF38" s="3">
        <f t="shared" si="64"/>
        <v>2885.45404224</v>
      </c>
      <c r="AG38" s="3">
        <f t="shared" si="64"/>
        <v>3687.8262892799994</v>
      </c>
      <c r="AH38" s="3">
        <f t="shared" si="64"/>
        <v>4590.4950671999995</v>
      </c>
      <c r="AI38" s="3">
        <f t="shared" si="64"/>
        <v>5593.460376</v>
      </c>
      <c r="AJ38" s="3">
        <f t="shared" si="64"/>
        <v>6721.7963483999993</v>
      </c>
      <c r="AK38" s="3">
        <f t="shared" si="64"/>
        <v>7975.5029843999991</v>
      </c>
      <c r="AL38" s="3">
        <f t="shared" si="64"/>
        <v>9354.5802839999997</v>
      </c>
      <c r="AM38" s="3">
        <f t="shared" si="64"/>
        <v>10859.0282472</v>
      </c>
      <c r="AN38" s="3">
        <f t="shared" si="64"/>
        <v>12488.846874000001</v>
      </c>
      <c r="AO38" s="3">
        <f t="shared" si="64"/>
        <v>16452.287405243198</v>
      </c>
      <c r="AP38" s="3">
        <f t="shared" si="64"/>
        <v>18457.305504731201</v>
      </c>
      <c r="AQ38" s="3">
        <f t="shared" si="64"/>
        <v>20595.991477518401</v>
      </c>
      <c r="AR38" s="3">
        <f t="shared" si="64"/>
        <v>22868.345323604801</v>
      </c>
      <c r="AS38" s="3">
        <f t="shared" ref="AS38:BX38" si="65">AS14</f>
        <v>25274.367042990398</v>
      </c>
      <c r="AT38" s="3">
        <f t="shared" si="65"/>
        <v>27814.056635675199</v>
      </c>
      <c r="AU38" s="3">
        <f t="shared" si="65"/>
        <v>30487.414101659197</v>
      </c>
      <c r="AV38" s="3">
        <f t="shared" si="65"/>
        <v>33294.439440942406</v>
      </c>
      <c r="AW38" s="3">
        <f t="shared" si="65"/>
        <v>36235.132653524801</v>
      </c>
      <c r="AX38" s="3">
        <f t="shared" si="65"/>
        <v>39309.493739406396</v>
      </c>
      <c r="AY38" s="3">
        <f t="shared" si="65"/>
        <v>42517.5226985872</v>
      </c>
      <c r="AZ38" s="3">
        <f t="shared" si="65"/>
        <v>45859.219531067203</v>
      </c>
      <c r="BA38" s="3">
        <f t="shared" si="65"/>
        <v>55123.483516152031</v>
      </c>
      <c r="BB38" s="3">
        <f t="shared" si="65"/>
        <v>58819.955542410135</v>
      </c>
      <c r="BC38" s="3">
        <f t="shared" si="65"/>
        <v>62653.333940011144</v>
      </c>
      <c r="BD38" s="3">
        <f t="shared" si="65"/>
        <v>66623.618708955022</v>
      </c>
      <c r="BE38" s="3">
        <f t="shared" si="65"/>
        <v>70730.809849241807</v>
      </c>
      <c r="BF38" s="3">
        <f t="shared" si="65"/>
        <v>74974.907360871497</v>
      </c>
      <c r="BG38" s="3">
        <f t="shared" si="65"/>
        <v>79355.911243844064</v>
      </c>
      <c r="BH38" s="3">
        <f t="shared" si="65"/>
        <v>83846.440223890953</v>
      </c>
      <c r="BI38" s="3">
        <f t="shared" si="65"/>
        <v>88446.49430101215</v>
      </c>
      <c r="BJ38" s="3">
        <f t="shared" si="65"/>
        <v>93156.073475207668</v>
      </c>
      <c r="BK38" s="3">
        <f t="shared" si="65"/>
        <v>97975.177746477493</v>
      </c>
      <c r="BL38" s="3">
        <f t="shared" si="65"/>
        <v>102903.80711482163</v>
      </c>
      <c r="BM38" s="3">
        <f t="shared" si="65"/>
        <v>112407.41423118292</v>
      </c>
      <c r="BN38" s="3">
        <f t="shared" si="65"/>
        <v>116306.05713782663</v>
      </c>
      <c r="BO38" s="3">
        <f t="shared" si="65"/>
        <v>120287.64989354792</v>
      </c>
      <c r="BP38" s="3">
        <f t="shared" si="65"/>
        <v>124352.19249834672</v>
      </c>
      <c r="BQ38" s="3">
        <f t="shared" si="65"/>
        <v>128499.68495222305</v>
      </c>
      <c r="BR38" s="3">
        <f t="shared" si="65"/>
        <v>132730.12725517689</v>
      </c>
      <c r="BS38" s="3">
        <f t="shared" si="65"/>
        <v>137043.51940720825</v>
      </c>
      <c r="BT38" s="3">
        <f t="shared" si="65"/>
        <v>141398.38648377836</v>
      </c>
      <c r="BU38" s="3">
        <f t="shared" si="65"/>
        <v>145794.72848488728</v>
      </c>
      <c r="BV38" s="3">
        <f t="shared" si="65"/>
        <v>150232.54541053495</v>
      </c>
      <c r="BW38" s="3">
        <f t="shared" si="65"/>
        <v>154711.83726072137</v>
      </c>
      <c r="BX38" s="3">
        <f t="shared" si="65"/>
        <v>159232.60403544654</v>
      </c>
      <c r="BY38" s="3">
        <f t="shared" ref="BY38:CV38" si="66">BY14</f>
        <v>171059.76588471455</v>
      </c>
      <c r="BZ38" s="3">
        <f t="shared" si="66"/>
        <v>174665.69751981046</v>
      </c>
      <c r="CA38" s="3">
        <f t="shared" si="66"/>
        <v>178304.11502549279</v>
      </c>
      <c r="CB38" s="3">
        <f t="shared" si="66"/>
        <v>181975.0184017616</v>
      </c>
      <c r="CC38" s="3">
        <f t="shared" si="66"/>
        <v>185678.40764861685</v>
      </c>
      <c r="CD38" s="3">
        <f t="shared" si="66"/>
        <v>189414.28276605855</v>
      </c>
      <c r="CE38" s="3">
        <f t="shared" si="66"/>
        <v>193182.64375408669</v>
      </c>
      <c r="CF38" s="3">
        <f t="shared" si="66"/>
        <v>196976.993438584</v>
      </c>
      <c r="CG38" s="3">
        <f t="shared" si="66"/>
        <v>200797.33181955045</v>
      </c>
      <c r="CH38" s="3">
        <f t="shared" si="66"/>
        <v>204643.65889698607</v>
      </c>
      <c r="CI38" s="3">
        <f t="shared" si="66"/>
        <v>208515.97467089086</v>
      </c>
      <c r="CJ38" s="3">
        <f t="shared" si="66"/>
        <v>212414.27914126479</v>
      </c>
      <c r="CK38" s="3">
        <f t="shared" si="66"/>
        <v>226574.37350932663</v>
      </c>
      <c r="CL38" s="3">
        <f t="shared" si="66"/>
        <v>229332.49666420734</v>
      </c>
      <c r="CM38" s="3">
        <f t="shared" si="66"/>
        <v>232108.76536615958</v>
      </c>
      <c r="CN38" s="3">
        <f t="shared" si="66"/>
        <v>234903.17961518344</v>
      </c>
      <c r="CO38" s="3">
        <f t="shared" si="66"/>
        <v>237715.73941127889</v>
      </c>
      <c r="CP38" s="3">
        <f t="shared" si="66"/>
        <v>240546.44475444593</v>
      </c>
      <c r="CQ38" s="3">
        <f t="shared" si="66"/>
        <v>243395.29564468452</v>
      </c>
      <c r="CR38" s="3">
        <f t="shared" si="66"/>
        <v>246253.21930845891</v>
      </c>
      <c r="CS38" s="3">
        <f t="shared" si="66"/>
        <v>249120.21574576912</v>
      </c>
      <c r="CT38" s="3">
        <f t="shared" si="66"/>
        <v>251996.2849566151</v>
      </c>
      <c r="CU38" s="3">
        <f t="shared" si="66"/>
        <v>254881.42694099684</v>
      </c>
      <c r="CV38" s="3">
        <f t="shared" si="66"/>
        <v>257775.64169891443</v>
      </c>
    </row>
    <row r="39" spans="2:100" x14ac:dyDescent="0.2">
      <c r="B39" t="s">
        <v>16</v>
      </c>
      <c r="D39" s="7"/>
      <c r="E39" s="7"/>
      <c r="F39" s="7"/>
      <c r="G39" s="7"/>
      <c r="L39" s="7"/>
      <c r="M39" s="3">
        <f t="shared" ref="M39:BL39" si="67">-M32</f>
        <v>0</v>
      </c>
      <c r="N39" s="3">
        <f t="shared" si="67"/>
        <v>0</v>
      </c>
      <c r="O39" s="3">
        <f t="shared" si="67"/>
        <v>0</v>
      </c>
      <c r="P39" s="3">
        <f t="shared" si="67"/>
        <v>0</v>
      </c>
      <c r="Q39" s="3">
        <f t="shared" si="67"/>
        <v>-40500</v>
      </c>
      <c r="R39" s="3">
        <f t="shared" si="67"/>
        <v>-21000</v>
      </c>
      <c r="S39" s="3">
        <f t="shared" si="67"/>
        <v>-21154.285714285714</v>
      </c>
      <c r="T39" s="3">
        <f t="shared" si="67"/>
        <v>-21308.571428571428</v>
      </c>
      <c r="U39" s="3">
        <f t="shared" si="67"/>
        <v>-21462.857142857145</v>
      </c>
      <c r="V39" s="3">
        <f t="shared" si="67"/>
        <v>-21617.142857142855</v>
      </c>
      <c r="W39" s="3">
        <f t="shared" si="67"/>
        <v>-21771.428571428572</v>
      </c>
      <c r="X39" s="3">
        <f t="shared" si="67"/>
        <v>-21925.714285714286</v>
      </c>
      <c r="Y39" s="3">
        <f t="shared" si="67"/>
        <v>-22080</v>
      </c>
      <c r="Z39" s="3">
        <f t="shared" si="67"/>
        <v>-22236.573006285715</v>
      </c>
      <c r="AA39" s="3">
        <f t="shared" si="67"/>
        <v>-22395.433304571427</v>
      </c>
      <c r="AB39" s="3">
        <f t="shared" si="67"/>
        <v>-22556.580894857143</v>
      </c>
      <c r="AC39" s="3">
        <f t="shared" si="67"/>
        <v>-25477.002912160002</v>
      </c>
      <c r="AD39" s="3">
        <f t="shared" si="67"/>
        <v>-25689.539978519999</v>
      </c>
      <c r="AE39" s="3">
        <f t="shared" si="67"/>
        <v>-25904.584458152</v>
      </c>
      <c r="AF39" s="3">
        <f t="shared" si="67"/>
        <v>-26122.136351056</v>
      </c>
      <c r="AG39" s="3">
        <f t="shared" si="67"/>
        <v>-26342.195657231998</v>
      </c>
      <c r="AH39" s="3">
        <f t="shared" si="67"/>
        <v>-26564.762376680002</v>
      </c>
      <c r="AI39" s="3">
        <f t="shared" si="67"/>
        <v>-26789.8365094</v>
      </c>
      <c r="AJ39" s="3">
        <f t="shared" si="67"/>
        <v>-27018.044908709999</v>
      </c>
      <c r="AK39" s="3">
        <f t="shared" si="67"/>
        <v>-27249.387574609998</v>
      </c>
      <c r="AL39" s="3">
        <f t="shared" si="67"/>
        <v>-27483.864507099999</v>
      </c>
      <c r="AM39" s="3">
        <f t="shared" si="67"/>
        <v>-42346.475706179997</v>
      </c>
      <c r="AN39" s="3">
        <f t="shared" si="67"/>
        <v>-34712.221171850004</v>
      </c>
      <c r="AO39" s="3">
        <f t="shared" si="67"/>
        <v>-35936.307185131081</v>
      </c>
      <c r="AP39" s="3">
        <f t="shared" si="67"/>
        <v>-36197.146923332562</v>
      </c>
      <c r="AQ39" s="3">
        <f t="shared" si="67"/>
        <v>-36461.328358366532</v>
      </c>
      <c r="AR39" s="3">
        <f t="shared" si="67"/>
        <v>-36728.851490232977</v>
      </c>
      <c r="AS39" s="3">
        <f t="shared" si="67"/>
        <v>-36999.716318931904</v>
      </c>
      <c r="AT39" s="3">
        <f t="shared" si="67"/>
        <v>-35555.328508030827</v>
      </c>
      <c r="AU39" s="3">
        <f t="shared" si="67"/>
        <v>-36100.212476993111</v>
      </c>
      <c r="AV39" s="3">
        <f t="shared" si="67"/>
        <v>-36661.804930117796</v>
      </c>
      <c r="AW39" s="3">
        <f t="shared" si="67"/>
        <v>-37240.105867404884</v>
      </c>
      <c r="AX39" s="3">
        <f t="shared" si="67"/>
        <v>-37835.115288854373</v>
      </c>
      <c r="AY39" s="3">
        <f t="shared" si="67"/>
        <v>-37273.410237339107</v>
      </c>
      <c r="AZ39" s="3">
        <f t="shared" si="67"/>
        <v>-38202.58934203659</v>
      </c>
      <c r="BA39" s="3">
        <f t="shared" si="67"/>
        <v>-40746.028406525453</v>
      </c>
      <c r="BB39" s="3">
        <f t="shared" si="67"/>
        <v>-41678.090886194084</v>
      </c>
      <c r="BC39" s="3">
        <f t="shared" si="67"/>
        <v>-42638.219171987999</v>
      </c>
      <c r="BD39" s="3">
        <f t="shared" si="67"/>
        <v>-43626.413263907205</v>
      </c>
      <c r="BE39" s="3">
        <f t="shared" si="67"/>
        <v>-44642.673161951709</v>
      </c>
      <c r="BF39" s="3">
        <f t="shared" si="67"/>
        <v>-45686.99886612151</v>
      </c>
      <c r="BG39" s="3">
        <f t="shared" si="67"/>
        <v>-46759.39037641661</v>
      </c>
      <c r="BH39" s="3">
        <f t="shared" si="67"/>
        <v>-47854.234531611932</v>
      </c>
      <c r="BI39" s="3">
        <f t="shared" si="67"/>
        <v>-48971.531331707491</v>
      </c>
      <c r="BJ39" s="3">
        <f t="shared" si="67"/>
        <v>-50111.280776703279</v>
      </c>
      <c r="BK39" s="3">
        <f t="shared" si="67"/>
        <v>-51273.482866599312</v>
      </c>
      <c r="BL39" s="3">
        <f t="shared" si="67"/>
        <v>-52458.137601395581</v>
      </c>
      <c r="BM39" s="3">
        <f t="shared" ref="BM39:BX39" si="68">-BM32</f>
        <v>-69369.445775080676</v>
      </c>
      <c r="BN39" s="3">
        <f t="shared" si="68"/>
        <v>-61219.681141876194</v>
      </c>
      <c r="BO39" s="3">
        <f t="shared" si="68"/>
        <v>-62086.091729241845</v>
      </c>
      <c r="BP39" s="3">
        <f t="shared" si="68"/>
        <v>-62968.677537177602</v>
      </c>
      <c r="BQ39" s="3">
        <f t="shared" si="68"/>
        <v>-63867.438565683493</v>
      </c>
      <c r="BR39" s="3">
        <f t="shared" si="68"/>
        <v>-64782.374814759496</v>
      </c>
      <c r="BS39" s="3">
        <f t="shared" si="68"/>
        <v>-65713.486284405604</v>
      </c>
      <c r="BT39" s="3">
        <f t="shared" si="68"/>
        <v>-66652.685364336779</v>
      </c>
      <c r="BU39" s="3">
        <f t="shared" si="68"/>
        <v>-67599.972054553014</v>
      </c>
      <c r="BV39" s="3">
        <f t="shared" si="68"/>
        <v>-68555.346355054324</v>
      </c>
      <c r="BW39" s="3">
        <f t="shared" si="68"/>
        <v>-69518.808265840664</v>
      </c>
      <c r="BX39" s="3">
        <f t="shared" si="68"/>
        <v>-70490.357786912078</v>
      </c>
      <c r="BY39" s="3">
        <f t="shared" ref="BY39:CV39" si="69">-BY32</f>
        <v>-72441.475986326332</v>
      </c>
      <c r="BZ39" s="3">
        <f t="shared" si="69"/>
        <v>-73192.831133724379</v>
      </c>
      <c r="CA39" s="3">
        <f t="shared" si="69"/>
        <v>-73950.293624792655</v>
      </c>
      <c r="CB39" s="3">
        <f t="shared" si="69"/>
        <v>-74713.863459531189</v>
      </c>
      <c r="CC39" s="3">
        <f t="shared" si="69"/>
        <v>-75483.540637939965</v>
      </c>
      <c r="CD39" s="3">
        <f t="shared" si="69"/>
        <v>-76259.325160019012</v>
      </c>
      <c r="CE39" s="3">
        <f t="shared" si="69"/>
        <v>-77041.217025768303</v>
      </c>
      <c r="CF39" s="3">
        <f t="shared" si="69"/>
        <v>-77827.994766453805</v>
      </c>
      <c r="CG39" s="3">
        <f t="shared" si="69"/>
        <v>-78619.658382075489</v>
      </c>
      <c r="CH39" s="3">
        <f t="shared" si="69"/>
        <v>-79416.207872633386</v>
      </c>
      <c r="CI39" s="3">
        <f t="shared" si="69"/>
        <v>-80217.643238127479</v>
      </c>
      <c r="CJ39" s="3">
        <f t="shared" si="69"/>
        <v>-81023.964478557784</v>
      </c>
      <c r="CK39" s="3">
        <f t="shared" si="69"/>
        <v>-83093.899666644662</v>
      </c>
      <c r="CL39" s="3">
        <f t="shared" si="69"/>
        <v>-83632.505043886486</v>
      </c>
      <c r="CM39" s="3">
        <f t="shared" si="69"/>
        <v>-84174.407467031197</v>
      </c>
      <c r="CN39" s="3">
        <f t="shared" si="69"/>
        <v>-84719.606936078839</v>
      </c>
      <c r="CO39" s="3">
        <f t="shared" si="69"/>
        <v>-85268.103451029383</v>
      </c>
      <c r="CP39" s="3">
        <f t="shared" si="69"/>
        <v>-85819.897011882844</v>
      </c>
      <c r="CQ39" s="3">
        <f t="shared" si="69"/>
        <v>-86374.987618639192</v>
      </c>
      <c r="CR39" s="3">
        <f t="shared" si="69"/>
        <v>-86931.726748346991</v>
      </c>
      <c r="CS39" s="3">
        <f t="shared" si="69"/>
        <v>-87490.114401006256</v>
      </c>
      <c r="CT39" s="3">
        <f t="shared" si="69"/>
        <v>-88050.150576616987</v>
      </c>
      <c r="CU39" s="3">
        <f t="shared" si="69"/>
        <v>-88611.835275179139</v>
      </c>
      <c r="CV39" s="3">
        <f t="shared" si="69"/>
        <v>-89175.168496692757</v>
      </c>
    </row>
    <row r="40" spans="2:100" x14ac:dyDescent="0.2">
      <c r="B40" t="s">
        <v>9</v>
      </c>
      <c r="D40" s="7"/>
      <c r="E40" s="7"/>
      <c r="F40" s="7"/>
      <c r="G40" s="7"/>
      <c r="L40" s="7"/>
      <c r="M40" s="3">
        <f t="shared" ref="M40:BL40" si="70">M37+M38+M39</f>
        <v>0</v>
      </c>
      <c r="N40" s="3">
        <f t="shared" si="70"/>
        <v>0</v>
      </c>
      <c r="O40" s="3">
        <f t="shared" si="70"/>
        <v>0</v>
      </c>
      <c r="P40" s="3">
        <f t="shared" si="70"/>
        <v>0</v>
      </c>
      <c r="Q40" s="3">
        <f t="shared" si="70"/>
        <v>659500</v>
      </c>
      <c r="R40" s="3">
        <f t="shared" si="70"/>
        <v>-21000</v>
      </c>
      <c r="S40" s="3">
        <f t="shared" si="70"/>
        <v>-21154.285714285714</v>
      </c>
      <c r="T40" s="3">
        <f t="shared" si="70"/>
        <v>-21308.571428571428</v>
      </c>
      <c r="U40" s="3">
        <f t="shared" si="70"/>
        <v>-21462.857142857145</v>
      </c>
      <c r="V40" s="3">
        <f t="shared" si="70"/>
        <v>-21617.142857142855</v>
      </c>
      <c r="W40" s="3">
        <f t="shared" si="70"/>
        <v>-21771.428571428572</v>
      </c>
      <c r="X40" s="3">
        <f t="shared" si="70"/>
        <v>-21925.714285714286</v>
      </c>
      <c r="Y40" s="3">
        <f t="shared" si="70"/>
        <v>-22080</v>
      </c>
      <c r="Z40" s="3">
        <f t="shared" si="70"/>
        <v>-22145.081326285715</v>
      </c>
      <c r="AA40" s="3">
        <f t="shared" si="70"/>
        <v>-22120.958264571425</v>
      </c>
      <c r="AB40" s="3">
        <f t="shared" si="70"/>
        <v>-22007.630814857144</v>
      </c>
      <c r="AC40" s="3">
        <f t="shared" si="70"/>
        <v>-24396.886425760003</v>
      </c>
      <c r="AD40" s="3">
        <f t="shared" si="70"/>
        <v>-24107.940837719998</v>
      </c>
      <c r="AE40" s="3">
        <f t="shared" si="70"/>
        <v>-23721.206132071999</v>
      </c>
      <c r="AF40" s="3">
        <f t="shared" si="70"/>
        <v>-23236.682308816002</v>
      </c>
      <c r="AG40" s="3">
        <f t="shared" si="70"/>
        <v>-22654.369367952</v>
      </c>
      <c r="AH40" s="3">
        <f t="shared" si="70"/>
        <v>-21974.267309480005</v>
      </c>
      <c r="AI40" s="3">
        <f t="shared" si="70"/>
        <v>-21196.376133400001</v>
      </c>
      <c r="AJ40" s="3">
        <f t="shared" si="70"/>
        <v>-20296.248560309999</v>
      </c>
      <c r="AK40" s="3">
        <f t="shared" si="70"/>
        <v>-19273.88459021</v>
      </c>
      <c r="AL40" s="3">
        <f t="shared" si="70"/>
        <v>-18129.2842231</v>
      </c>
      <c r="AM40" s="3">
        <f t="shared" si="70"/>
        <v>-31487.447458979997</v>
      </c>
      <c r="AN40" s="3">
        <f t="shared" si="70"/>
        <v>-22223.374297850001</v>
      </c>
      <c r="AO40" s="3">
        <f t="shared" si="70"/>
        <v>-19484.019779887883</v>
      </c>
      <c r="AP40" s="3">
        <f t="shared" si="70"/>
        <v>-17739.841418601362</v>
      </c>
      <c r="AQ40" s="3">
        <f t="shared" si="70"/>
        <v>-15865.336880848132</v>
      </c>
      <c r="AR40" s="3">
        <f t="shared" si="70"/>
        <v>-13860.506166628176</v>
      </c>
      <c r="AS40" s="3">
        <f t="shared" si="70"/>
        <v>-11725.349275941506</v>
      </c>
      <c r="AT40" s="3">
        <f t="shared" si="70"/>
        <v>-7741.2718723556281</v>
      </c>
      <c r="AU40" s="3">
        <f t="shared" si="70"/>
        <v>-5612.798375333914</v>
      </c>
      <c r="AV40" s="3">
        <f t="shared" si="70"/>
        <v>-3367.3654891753904</v>
      </c>
      <c r="AW40" s="3">
        <f t="shared" si="70"/>
        <v>-1004.9732138800828</v>
      </c>
      <c r="AX40" s="3">
        <f t="shared" si="70"/>
        <v>1474.3784505520234</v>
      </c>
      <c r="AY40" s="3">
        <f t="shared" si="70"/>
        <v>5244.1124612480926</v>
      </c>
      <c r="AZ40" s="3">
        <f t="shared" si="70"/>
        <v>7656.6301890306131</v>
      </c>
      <c r="BA40" s="3">
        <f t="shared" si="70"/>
        <v>14377.455109626579</v>
      </c>
      <c r="BB40" s="3">
        <f t="shared" si="70"/>
        <v>17141.86465621605</v>
      </c>
      <c r="BC40" s="3">
        <f t="shared" si="70"/>
        <v>20015.114768023144</v>
      </c>
      <c r="BD40" s="3">
        <f t="shared" si="70"/>
        <v>22997.205445047817</v>
      </c>
      <c r="BE40" s="3">
        <f t="shared" si="70"/>
        <v>26088.136687290098</v>
      </c>
      <c r="BF40" s="3">
        <f t="shared" si="70"/>
        <v>29287.908494749987</v>
      </c>
      <c r="BG40" s="3">
        <f t="shared" si="70"/>
        <v>32596.520867427455</v>
      </c>
      <c r="BH40" s="3">
        <f t="shared" si="70"/>
        <v>35992.205692279022</v>
      </c>
      <c r="BI40" s="3">
        <f t="shared" si="70"/>
        <v>39474.962969304659</v>
      </c>
      <c r="BJ40" s="3">
        <f t="shared" si="70"/>
        <v>43044.792698504389</v>
      </c>
      <c r="BK40" s="3">
        <f t="shared" si="70"/>
        <v>46701.694879878181</v>
      </c>
      <c r="BL40" s="3">
        <f t="shared" si="70"/>
        <v>50445.669513426044</v>
      </c>
      <c r="BM40" s="3">
        <f t="shared" ref="BM40:BX40" si="71">BM37+BM38+BM39</f>
        <v>43037.968456102244</v>
      </c>
      <c r="BN40" s="3">
        <f t="shared" si="71"/>
        <v>55086.375995950439</v>
      </c>
      <c r="BO40" s="3">
        <f t="shared" si="71"/>
        <v>58201.558164306072</v>
      </c>
      <c r="BP40" s="3">
        <f t="shared" si="71"/>
        <v>61383.514961169116</v>
      </c>
      <c r="BQ40" s="3">
        <f t="shared" si="71"/>
        <v>64632.246386539555</v>
      </c>
      <c r="BR40" s="3">
        <f t="shared" si="71"/>
        <v>67947.752440417389</v>
      </c>
      <c r="BS40" s="3">
        <f t="shared" si="71"/>
        <v>71330.033122802648</v>
      </c>
      <c r="BT40" s="3">
        <f t="shared" si="71"/>
        <v>74745.701119441583</v>
      </c>
      <c r="BU40" s="3">
        <f t="shared" si="71"/>
        <v>78194.756430334266</v>
      </c>
      <c r="BV40" s="3">
        <f t="shared" si="71"/>
        <v>81677.199055480625</v>
      </c>
      <c r="BW40" s="3">
        <f t="shared" si="71"/>
        <v>85193.028994880704</v>
      </c>
      <c r="BX40" s="3">
        <f t="shared" si="71"/>
        <v>88742.246248534459</v>
      </c>
      <c r="BY40" s="3">
        <f t="shared" ref="BY40:CV40" si="72">BY37+BY38+BY39</f>
        <v>98618.289898388219</v>
      </c>
      <c r="BZ40" s="3">
        <f t="shared" si="72"/>
        <v>101472.86638608608</v>
      </c>
      <c r="CA40" s="3">
        <f t="shared" si="72"/>
        <v>104353.82140070014</v>
      </c>
      <c r="CB40" s="3">
        <f t="shared" si="72"/>
        <v>107261.15494223041</v>
      </c>
      <c r="CC40" s="3">
        <f t="shared" si="72"/>
        <v>110194.86701067688</v>
      </c>
      <c r="CD40" s="3">
        <f t="shared" si="72"/>
        <v>113154.95760603953</v>
      </c>
      <c r="CE40" s="3">
        <f t="shared" si="72"/>
        <v>116141.42672831839</v>
      </c>
      <c r="CF40" s="3">
        <f t="shared" si="72"/>
        <v>119148.9986721302</v>
      </c>
      <c r="CG40" s="3">
        <f t="shared" si="72"/>
        <v>122177.67343747496</v>
      </c>
      <c r="CH40" s="3">
        <f t="shared" si="72"/>
        <v>125227.45102435269</v>
      </c>
      <c r="CI40" s="3">
        <f t="shared" si="72"/>
        <v>128298.33143276339</v>
      </c>
      <c r="CJ40" s="3">
        <f t="shared" si="72"/>
        <v>131390.31466270701</v>
      </c>
      <c r="CK40" s="3">
        <f t="shared" si="72"/>
        <v>143480.47384268197</v>
      </c>
      <c r="CL40" s="3">
        <f t="shared" si="72"/>
        <v>145699.99162032086</v>
      </c>
      <c r="CM40" s="3">
        <f t="shared" si="72"/>
        <v>147934.3578991284</v>
      </c>
      <c r="CN40" s="3">
        <f t="shared" si="72"/>
        <v>150183.5726791046</v>
      </c>
      <c r="CO40" s="3">
        <f t="shared" si="72"/>
        <v>152447.63596024952</v>
      </c>
      <c r="CP40" s="3">
        <f t="shared" si="72"/>
        <v>154726.54774256307</v>
      </c>
      <c r="CQ40" s="3">
        <f t="shared" si="72"/>
        <v>157020.30802604533</v>
      </c>
      <c r="CR40" s="3">
        <f t="shared" si="72"/>
        <v>159321.49256011192</v>
      </c>
      <c r="CS40" s="3">
        <f t="shared" si="72"/>
        <v>161630.10134476286</v>
      </c>
      <c r="CT40" s="3">
        <f t="shared" si="72"/>
        <v>163946.13437999811</v>
      </c>
      <c r="CU40" s="3">
        <f t="shared" si="72"/>
        <v>166269.59166581772</v>
      </c>
      <c r="CV40" s="3">
        <f t="shared" si="72"/>
        <v>168600.47320222168</v>
      </c>
    </row>
    <row r="41" spans="2:100" x14ac:dyDescent="0.2">
      <c r="B41" t="s">
        <v>11</v>
      </c>
      <c r="D41" s="3">
        <f>P41</f>
        <v>0</v>
      </c>
      <c r="E41" s="3">
        <f>AB41</f>
        <v>420906.32959428575</v>
      </c>
      <c r="F41" s="3">
        <f>AN41</f>
        <v>148208.36194863575</v>
      </c>
      <c r="G41" s="3">
        <f>AZ41</f>
        <v>66182.020576814393</v>
      </c>
      <c r="H41" s="9">
        <f>BL41</f>
        <v>444345.5523585878</v>
      </c>
      <c r="I41" s="9">
        <f>BX41</f>
        <v>1274517.9337345466</v>
      </c>
      <c r="J41" s="9">
        <f>CJ41</f>
        <v>2651958.0869364142</v>
      </c>
      <c r="K41" s="9">
        <f>CV41</f>
        <v>4523218.7678594207</v>
      </c>
      <c r="L41" s="7"/>
      <c r="M41" s="3">
        <f>M40</f>
        <v>0</v>
      </c>
      <c r="N41" s="3">
        <f>M41+N40</f>
        <v>0</v>
      </c>
      <c r="O41" s="3">
        <f t="shared" ref="O41:BL41" si="73">N41+O40</f>
        <v>0</v>
      </c>
      <c r="P41" s="3">
        <f t="shared" si="73"/>
        <v>0</v>
      </c>
      <c r="Q41" s="3">
        <f t="shared" si="73"/>
        <v>659500</v>
      </c>
      <c r="R41" s="3">
        <f t="shared" si="73"/>
        <v>638500</v>
      </c>
      <c r="S41" s="3">
        <f t="shared" si="73"/>
        <v>617345.71428571432</v>
      </c>
      <c r="T41" s="3">
        <f t="shared" si="73"/>
        <v>596037.14285714284</v>
      </c>
      <c r="U41" s="3">
        <f t="shared" si="73"/>
        <v>574574.28571428568</v>
      </c>
      <c r="V41" s="3">
        <f t="shared" si="73"/>
        <v>552957.14285714284</v>
      </c>
      <c r="W41" s="3">
        <f t="shared" si="73"/>
        <v>531185.71428571432</v>
      </c>
      <c r="X41" s="3">
        <f t="shared" si="73"/>
        <v>509260.00000000006</v>
      </c>
      <c r="Y41" s="3">
        <f t="shared" si="73"/>
        <v>487180.00000000006</v>
      </c>
      <c r="Z41" s="3">
        <f t="shared" si="73"/>
        <v>465034.91867371433</v>
      </c>
      <c r="AA41" s="3">
        <f t="shared" si="73"/>
        <v>442913.96040914289</v>
      </c>
      <c r="AB41" s="3">
        <f t="shared" si="73"/>
        <v>420906.32959428575</v>
      </c>
      <c r="AC41" s="3">
        <f t="shared" si="73"/>
        <v>396509.44316852576</v>
      </c>
      <c r="AD41" s="3">
        <f t="shared" si="73"/>
        <v>372401.50233080576</v>
      </c>
      <c r="AE41" s="3">
        <f t="shared" si="73"/>
        <v>348680.29619873373</v>
      </c>
      <c r="AF41" s="3">
        <f t="shared" si="73"/>
        <v>325443.61388991773</v>
      </c>
      <c r="AG41" s="3">
        <f t="shared" si="73"/>
        <v>302789.24452196574</v>
      </c>
      <c r="AH41" s="3">
        <f t="shared" si="73"/>
        <v>280814.97721248574</v>
      </c>
      <c r="AI41" s="3">
        <f t="shared" si="73"/>
        <v>259618.60107908573</v>
      </c>
      <c r="AJ41" s="3">
        <f t="shared" si="73"/>
        <v>239322.35251877573</v>
      </c>
      <c r="AK41" s="3">
        <f t="shared" si="73"/>
        <v>220048.46792856575</v>
      </c>
      <c r="AL41" s="3">
        <f t="shared" si="73"/>
        <v>201919.18370546575</v>
      </c>
      <c r="AM41" s="3">
        <f t="shared" si="73"/>
        <v>170431.73624648576</v>
      </c>
      <c r="AN41" s="3">
        <f t="shared" si="73"/>
        <v>148208.36194863575</v>
      </c>
      <c r="AO41" s="3">
        <f t="shared" si="73"/>
        <v>128724.34216874787</v>
      </c>
      <c r="AP41" s="3">
        <f t="shared" si="73"/>
        <v>110984.50075014652</v>
      </c>
      <c r="AQ41" s="3">
        <f t="shared" si="73"/>
        <v>95119.163869298383</v>
      </c>
      <c r="AR41" s="3">
        <f t="shared" si="73"/>
        <v>81258.6577026702</v>
      </c>
      <c r="AS41" s="3">
        <f t="shared" si="73"/>
        <v>69533.30842672869</v>
      </c>
      <c r="AT41" s="3">
        <f t="shared" si="73"/>
        <v>61792.036554373059</v>
      </c>
      <c r="AU41" s="3">
        <f t="shared" si="73"/>
        <v>56179.238179039145</v>
      </c>
      <c r="AV41" s="3">
        <f t="shared" si="73"/>
        <v>52811.872689863754</v>
      </c>
      <c r="AW41" s="3">
        <f t="shared" si="73"/>
        <v>51806.899475983671</v>
      </c>
      <c r="AX41" s="3">
        <f t="shared" si="73"/>
        <v>53281.277926535695</v>
      </c>
      <c r="AY41" s="3">
        <f t="shared" si="73"/>
        <v>58525.390387783787</v>
      </c>
      <c r="AZ41" s="3">
        <f t="shared" si="73"/>
        <v>66182.020576814393</v>
      </c>
      <c r="BA41" s="3">
        <f t="shared" si="73"/>
        <v>80559.475686440972</v>
      </c>
      <c r="BB41" s="3">
        <f t="shared" si="73"/>
        <v>97701.340342657029</v>
      </c>
      <c r="BC41" s="3">
        <f t="shared" si="73"/>
        <v>117716.45511068017</v>
      </c>
      <c r="BD41" s="3">
        <f t="shared" si="73"/>
        <v>140713.66055572798</v>
      </c>
      <c r="BE41" s="3">
        <f t="shared" si="73"/>
        <v>166801.79724301808</v>
      </c>
      <c r="BF41" s="3">
        <f t="shared" si="73"/>
        <v>196089.70573776806</v>
      </c>
      <c r="BG41" s="3">
        <f t="shared" si="73"/>
        <v>228686.22660519552</v>
      </c>
      <c r="BH41" s="3">
        <f t="shared" si="73"/>
        <v>264678.43229747453</v>
      </c>
      <c r="BI41" s="3">
        <f t="shared" si="73"/>
        <v>304153.39526677917</v>
      </c>
      <c r="BJ41" s="3">
        <f t="shared" si="73"/>
        <v>347198.18796528358</v>
      </c>
      <c r="BK41" s="3">
        <f t="shared" si="73"/>
        <v>393899.88284516177</v>
      </c>
      <c r="BL41" s="3">
        <f t="shared" si="73"/>
        <v>444345.5523585878</v>
      </c>
      <c r="BM41" s="3">
        <f t="shared" ref="BM41:CV41" si="74">BL41+BM40</f>
        <v>487383.52081469004</v>
      </c>
      <c r="BN41" s="3">
        <f t="shared" si="74"/>
        <v>542469.89681064046</v>
      </c>
      <c r="BO41" s="3">
        <f t="shared" si="74"/>
        <v>600671.45497494657</v>
      </c>
      <c r="BP41" s="3">
        <f t="shared" si="74"/>
        <v>662054.96993611567</v>
      </c>
      <c r="BQ41" s="3">
        <f t="shared" si="74"/>
        <v>726687.21632265521</v>
      </c>
      <c r="BR41" s="3">
        <f t="shared" si="74"/>
        <v>794634.96876307263</v>
      </c>
      <c r="BS41" s="3">
        <f t="shared" si="74"/>
        <v>865965.00188587524</v>
      </c>
      <c r="BT41" s="3">
        <f t="shared" si="74"/>
        <v>940710.70300531678</v>
      </c>
      <c r="BU41" s="3">
        <f t="shared" si="74"/>
        <v>1018905.4594356511</v>
      </c>
      <c r="BV41" s="3">
        <f t="shared" si="74"/>
        <v>1100582.6584911316</v>
      </c>
      <c r="BW41" s="3">
        <f t="shared" si="74"/>
        <v>1185775.6874860122</v>
      </c>
      <c r="BX41" s="3">
        <f t="shared" si="74"/>
        <v>1274517.9337345466</v>
      </c>
      <c r="BY41" s="3">
        <f t="shared" si="74"/>
        <v>1373136.223632935</v>
      </c>
      <c r="BZ41" s="3">
        <f t="shared" si="74"/>
        <v>1474609.090019021</v>
      </c>
      <c r="CA41" s="3">
        <f t="shared" si="74"/>
        <v>1578962.9114197211</v>
      </c>
      <c r="CB41" s="3">
        <f t="shared" si="74"/>
        <v>1686224.0663619514</v>
      </c>
      <c r="CC41" s="3">
        <f t="shared" si="74"/>
        <v>1796418.9333726284</v>
      </c>
      <c r="CD41" s="3">
        <f t="shared" si="74"/>
        <v>1909573.8909786679</v>
      </c>
      <c r="CE41" s="3">
        <f t="shared" si="74"/>
        <v>2025715.3177069863</v>
      </c>
      <c r="CF41" s="3">
        <f t="shared" si="74"/>
        <v>2144864.3163791164</v>
      </c>
      <c r="CG41" s="3">
        <f t="shared" si="74"/>
        <v>2267041.9898165911</v>
      </c>
      <c r="CH41" s="3">
        <f t="shared" si="74"/>
        <v>2392269.4408409437</v>
      </c>
      <c r="CI41" s="3">
        <f t="shared" si="74"/>
        <v>2520567.7722737072</v>
      </c>
      <c r="CJ41" s="3">
        <f t="shared" si="74"/>
        <v>2651958.0869364142</v>
      </c>
      <c r="CK41" s="3">
        <f t="shared" si="74"/>
        <v>2795438.5607790961</v>
      </c>
      <c r="CL41" s="3">
        <f t="shared" si="74"/>
        <v>2941138.5523994169</v>
      </c>
      <c r="CM41" s="3">
        <f t="shared" si="74"/>
        <v>3089072.9102985454</v>
      </c>
      <c r="CN41" s="3">
        <f t="shared" si="74"/>
        <v>3239256.4829776501</v>
      </c>
      <c r="CO41" s="3">
        <f t="shared" si="74"/>
        <v>3391704.1189378998</v>
      </c>
      <c r="CP41" s="3">
        <f t="shared" si="74"/>
        <v>3546430.6666804627</v>
      </c>
      <c r="CQ41" s="3">
        <f t="shared" si="74"/>
        <v>3703450.9747065082</v>
      </c>
      <c r="CR41" s="3">
        <f t="shared" si="74"/>
        <v>3862772.4672666201</v>
      </c>
      <c r="CS41" s="3">
        <f t="shared" si="74"/>
        <v>4024402.568611383</v>
      </c>
      <c r="CT41" s="3">
        <f t="shared" si="74"/>
        <v>4188348.7029913813</v>
      </c>
      <c r="CU41" s="3">
        <f t="shared" si="74"/>
        <v>4354618.2946571987</v>
      </c>
      <c r="CV41" s="3">
        <f t="shared" si="74"/>
        <v>4523218.7678594207</v>
      </c>
    </row>
    <row r="42" spans="2:100" x14ac:dyDescent="0.2">
      <c r="B42" t="s">
        <v>124</v>
      </c>
      <c r="D42" s="3">
        <f>SUM(M42:P42)</f>
        <v>0</v>
      </c>
      <c r="E42" s="3">
        <f>SUM(Q42:AB42)</f>
        <v>-279093.67040571431</v>
      </c>
      <c r="F42" s="3">
        <f>SUM(AC42:AN42)</f>
        <v>-272697.96764564997</v>
      </c>
      <c r="G42" s="3">
        <f>SUM(AO42:AZ42)</f>
        <v>-82026.341371821356</v>
      </c>
      <c r="H42" s="9">
        <f>SUM(BA42:BL42)</f>
        <v>378163.53178177343</v>
      </c>
      <c r="I42" s="39">
        <f>SUM(BM42:BX42)</f>
        <v>830172.38137595903</v>
      </c>
      <c r="J42" s="9">
        <f>SUM(BY42:CJ42)</f>
        <v>1377440.1532018681</v>
      </c>
      <c r="K42" s="9">
        <f>SUM(CK42:CV42)</f>
        <v>1871260.680923006</v>
      </c>
      <c r="L42" s="9"/>
      <c r="M42" s="3">
        <f>SUM(M38:M39)</f>
        <v>0</v>
      </c>
      <c r="N42" s="3">
        <f t="shared" ref="N42:BX42" si="75">SUM(N38:N39)</f>
        <v>0</v>
      </c>
      <c r="O42" s="3">
        <f t="shared" si="75"/>
        <v>0</v>
      </c>
      <c r="P42" s="3">
        <f t="shared" si="75"/>
        <v>0</v>
      </c>
      <c r="Q42" s="3">
        <f t="shared" si="75"/>
        <v>-40500</v>
      </c>
      <c r="R42" s="3">
        <f t="shared" si="75"/>
        <v>-21000</v>
      </c>
      <c r="S42" s="3">
        <f t="shared" si="75"/>
        <v>-21154.285714285714</v>
      </c>
      <c r="T42" s="3">
        <f t="shared" si="75"/>
        <v>-21308.571428571428</v>
      </c>
      <c r="U42" s="3">
        <f t="shared" si="75"/>
        <v>-21462.857142857145</v>
      </c>
      <c r="V42" s="3">
        <f t="shared" si="75"/>
        <v>-21617.142857142855</v>
      </c>
      <c r="W42" s="3">
        <f t="shared" si="75"/>
        <v>-21771.428571428572</v>
      </c>
      <c r="X42" s="3">
        <f t="shared" si="75"/>
        <v>-21925.714285714286</v>
      </c>
      <c r="Y42" s="3">
        <f t="shared" si="75"/>
        <v>-22080</v>
      </c>
      <c r="Z42" s="3">
        <f t="shared" si="75"/>
        <v>-22145.081326285715</v>
      </c>
      <c r="AA42" s="3">
        <f t="shared" si="75"/>
        <v>-22120.958264571425</v>
      </c>
      <c r="AB42" s="3">
        <f t="shared" si="75"/>
        <v>-22007.630814857144</v>
      </c>
      <c r="AC42" s="3">
        <f t="shared" si="75"/>
        <v>-24396.886425760003</v>
      </c>
      <c r="AD42" s="3">
        <f t="shared" si="75"/>
        <v>-24107.940837719998</v>
      </c>
      <c r="AE42" s="3">
        <f t="shared" si="75"/>
        <v>-23721.206132071999</v>
      </c>
      <c r="AF42" s="3">
        <f t="shared" si="75"/>
        <v>-23236.682308816002</v>
      </c>
      <c r="AG42" s="3">
        <f t="shared" si="75"/>
        <v>-22654.369367952</v>
      </c>
      <c r="AH42" s="3">
        <f t="shared" si="75"/>
        <v>-21974.267309480005</v>
      </c>
      <c r="AI42" s="3">
        <f t="shared" si="75"/>
        <v>-21196.376133400001</v>
      </c>
      <c r="AJ42" s="3">
        <f t="shared" si="75"/>
        <v>-20296.248560309999</v>
      </c>
      <c r="AK42" s="3">
        <f t="shared" si="75"/>
        <v>-19273.88459021</v>
      </c>
      <c r="AL42" s="3">
        <f t="shared" si="75"/>
        <v>-18129.2842231</v>
      </c>
      <c r="AM42" s="3">
        <f t="shared" si="75"/>
        <v>-31487.447458979997</v>
      </c>
      <c r="AN42" s="3">
        <f t="shared" si="75"/>
        <v>-22223.374297850001</v>
      </c>
      <c r="AO42" s="3">
        <f t="shared" si="75"/>
        <v>-19484.019779887883</v>
      </c>
      <c r="AP42" s="3">
        <f t="shared" si="75"/>
        <v>-17739.841418601362</v>
      </c>
      <c r="AQ42" s="3">
        <f t="shared" si="75"/>
        <v>-15865.336880848132</v>
      </c>
      <c r="AR42" s="3">
        <f t="shared" si="75"/>
        <v>-13860.506166628176</v>
      </c>
      <c r="AS42" s="3">
        <f t="shared" si="75"/>
        <v>-11725.349275941506</v>
      </c>
      <c r="AT42" s="3">
        <f t="shared" si="75"/>
        <v>-7741.2718723556281</v>
      </c>
      <c r="AU42" s="3">
        <f t="shared" si="75"/>
        <v>-5612.798375333914</v>
      </c>
      <c r="AV42" s="3">
        <f t="shared" si="75"/>
        <v>-3367.3654891753904</v>
      </c>
      <c r="AW42" s="3">
        <f t="shared" si="75"/>
        <v>-1004.9732138800828</v>
      </c>
      <c r="AX42" s="3">
        <f t="shared" si="75"/>
        <v>1474.3784505520234</v>
      </c>
      <c r="AY42" s="3">
        <f t="shared" si="75"/>
        <v>5244.1124612480926</v>
      </c>
      <c r="AZ42" s="3">
        <f t="shared" si="75"/>
        <v>7656.6301890306131</v>
      </c>
      <c r="BA42" s="3">
        <f t="shared" si="75"/>
        <v>14377.455109626579</v>
      </c>
      <c r="BB42" s="3">
        <f t="shared" si="75"/>
        <v>17141.86465621605</v>
      </c>
      <c r="BC42" s="3">
        <f t="shared" si="75"/>
        <v>20015.114768023144</v>
      </c>
      <c r="BD42" s="3">
        <f t="shared" si="75"/>
        <v>22997.205445047817</v>
      </c>
      <c r="BE42" s="3">
        <f t="shared" si="75"/>
        <v>26088.136687290098</v>
      </c>
      <c r="BF42" s="3">
        <f t="shared" si="75"/>
        <v>29287.908494749987</v>
      </c>
      <c r="BG42" s="3">
        <f t="shared" si="75"/>
        <v>32596.520867427455</v>
      </c>
      <c r="BH42" s="3">
        <f t="shared" si="75"/>
        <v>35992.205692279022</v>
      </c>
      <c r="BI42" s="3">
        <f t="shared" si="75"/>
        <v>39474.962969304659</v>
      </c>
      <c r="BJ42" s="3">
        <f t="shared" si="75"/>
        <v>43044.792698504389</v>
      </c>
      <c r="BK42" s="3">
        <f t="shared" si="75"/>
        <v>46701.694879878181</v>
      </c>
      <c r="BL42" s="3">
        <f t="shared" si="75"/>
        <v>50445.669513426044</v>
      </c>
      <c r="BM42" s="3">
        <f t="shared" si="75"/>
        <v>43037.968456102244</v>
      </c>
      <c r="BN42" s="3">
        <f t="shared" si="75"/>
        <v>55086.375995950439</v>
      </c>
      <c r="BO42" s="3">
        <f t="shared" si="75"/>
        <v>58201.558164306072</v>
      </c>
      <c r="BP42" s="3">
        <f t="shared" si="75"/>
        <v>61383.514961169116</v>
      </c>
      <c r="BQ42" s="3">
        <f t="shared" si="75"/>
        <v>64632.246386539555</v>
      </c>
      <c r="BR42" s="3">
        <f t="shared" si="75"/>
        <v>67947.752440417389</v>
      </c>
      <c r="BS42" s="3">
        <f t="shared" si="75"/>
        <v>71330.033122802648</v>
      </c>
      <c r="BT42" s="3">
        <f t="shared" si="75"/>
        <v>74745.701119441583</v>
      </c>
      <c r="BU42" s="3">
        <f t="shared" si="75"/>
        <v>78194.756430334266</v>
      </c>
      <c r="BV42" s="3">
        <f t="shared" si="75"/>
        <v>81677.199055480625</v>
      </c>
      <c r="BW42" s="3">
        <f t="shared" si="75"/>
        <v>85193.028994880704</v>
      </c>
      <c r="BX42" s="3">
        <f t="shared" si="75"/>
        <v>88742.246248534459</v>
      </c>
      <c r="BY42" s="3">
        <f t="shared" ref="BY42:CV42" si="76">SUM(BY38:BY39)</f>
        <v>98618.289898388219</v>
      </c>
      <c r="BZ42" s="3">
        <f t="shared" si="76"/>
        <v>101472.86638608608</v>
      </c>
      <c r="CA42" s="3">
        <f t="shared" si="76"/>
        <v>104353.82140070014</v>
      </c>
      <c r="CB42" s="3">
        <f t="shared" si="76"/>
        <v>107261.15494223041</v>
      </c>
      <c r="CC42" s="3">
        <f t="shared" si="76"/>
        <v>110194.86701067688</v>
      </c>
      <c r="CD42" s="3">
        <f t="shared" si="76"/>
        <v>113154.95760603953</v>
      </c>
      <c r="CE42" s="3">
        <f t="shared" si="76"/>
        <v>116141.42672831839</v>
      </c>
      <c r="CF42" s="3">
        <f t="shared" si="76"/>
        <v>119148.9986721302</v>
      </c>
      <c r="CG42" s="3">
        <f t="shared" si="76"/>
        <v>122177.67343747496</v>
      </c>
      <c r="CH42" s="3">
        <f t="shared" si="76"/>
        <v>125227.45102435269</v>
      </c>
      <c r="CI42" s="3">
        <f t="shared" si="76"/>
        <v>128298.33143276339</v>
      </c>
      <c r="CJ42" s="3">
        <f t="shared" si="76"/>
        <v>131390.31466270701</v>
      </c>
      <c r="CK42" s="3">
        <f t="shared" si="76"/>
        <v>143480.47384268197</v>
      </c>
      <c r="CL42" s="3">
        <f t="shared" si="76"/>
        <v>145699.99162032086</v>
      </c>
      <c r="CM42" s="3">
        <f t="shared" si="76"/>
        <v>147934.3578991284</v>
      </c>
      <c r="CN42" s="3">
        <f t="shared" si="76"/>
        <v>150183.5726791046</v>
      </c>
      <c r="CO42" s="3">
        <f t="shared" si="76"/>
        <v>152447.63596024952</v>
      </c>
      <c r="CP42" s="3">
        <f t="shared" si="76"/>
        <v>154726.54774256307</v>
      </c>
      <c r="CQ42" s="3">
        <f t="shared" si="76"/>
        <v>157020.30802604533</v>
      </c>
      <c r="CR42" s="3">
        <f t="shared" si="76"/>
        <v>159321.49256011192</v>
      </c>
      <c r="CS42" s="3">
        <f t="shared" si="76"/>
        <v>161630.10134476286</v>
      </c>
      <c r="CT42" s="3">
        <f t="shared" si="76"/>
        <v>163946.13437999811</v>
      </c>
      <c r="CU42" s="3">
        <f t="shared" si="76"/>
        <v>166269.59166581772</v>
      </c>
      <c r="CV42" s="3">
        <f t="shared" si="76"/>
        <v>168600.47320222168</v>
      </c>
    </row>
    <row r="43" spans="2:100" x14ac:dyDescent="0.2">
      <c r="D43" s="3" t="s">
        <v>108</v>
      </c>
      <c r="E43" s="3"/>
      <c r="F43" s="3"/>
      <c r="G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2:100" x14ac:dyDescent="0.2">
      <c r="B44" s="97" t="s">
        <v>192</v>
      </c>
      <c r="C44" s="97"/>
      <c r="D44" s="97">
        <v>2018</v>
      </c>
      <c r="E44" s="97">
        <v>2019</v>
      </c>
      <c r="F44" s="97">
        <v>2020</v>
      </c>
      <c r="G44" s="97">
        <v>2021</v>
      </c>
      <c r="H44" s="97">
        <v>2022</v>
      </c>
      <c r="I44" s="97">
        <v>2023</v>
      </c>
      <c r="J44" s="97">
        <v>2024</v>
      </c>
      <c r="K44" s="97">
        <v>2025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2:100" x14ac:dyDescent="0.2">
      <c r="B45" t="s">
        <v>105</v>
      </c>
      <c r="D45" s="26">
        <f>'budget 7 units 6D 1 2nd country'!D47</f>
        <v>2</v>
      </c>
      <c r="E45" s="26">
        <f>'budget 7 units 6D 1 2nd country'!E47</f>
        <v>2</v>
      </c>
      <c r="F45" s="26">
        <f>'budget 7 units 6D 1 2nd country'!F47</f>
        <v>2.5</v>
      </c>
      <c r="G45" s="26">
        <f>'budget 7 units 6D 1 2nd country'!G47</f>
        <v>2.5</v>
      </c>
      <c r="H45" s="26">
        <f>'budget 7 units 6D 1 2nd country'!H47</f>
        <v>2</v>
      </c>
      <c r="I45" s="26">
        <f>'budget 7 units 6D 1 2nd country'!I47</f>
        <v>1</v>
      </c>
      <c r="J45" s="26">
        <f>'budget 7 units 6D 1 2nd country'!J47</f>
        <v>0.8</v>
      </c>
      <c r="K45" s="26">
        <f>'budget 7 units 6D 1 2nd country'!K47</f>
        <v>0.4</v>
      </c>
      <c r="L45" s="3"/>
      <c r="M45" s="26">
        <f t="shared" ref="M45:M56" si="77">$D45</f>
        <v>2</v>
      </c>
      <c r="N45" s="26">
        <f t="shared" ref="N45:P56" si="78">$D45</f>
        <v>2</v>
      </c>
      <c r="O45" s="26">
        <f t="shared" si="78"/>
        <v>2</v>
      </c>
      <c r="P45" s="26">
        <f t="shared" si="78"/>
        <v>2</v>
      </c>
      <c r="Q45" s="26">
        <f t="shared" ref="Q45:Q56" si="79">$E45</f>
        <v>2</v>
      </c>
      <c r="R45" s="26">
        <f t="shared" ref="R45:AB56" si="80">$E45</f>
        <v>2</v>
      </c>
      <c r="S45" s="26">
        <f t="shared" si="80"/>
        <v>2</v>
      </c>
      <c r="T45" s="26">
        <f t="shared" si="80"/>
        <v>2</v>
      </c>
      <c r="U45" s="26">
        <f t="shared" si="80"/>
        <v>2</v>
      </c>
      <c r="V45" s="26">
        <f t="shared" si="80"/>
        <v>2</v>
      </c>
      <c r="W45" s="26">
        <f t="shared" si="80"/>
        <v>2</v>
      </c>
      <c r="X45" s="26">
        <f t="shared" si="80"/>
        <v>2</v>
      </c>
      <c r="Y45" s="26">
        <f t="shared" si="80"/>
        <v>2</v>
      </c>
      <c r="Z45" s="26">
        <f t="shared" si="80"/>
        <v>2</v>
      </c>
      <c r="AA45" s="26">
        <f t="shared" si="80"/>
        <v>2</v>
      </c>
      <c r="AB45" s="26">
        <f t="shared" si="80"/>
        <v>2</v>
      </c>
      <c r="AC45" s="26">
        <f t="shared" ref="AC45:AC56" si="81">$F45</f>
        <v>2.5</v>
      </c>
      <c r="AD45" s="26">
        <f t="shared" ref="AD45:AN56" si="82">$F45</f>
        <v>2.5</v>
      </c>
      <c r="AE45" s="26">
        <f t="shared" si="82"/>
        <v>2.5</v>
      </c>
      <c r="AF45" s="26">
        <f t="shared" si="82"/>
        <v>2.5</v>
      </c>
      <c r="AG45" s="26">
        <f t="shared" si="82"/>
        <v>2.5</v>
      </c>
      <c r="AH45" s="26">
        <f t="shared" si="82"/>
        <v>2.5</v>
      </c>
      <c r="AI45" s="26">
        <f t="shared" si="82"/>
        <v>2.5</v>
      </c>
      <c r="AJ45" s="26">
        <f t="shared" si="82"/>
        <v>2.5</v>
      </c>
      <c r="AK45" s="26">
        <f t="shared" si="82"/>
        <v>2.5</v>
      </c>
      <c r="AL45" s="26">
        <f t="shared" si="82"/>
        <v>2.5</v>
      </c>
      <c r="AM45" s="26">
        <f t="shared" si="82"/>
        <v>2.5</v>
      </c>
      <c r="AN45" s="26">
        <f t="shared" si="82"/>
        <v>2.5</v>
      </c>
      <c r="AO45" s="26">
        <f t="shared" ref="AO45:AZ56" si="83">$G45</f>
        <v>2.5</v>
      </c>
      <c r="AP45" s="26">
        <f t="shared" si="83"/>
        <v>2.5</v>
      </c>
      <c r="AQ45" s="26">
        <f t="shared" si="83"/>
        <v>2.5</v>
      </c>
      <c r="AR45" s="26">
        <f t="shared" si="83"/>
        <v>2.5</v>
      </c>
      <c r="AS45" s="26">
        <f t="shared" si="83"/>
        <v>2.5</v>
      </c>
      <c r="AT45" s="26">
        <f t="shared" si="83"/>
        <v>2.5</v>
      </c>
      <c r="AU45" s="26">
        <f t="shared" si="83"/>
        <v>2.5</v>
      </c>
      <c r="AV45" s="26">
        <f t="shared" si="83"/>
        <v>2.5</v>
      </c>
      <c r="AW45" s="26">
        <f t="shared" si="83"/>
        <v>2.5</v>
      </c>
      <c r="AX45" s="26">
        <f t="shared" si="83"/>
        <v>2.5</v>
      </c>
      <c r="AY45" s="26">
        <f t="shared" si="83"/>
        <v>2.5</v>
      </c>
      <c r="AZ45" s="26">
        <f t="shared" si="83"/>
        <v>2.5</v>
      </c>
      <c r="BA45" s="26">
        <f>$H45</f>
        <v>2</v>
      </c>
      <c r="BB45" s="26">
        <f t="shared" ref="BB45:BL45" si="84">$H45</f>
        <v>2</v>
      </c>
      <c r="BC45" s="26">
        <f t="shared" si="84"/>
        <v>2</v>
      </c>
      <c r="BD45" s="26">
        <f t="shared" si="84"/>
        <v>2</v>
      </c>
      <c r="BE45" s="26">
        <f t="shared" si="84"/>
        <v>2</v>
      </c>
      <c r="BF45" s="26">
        <f t="shared" si="84"/>
        <v>2</v>
      </c>
      <c r="BG45" s="26">
        <f t="shared" si="84"/>
        <v>2</v>
      </c>
      <c r="BH45" s="26">
        <f t="shared" si="84"/>
        <v>2</v>
      </c>
      <c r="BI45" s="26">
        <f t="shared" si="84"/>
        <v>2</v>
      </c>
      <c r="BJ45" s="26">
        <f t="shared" si="84"/>
        <v>2</v>
      </c>
      <c r="BK45" s="26">
        <f t="shared" si="84"/>
        <v>2</v>
      </c>
      <c r="BL45" s="26">
        <f t="shared" si="84"/>
        <v>2</v>
      </c>
      <c r="BM45" s="26">
        <f>$I45</f>
        <v>1</v>
      </c>
      <c r="BN45" s="26">
        <f t="shared" ref="BN45:BX56" si="85">$I45</f>
        <v>1</v>
      </c>
      <c r="BO45" s="26">
        <f t="shared" si="85"/>
        <v>1</v>
      </c>
      <c r="BP45" s="26">
        <f t="shared" si="85"/>
        <v>1</v>
      </c>
      <c r="BQ45" s="26">
        <f t="shared" si="85"/>
        <v>1</v>
      </c>
      <c r="BR45" s="26">
        <f t="shared" si="85"/>
        <v>1</v>
      </c>
      <c r="BS45" s="26">
        <f t="shared" si="85"/>
        <v>1</v>
      </c>
      <c r="BT45" s="26">
        <f t="shared" si="85"/>
        <v>1</v>
      </c>
      <c r="BU45" s="26">
        <f t="shared" si="85"/>
        <v>1</v>
      </c>
      <c r="BV45" s="26">
        <f t="shared" si="85"/>
        <v>1</v>
      </c>
      <c r="BW45" s="26">
        <f t="shared" si="85"/>
        <v>1</v>
      </c>
      <c r="BX45" s="26">
        <f>$I45</f>
        <v>1</v>
      </c>
      <c r="BY45" s="26">
        <f t="shared" ref="BY45:BY56" si="86">$J45</f>
        <v>0.8</v>
      </c>
      <c r="BZ45" s="26">
        <f t="shared" ref="BZ45:CJ56" si="87">$J45</f>
        <v>0.8</v>
      </c>
      <c r="CA45" s="26">
        <f t="shared" si="87"/>
        <v>0.8</v>
      </c>
      <c r="CB45" s="26">
        <f t="shared" si="87"/>
        <v>0.8</v>
      </c>
      <c r="CC45" s="26">
        <f t="shared" si="87"/>
        <v>0.8</v>
      </c>
      <c r="CD45" s="26">
        <f t="shared" si="87"/>
        <v>0.8</v>
      </c>
      <c r="CE45" s="26">
        <f t="shared" si="87"/>
        <v>0.8</v>
      </c>
      <c r="CF45" s="26">
        <f t="shared" si="87"/>
        <v>0.8</v>
      </c>
      <c r="CG45" s="26">
        <f t="shared" si="87"/>
        <v>0.8</v>
      </c>
      <c r="CH45" s="26">
        <f t="shared" si="87"/>
        <v>0.8</v>
      </c>
      <c r="CI45" s="26">
        <f t="shared" si="87"/>
        <v>0.8</v>
      </c>
      <c r="CJ45" s="26">
        <f t="shared" si="87"/>
        <v>0.8</v>
      </c>
      <c r="CK45" s="26">
        <f t="shared" ref="CK45:CK56" si="88">$K45</f>
        <v>0.4</v>
      </c>
      <c r="CL45" s="26">
        <f t="shared" ref="CL45:CV56" si="89">$K45</f>
        <v>0.4</v>
      </c>
      <c r="CM45" s="26">
        <f t="shared" si="89"/>
        <v>0.4</v>
      </c>
      <c r="CN45" s="26">
        <f t="shared" si="89"/>
        <v>0.4</v>
      </c>
      <c r="CO45" s="26">
        <f t="shared" si="89"/>
        <v>0.4</v>
      </c>
      <c r="CP45" s="26">
        <f t="shared" si="89"/>
        <v>0.4</v>
      </c>
      <c r="CQ45" s="26">
        <f t="shared" si="89"/>
        <v>0.4</v>
      </c>
      <c r="CR45" s="26">
        <f t="shared" si="89"/>
        <v>0.4</v>
      </c>
      <c r="CS45" s="26">
        <f t="shared" si="89"/>
        <v>0.4</v>
      </c>
      <c r="CT45" s="26">
        <f t="shared" si="89"/>
        <v>0.4</v>
      </c>
      <c r="CU45" s="26">
        <f t="shared" si="89"/>
        <v>0.4</v>
      </c>
      <c r="CV45" s="26">
        <f t="shared" si="89"/>
        <v>0.4</v>
      </c>
    </row>
    <row r="46" spans="2:100" x14ac:dyDescent="0.2">
      <c r="B46" t="s">
        <v>79</v>
      </c>
      <c r="D46" s="26">
        <f>'budget 7 units 6D 1 2nd country'!D48</f>
        <v>1.4</v>
      </c>
      <c r="E46" s="26">
        <f>'budget 7 units 6D 1 2nd country'!E48</f>
        <v>1.4</v>
      </c>
      <c r="F46" s="26">
        <f>'budget 7 units 6D 1 2nd country'!F48</f>
        <v>1.3</v>
      </c>
      <c r="G46" s="26">
        <f>'budget 7 units 6D 1 2nd country'!G48</f>
        <v>1.2</v>
      </c>
      <c r="H46" s="26">
        <f>'budget 7 units 6D 1 2nd country'!H48</f>
        <v>1.1000000000000001</v>
      </c>
      <c r="I46" s="26">
        <f>'budget 7 units 6D 1 2nd country'!I48</f>
        <v>0.8</v>
      </c>
      <c r="J46" s="26">
        <f>'budget 7 units 6D 1 2nd country'!J48</f>
        <v>0.6</v>
      </c>
      <c r="K46" s="26">
        <f>'budget 7 units 6D 1 2nd country'!K48</f>
        <v>0.4</v>
      </c>
      <c r="L46" s="3"/>
      <c r="M46" s="26">
        <f t="shared" si="77"/>
        <v>1.4</v>
      </c>
      <c r="N46" s="26">
        <f t="shared" si="78"/>
        <v>1.4</v>
      </c>
      <c r="O46" s="26">
        <f t="shared" si="78"/>
        <v>1.4</v>
      </c>
      <c r="P46" s="26">
        <f t="shared" si="78"/>
        <v>1.4</v>
      </c>
      <c r="Q46" s="26">
        <f t="shared" si="79"/>
        <v>1.4</v>
      </c>
      <c r="R46" s="26">
        <f t="shared" si="80"/>
        <v>1.4</v>
      </c>
      <c r="S46" s="26">
        <f t="shared" si="80"/>
        <v>1.4</v>
      </c>
      <c r="T46" s="26">
        <f t="shared" si="80"/>
        <v>1.4</v>
      </c>
      <c r="U46" s="26">
        <f t="shared" si="80"/>
        <v>1.4</v>
      </c>
      <c r="V46" s="26">
        <f t="shared" si="80"/>
        <v>1.4</v>
      </c>
      <c r="W46" s="26">
        <f t="shared" si="80"/>
        <v>1.4</v>
      </c>
      <c r="X46" s="26">
        <f t="shared" si="80"/>
        <v>1.4</v>
      </c>
      <c r="Y46" s="26">
        <f t="shared" si="80"/>
        <v>1.4</v>
      </c>
      <c r="Z46" s="26">
        <f t="shared" si="80"/>
        <v>1.4</v>
      </c>
      <c r="AA46" s="26">
        <f t="shared" si="80"/>
        <v>1.4</v>
      </c>
      <c r="AB46" s="26">
        <f t="shared" si="80"/>
        <v>1.4</v>
      </c>
      <c r="AC46" s="26">
        <f t="shared" si="81"/>
        <v>1.3</v>
      </c>
      <c r="AD46" s="26">
        <f t="shared" si="82"/>
        <v>1.3</v>
      </c>
      <c r="AE46" s="26">
        <f t="shared" si="82"/>
        <v>1.3</v>
      </c>
      <c r="AF46" s="26">
        <f t="shared" si="82"/>
        <v>1.3</v>
      </c>
      <c r="AG46" s="26">
        <f t="shared" si="82"/>
        <v>1.3</v>
      </c>
      <c r="AH46" s="26">
        <f t="shared" si="82"/>
        <v>1.3</v>
      </c>
      <c r="AI46" s="26">
        <f t="shared" si="82"/>
        <v>1.3</v>
      </c>
      <c r="AJ46" s="26">
        <f t="shared" si="82"/>
        <v>1.3</v>
      </c>
      <c r="AK46" s="26">
        <f t="shared" si="82"/>
        <v>1.3</v>
      </c>
      <c r="AL46" s="26">
        <f t="shared" si="82"/>
        <v>1.3</v>
      </c>
      <c r="AM46" s="26">
        <f t="shared" si="82"/>
        <v>1.3</v>
      </c>
      <c r="AN46" s="26">
        <f t="shared" si="82"/>
        <v>1.3</v>
      </c>
      <c r="AO46" s="26">
        <f t="shared" si="83"/>
        <v>1.2</v>
      </c>
      <c r="AP46" s="26">
        <f t="shared" si="83"/>
        <v>1.2</v>
      </c>
      <c r="AQ46" s="26">
        <f t="shared" si="83"/>
        <v>1.2</v>
      </c>
      <c r="AR46" s="26">
        <f t="shared" si="83"/>
        <v>1.2</v>
      </c>
      <c r="AS46" s="26">
        <f t="shared" si="83"/>
        <v>1.2</v>
      </c>
      <c r="AT46" s="26">
        <f t="shared" si="83"/>
        <v>1.2</v>
      </c>
      <c r="AU46" s="26">
        <f t="shared" si="83"/>
        <v>1.2</v>
      </c>
      <c r="AV46" s="26">
        <f t="shared" si="83"/>
        <v>1.2</v>
      </c>
      <c r="AW46" s="26">
        <f t="shared" si="83"/>
        <v>1.2</v>
      </c>
      <c r="AX46" s="26">
        <f t="shared" si="83"/>
        <v>1.2</v>
      </c>
      <c r="AY46" s="26">
        <f t="shared" si="83"/>
        <v>1.2</v>
      </c>
      <c r="AZ46" s="26">
        <f t="shared" si="83"/>
        <v>1.2</v>
      </c>
      <c r="BA46" s="26">
        <f t="shared" ref="BA46:BL56" si="90">$H46</f>
        <v>1.1000000000000001</v>
      </c>
      <c r="BB46" s="26">
        <f t="shared" si="90"/>
        <v>1.1000000000000001</v>
      </c>
      <c r="BC46" s="26">
        <f t="shared" si="90"/>
        <v>1.1000000000000001</v>
      </c>
      <c r="BD46" s="26">
        <f t="shared" si="90"/>
        <v>1.1000000000000001</v>
      </c>
      <c r="BE46" s="26">
        <f t="shared" si="90"/>
        <v>1.1000000000000001</v>
      </c>
      <c r="BF46" s="26">
        <f t="shared" si="90"/>
        <v>1.1000000000000001</v>
      </c>
      <c r="BG46" s="26">
        <f t="shared" si="90"/>
        <v>1.1000000000000001</v>
      </c>
      <c r="BH46" s="26">
        <f t="shared" si="90"/>
        <v>1.1000000000000001</v>
      </c>
      <c r="BI46" s="26">
        <f t="shared" si="90"/>
        <v>1.1000000000000001</v>
      </c>
      <c r="BJ46" s="26">
        <f t="shared" si="90"/>
        <v>1.1000000000000001</v>
      </c>
      <c r="BK46" s="26">
        <f t="shared" si="90"/>
        <v>1.1000000000000001</v>
      </c>
      <c r="BL46" s="26">
        <f t="shared" si="90"/>
        <v>1.1000000000000001</v>
      </c>
      <c r="BM46" s="26">
        <f t="shared" ref="BM46:BM56" si="91">$I46</f>
        <v>0.8</v>
      </c>
      <c r="BN46" s="26">
        <f t="shared" si="85"/>
        <v>0.8</v>
      </c>
      <c r="BO46" s="26">
        <f t="shared" si="85"/>
        <v>0.8</v>
      </c>
      <c r="BP46" s="26">
        <f t="shared" si="85"/>
        <v>0.8</v>
      </c>
      <c r="BQ46" s="26">
        <f t="shared" si="85"/>
        <v>0.8</v>
      </c>
      <c r="BR46" s="26">
        <f t="shared" si="85"/>
        <v>0.8</v>
      </c>
      <c r="BS46" s="26">
        <f t="shared" si="85"/>
        <v>0.8</v>
      </c>
      <c r="BT46" s="26">
        <f t="shared" si="85"/>
        <v>0.8</v>
      </c>
      <c r="BU46" s="26">
        <f t="shared" si="85"/>
        <v>0.8</v>
      </c>
      <c r="BV46" s="26">
        <f t="shared" si="85"/>
        <v>0.8</v>
      </c>
      <c r="BW46" s="26">
        <f t="shared" si="85"/>
        <v>0.8</v>
      </c>
      <c r="BX46" s="26">
        <f t="shared" si="85"/>
        <v>0.8</v>
      </c>
      <c r="BY46" s="26">
        <f t="shared" si="86"/>
        <v>0.6</v>
      </c>
      <c r="BZ46" s="26">
        <f t="shared" si="87"/>
        <v>0.6</v>
      </c>
      <c r="CA46" s="26">
        <f t="shared" si="87"/>
        <v>0.6</v>
      </c>
      <c r="CB46" s="26">
        <f t="shared" si="87"/>
        <v>0.6</v>
      </c>
      <c r="CC46" s="26">
        <f t="shared" si="87"/>
        <v>0.6</v>
      </c>
      <c r="CD46" s="26">
        <f t="shared" si="87"/>
        <v>0.6</v>
      </c>
      <c r="CE46" s="26">
        <f t="shared" si="87"/>
        <v>0.6</v>
      </c>
      <c r="CF46" s="26">
        <f t="shared" si="87"/>
        <v>0.6</v>
      </c>
      <c r="CG46" s="26">
        <f t="shared" si="87"/>
        <v>0.6</v>
      </c>
      <c r="CH46" s="26">
        <f t="shared" si="87"/>
        <v>0.6</v>
      </c>
      <c r="CI46" s="26">
        <f t="shared" si="87"/>
        <v>0.6</v>
      </c>
      <c r="CJ46" s="26">
        <f t="shared" si="87"/>
        <v>0.6</v>
      </c>
      <c r="CK46" s="26">
        <f t="shared" si="88"/>
        <v>0.4</v>
      </c>
      <c r="CL46" s="26">
        <f t="shared" si="89"/>
        <v>0.4</v>
      </c>
      <c r="CM46" s="26">
        <f t="shared" si="89"/>
        <v>0.4</v>
      </c>
      <c r="CN46" s="26">
        <f t="shared" si="89"/>
        <v>0.4</v>
      </c>
      <c r="CO46" s="26">
        <f t="shared" si="89"/>
        <v>0.4</v>
      </c>
      <c r="CP46" s="26">
        <f t="shared" si="89"/>
        <v>0.4</v>
      </c>
      <c r="CQ46" s="26">
        <f t="shared" si="89"/>
        <v>0.4</v>
      </c>
      <c r="CR46" s="26">
        <f t="shared" si="89"/>
        <v>0.4</v>
      </c>
      <c r="CS46" s="26">
        <f t="shared" si="89"/>
        <v>0.4</v>
      </c>
      <c r="CT46" s="26">
        <f t="shared" si="89"/>
        <v>0.4</v>
      </c>
      <c r="CU46" s="26">
        <f t="shared" si="89"/>
        <v>0.4</v>
      </c>
      <c r="CV46" s="26">
        <f t="shared" si="89"/>
        <v>0.4</v>
      </c>
    </row>
    <row r="47" spans="2:100" x14ac:dyDescent="0.2">
      <c r="B47" t="s">
        <v>12</v>
      </c>
      <c r="D47" s="3">
        <f>'budget 7 units 6D 1 2nd country'!D49</f>
        <v>62.849999999999994</v>
      </c>
      <c r="E47" s="3">
        <f>'budget 7 units 6D 1 2nd country'!E49</f>
        <v>68.5762</v>
      </c>
      <c r="F47" s="3">
        <f>'budget 7 units 6D 1 2nd country'!F49</f>
        <v>92.844997600000013</v>
      </c>
      <c r="G47" s="3">
        <f>'budget 7 units 6D 1 2nd country'!G49</f>
        <v>116.9313127328</v>
      </c>
      <c r="H47" s="3">
        <f>'budget 7 units 6D 1 2nd country'!H49</f>
        <v>136.61681345155841</v>
      </c>
      <c r="I47" s="3">
        <f>'budget 7 units 6D 1 2nd country'!I49</f>
        <v>139.75823166322797</v>
      </c>
      <c r="J47" s="3">
        <f>'budget 7 units 6D 1 2nd country'!J49</f>
        <v>143.33160485815881</v>
      </c>
      <c r="K47" s="3">
        <f>'budget 7 units 6D 1 2nd country'!K49</f>
        <v>147.37494896419025</v>
      </c>
      <c r="L47" s="3"/>
      <c r="M47" s="3">
        <f t="shared" si="77"/>
        <v>62.849999999999994</v>
      </c>
      <c r="N47" s="3">
        <f t="shared" si="78"/>
        <v>62.849999999999994</v>
      </c>
      <c r="O47" s="3">
        <f t="shared" si="78"/>
        <v>62.849999999999994</v>
      </c>
      <c r="P47" s="3">
        <f t="shared" si="78"/>
        <v>62.849999999999994</v>
      </c>
      <c r="Q47" s="3">
        <f t="shared" si="79"/>
        <v>68.5762</v>
      </c>
      <c r="R47" s="3">
        <f t="shared" si="80"/>
        <v>68.5762</v>
      </c>
      <c r="S47" s="3">
        <f t="shared" si="80"/>
        <v>68.5762</v>
      </c>
      <c r="T47" s="3">
        <f t="shared" si="80"/>
        <v>68.5762</v>
      </c>
      <c r="U47" s="3">
        <f t="shared" si="80"/>
        <v>68.5762</v>
      </c>
      <c r="V47" s="3">
        <f t="shared" si="80"/>
        <v>68.5762</v>
      </c>
      <c r="W47" s="3">
        <f t="shared" si="80"/>
        <v>68.5762</v>
      </c>
      <c r="X47" s="3">
        <f t="shared" si="80"/>
        <v>68.5762</v>
      </c>
      <c r="Y47" s="3">
        <f t="shared" si="80"/>
        <v>68.5762</v>
      </c>
      <c r="Z47" s="3">
        <f t="shared" si="80"/>
        <v>68.5762</v>
      </c>
      <c r="AA47" s="3">
        <f t="shared" si="80"/>
        <v>68.5762</v>
      </c>
      <c r="AB47" s="3">
        <f t="shared" si="80"/>
        <v>68.5762</v>
      </c>
      <c r="AC47" s="3">
        <f t="shared" si="81"/>
        <v>92.844997600000013</v>
      </c>
      <c r="AD47" s="3">
        <f t="shared" si="82"/>
        <v>92.844997600000013</v>
      </c>
      <c r="AE47" s="3">
        <f t="shared" si="82"/>
        <v>92.844997600000013</v>
      </c>
      <c r="AF47" s="3">
        <f t="shared" si="82"/>
        <v>92.844997600000013</v>
      </c>
      <c r="AG47" s="3">
        <f t="shared" si="82"/>
        <v>92.844997600000013</v>
      </c>
      <c r="AH47" s="3">
        <f t="shared" si="82"/>
        <v>92.844997600000013</v>
      </c>
      <c r="AI47" s="3">
        <f t="shared" si="82"/>
        <v>92.844997600000013</v>
      </c>
      <c r="AJ47" s="3">
        <f t="shared" si="82"/>
        <v>92.844997600000013</v>
      </c>
      <c r="AK47" s="3">
        <f t="shared" si="82"/>
        <v>92.844997600000013</v>
      </c>
      <c r="AL47" s="3">
        <f t="shared" si="82"/>
        <v>92.844997600000013</v>
      </c>
      <c r="AM47" s="3">
        <f t="shared" si="82"/>
        <v>92.844997600000013</v>
      </c>
      <c r="AN47" s="3">
        <f t="shared" si="82"/>
        <v>92.844997600000013</v>
      </c>
      <c r="AO47" s="3">
        <f t="shared" si="83"/>
        <v>116.9313127328</v>
      </c>
      <c r="AP47" s="3">
        <f t="shared" si="83"/>
        <v>116.9313127328</v>
      </c>
      <c r="AQ47" s="3">
        <f t="shared" si="83"/>
        <v>116.9313127328</v>
      </c>
      <c r="AR47" s="3">
        <f t="shared" si="83"/>
        <v>116.9313127328</v>
      </c>
      <c r="AS47" s="3">
        <f t="shared" si="83"/>
        <v>116.9313127328</v>
      </c>
      <c r="AT47" s="3">
        <f t="shared" si="83"/>
        <v>116.9313127328</v>
      </c>
      <c r="AU47" s="3">
        <f t="shared" si="83"/>
        <v>116.9313127328</v>
      </c>
      <c r="AV47" s="3">
        <f t="shared" si="83"/>
        <v>116.9313127328</v>
      </c>
      <c r="AW47" s="3">
        <f t="shared" si="83"/>
        <v>116.9313127328</v>
      </c>
      <c r="AX47" s="3">
        <f t="shared" si="83"/>
        <v>116.9313127328</v>
      </c>
      <c r="AY47" s="3">
        <f t="shared" si="83"/>
        <v>116.9313127328</v>
      </c>
      <c r="AZ47" s="3">
        <f t="shared" si="83"/>
        <v>116.9313127328</v>
      </c>
      <c r="BA47" s="3">
        <f t="shared" si="90"/>
        <v>136.61681345155841</v>
      </c>
      <c r="BB47" s="3">
        <f t="shared" si="90"/>
        <v>136.61681345155841</v>
      </c>
      <c r="BC47" s="3">
        <f t="shared" si="90"/>
        <v>136.61681345155841</v>
      </c>
      <c r="BD47" s="3">
        <f t="shared" si="90"/>
        <v>136.61681345155841</v>
      </c>
      <c r="BE47" s="3">
        <f t="shared" si="90"/>
        <v>136.61681345155841</v>
      </c>
      <c r="BF47" s="3">
        <f t="shared" si="90"/>
        <v>136.61681345155841</v>
      </c>
      <c r="BG47" s="3">
        <f t="shared" si="90"/>
        <v>136.61681345155841</v>
      </c>
      <c r="BH47" s="3">
        <f t="shared" si="90"/>
        <v>136.61681345155841</v>
      </c>
      <c r="BI47" s="3">
        <f t="shared" si="90"/>
        <v>136.61681345155841</v>
      </c>
      <c r="BJ47" s="3">
        <f t="shared" si="90"/>
        <v>136.61681345155841</v>
      </c>
      <c r="BK47" s="3">
        <f t="shared" si="90"/>
        <v>136.61681345155841</v>
      </c>
      <c r="BL47" s="3">
        <f t="shared" si="90"/>
        <v>136.61681345155841</v>
      </c>
      <c r="BM47" s="3">
        <f t="shared" si="91"/>
        <v>139.75823166322797</v>
      </c>
      <c r="BN47" s="3">
        <f t="shared" si="85"/>
        <v>139.75823166322797</v>
      </c>
      <c r="BO47" s="3">
        <f t="shared" si="85"/>
        <v>139.75823166322797</v>
      </c>
      <c r="BP47" s="3">
        <f t="shared" si="85"/>
        <v>139.75823166322797</v>
      </c>
      <c r="BQ47" s="3">
        <f t="shared" si="85"/>
        <v>139.75823166322797</v>
      </c>
      <c r="BR47" s="3">
        <f t="shared" si="85"/>
        <v>139.75823166322797</v>
      </c>
      <c r="BS47" s="3">
        <f t="shared" si="85"/>
        <v>139.75823166322797</v>
      </c>
      <c r="BT47" s="3">
        <f t="shared" si="85"/>
        <v>139.75823166322797</v>
      </c>
      <c r="BU47" s="3">
        <f t="shared" si="85"/>
        <v>139.75823166322797</v>
      </c>
      <c r="BV47" s="3">
        <f t="shared" si="85"/>
        <v>139.75823166322797</v>
      </c>
      <c r="BW47" s="3">
        <f t="shared" si="85"/>
        <v>139.75823166322797</v>
      </c>
      <c r="BX47" s="3">
        <f t="shared" si="85"/>
        <v>139.75823166322797</v>
      </c>
      <c r="BY47" s="3">
        <f t="shared" si="86"/>
        <v>143.33160485815881</v>
      </c>
      <c r="BZ47" s="3">
        <f t="shared" si="87"/>
        <v>143.33160485815881</v>
      </c>
      <c r="CA47" s="3">
        <f t="shared" si="87"/>
        <v>143.33160485815881</v>
      </c>
      <c r="CB47" s="3">
        <f t="shared" si="87"/>
        <v>143.33160485815881</v>
      </c>
      <c r="CC47" s="3">
        <f t="shared" si="87"/>
        <v>143.33160485815881</v>
      </c>
      <c r="CD47" s="3">
        <f t="shared" si="87"/>
        <v>143.33160485815881</v>
      </c>
      <c r="CE47" s="3">
        <f t="shared" si="87"/>
        <v>143.33160485815881</v>
      </c>
      <c r="CF47" s="3">
        <f t="shared" si="87"/>
        <v>143.33160485815881</v>
      </c>
      <c r="CG47" s="3">
        <f t="shared" si="87"/>
        <v>143.33160485815881</v>
      </c>
      <c r="CH47" s="3">
        <f t="shared" si="87"/>
        <v>143.33160485815881</v>
      </c>
      <c r="CI47" s="3">
        <f t="shared" si="87"/>
        <v>143.33160485815881</v>
      </c>
      <c r="CJ47" s="3">
        <f t="shared" si="87"/>
        <v>143.33160485815881</v>
      </c>
      <c r="CK47" s="3">
        <f t="shared" si="88"/>
        <v>147.37494896419025</v>
      </c>
      <c r="CL47" s="3">
        <f t="shared" si="89"/>
        <v>147.37494896419025</v>
      </c>
      <c r="CM47" s="3">
        <f t="shared" si="89"/>
        <v>147.37494896419025</v>
      </c>
      <c r="CN47" s="3">
        <f t="shared" si="89"/>
        <v>147.37494896419025</v>
      </c>
      <c r="CO47" s="3">
        <f t="shared" si="89"/>
        <v>147.37494896419025</v>
      </c>
      <c r="CP47" s="3">
        <f t="shared" si="89"/>
        <v>147.37494896419025</v>
      </c>
      <c r="CQ47" s="3">
        <f t="shared" si="89"/>
        <v>147.37494896419025</v>
      </c>
      <c r="CR47" s="3">
        <f t="shared" si="89"/>
        <v>147.37494896419025</v>
      </c>
      <c r="CS47" s="3">
        <f t="shared" si="89"/>
        <v>147.37494896419025</v>
      </c>
      <c r="CT47" s="3">
        <f t="shared" si="89"/>
        <v>147.37494896419025</v>
      </c>
      <c r="CU47" s="3">
        <f t="shared" si="89"/>
        <v>147.37494896419025</v>
      </c>
      <c r="CV47" s="3">
        <f t="shared" si="89"/>
        <v>147.37494896419025</v>
      </c>
    </row>
    <row r="48" spans="2:100" x14ac:dyDescent="0.2">
      <c r="B48" t="s">
        <v>3</v>
      </c>
      <c r="D48" s="30">
        <f>'budget 7 units 6D 1 2nd country'!D50</f>
        <v>0.48488464598249803</v>
      </c>
      <c r="E48" s="30">
        <f>'budget 7 units 6D 1 2nd country'!E50</f>
        <v>0.4764860111817219</v>
      </c>
      <c r="F48" s="30">
        <f>'budget 7 units 6D 1 2nd country'!F50</f>
        <v>0.41548376107664409</v>
      </c>
      <c r="G48" s="30">
        <f>'budget 7 units 6D 1 2nd country'!G50</f>
        <v>0.38104385151490533</v>
      </c>
      <c r="H48" s="30">
        <f>'budget 7 units 6D 1 2nd country'!H50</f>
        <v>0.36440708706349434</v>
      </c>
      <c r="I48" s="30">
        <f>'budget 7 units 6D 1 2nd country'!I50</f>
        <v>0.37095243018229068</v>
      </c>
      <c r="J48" s="30">
        <f>'budget 7 units 6D 1 2nd country'!J50</f>
        <v>0.37774723654048747</v>
      </c>
      <c r="K48" s="30">
        <f>'budget 7 units 6D 1 2nd country'!K50</f>
        <v>0.38476576241242078</v>
      </c>
      <c r="L48" s="5"/>
      <c r="M48" s="5">
        <f t="shared" si="77"/>
        <v>0.48488464598249803</v>
      </c>
      <c r="N48" s="5">
        <f t="shared" si="78"/>
        <v>0.48488464598249803</v>
      </c>
      <c r="O48" s="5">
        <f t="shared" si="78"/>
        <v>0.48488464598249803</v>
      </c>
      <c r="P48" s="5">
        <f t="shared" si="78"/>
        <v>0.48488464598249803</v>
      </c>
      <c r="Q48" s="5">
        <f t="shared" si="79"/>
        <v>0.4764860111817219</v>
      </c>
      <c r="R48" s="5">
        <f t="shared" si="80"/>
        <v>0.4764860111817219</v>
      </c>
      <c r="S48" s="5">
        <f t="shared" si="80"/>
        <v>0.4764860111817219</v>
      </c>
      <c r="T48" s="5">
        <f t="shared" si="80"/>
        <v>0.4764860111817219</v>
      </c>
      <c r="U48" s="5">
        <f t="shared" si="80"/>
        <v>0.4764860111817219</v>
      </c>
      <c r="V48" s="5">
        <f t="shared" si="80"/>
        <v>0.4764860111817219</v>
      </c>
      <c r="W48" s="5">
        <f t="shared" si="80"/>
        <v>0.4764860111817219</v>
      </c>
      <c r="X48" s="5">
        <f t="shared" si="80"/>
        <v>0.4764860111817219</v>
      </c>
      <c r="Y48" s="5">
        <f t="shared" si="80"/>
        <v>0.4764860111817219</v>
      </c>
      <c r="Z48" s="5">
        <f t="shared" si="80"/>
        <v>0.4764860111817219</v>
      </c>
      <c r="AA48" s="5">
        <f t="shared" si="80"/>
        <v>0.4764860111817219</v>
      </c>
      <c r="AB48" s="5">
        <f t="shared" si="80"/>
        <v>0.4764860111817219</v>
      </c>
      <c r="AC48" s="5">
        <f t="shared" si="81"/>
        <v>0.41548376107664409</v>
      </c>
      <c r="AD48" s="5">
        <f t="shared" si="82"/>
        <v>0.41548376107664409</v>
      </c>
      <c r="AE48" s="5">
        <f t="shared" si="82"/>
        <v>0.41548376107664409</v>
      </c>
      <c r="AF48" s="5">
        <f t="shared" si="82"/>
        <v>0.41548376107664409</v>
      </c>
      <c r="AG48" s="5">
        <f t="shared" si="82"/>
        <v>0.41548376107664409</v>
      </c>
      <c r="AH48" s="5">
        <f t="shared" si="82"/>
        <v>0.41548376107664409</v>
      </c>
      <c r="AI48" s="5">
        <f t="shared" si="82"/>
        <v>0.41548376107664409</v>
      </c>
      <c r="AJ48" s="5">
        <f t="shared" si="82"/>
        <v>0.41548376107664409</v>
      </c>
      <c r="AK48" s="5">
        <f t="shared" si="82"/>
        <v>0.41548376107664409</v>
      </c>
      <c r="AL48" s="5">
        <f t="shared" si="82"/>
        <v>0.41548376107664409</v>
      </c>
      <c r="AM48" s="5">
        <f t="shared" si="82"/>
        <v>0.41548376107664409</v>
      </c>
      <c r="AN48" s="5">
        <f t="shared" si="82"/>
        <v>0.41548376107664409</v>
      </c>
      <c r="AO48" s="5">
        <f t="shared" si="83"/>
        <v>0.38104385151490533</v>
      </c>
      <c r="AP48" s="5">
        <f t="shared" si="83"/>
        <v>0.38104385151490533</v>
      </c>
      <c r="AQ48" s="5">
        <f t="shared" si="83"/>
        <v>0.38104385151490533</v>
      </c>
      <c r="AR48" s="5">
        <f t="shared" si="83"/>
        <v>0.38104385151490533</v>
      </c>
      <c r="AS48" s="5">
        <f t="shared" si="83"/>
        <v>0.38104385151490533</v>
      </c>
      <c r="AT48" s="5">
        <f t="shared" si="83"/>
        <v>0.38104385151490533</v>
      </c>
      <c r="AU48" s="5">
        <f t="shared" si="83"/>
        <v>0.38104385151490533</v>
      </c>
      <c r="AV48" s="5">
        <f t="shared" si="83"/>
        <v>0.38104385151490533</v>
      </c>
      <c r="AW48" s="5">
        <f t="shared" si="83"/>
        <v>0.38104385151490533</v>
      </c>
      <c r="AX48" s="5">
        <f t="shared" si="83"/>
        <v>0.38104385151490533</v>
      </c>
      <c r="AY48" s="5">
        <f t="shared" si="83"/>
        <v>0.38104385151490533</v>
      </c>
      <c r="AZ48" s="5">
        <f t="shared" si="83"/>
        <v>0.38104385151490533</v>
      </c>
      <c r="BA48" s="5">
        <f t="shared" si="90"/>
        <v>0.36440708706349434</v>
      </c>
      <c r="BB48" s="5">
        <f t="shared" si="90"/>
        <v>0.36440708706349434</v>
      </c>
      <c r="BC48" s="5">
        <f t="shared" si="90"/>
        <v>0.36440708706349434</v>
      </c>
      <c r="BD48" s="5">
        <f t="shared" si="90"/>
        <v>0.36440708706349434</v>
      </c>
      <c r="BE48" s="5">
        <f t="shared" si="90"/>
        <v>0.36440708706349434</v>
      </c>
      <c r="BF48" s="5">
        <f t="shared" si="90"/>
        <v>0.36440708706349434</v>
      </c>
      <c r="BG48" s="5">
        <f t="shared" si="90"/>
        <v>0.36440708706349434</v>
      </c>
      <c r="BH48" s="5">
        <f t="shared" si="90"/>
        <v>0.36440708706349434</v>
      </c>
      <c r="BI48" s="5">
        <f t="shared" si="90"/>
        <v>0.36440708706349434</v>
      </c>
      <c r="BJ48" s="5">
        <f t="shared" si="90"/>
        <v>0.36440708706349434</v>
      </c>
      <c r="BK48" s="5">
        <f t="shared" si="90"/>
        <v>0.36440708706349434</v>
      </c>
      <c r="BL48" s="5">
        <f t="shared" si="90"/>
        <v>0.36440708706349434</v>
      </c>
      <c r="BM48" s="5">
        <f t="shared" si="91"/>
        <v>0.37095243018229068</v>
      </c>
      <c r="BN48" s="5">
        <f t="shared" si="85"/>
        <v>0.37095243018229068</v>
      </c>
      <c r="BO48" s="5">
        <f t="shared" si="85"/>
        <v>0.37095243018229068</v>
      </c>
      <c r="BP48" s="5">
        <f t="shared" si="85"/>
        <v>0.37095243018229068</v>
      </c>
      <c r="BQ48" s="5">
        <f t="shared" si="85"/>
        <v>0.37095243018229068</v>
      </c>
      <c r="BR48" s="5">
        <f t="shared" si="85"/>
        <v>0.37095243018229068</v>
      </c>
      <c r="BS48" s="5">
        <f t="shared" si="85"/>
        <v>0.37095243018229068</v>
      </c>
      <c r="BT48" s="5">
        <f t="shared" si="85"/>
        <v>0.37095243018229068</v>
      </c>
      <c r="BU48" s="5">
        <f t="shared" si="85"/>
        <v>0.37095243018229068</v>
      </c>
      <c r="BV48" s="5">
        <f t="shared" si="85"/>
        <v>0.37095243018229068</v>
      </c>
      <c r="BW48" s="5">
        <f t="shared" si="85"/>
        <v>0.37095243018229068</v>
      </c>
      <c r="BX48" s="5">
        <f t="shared" si="85"/>
        <v>0.37095243018229068</v>
      </c>
      <c r="BY48" s="5">
        <f t="shared" si="86"/>
        <v>0.37774723654048747</v>
      </c>
      <c r="BZ48" s="5">
        <f t="shared" si="87"/>
        <v>0.37774723654048747</v>
      </c>
      <c r="CA48" s="5">
        <f t="shared" si="87"/>
        <v>0.37774723654048747</v>
      </c>
      <c r="CB48" s="5">
        <f t="shared" si="87"/>
        <v>0.37774723654048747</v>
      </c>
      <c r="CC48" s="5">
        <f t="shared" si="87"/>
        <v>0.37774723654048747</v>
      </c>
      <c r="CD48" s="5">
        <f t="shared" si="87"/>
        <v>0.37774723654048747</v>
      </c>
      <c r="CE48" s="5">
        <f t="shared" si="87"/>
        <v>0.37774723654048747</v>
      </c>
      <c r="CF48" s="5">
        <f t="shared" si="87"/>
        <v>0.37774723654048747</v>
      </c>
      <c r="CG48" s="5">
        <f t="shared" si="87"/>
        <v>0.37774723654048747</v>
      </c>
      <c r="CH48" s="5">
        <f t="shared" si="87"/>
        <v>0.37774723654048747</v>
      </c>
      <c r="CI48" s="5">
        <f t="shared" si="87"/>
        <v>0.37774723654048747</v>
      </c>
      <c r="CJ48" s="5">
        <f t="shared" si="87"/>
        <v>0.37774723654048747</v>
      </c>
      <c r="CK48" s="5">
        <f t="shared" si="88"/>
        <v>0.38476576241242078</v>
      </c>
      <c r="CL48" s="5">
        <f t="shared" si="89"/>
        <v>0.38476576241242078</v>
      </c>
      <c r="CM48" s="5">
        <f t="shared" si="89"/>
        <v>0.38476576241242078</v>
      </c>
      <c r="CN48" s="5">
        <f t="shared" si="89"/>
        <v>0.38476576241242078</v>
      </c>
      <c r="CO48" s="5">
        <f t="shared" si="89"/>
        <v>0.38476576241242078</v>
      </c>
      <c r="CP48" s="5">
        <f t="shared" si="89"/>
        <v>0.38476576241242078</v>
      </c>
      <c r="CQ48" s="5">
        <f t="shared" si="89"/>
        <v>0.38476576241242078</v>
      </c>
      <c r="CR48" s="5">
        <f t="shared" si="89"/>
        <v>0.38476576241242078</v>
      </c>
      <c r="CS48" s="5">
        <f t="shared" si="89"/>
        <v>0.38476576241242078</v>
      </c>
      <c r="CT48" s="5">
        <f t="shared" si="89"/>
        <v>0.38476576241242078</v>
      </c>
      <c r="CU48" s="5">
        <f t="shared" si="89"/>
        <v>0.38476576241242078</v>
      </c>
      <c r="CV48" s="5">
        <f t="shared" si="89"/>
        <v>0.38476576241242078</v>
      </c>
    </row>
    <row r="49" spans="2:100" ht="15.75" customHeight="1" x14ac:dyDescent="0.2">
      <c r="B49" t="s">
        <v>68</v>
      </c>
      <c r="D49" s="3">
        <f>'budget 7 units 6D 1 2nd country'!D51</f>
        <v>8000</v>
      </c>
      <c r="E49" s="3">
        <f>'budget 7 units 6D 1 2nd country'!E51</f>
        <v>8000</v>
      </c>
      <c r="F49" s="3">
        <f>'budget 7 units 6D 1 2nd country'!F51</f>
        <v>10400</v>
      </c>
      <c r="G49" s="3">
        <f>'budget 7 units 6D 1 2nd country'!G51</f>
        <v>10600</v>
      </c>
      <c r="H49" s="3">
        <f>'budget 7 units 6D 1 2nd country'!H51</f>
        <v>10800</v>
      </c>
      <c r="I49" s="3">
        <f>'budget 7 units 6D 1 2nd country'!I51</f>
        <v>11000</v>
      </c>
      <c r="J49" s="3">
        <f>'budget 7 units 6D 1 2nd country'!J51</f>
        <v>11200</v>
      </c>
      <c r="K49" s="3">
        <f>'budget 7 units 6D 1 2nd country'!K51</f>
        <v>11400</v>
      </c>
      <c r="L49" s="3"/>
      <c r="M49" s="3">
        <f t="shared" si="77"/>
        <v>8000</v>
      </c>
      <c r="N49" s="3">
        <f t="shared" si="78"/>
        <v>8000</v>
      </c>
      <c r="O49" s="3">
        <f t="shared" si="78"/>
        <v>8000</v>
      </c>
      <c r="P49" s="3">
        <f t="shared" si="78"/>
        <v>8000</v>
      </c>
      <c r="Q49" s="3">
        <f t="shared" si="79"/>
        <v>8000</v>
      </c>
      <c r="R49" s="3">
        <f t="shared" si="80"/>
        <v>8000</v>
      </c>
      <c r="S49" s="3">
        <f t="shared" si="80"/>
        <v>8000</v>
      </c>
      <c r="T49" s="3">
        <f t="shared" si="80"/>
        <v>8000</v>
      </c>
      <c r="U49" s="3">
        <f t="shared" si="80"/>
        <v>8000</v>
      </c>
      <c r="V49" s="3">
        <f t="shared" si="80"/>
        <v>8000</v>
      </c>
      <c r="W49" s="3">
        <f t="shared" si="80"/>
        <v>8000</v>
      </c>
      <c r="X49" s="3">
        <f t="shared" si="80"/>
        <v>8000</v>
      </c>
      <c r="Y49" s="3">
        <f t="shared" si="80"/>
        <v>8000</v>
      </c>
      <c r="Z49" s="3">
        <f t="shared" si="80"/>
        <v>8000</v>
      </c>
      <c r="AA49" s="3">
        <f t="shared" si="80"/>
        <v>8000</v>
      </c>
      <c r="AB49" s="3">
        <f t="shared" si="80"/>
        <v>8000</v>
      </c>
      <c r="AC49" s="3">
        <f t="shared" si="81"/>
        <v>10400</v>
      </c>
      <c r="AD49" s="3">
        <f t="shared" si="82"/>
        <v>10400</v>
      </c>
      <c r="AE49" s="3">
        <f t="shared" si="82"/>
        <v>10400</v>
      </c>
      <c r="AF49" s="3">
        <f t="shared" si="82"/>
        <v>10400</v>
      </c>
      <c r="AG49" s="3">
        <f t="shared" si="82"/>
        <v>10400</v>
      </c>
      <c r="AH49" s="3">
        <f t="shared" si="82"/>
        <v>10400</v>
      </c>
      <c r="AI49" s="3">
        <f t="shared" si="82"/>
        <v>10400</v>
      </c>
      <c r="AJ49" s="3">
        <f t="shared" si="82"/>
        <v>10400</v>
      </c>
      <c r="AK49" s="3">
        <f t="shared" si="82"/>
        <v>10400</v>
      </c>
      <c r="AL49" s="3">
        <f t="shared" si="82"/>
        <v>10400</v>
      </c>
      <c r="AM49" s="3">
        <f t="shared" si="82"/>
        <v>10400</v>
      </c>
      <c r="AN49" s="3">
        <f t="shared" si="82"/>
        <v>10400</v>
      </c>
      <c r="AO49" s="3">
        <f t="shared" si="83"/>
        <v>10600</v>
      </c>
      <c r="AP49" s="3">
        <f t="shared" si="83"/>
        <v>10600</v>
      </c>
      <c r="AQ49" s="3">
        <f t="shared" si="83"/>
        <v>10600</v>
      </c>
      <c r="AR49" s="3">
        <f t="shared" si="83"/>
        <v>10600</v>
      </c>
      <c r="AS49" s="3">
        <f t="shared" si="83"/>
        <v>10600</v>
      </c>
      <c r="AT49" s="3">
        <f t="shared" si="83"/>
        <v>10600</v>
      </c>
      <c r="AU49" s="3">
        <f t="shared" si="83"/>
        <v>10600</v>
      </c>
      <c r="AV49" s="3">
        <f t="shared" si="83"/>
        <v>10600</v>
      </c>
      <c r="AW49" s="3">
        <f t="shared" si="83"/>
        <v>10600</v>
      </c>
      <c r="AX49" s="3">
        <f t="shared" si="83"/>
        <v>10600</v>
      </c>
      <c r="AY49" s="3">
        <f t="shared" si="83"/>
        <v>10600</v>
      </c>
      <c r="AZ49" s="3">
        <f t="shared" si="83"/>
        <v>10600</v>
      </c>
      <c r="BA49" s="3">
        <f t="shared" si="90"/>
        <v>10800</v>
      </c>
      <c r="BB49" s="3">
        <f t="shared" si="90"/>
        <v>10800</v>
      </c>
      <c r="BC49" s="3">
        <f t="shared" si="90"/>
        <v>10800</v>
      </c>
      <c r="BD49" s="3">
        <f t="shared" si="90"/>
        <v>10800</v>
      </c>
      <c r="BE49" s="3">
        <f t="shared" si="90"/>
        <v>10800</v>
      </c>
      <c r="BF49" s="3">
        <f t="shared" si="90"/>
        <v>10800</v>
      </c>
      <c r="BG49" s="3">
        <f t="shared" si="90"/>
        <v>10800</v>
      </c>
      <c r="BH49" s="3">
        <f t="shared" si="90"/>
        <v>10800</v>
      </c>
      <c r="BI49" s="3">
        <f t="shared" si="90"/>
        <v>10800</v>
      </c>
      <c r="BJ49" s="3">
        <f t="shared" si="90"/>
        <v>10800</v>
      </c>
      <c r="BK49" s="3">
        <f t="shared" si="90"/>
        <v>10800</v>
      </c>
      <c r="BL49" s="3">
        <f t="shared" si="90"/>
        <v>10800</v>
      </c>
      <c r="BM49" s="3">
        <f t="shared" si="91"/>
        <v>11000</v>
      </c>
      <c r="BN49" s="3">
        <f t="shared" si="85"/>
        <v>11000</v>
      </c>
      <c r="BO49" s="3">
        <f t="shared" si="85"/>
        <v>11000</v>
      </c>
      <c r="BP49" s="3">
        <f t="shared" si="85"/>
        <v>11000</v>
      </c>
      <c r="BQ49" s="3">
        <f t="shared" si="85"/>
        <v>11000</v>
      </c>
      <c r="BR49" s="3">
        <f t="shared" si="85"/>
        <v>11000</v>
      </c>
      <c r="BS49" s="3">
        <f t="shared" si="85"/>
        <v>11000</v>
      </c>
      <c r="BT49" s="3">
        <f t="shared" si="85"/>
        <v>11000</v>
      </c>
      <c r="BU49" s="3">
        <f t="shared" si="85"/>
        <v>11000</v>
      </c>
      <c r="BV49" s="3">
        <f t="shared" si="85"/>
        <v>11000</v>
      </c>
      <c r="BW49" s="3">
        <f t="shared" si="85"/>
        <v>11000</v>
      </c>
      <c r="BX49" s="3">
        <f t="shared" si="85"/>
        <v>11000</v>
      </c>
      <c r="BY49" s="3">
        <f t="shared" si="86"/>
        <v>11200</v>
      </c>
      <c r="BZ49" s="3">
        <f t="shared" si="87"/>
        <v>11200</v>
      </c>
      <c r="CA49" s="3">
        <f t="shared" si="87"/>
        <v>11200</v>
      </c>
      <c r="CB49" s="3">
        <f t="shared" si="87"/>
        <v>11200</v>
      </c>
      <c r="CC49" s="3">
        <f t="shared" si="87"/>
        <v>11200</v>
      </c>
      <c r="CD49" s="3">
        <f t="shared" si="87"/>
        <v>11200</v>
      </c>
      <c r="CE49" s="3">
        <f t="shared" si="87"/>
        <v>11200</v>
      </c>
      <c r="CF49" s="3">
        <f t="shared" si="87"/>
        <v>11200</v>
      </c>
      <c r="CG49" s="3">
        <f t="shared" si="87"/>
        <v>11200</v>
      </c>
      <c r="CH49" s="3">
        <f t="shared" si="87"/>
        <v>11200</v>
      </c>
      <c r="CI49" s="3">
        <f t="shared" si="87"/>
        <v>11200</v>
      </c>
      <c r="CJ49" s="3">
        <f t="shared" si="87"/>
        <v>11200</v>
      </c>
      <c r="CK49" s="3">
        <f t="shared" si="88"/>
        <v>11400</v>
      </c>
      <c r="CL49" s="3">
        <f t="shared" si="89"/>
        <v>11400</v>
      </c>
      <c r="CM49" s="3">
        <f t="shared" si="89"/>
        <v>11400</v>
      </c>
      <c r="CN49" s="3">
        <f t="shared" si="89"/>
        <v>11400</v>
      </c>
      <c r="CO49" s="3">
        <f t="shared" si="89"/>
        <v>11400</v>
      </c>
      <c r="CP49" s="3">
        <f t="shared" si="89"/>
        <v>11400</v>
      </c>
      <c r="CQ49" s="3">
        <f t="shared" si="89"/>
        <v>11400</v>
      </c>
      <c r="CR49" s="3">
        <f t="shared" si="89"/>
        <v>11400</v>
      </c>
      <c r="CS49" s="3">
        <f t="shared" si="89"/>
        <v>11400</v>
      </c>
      <c r="CT49" s="3">
        <f t="shared" si="89"/>
        <v>11400</v>
      </c>
      <c r="CU49" s="3">
        <f t="shared" si="89"/>
        <v>11400</v>
      </c>
      <c r="CV49" s="3">
        <f t="shared" si="89"/>
        <v>11400</v>
      </c>
    </row>
    <row r="50" spans="2:100" x14ac:dyDescent="0.2">
      <c r="B50" t="s">
        <v>126</v>
      </c>
      <c r="D50" s="31">
        <f>'budget 7 units 6D 1 2nd country'!D52</f>
        <v>2.5000000000000001E-2</v>
      </c>
      <c r="E50" s="31">
        <f>'budget 7 units 6D 1 2nd country'!E52</f>
        <v>2.5000000000000001E-2</v>
      </c>
      <c r="F50" s="31">
        <f>'budget 7 units 6D 1 2nd country'!F52</f>
        <v>2.5000000000000001E-2</v>
      </c>
      <c r="G50" s="31">
        <f>'budget 7 units 6D 1 2nd country'!G52</f>
        <v>2.5000000000000001E-2</v>
      </c>
      <c r="H50" s="31">
        <f>'budget 7 units 6D 1 2nd country'!H52</f>
        <v>2.5000000000000001E-2</v>
      </c>
      <c r="I50" s="31">
        <f>'budget 7 units 6D 1 2nd country'!I52</f>
        <v>2.5000000000000001E-2</v>
      </c>
      <c r="J50" s="31">
        <f>'budget 7 units 6D 1 2nd country'!J52</f>
        <v>2.5000000000000001E-2</v>
      </c>
      <c r="K50" s="31">
        <f>'budget 7 units 6D 1 2nd country'!K52</f>
        <v>2.5000000000000001E-2</v>
      </c>
      <c r="L50" s="3"/>
      <c r="M50" s="25">
        <f t="shared" si="77"/>
        <v>2.5000000000000001E-2</v>
      </c>
      <c r="N50" s="25">
        <f t="shared" si="78"/>
        <v>2.5000000000000001E-2</v>
      </c>
      <c r="O50" s="25">
        <f t="shared" si="78"/>
        <v>2.5000000000000001E-2</v>
      </c>
      <c r="P50" s="25">
        <f t="shared" si="78"/>
        <v>2.5000000000000001E-2</v>
      </c>
      <c r="Q50" s="25">
        <f t="shared" si="79"/>
        <v>2.5000000000000001E-2</v>
      </c>
      <c r="R50" s="25">
        <f t="shared" si="80"/>
        <v>2.5000000000000001E-2</v>
      </c>
      <c r="S50" s="25">
        <f t="shared" si="80"/>
        <v>2.5000000000000001E-2</v>
      </c>
      <c r="T50" s="25">
        <f t="shared" si="80"/>
        <v>2.5000000000000001E-2</v>
      </c>
      <c r="U50" s="25">
        <f t="shared" si="80"/>
        <v>2.5000000000000001E-2</v>
      </c>
      <c r="V50" s="25">
        <f t="shared" si="80"/>
        <v>2.5000000000000001E-2</v>
      </c>
      <c r="W50" s="25">
        <f t="shared" si="80"/>
        <v>2.5000000000000001E-2</v>
      </c>
      <c r="X50" s="25">
        <f t="shared" si="80"/>
        <v>2.5000000000000001E-2</v>
      </c>
      <c r="Y50" s="25">
        <f t="shared" si="80"/>
        <v>2.5000000000000001E-2</v>
      </c>
      <c r="Z50" s="25">
        <f t="shared" si="80"/>
        <v>2.5000000000000001E-2</v>
      </c>
      <c r="AA50" s="25">
        <f t="shared" si="80"/>
        <v>2.5000000000000001E-2</v>
      </c>
      <c r="AB50" s="25">
        <f t="shared" si="80"/>
        <v>2.5000000000000001E-2</v>
      </c>
      <c r="AC50" s="25">
        <f t="shared" si="81"/>
        <v>2.5000000000000001E-2</v>
      </c>
      <c r="AD50" s="25">
        <f t="shared" si="82"/>
        <v>2.5000000000000001E-2</v>
      </c>
      <c r="AE50" s="25">
        <f t="shared" si="82"/>
        <v>2.5000000000000001E-2</v>
      </c>
      <c r="AF50" s="25">
        <f t="shared" si="82"/>
        <v>2.5000000000000001E-2</v>
      </c>
      <c r="AG50" s="25">
        <f t="shared" si="82"/>
        <v>2.5000000000000001E-2</v>
      </c>
      <c r="AH50" s="25">
        <f t="shared" si="82"/>
        <v>2.5000000000000001E-2</v>
      </c>
      <c r="AI50" s="25">
        <f t="shared" si="82"/>
        <v>2.5000000000000001E-2</v>
      </c>
      <c r="AJ50" s="25">
        <f t="shared" si="82"/>
        <v>2.5000000000000001E-2</v>
      </c>
      <c r="AK50" s="25">
        <f t="shared" si="82"/>
        <v>2.5000000000000001E-2</v>
      </c>
      <c r="AL50" s="25">
        <f t="shared" si="82"/>
        <v>2.5000000000000001E-2</v>
      </c>
      <c r="AM50" s="25">
        <f t="shared" si="82"/>
        <v>2.5000000000000001E-2</v>
      </c>
      <c r="AN50" s="25">
        <f t="shared" si="82"/>
        <v>2.5000000000000001E-2</v>
      </c>
      <c r="AO50" s="25">
        <f t="shared" si="83"/>
        <v>2.5000000000000001E-2</v>
      </c>
      <c r="AP50" s="25">
        <f t="shared" si="83"/>
        <v>2.5000000000000001E-2</v>
      </c>
      <c r="AQ50" s="25">
        <f t="shared" si="83"/>
        <v>2.5000000000000001E-2</v>
      </c>
      <c r="AR50" s="25">
        <f t="shared" si="83"/>
        <v>2.5000000000000001E-2</v>
      </c>
      <c r="AS50" s="25">
        <f t="shared" si="83"/>
        <v>2.5000000000000001E-2</v>
      </c>
      <c r="AT50" s="25">
        <f t="shared" si="83"/>
        <v>2.5000000000000001E-2</v>
      </c>
      <c r="AU50" s="25">
        <f t="shared" si="83"/>
        <v>2.5000000000000001E-2</v>
      </c>
      <c r="AV50" s="25">
        <f t="shared" si="83"/>
        <v>2.5000000000000001E-2</v>
      </c>
      <c r="AW50" s="25">
        <f t="shared" si="83"/>
        <v>2.5000000000000001E-2</v>
      </c>
      <c r="AX50" s="25">
        <f t="shared" si="83"/>
        <v>2.5000000000000001E-2</v>
      </c>
      <c r="AY50" s="25">
        <f t="shared" si="83"/>
        <v>2.5000000000000001E-2</v>
      </c>
      <c r="AZ50" s="25">
        <f t="shared" si="83"/>
        <v>2.5000000000000001E-2</v>
      </c>
      <c r="BA50" s="25">
        <f t="shared" si="90"/>
        <v>2.5000000000000001E-2</v>
      </c>
      <c r="BB50" s="25">
        <f t="shared" si="90"/>
        <v>2.5000000000000001E-2</v>
      </c>
      <c r="BC50" s="25">
        <f t="shared" si="90"/>
        <v>2.5000000000000001E-2</v>
      </c>
      <c r="BD50" s="25">
        <f t="shared" si="90"/>
        <v>2.5000000000000001E-2</v>
      </c>
      <c r="BE50" s="25">
        <f t="shared" si="90"/>
        <v>2.5000000000000001E-2</v>
      </c>
      <c r="BF50" s="25">
        <f t="shared" si="90"/>
        <v>2.5000000000000001E-2</v>
      </c>
      <c r="BG50" s="25">
        <f t="shared" si="90"/>
        <v>2.5000000000000001E-2</v>
      </c>
      <c r="BH50" s="25">
        <f t="shared" si="90"/>
        <v>2.5000000000000001E-2</v>
      </c>
      <c r="BI50" s="25">
        <f t="shared" si="90"/>
        <v>2.5000000000000001E-2</v>
      </c>
      <c r="BJ50" s="25">
        <f t="shared" si="90"/>
        <v>2.5000000000000001E-2</v>
      </c>
      <c r="BK50" s="25">
        <f t="shared" si="90"/>
        <v>2.5000000000000001E-2</v>
      </c>
      <c r="BL50" s="25">
        <f t="shared" si="90"/>
        <v>2.5000000000000001E-2</v>
      </c>
      <c r="BM50" s="25">
        <f t="shared" si="91"/>
        <v>2.5000000000000001E-2</v>
      </c>
      <c r="BN50" s="25">
        <f t="shared" si="85"/>
        <v>2.5000000000000001E-2</v>
      </c>
      <c r="BO50" s="25">
        <f t="shared" si="85"/>
        <v>2.5000000000000001E-2</v>
      </c>
      <c r="BP50" s="25">
        <f t="shared" si="85"/>
        <v>2.5000000000000001E-2</v>
      </c>
      <c r="BQ50" s="25">
        <f t="shared" si="85"/>
        <v>2.5000000000000001E-2</v>
      </c>
      <c r="BR50" s="25">
        <f t="shared" si="85"/>
        <v>2.5000000000000001E-2</v>
      </c>
      <c r="BS50" s="25">
        <f t="shared" si="85"/>
        <v>2.5000000000000001E-2</v>
      </c>
      <c r="BT50" s="25">
        <f t="shared" si="85"/>
        <v>2.5000000000000001E-2</v>
      </c>
      <c r="BU50" s="25">
        <f t="shared" si="85"/>
        <v>2.5000000000000001E-2</v>
      </c>
      <c r="BV50" s="25">
        <f t="shared" si="85"/>
        <v>2.5000000000000001E-2</v>
      </c>
      <c r="BW50" s="25">
        <f t="shared" si="85"/>
        <v>2.5000000000000001E-2</v>
      </c>
      <c r="BX50" s="25">
        <f t="shared" si="85"/>
        <v>2.5000000000000001E-2</v>
      </c>
      <c r="BY50" s="25">
        <f t="shared" si="86"/>
        <v>2.5000000000000001E-2</v>
      </c>
      <c r="BZ50" s="25">
        <f t="shared" si="87"/>
        <v>2.5000000000000001E-2</v>
      </c>
      <c r="CA50" s="25">
        <f t="shared" si="87"/>
        <v>2.5000000000000001E-2</v>
      </c>
      <c r="CB50" s="25">
        <f t="shared" si="87"/>
        <v>2.5000000000000001E-2</v>
      </c>
      <c r="CC50" s="25">
        <f t="shared" si="87"/>
        <v>2.5000000000000001E-2</v>
      </c>
      <c r="CD50" s="25">
        <f t="shared" si="87"/>
        <v>2.5000000000000001E-2</v>
      </c>
      <c r="CE50" s="25">
        <f t="shared" si="87"/>
        <v>2.5000000000000001E-2</v>
      </c>
      <c r="CF50" s="25">
        <f t="shared" si="87"/>
        <v>2.5000000000000001E-2</v>
      </c>
      <c r="CG50" s="25">
        <f t="shared" si="87"/>
        <v>2.5000000000000001E-2</v>
      </c>
      <c r="CH50" s="25">
        <f t="shared" si="87"/>
        <v>2.5000000000000001E-2</v>
      </c>
      <c r="CI50" s="25">
        <f t="shared" si="87"/>
        <v>2.5000000000000001E-2</v>
      </c>
      <c r="CJ50" s="25">
        <f t="shared" si="87"/>
        <v>2.5000000000000001E-2</v>
      </c>
      <c r="CK50" s="25">
        <f t="shared" si="88"/>
        <v>2.5000000000000001E-2</v>
      </c>
      <c r="CL50" s="25">
        <f t="shared" si="89"/>
        <v>2.5000000000000001E-2</v>
      </c>
      <c r="CM50" s="25">
        <f t="shared" si="89"/>
        <v>2.5000000000000001E-2</v>
      </c>
      <c r="CN50" s="25">
        <f t="shared" si="89"/>
        <v>2.5000000000000001E-2</v>
      </c>
      <c r="CO50" s="25">
        <f t="shared" si="89"/>
        <v>2.5000000000000001E-2</v>
      </c>
      <c r="CP50" s="25">
        <f t="shared" si="89"/>
        <v>2.5000000000000001E-2</v>
      </c>
      <c r="CQ50" s="25">
        <f t="shared" si="89"/>
        <v>2.5000000000000001E-2</v>
      </c>
      <c r="CR50" s="25">
        <f t="shared" si="89"/>
        <v>2.5000000000000001E-2</v>
      </c>
      <c r="CS50" s="25">
        <f t="shared" si="89"/>
        <v>2.5000000000000001E-2</v>
      </c>
      <c r="CT50" s="25">
        <f t="shared" si="89"/>
        <v>2.5000000000000001E-2</v>
      </c>
      <c r="CU50" s="25">
        <f t="shared" si="89"/>
        <v>2.5000000000000001E-2</v>
      </c>
      <c r="CV50" s="25">
        <f t="shared" si="89"/>
        <v>2.5000000000000001E-2</v>
      </c>
    </row>
    <row r="51" spans="2:100" x14ac:dyDescent="0.2">
      <c r="B51" t="s">
        <v>127</v>
      </c>
      <c r="D51" s="3">
        <f>'budget 7 units 6D 1 2nd country'!D53</f>
        <v>5000</v>
      </c>
      <c r="E51" s="3">
        <f>'budget 7 units 6D 1 2nd country'!E53</f>
        <v>5000</v>
      </c>
      <c r="F51" s="3">
        <f>'budget 7 units 6D 1 2nd country'!F53</f>
        <v>5250</v>
      </c>
      <c r="G51" s="3">
        <f>'budget 7 units 6D 1 2nd country'!G53</f>
        <v>5500</v>
      </c>
      <c r="H51" s="3">
        <f>'budget 7 units 6D 1 2nd country'!H53</f>
        <v>5750</v>
      </c>
      <c r="I51" s="3">
        <f>'budget 7 units 6D 1 2nd country'!I53</f>
        <v>6000</v>
      </c>
      <c r="J51" s="3">
        <f>'budget 7 units 6D 1 2nd country'!J53</f>
        <v>6120</v>
      </c>
      <c r="K51" s="3">
        <f>'budget 7 units 6D 1 2nd country'!K53</f>
        <v>6242.4000000000005</v>
      </c>
      <c r="L51" s="3"/>
      <c r="M51" s="3">
        <f t="shared" si="77"/>
        <v>5000</v>
      </c>
      <c r="N51" s="3">
        <f t="shared" si="78"/>
        <v>5000</v>
      </c>
      <c r="O51" s="3">
        <f t="shared" si="78"/>
        <v>5000</v>
      </c>
      <c r="P51" s="3">
        <f t="shared" si="78"/>
        <v>5000</v>
      </c>
      <c r="Q51" s="3">
        <f t="shared" si="79"/>
        <v>5000</v>
      </c>
      <c r="R51" s="3">
        <f t="shared" si="80"/>
        <v>5000</v>
      </c>
      <c r="S51" s="3">
        <f t="shared" si="80"/>
        <v>5000</v>
      </c>
      <c r="T51" s="3">
        <f t="shared" si="80"/>
        <v>5000</v>
      </c>
      <c r="U51" s="3">
        <f t="shared" si="80"/>
        <v>5000</v>
      </c>
      <c r="V51" s="3">
        <f t="shared" si="80"/>
        <v>5000</v>
      </c>
      <c r="W51" s="3">
        <f t="shared" si="80"/>
        <v>5000</v>
      </c>
      <c r="X51" s="3">
        <f t="shared" si="80"/>
        <v>5000</v>
      </c>
      <c r="Y51" s="3">
        <f t="shared" si="80"/>
        <v>5000</v>
      </c>
      <c r="Z51" s="3">
        <f t="shared" si="80"/>
        <v>5000</v>
      </c>
      <c r="AA51" s="3">
        <f t="shared" si="80"/>
        <v>5000</v>
      </c>
      <c r="AB51" s="3">
        <f t="shared" si="80"/>
        <v>5000</v>
      </c>
      <c r="AC51" s="3">
        <f t="shared" si="81"/>
        <v>5250</v>
      </c>
      <c r="AD51" s="3">
        <f t="shared" si="82"/>
        <v>5250</v>
      </c>
      <c r="AE51" s="3">
        <f t="shared" si="82"/>
        <v>5250</v>
      </c>
      <c r="AF51" s="3">
        <f t="shared" si="82"/>
        <v>5250</v>
      </c>
      <c r="AG51" s="3">
        <f t="shared" si="82"/>
        <v>5250</v>
      </c>
      <c r="AH51" s="3">
        <f t="shared" si="82"/>
        <v>5250</v>
      </c>
      <c r="AI51" s="3">
        <f t="shared" si="82"/>
        <v>5250</v>
      </c>
      <c r="AJ51" s="3">
        <f t="shared" si="82"/>
        <v>5250</v>
      </c>
      <c r="AK51" s="3">
        <f t="shared" si="82"/>
        <v>5250</v>
      </c>
      <c r="AL51" s="3">
        <f t="shared" si="82"/>
        <v>5250</v>
      </c>
      <c r="AM51" s="3">
        <f t="shared" si="82"/>
        <v>5250</v>
      </c>
      <c r="AN51" s="3">
        <f t="shared" si="82"/>
        <v>5250</v>
      </c>
      <c r="AO51" s="3">
        <f t="shared" si="83"/>
        <v>5500</v>
      </c>
      <c r="AP51" s="3">
        <f t="shared" si="83"/>
        <v>5500</v>
      </c>
      <c r="AQ51" s="3">
        <f t="shared" si="83"/>
        <v>5500</v>
      </c>
      <c r="AR51" s="3">
        <f t="shared" si="83"/>
        <v>5500</v>
      </c>
      <c r="AS51" s="3">
        <f t="shared" si="83"/>
        <v>5500</v>
      </c>
      <c r="AT51" s="3">
        <f t="shared" si="83"/>
        <v>5500</v>
      </c>
      <c r="AU51" s="3">
        <f t="shared" si="83"/>
        <v>5500</v>
      </c>
      <c r="AV51" s="3">
        <f t="shared" si="83"/>
        <v>5500</v>
      </c>
      <c r="AW51" s="3">
        <f t="shared" si="83"/>
        <v>5500</v>
      </c>
      <c r="AX51" s="3">
        <f t="shared" si="83"/>
        <v>5500</v>
      </c>
      <c r="AY51" s="3">
        <f t="shared" si="83"/>
        <v>5500</v>
      </c>
      <c r="AZ51" s="3">
        <f t="shared" si="83"/>
        <v>5500</v>
      </c>
      <c r="BA51" s="3">
        <f t="shared" si="90"/>
        <v>5750</v>
      </c>
      <c r="BB51" s="3">
        <f t="shared" si="90"/>
        <v>5750</v>
      </c>
      <c r="BC51" s="3">
        <f t="shared" si="90"/>
        <v>5750</v>
      </c>
      <c r="BD51" s="3">
        <f t="shared" si="90"/>
        <v>5750</v>
      </c>
      <c r="BE51" s="3">
        <f t="shared" si="90"/>
        <v>5750</v>
      </c>
      <c r="BF51" s="3">
        <f t="shared" si="90"/>
        <v>5750</v>
      </c>
      <c r="BG51" s="3">
        <f t="shared" si="90"/>
        <v>5750</v>
      </c>
      <c r="BH51" s="3">
        <f t="shared" si="90"/>
        <v>5750</v>
      </c>
      <c r="BI51" s="3">
        <f t="shared" si="90"/>
        <v>5750</v>
      </c>
      <c r="BJ51" s="3">
        <f t="shared" si="90"/>
        <v>5750</v>
      </c>
      <c r="BK51" s="3">
        <f t="shared" si="90"/>
        <v>5750</v>
      </c>
      <c r="BL51" s="3">
        <f t="shared" si="90"/>
        <v>5750</v>
      </c>
      <c r="BM51" s="3">
        <f t="shared" si="91"/>
        <v>6000</v>
      </c>
      <c r="BN51" s="3">
        <f t="shared" si="85"/>
        <v>6000</v>
      </c>
      <c r="BO51" s="3">
        <f t="shared" si="85"/>
        <v>6000</v>
      </c>
      <c r="BP51" s="3">
        <f t="shared" si="85"/>
        <v>6000</v>
      </c>
      <c r="BQ51" s="3">
        <f t="shared" si="85"/>
        <v>6000</v>
      </c>
      <c r="BR51" s="3">
        <f t="shared" si="85"/>
        <v>6000</v>
      </c>
      <c r="BS51" s="3">
        <f t="shared" si="85"/>
        <v>6000</v>
      </c>
      <c r="BT51" s="3">
        <f t="shared" si="85"/>
        <v>6000</v>
      </c>
      <c r="BU51" s="3">
        <f t="shared" si="85"/>
        <v>6000</v>
      </c>
      <c r="BV51" s="3">
        <f t="shared" si="85"/>
        <v>6000</v>
      </c>
      <c r="BW51" s="3">
        <f t="shared" si="85"/>
        <v>6000</v>
      </c>
      <c r="BX51" s="3">
        <f t="shared" si="85"/>
        <v>6000</v>
      </c>
      <c r="BY51" s="3">
        <f t="shared" si="86"/>
        <v>6120</v>
      </c>
      <c r="BZ51" s="3">
        <f t="shared" si="87"/>
        <v>6120</v>
      </c>
      <c r="CA51" s="3">
        <f t="shared" si="87"/>
        <v>6120</v>
      </c>
      <c r="CB51" s="3">
        <f t="shared" si="87"/>
        <v>6120</v>
      </c>
      <c r="CC51" s="3">
        <f t="shared" si="87"/>
        <v>6120</v>
      </c>
      <c r="CD51" s="3">
        <f t="shared" si="87"/>
        <v>6120</v>
      </c>
      <c r="CE51" s="3">
        <f t="shared" si="87"/>
        <v>6120</v>
      </c>
      <c r="CF51" s="3">
        <f t="shared" si="87"/>
        <v>6120</v>
      </c>
      <c r="CG51" s="3">
        <f t="shared" si="87"/>
        <v>6120</v>
      </c>
      <c r="CH51" s="3">
        <f t="shared" si="87"/>
        <v>6120</v>
      </c>
      <c r="CI51" s="3">
        <f t="shared" si="87"/>
        <v>6120</v>
      </c>
      <c r="CJ51" s="3">
        <f t="shared" si="87"/>
        <v>6120</v>
      </c>
      <c r="CK51" s="3">
        <f t="shared" si="88"/>
        <v>6242.4000000000005</v>
      </c>
      <c r="CL51" s="3">
        <f t="shared" si="89"/>
        <v>6242.4000000000005</v>
      </c>
      <c r="CM51" s="3">
        <f t="shared" si="89"/>
        <v>6242.4000000000005</v>
      </c>
      <c r="CN51" s="3">
        <f t="shared" si="89"/>
        <v>6242.4000000000005</v>
      </c>
      <c r="CO51" s="3">
        <f t="shared" si="89"/>
        <v>6242.4000000000005</v>
      </c>
      <c r="CP51" s="3">
        <f t="shared" si="89"/>
        <v>6242.4000000000005</v>
      </c>
      <c r="CQ51" s="3">
        <f t="shared" si="89"/>
        <v>6242.4000000000005</v>
      </c>
      <c r="CR51" s="3">
        <f t="shared" si="89"/>
        <v>6242.4000000000005</v>
      </c>
      <c r="CS51" s="3">
        <f t="shared" si="89"/>
        <v>6242.4000000000005</v>
      </c>
      <c r="CT51" s="3">
        <f t="shared" si="89"/>
        <v>6242.4000000000005</v>
      </c>
      <c r="CU51" s="3">
        <f t="shared" si="89"/>
        <v>6242.4000000000005</v>
      </c>
      <c r="CV51" s="3">
        <f t="shared" si="89"/>
        <v>6242.4000000000005</v>
      </c>
    </row>
    <row r="52" spans="2:100" x14ac:dyDescent="0.2">
      <c r="B52" t="s">
        <v>128</v>
      </c>
      <c r="D52" s="3">
        <f>'budget 7 units 6D 1 2nd country'!D54</f>
        <v>35</v>
      </c>
      <c r="E52" s="3">
        <f>'budget 7 units 6D 1 2nd country'!E54</f>
        <v>35</v>
      </c>
      <c r="F52" s="3">
        <f>'budget 7 units 6D 1 2nd country'!F54</f>
        <v>40</v>
      </c>
      <c r="G52" s="3">
        <f>'budget 7 units 6D 1 2nd country'!G54</f>
        <v>45</v>
      </c>
      <c r="H52" s="3">
        <f>'budget 7 units 6D 1 2nd country'!H54</f>
        <v>50</v>
      </c>
      <c r="I52" s="3">
        <f>'budget 7 units 6D 1 2nd country'!I54</f>
        <v>50</v>
      </c>
      <c r="J52" s="3">
        <f>'budget 7 units 6D 1 2nd country'!J54</f>
        <v>50</v>
      </c>
      <c r="K52" s="3">
        <f>'budget 7 units 6D 1 2nd country'!K54</f>
        <v>50</v>
      </c>
      <c r="L52" s="3"/>
      <c r="M52" s="3">
        <f t="shared" si="77"/>
        <v>35</v>
      </c>
      <c r="N52" s="3">
        <f t="shared" si="78"/>
        <v>35</v>
      </c>
      <c r="O52" s="3">
        <f t="shared" si="78"/>
        <v>35</v>
      </c>
      <c r="P52" s="3">
        <f t="shared" si="78"/>
        <v>35</v>
      </c>
      <c r="Q52" s="3">
        <f t="shared" si="79"/>
        <v>35</v>
      </c>
      <c r="R52" s="3">
        <f t="shared" si="80"/>
        <v>35</v>
      </c>
      <c r="S52" s="3">
        <f t="shared" si="80"/>
        <v>35</v>
      </c>
      <c r="T52" s="3">
        <f t="shared" si="80"/>
        <v>35</v>
      </c>
      <c r="U52" s="3">
        <f t="shared" si="80"/>
        <v>35</v>
      </c>
      <c r="V52" s="3">
        <f t="shared" si="80"/>
        <v>35</v>
      </c>
      <c r="W52" s="3">
        <f t="shared" si="80"/>
        <v>35</v>
      </c>
      <c r="X52" s="3">
        <f t="shared" si="80"/>
        <v>35</v>
      </c>
      <c r="Y52" s="3">
        <f t="shared" si="80"/>
        <v>35</v>
      </c>
      <c r="Z52" s="3">
        <f t="shared" si="80"/>
        <v>35</v>
      </c>
      <c r="AA52" s="3">
        <f t="shared" si="80"/>
        <v>35</v>
      </c>
      <c r="AB52" s="3">
        <f t="shared" si="80"/>
        <v>35</v>
      </c>
      <c r="AC52" s="3">
        <f t="shared" si="81"/>
        <v>40</v>
      </c>
      <c r="AD52" s="3">
        <f t="shared" si="82"/>
        <v>40</v>
      </c>
      <c r="AE52" s="3">
        <f t="shared" si="82"/>
        <v>40</v>
      </c>
      <c r="AF52" s="3">
        <f t="shared" si="82"/>
        <v>40</v>
      </c>
      <c r="AG52" s="3">
        <f t="shared" si="82"/>
        <v>40</v>
      </c>
      <c r="AH52" s="3">
        <f t="shared" si="82"/>
        <v>40</v>
      </c>
      <c r="AI52" s="3">
        <f t="shared" si="82"/>
        <v>40</v>
      </c>
      <c r="AJ52" s="3">
        <f t="shared" si="82"/>
        <v>40</v>
      </c>
      <c r="AK52" s="3">
        <f t="shared" si="82"/>
        <v>40</v>
      </c>
      <c r="AL52" s="3">
        <f t="shared" si="82"/>
        <v>40</v>
      </c>
      <c r="AM52" s="3">
        <f t="shared" si="82"/>
        <v>40</v>
      </c>
      <c r="AN52" s="3">
        <f t="shared" si="82"/>
        <v>40</v>
      </c>
      <c r="AO52" s="3">
        <f t="shared" si="83"/>
        <v>45</v>
      </c>
      <c r="AP52" s="3">
        <f t="shared" si="83"/>
        <v>45</v>
      </c>
      <c r="AQ52" s="3">
        <f t="shared" si="83"/>
        <v>45</v>
      </c>
      <c r="AR52" s="3">
        <f t="shared" si="83"/>
        <v>45</v>
      </c>
      <c r="AS52" s="3">
        <f t="shared" si="83"/>
        <v>45</v>
      </c>
      <c r="AT52" s="3">
        <f t="shared" si="83"/>
        <v>45</v>
      </c>
      <c r="AU52" s="3">
        <f t="shared" si="83"/>
        <v>45</v>
      </c>
      <c r="AV52" s="3">
        <f t="shared" si="83"/>
        <v>45</v>
      </c>
      <c r="AW52" s="3">
        <f t="shared" si="83"/>
        <v>45</v>
      </c>
      <c r="AX52" s="3">
        <f t="shared" si="83"/>
        <v>45</v>
      </c>
      <c r="AY52" s="3">
        <f t="shared" si="83"/>
        <v>45</v>
      </c>
      <c r="AZ52" s="3">
        <f t="shared" si="83"/>
        <v>45</v>
      </c>
      <c r="BA52" s="3">
        <f t="shared" si="90"/>
        <v>50</v>
      </c>
      <c r="BB52" s="3">
        <f t="shared" si="90"/>
        <v>50</v>
      </c>
      <c r="BC52" s="3">
        <f t="shared" si="90"/>
        <v>50</v>
      </c>
      <c r="BD52" s="3">
        <f t="shared" si="90"/>
        <v>50</v>
      </c>
      <c r="BE52" s="3">
        <f t="shared" si="90"/>
        <v>50</v>
      </c>
      <c r="BF52" s="3">
        <f t="shared" si="90"/>
        <v>50</v>
      </c>
      <c r="BG52" s="3">
        <f t="shared" si="90"/>
        <v>50</v>
      </c>
      <c r="BH52" s="3">
        <f t="shared" si="90"/>
        <v>50</v>
      </c>
      <c r="BI52" s="3">
        <f t="shared" si="90"/>
        <v>50</v>
      </c>
      <c r="BJ52" s="3">
        <f t="shared" si="90"/>
        <v>50</v>
      </c>
      <c r="BK52" s="3">
        <f t="shared" si="90"/>
        <v>50</v>
      </c>
      <c r="BL52" s="3">
        <f t="shared" si="90"/>
        <v>50</v>
      </c>
      <c r="BM52" s="3">
        <f t="shared" si="91"/>
        <v>50</v>
      </c>
      <c r="BN52" s="3">
        <f t="shared" si="85"/>
        <v>50</v>
      </c>
      <c r="BO52" s="3">
        <f t="shared" si="85"/>
        <v>50</v>
      </c>
      <c r="BP52" s="3">
        <f t="shared" si="85"/>
        <v>50</v>
      </c>
      <c r="BQ52" s="3">
        <f t="shared" si="85"/>
        <v>50</v>
      </c>
      <c r="BR52" s="3">
        <f t="shared" si="85"/>
        <v>50</v>
      </c>
      <c r="BS52" s="3">
        <f t="shared" si="85"/>
        <v>50</v>
      </c>
      <c r="BT52" s="3">
        <f t="shared" si="85"/>
        <v>50</v>
      </c>
      <c r="BU52" s="3">
        <f t="shared" si="85"/>
        <v>50</v>
      </c>
      <c r="BV52" s="3">
        <f t="shared" si="85"/>
        <v>50</v>
      </c>
      <c r="BW52" s="3">
        <f t="shared" si="85"/>
        <v>50</v>
      </c>
      <c r="BX52" s="3">
        <f t="shared" si="85"/>
        <v>50</v>
      </c>
      <c r="BY52" s="3">
        <f t="shared" si="86"/>
        <v>50</v>
      </c>
      <c r="BZ52" s="3">
        <f t="shared" si="87"/>
        <v>50</v>
      </c>
      <c r="CA52" s="3">
        <f t="shared" si="87"/>
        <v>50</v>
      </c>
      <c r="CB52" s="3">
        <f t="shared" si="87"/>
        <v>50</v>
      </c>
      <c r="CC52" s="3">
        <f t="shared" si="87"/>
        <v>50</v>
      </c>
      <c r="CD52" s="3">
        <f t="shared" si="87"/>
        <v>50</v>
      </c>
      <c r="CE52" s="3">
        <f t="shared" si="87"/>
        <v>50</v>
      </c>
      <c r="CF52" s="3">
        <f t="shared" si="87"/>
        <v>50</v>
      </c>
      <c r="CG52" s="3">
        <f t="shared" si="87"/>
        <v>50</v>
      </c>
      <c r="CH52" s="3">
        <f t="shared" si="87"/>
        <v>50</v>
      </c>
      <c r="CI52" s="3">
        <f t="shared" si="87"/>
        <v>50</v>
      </c>
      <c r="CJ52" s="3">
        <f t="shared" si="87"/>
        <v>50</v>
      </c>
      <c r="CK52" s="3">
        <f t="shared" si="88"/>
        <v>50</v>
      </c>
      <c r="CL52" s="3">
        <f t="shared" si="89"/>
        <v>50</v>
      </c>
      <c r="CM52" s="3">
        <f t="shared" si="89"/>
        <v>50</v>
      </c>
      <c r="CN52" s="3">
        <f t="shared" si="89"/>
        <v>50</v>
      </c>
      <c r="CO52" s="3">
        <f t="shared" si="89"/>
        <v>50</v>
      </c>
      <c r="CP52" s="3">
        <f t="shared" si="89"/>
        <v>50</v>
      </c>
      <c r="CQ52" s="3">
        <f t="shared" si="89"/>
        <v>50</v>
      </c>
      <c r="CR52" s="3">
        <f t="shared" si="89"/>
        <v>50</v>
      </c>
      <c r="CS52" s="3">
        <f t="shared" si="89"/>
        <v>50</v>
      </c>
      <c r="CT52" s="3">
        <f t="shared" si="89"/>
        <v>50</v>
      </c>
      <c r="CU52" s="3">
        <f t="shared" si="89"/>
        <v>50</v>
      </c>
      <c r="CV52" s="3">
        <f t="shared" si="89"/>
        <v>50</v>
      </c>
    </row>
    <row r="53" spans="2:100" x14ac:dyDescent="0.2">
      <c r="B53" t="s">
        <v>80</v>
      </c>
      <c r="D53" s="3">
        <f>'budget 7 units 6D 1 2nd country'!D55</f>
        <v>70</v>
      </c>
      <c r="E53" s="3">
        <f>'budget 7 units 6D 1 2nd country'!E55</f>
        <v>70</v>
      </c>
      <c r="F53" s="3">
        <f>'budget 7 units 6D 1 2nd country'!F55</f>
        <v>70</v>
      </c>
      <c r="G53" s="3">
        <f>'budget 7 units 6D 1 2nd country'!G55</f>
        <v>70</v>
      </c>
      <c r="H53" s="3">
        <f>'budget 7 units 6D 1 2nd country'!H55</f>
        <v>70</v>
      </c>
      <c r="I53" s="3">
        <f>'budget 7 units 6D 1 2nd country'!I55</f>
        <v>70</v>
      </c>
      <c r="J53" s="3">
        <f>'budget 7 units 6D 1 2nd country'!J55</f>
        <v>70</v>
      </c>
      <c r="K53" s="3">
        <f>'budget 7 units 6D 1 2nd country'!K55</f>
        <v>70</v>
      </c>
      <c r="L53" s="3"/>
      <c r="M53" s="3">
        <f t="shared" si="77"/>
        <v>70</v>
      </c>
      <c r="N53" s="3">
        <f t="shared" si="78"/>
        <v>70</v>
      </c>
      <c r="O53" s="3">
        <f t="shared" si="78"/>
        <v>70</v>
      </c>
      <c r="P53" s="3">
        <f t="shared" si="78"/>
        <v>70</v>
      </c>
      <c r="Q53" s="3">
        <f t="shared" si="79"/>
        <v>70</v>
      </c>
      <c r="R53" s="3">
        <f t="shared" si="80"/>
        <v>70</v>
      </c>
      <c r="S53" s="3">
        <f t="shared" si="80"/>
        <v>70</v>
      </c>
      <c r="T53" s="3">
        <f t="shared" si="80"/>
        <v>70</v>
      </c>
      <c r="U53" s="3">
        <f t="shared" si="80"/>
        <v>70</v>
      </c>
      <c r="V53" s="3">
        <f t="shared" si="80"/>
        <v>70</v>
      </c>
      <c r="W53" s="3">
        <f t="shared" si="80"/>
        <v>70</v>
      </c>
      <c r="X53" s="3">
        <f t="shared" si="80"/>
        <v>70</v>
      </c>
      <c r="Y53" s="3">
        <f t="shared" si="80"/>
        <v>70</v>
      </c>
      <c r="Z53" s="3">
        <f t="shared" si="80"/>
        <v>70</v>
      </c>
      <c r="AA53" s="3">
        <f t="shared" si="80"/>
        <v>70</v>
      </c>
      <c r="AB53" s="3">
        <f t="shared" si="80"/>
        <v>70</v>
      </c>
      <c r="AC53" s="3">
        <f t="shared" si="81"/>
        <v>70</v>
      </c>
      <c r="AD53" s="3">
        <f t="shared" si="82"/>
        <v>70</v>
      </c>
      <c r="AE53" s="3">
        <f t="shared" si="82"/>
        <v>70</v>
      </c>
      <c r="AF53" s="3">
        <f t="shared" si="82"/>
        <v>70</v>
      </c>
      <c r="AG53" s="3">
        <f t="shared" si="82"/>
        <v>70</v>
      </c>
      <c r="AH53" s="3">
        <f t="shared" si="82"/>
        <v>70</v>
      </c>
      <c r="AI53" s="3">
        <f t="shared" si="82"/>
        <v>70</v>
      </c>
      <c r="AJ53" s="3">
        <f t="shared" si="82"/>
        <v>70</v>
      </c>
      <c r="AK53" s="3">
        <f t="shared" si="82"/>
        <v>70</v>
      </c>
      <c r="AL53" s="3">
        <f t="shared" si="82"/>
        <v>70</v>
      </c>
      <c r="AM53" s="3">
        <f t="shared" si="82"/>
        <v>70</v>
      </c>
      <c r="AN53" s="3">
        <f t="shared" si="82"/>
        <v>70</v>
      </c>
      <c r="AO53" s="3">
        <f t="shared" si="83"/>
        <v>70</v>
      </c>
      <c r="AP53" s="3">
        <f t="shared" si="83"/>
        <v>70</v>
      </c>
      <c r="AQ53" s="3">
        <f t="shared" si="83"/>
        <v>70</v>
      </c>
      <c r="AR53" s="3">
        <f t="shared" si="83"/>
        <v>70</v>
      </c>
      <c r="AS53" s="3">
        <f t="shared" si="83"/>
        <v>70</v>
      </c>
      <c r="AT53" s="3">
        <f t="shared" si="83"/>
        <v>70</v>
      </c>
      <c r="AU53" s="3">
        <f t="shared" si="83"/>
        <v>70</v>
      </c>
      <c r="AV53" s="3">
        <f t="shared" si="83"/>
        <v>70</v>
      </c>
      <c r="AW53" s="3">
        <f t="shared" si="83"/>
        <v>70</v>
      </c>
      <c r="AX53" s="3">
        <f t="shared" si="83"/>
        <v>70</v>
      </c>
      <c r="AY53" s="3">
        <f t="shared" si="83"/>
        <v>70</v>
      </c>
      <c r="AZ53" s="3">
        <f t="shared" si="83"/>
        <v>70</v>
      </c>
      <c r="BA53" s="3">
        <f t="shared" si="90"/>
        <v>70</v>
      </c>
      <c r="BB53" s="3">
        <f t="shared" si="90"/>
        <v>70</v>
      </c>
      <c r="BC53" s="3">
        <f t="shared" si="90"/>
        <v>70</v>
      </c>
      <c r="BD53" s="3">
        <f t="shared" si="90"/>
        <v>70</v>
      </c>
      <c r="BE53" s="3">
        <f t="shared" si="90"/>
        <v>70</v>
      </c>
      <c r="BF53" s="3">
        <f t="shared" si="90"/>
        <v>70</v>
      </c>
      <c r="BG53" s="3">
        <f t="shared" si="90"/>
        <v>70</v>
      </c>
      <c r="BH53" s="3">
        <f t="shared" si="90"/>
        <v>70</v>
      </c>
      <c r="BI53" s="3">
        <f t="shared" si="90"/>
        <v>70</v>
      </c>
      <c r="BJ53" s="3">
        <f t="shared" si="90"/>
        <v>70</v>
      </c>
      <c r="BK53" s="3">
        <f t="shared" si="90"/>
        <v>70</v>
      </c>
      <c r="BL53" s="3">
        <f t="shared" si="90"/>
        <v>70</v>
      </c>
      <c r="BM53" s="3">
        <f t="shared" si="91"/>
        <v>70</v>
      </c>
      <c r="BN53" s="3">
        <f t="shared" si="85"/>
        <v>70</v>
      </c>
      <c r="BO53" s="3">
        <f t="shared" si="85"/>
        <v>70</v>
      </c>
      <c r="BP53" s="3">
        <f t="shared" si="85"/>
        <v>70</v>
      </c>
      <c r="BQ53" s="3">
        <f t="shared" si="85"/>
        <v>70</v>
      </c>
      <c r="BR53" s="3">
        <f t="shared" si="85"/>
        <v>70</v>
      </c>
      <c r="BS53" s="3">
        <f t="shared" si="85"/>
        <v>70</v>
      </c>
      <c r="BT53" s="3">
        <f t="shared" si="85"/>
        <v>70</v>
      </c>
      <c r="BU53" s="3">
        <f t="shared" si="85"/>
        <v>70</v>
      </c>
      <c r="BV53" s="3">
        <f t="shared" si="85"/>
        <v>70</v>
      </c>
      <c r="BW53" s="3">
        <f t="shared" si="85"/>
        <v>70</v>
      </c>
      <c r="BX53" s="3">
        <f t="shared" si="85"/>
        <v>70</v>
      </c>
      <c r="BY53" s="3">
        <f t="shared" si="86"/>
        <v>70</v>
      </c>
      <c r="BZ53" s="3">
        <f t="shared" si="87"/>
        <v>70</v>
      </c>
      <c r="CA53" s="3">
        <f t="shared" si="87"/>
        <v>70</v>
      </c>
      <c r="CB53" s="3">
        <f t="shared" si="87"/>
        <v>70</v>
      </c>
      <c r="CC53" s="3">
        <f t="shared" si="87"/>
        <v>70</v>
      </c>
      <c r="CD53" s="3">
        <f t="shared" si="87"/>
        <v>70</v>
      </c>
      <c r="CE53" s="3">
        <f t="shared" si="87"/>
        <v>70</v>
      </c>
      <c r="CF53" s="3">
        <f t="shared" si="87"/>
        <v>70</v>
      </c>
      <c r="CG53" s="3">
        <f t="shared" si="87"/>
        <v>70</v>
      </c>
      <c r="CH53" s="3">
        <f t="shared" si="87"/>
        <v>70</v>
      </c>
      <c r="CI53" s="3">
        <f t="shared" si="87"/>
        <v>70</v>
      </c>
      <c r="CJ53" s="3">
        <f t="shared" si="87"/>
        <v>70</v>
      </c>
      <c r="CK53" s="3">
        <f t="shared" si="88"/>
        <v>70</v>
      </c>
      <c r="CL53" s="3">
        <f t="shared" si="89"/>
        <v>70</v>
      </c>
      <c r="CM53" s="3">
        <f t="shared" si="89"/>
        <v>70</v>
      </c>
      <c r="CN53" s="3">
        <f t="shared" si="89"/>
        <v>70</v>
      </c>
      <c r="CO53" s="3">
        <f t="shared" si="89"/>
        <v>70</v>
      </c>
      <c r="CP53" s="3">
        <f t="shared" si="89"/>
        <v>70</v>
      </c>
      <c r="CQ53" s="3">
        <f t="shared" si="89"/>
        <v>70</v>
      </c>
      <c r="CR53" s="3">
        <f t="shared" si="89"/>
        <v>70</v>
      </c>
      <c r="CS53" s="3">
        <f t="shared" si="89"/>
        <v>70</v>
      </c>
      <c r="CT53" s="3">
        <f t="shared" si="89"/>
        <v>70</v>
      </c>
      <c r="CU53" s="3">
        <f t="shared" si="89"/>
        <v>70</v>
      </c>
      <c r="CV53" s="3">
        <f t="shared" si="89"/>
        <v>70</v>
      </c>
    </row>
    <row r="54" spans="2:100" x14ac:dyDescent="0.2">
      <c r="B54" t="s">
        <v>62</v>
      </c>
      <c r="D54" s="3">
        <f>'budget 7 units 6D 1 2nd country'!D56</f>
        <v>5400</v>
      </c>
      <c r="E54" s="3">
        <f>'budget 7 units 6D 1 2nd country'!E56</f>
        <v>5400</v>
      </c>
      <c r="F54" s="3">
        <f>'budget 7 units 6D 1 2nd country'!F56</f>
        <v>5600</v>
      </c>
      <c r="G54" s="3">
        <f>'budget 7 units 6D 1 2nd country'!G56</f>
        <v>5900</v>
      </c>
      <c r="H54" s="3">
        <f>'budget 7 units 6D 1 2nd country'!H56</f>
        <v>6100</v>
      </c>
      <c r="I54" s="3">
        <f>'budget 7 units 6D 1 2nd country'!I56</f>
        <v>6300</v>
      </c>
      <c r="J54" s="3">
        <f>'budget 7 units 6D 1 2nd country'!J56</f>
        <v>6426</v>
      </c>
      <c r="K54" s="3">
        <f>'budget 7 units 6D 1 2nd country'!K56</f>
        <v>6554.52</v>
      </c>
      <c r="L54" s="3"/>
      <c r="M54" s="3">
        <f t="shared" si="77"/>
        <v>5400</v>
      </c>
      <c r="N54" s="3">
        <f t="shared" si="78"/>
        <v>5400</v>
      </c>
      <c r="O54" s="3">
        <f t="shared" si="78"/>
        <v>5400</v>
      </c>
      <c r="P54" s="3">
        <f t="shared" si="78"/>
        <v>5400</v>
      </c>
      <c r="Q54" s="3">
        <f t="shared" si="79"/>
        <v>5400</v>
      </c>
      <c r="R54" s="3">
        <f t="shared" si="80"/>
        <v>5400</v>
      </c>
      <c r="S54" s="3">
        <f t="shared" si="80"/>
        <v>5400</v>
      </c>
      <c r="T54" s="3">
        <f t="shared" si="80"/>
        <v>5400</v>
      </c>
      <c r="U54" s="3">
        <f t="shared" si="80"/>
        <v>5400</v>
      </c>
      <c r="V54" s="3">
        <f t="shared" si="80"/>
        <v>5400</v>
      </c>
      <c r="W54" s="3">
        <f t="shared" si="80"/>
        <v>5400</v>
      </c>
      <c r="X54" s="3">
        <f t="shared" si="80"/>
        <v>5400</v>
      </c>
      <c r="Y54" s="3">
        <f t="shared" si="80"/>
        <v>5400</v>
      </c>
      <c r="Z54" s="3">
        <f t="shared" si="80"/>
        <v>5400</v>
      </c>
      <c r="AA54" s="3">
        <f t="shared" si="80"/>
        <v>5400</v>
      </c>
      <c r="AB54" s="3">
        <f t="shared" si="80"/>
        <v>5400</v>
      </c>
      <c r="AC54" s="3">
        <f t="shared" si="81"/>
        <v>5600</v>
      </c>
      <c r="AD54" s="3">
        <f t="shared" si="82"/>
        <v>5600</v>
      </c>
      <c r="AE54" s="3">
        <f t="shared" si="82"/>
        <v>5600</v>
      </c>
      <c r="AF54" s="3">
        <f t="shared" si="82"/>
        <v>5600</v>
      </c>
      <c r="AG54" s="3">
        <f t="shared" si="82"/>
        <v>5600</v>
      </c>
      <c r="AH54" s="3">
        <f t="shared" si="82"/>
        <v>5600</v>
      </c>
      <c r="AI54" s="3">
        <f t="shared" si="82"/>
        <v>5600</v>
      </c>
      <c r="AJ54" s="3">
        <f t="shared" si="82"/>
        <v>5600</v>
      </c>
      <c r="AK54" s="3">
        <f t="shared" si="82"/>
        <v>5600</v>
      </c>
      <c r="AL54" s="3">
        <f t="shared" si="82"/>
        <v>5600</v>
      </c>
      <c r="AM54" s="3">
        <f t="shared" si="82"/>
        <v>5600</v>
      </c>
      <c r="AN54" s="3">
        <f t="shared" si="82"/>
        <v>5600</v>
      </c>
      <c r="AO54" s="3">
        <f t="shared" si="83"/>
        <v>5900</v>
      </c>
      <c r="AP54" s="3">
        <f t="shared" si="83"/>
        <v>5900</v>
      </c>
      <c r="AQ54" s="3">
        <f t="shared" si="83"/>
        <v>5900</v>
      </c>
      <c r="AR54" s="3">
        <f t="shared" si="83"/>
        <v>5900</v>
      </c>
      <c r="AS54" s="3">
        <f t="shared" si="83"/>
        <v>5900</v>
      </c>
      <c r="AT54" s="3">
        <f t="shared" si="83"/>
        <v>5900</v>
      </c>
      <c r="AU54" s="3">
        <f t="shared" si="83"/>
        <v>5900</v>
      </c>
      <c r="AV54" s="3">
        <f t="shared" si="83"/>
        <v>5900</v>
      </c>
      <c r="AW54" s="3">
        <f t="shared" si="83"/>
        <v>5900</v>
      </c>
      <c r="AX54" s="3">
        <f t="shared" si="83"/>
        <v>5900</v>
      </c>
      <c r="AY54" s="3">
        <f t="shared" si="83"/>
        <v>5900</v>
      </c>
      <c r="AZ54" s="3">
        <f t="shared" si="83"/>
        <v>5900</v>
      </c>
      <c r="BA54" s="3">
        <f t="shared" si="90"/>
        <v>6100</v>
      </c>
      <c r="BB54" s="3">
        <f t="shared" si="90"/>
        <v>6100</v>
      </c>
      <c r="BC54" s="3">
        <f t="shared" si="90"/>
        <v>6100</v>
      </c>
      <c r="BD54" s="3">
        <f t="shared" si="90"/>
        <v>6100</v>
      </c>
      <c r="BE54" s="3">
        <f t="shared" si="90"/>
        <v>6100</v>
      </c>
      <c r="BF54" s="3">
        <f t="shared" si="90"/>
        <v>6100</v>
      </c>
      <c r="BG54" s="3">
        <f t="shared" si="90"/>
        <v>6100</v>
      </c>
      <c r="BH54" s="3">
        <f t="shared" si="90"/>
        <v>6100</v>
      </c>
      <c r="BI54" s="3">
        <f t="shared" si="90"/>
        <v>6100</v>
      </c>
      <c r="BJ54" s="3">
        <f t="shared" si="90"/>
        <v>6100</v>
      </c>
      <c r="BK54" s="3">
        <f t="shared" si="90"/>
        <v>6100</v>
      </c>
      <c r="BL54" s="3">
        <f t="shared" si="90"/>
        <v>6100</v>
      </c>
      <c r="BM54" s="3">
        <f t="shared" si="91"/>
        <v>6300</v>
      </c>
      <c r="BN54" s="3">
        <f t="shared" si="85"/>
        <v>6300</v>
      </c>
      <c r="BO54" s="3">
        <f t="shared" si="85"/>
        <v>6300</v>
      </c>
      <c r="BP54" s="3">
        <f t="shared" si="85"/>
        <v>6300</v>
      </c>
      <c r="BQ54" s="3">
        <f t="shared" si="85"/>
        <v>6300</v>
      </c>
      <c r="BR54" s="3">
        <f t="shared" si="85"/>
        <v>6300</v>
      </c>
      <c r="BS54" s="3">
        <f t="shared" si="85"/>
        <v>6300</v>
      </c>
      <c r="BT54" s="3">
        <f t="shared" si="85"/>
        <v>6300</v>
      </c>
      <c r="BU54" s="3">
        <f t="shared" si="85"/>
        <v>6300</v>
      </c>
      <c r="BV54" s="3">
        <f t="shared" si="85"/>
        <v>6300</v>
      </c>
      <c r="BW54" s="3">
        <f t="shared" si="85"/>
        <v>6300</v>
      </c>
      <c r="BX54" s="3">
        <f t="shared" si="85"/>
        <v>6300</v>
      </c>
      <c r="BY54" s="3">
        <f t="shared" si="86"/>
        <v>6426</v>
      </c>
      <c r="BZ54" s="3">
        <f t="shared" si="87"/>
        <v>6426</v>
      </c>
      <c r="CA54" s="3">
        <f t="shared" si="87"/>
        <v>6426</v>
      </c>
      <c r="CB54" s="3">
        <f t="shared" si="87"/>
        <v>6426</v>
      </c>
      <c r="CC54" s="3">
        <f t="shared" si="87"/>
        <v>6426</v>
      </c>
      <c r="CD54" s="3">
        <f t="shared" si="87"/>
        <v>6426</v>
      </c>
      <c r="CE54" s="3">
        <f t="shared" si="87"/>
        <v>6426</v>
      </c>
      <c r="CF54" s="3">
        <f t="shared" si="87"/>
        <v>6426</v>
      </c>
      <c r="CG54" s="3">
        <f t="shared" si="87"/>
        <v>6426</v>
      </c>
      <c r="CH54" s="3">
        <f t="shared" si="87"/>
        <v>6426</v>
      </c>
      <c r="CI54" s="3">
        <f t="shared" si="87"/>
        <v>6426</v>
      </c>
      <c r="CJ54" s="3">
        <f t="shared" si="87"/>
        <v>6426</v>
      </c>
      <c r="CK54" s="3">
        <f t="shared" si="88"/>
        <v>6554.52</v>
      </c>
      <c r="CL54" s="3">
        <f t="shared" si="89"/>
        <v>6554.52</v>
      </c>
      <c r="CM54" s="3">
        <f t="shared" si="89"/>
        <v>6554.52</v>
      </c>
      <c r="CN54" s="3">
        <f t="shared" si="89"/>
        <v>6554.52</v>
      </c>
      <c r="CO54" s="3">
        <f t="shared" si="89"/>
        <v>6554.52</v>
      </c>
      <c r="CP54" s="3">
        <f t="shared" si="89"/>
        <v>6554.52</v>
      </c>
      <c r="CQ54" s="3">
        <f t="shared" si="89"/>
        <v>6554.52</v>
      </c>
      <c r="CR54" s="3">
        <f t="shared" si="89"/>
        <v>6554.52</v>
      </c>
      <c r="CS54" s="3">
        <f t="shared" si="89"/>
        <v>6554.52</v>
      </c>
      <c r="CT54" s="3">
        <f t="shared" si="89"/>
        <v>6554.52</v>
      </c>
      <c r="CU54" s="3">
        <f t="shared" si="89"/>
        <v>6554.52</v>
      </c>
      <c r="CV54" s="3">
        <f t="shared" si="89"/>
        <v>6554.52</v>
      </c>
    </row>
    <row r="55" spans="2:100" x14ac:dyDescent="0.2">
      <c r="B55" t="s">
        <v>6</v>
      </c>
      <c r="D55" s="30">
        <f>'budget 7 units 6D 1 2nd country'!D57</f>
        <v>0.1</v>
      </c>
      <c r="E55" s="30">
        <f>'budget 7 units 6D 1 2nd country'!E57</f>
        <v>0.1</v>
      </c>
      <c r="F55" s="30">
        <f>'budget 7 units 6D 1 2nd country'!F57</f>
        <v>0.1</v>
      </c>
      <c r="G55" s="30">
        <f>'budget 7 units 6D 1 2nd country'!G57</f>
        <v>0.09</v>
      </c>
      <c r="H55" s="30">
        <f>'budget 7 units 6D 1 2nd country'!H57</f>
        <v>0.08</v>
      </c>
      <c r="I55" s="30">
        <f>'budget 7 units 6D 1 2nd country'!I57</f>
        <v>7.0000000000000007E-2</v>
      </c>
      <c r="J55" s="30">
        <f>'budget 7 units 6D 1 2nd country'!J57</f>
        <v>6.3000000000000014E-2</v>
      </c>
      <c r="K55" s="30">
        <f>'budget 7 units 6D 1 2nd country'!K57</f>
        <v>5.6700000000000014E-2</v>
      </c>
      <c r="L55" s="5"/>
      <c r="M55" s="5">
        <f t="shared" si="77"/>
        <v>0.1</v>
      </c>
      <c r="N55" s="5">
        <f t="shared" si="78"/>
        <v>0.1</v>
      </c>
      <c r="O55" s="5">
        <f t="shared" si="78"/>
        <v>0.1</v>
      </c>
      <c r="P55" s="5">
        <f t="shared" si="78"/>
        <v>0.1</v>
      </c>
      <c r="Q55" s="5">
        <f t="shared" si="79"/>
        <v>0.1</v>
      </c>
      <c r="R55" s="5">
        <f t="shared" si="80"/>
        <v>0.1</v>
      </c>
      <c r="S55" s="5">
        <f t="shared" si="80"/>
        <v>0.1</v>
      </c>
      <c r="T55" s="5">
        <f t="shared" si="80"/>
        <v>0.1</v>
      </c>
      <c r="U55" s="5">
        <f t="shared" si="80"/>
        <v>0.1</v>
      </c>
      <c r="V55" s="5">
        <f t="shared" si="80"/>
        <v>0.1</v>
      </c>
      <c r="W55" s="5">
        <f t="shared" si="80"/>
        <v>0.1</v>
      </c>
      <c r="X55" s="5">
        <f t="shared" si="80"/>
        <v>0.1</v>
      </c>
      <c r="Y55" s="5">
        <f t="shared" si="80"/>
        <v>0.1</v>
      </c>
      <c r="Z55" s="5">
        <f t="shared" si="80"/>
        <v>0.1</v>
      </c>
      <c r="AA55" s="5">
        <f t="shared" si="80"/>
        <v>0.1</v>
      </c>
      <c r="AB55" s="5">
        <f t="shared" si="80"/>
        <v>0.1</v>
      </c>
      <c r="AC55" s="5">
        <f t="shared" si="81"/>
        <v>0.1</v>
      </c>
      <c r="AD55" s="5">
        <f t="shared" si="82"/>
        <v>0.1</v>
      </c>
      <c r="AE55" s="5">
        <f t="shared" si="82"/>
        <v>0.1</v>
      </c>
      <c r="AF55" s="5">
        <f t="shared" si="82"/>
        <v>0.1</v>
      </c>
      <c r="AG55" s="5">
        <f t="shared" si="82"/>
        <v>0.1</v>
      </c>
      <c r="AH55" s="5">
        <f t="shared" si="82"/>
        <v>0.1</v>
      </c>
      <c r="AI55" s="5">
        <f t="shared" si="82"/>
        <v>0.1</v>
      </c>
      <c r="AJ55" s="5">
        <f t="shared" si="82"/>
        <v>0.1</v>
      </c>
      <c r="AK55" s="5">
        <f t="shared" si="82"/>
        <v>0.1</v>
      </c>
      <c r="AL55" s="5">
        <f t="shared" si="82"/>
        <v>0.1</v>
      </c>
      <c r="AM55" s="5">
        <f t="shared" si="82"/>
        <v>0.1</v>
      </c>
      <c r="AN55" s="5">
        <f t="shared" si="82"/>
        <v>0.1</v>
      </c>
      <c r="AO55" s="5">
        <f t="shared" si="83"/>
        <v>0.09</v>
      </c>
      <c r="AP55" s="5">
        <f t="shared" si="83"/>
        <v>0.09</v>
      </c>
      <c r="AQ55" s="5">
        <f t="shared" si="83"/>
        <v>0.09</v>
      </c>
      <c r="AR55" s="5">
        <f t="shared" si="83"/>
        <v>0.09</v>
      </c>
      <c r="AS55" s="5">
        <f t="shared" si="83"/>
        <v>0.09</v>
      </c>
      <c r="AT55" s="5">
        <f t="shared" si="83"/>
        <v>0.09</v>
      </c>
      <c r="AU55" s="5">
        <f t="shared" si="83"/>
        <v>0.09</v>
      </c>
      <c r="AV55" s="5">
        <f t="shared" si="83"/>
        <v>0.09</v>
      </c>
      <c r="AW55" s="5">
        <f t="shared" si="83"/>
        <v>0.09</v>
      </c>
      <c r="AX55" s="5">
        <f t="shared" si="83"/>
        <v>0.09</v>
      </c>
      <c r="AY55" s="5">
        <f t="shared" si="83"/>
        <v>0.09</v>
      </c>
      <c r="AZ55" s="5">
        <f t="shared" si="83"/>
        <v>0.09</v>
      </c>
      <c r="BA55" s="5">
        <f t="shared" si="90"/>
        <v>0.08</v>
      </c>
      <c r="BB55" s="5">
        <f t="shared" si="90"/>
        <v>0.08</v>
      </c>
      <c r="BC55" s="5">
        <f t="shared" si="90"/>
        <v>0.08</v>
      </c>
      <c r="BD55" s="5">
        <f t="shared" si="90"/>
        <v>0.08</v>
      </c>
      <c r="BE55" s="5">
        <f t="shared" si="90"/>
        <v>0.08</v>
      </c>
      <c r="BF55" s="5">
        <f t="shared" si="90"/>
        <v>0.08</v>
      </c>
      <c r="BG55" s="5">
        <f t="shared" si="90"/>
        <v>0.08</v>
      </c>
      <c r="BH55" s="5">
        <f t="shared" si="90"/>
        <v>0.08</v>
      </c>
      <c r="BI55" s="5">
        <f t="shared" si="90"/>
        <v>0.08</v>
      </c>
      <c r="BJ55" s="5">
        <f t="shared" si="90"/>
        <v>0.08</v>
      </c>
      <c r="BK55" s="5">
        <f t="shared" si="90"/>
        <v>0.08</v>
      </c>
      <c r="BL55" s="5">
        <f t="shared" si="90"/>
        <v>0.08</v>
      </c>
      <c r="BM55" s="5">
        <f t="shared" si="91"/>
        <v>7.0000000000000007E-2</v>
      </c>
      <c r="BN55" s="5">
        <f t="shared" si="85"/>
        <v>7.0000000000000007E-2</v>
      </c>
      <c r="BO55" s="5">
        <f t="shared" si="85"/>
        <v>7.0000000000000007E-2</v>
      </c>
      <c r="BP55" s="5">
        <f t="shared" si="85"/>
        <v>7.0000000000000007E-2</v>
      </c>
      <c r="BQ55" s="5">
        <f t="shared" si="85"/>
        <v>7.0000000000000007E-2</v>
      </c>
      <c r="BR55" s="5">
        <f t="shared" si="85"/>
        <v>7.0000000000000007E-2</v>
      </c>
      <c r="BS55" s="5">
        <f t="shared" si="85"/>
        <v>7.0000000000000007E-2</v>
      </c>
      <c r="BT55" s="5">
        <f t="shared" si="85"/>
        <v>7.0000000000000007E-2</v>
      </c>
      <c r="BU55" s="5">
        <f t="shared" si="85"/>
        <v>7.0000000000000007E-2</v>
      </c>
      <c r="BV55" s="5">
        <f t="shared" si="85"/>
        <v>7.0000000000000007E-2</v>
      </c>
      <c r="BW55" s="5">
        <f t="shared" si="85"/>
        <v>7.0000000000000007E-2</v>
      </c>
      <c r="BX55" s="5">
        <f t="shared" si="85"/>
        <v>7.0000000000000007E-2</v>
      </c>
      <c r="BY55" s="5">
        <f t="shared" si="86"/>
        <v>6.3000000000000014E-2</v>
      </c>
      <c r="BZ55" s="5">
        <f t="shared" si="87"/>
        <v>6.3000000000000014E-2</v>
      </c>
      <c r="CA55" s="5">
        <f t="shared" si="87"/>
        <v>6.3000000000000014E-2</v>
      </c>
      <c r="CB55" s="5">
        <f t="shared" si="87"/>
        <v>6.3000000000000014E-2</v>
      </c>
      <c r="CC55" s="5">
        <f t="shared" si="87"/>
        <v>6.3000000000000014E-2</v>
      </c>
      <c r="CD55" s="5">
        <f t="shared" si="87"/>
        <v>6.3000000000000014E-2</v>
      </c>
      <c r="CE55" s="5">
        <f t="shared" si="87"/>
        <v>6.3000000000000014E-2</v>
      </c>
      <c r="CF55" s="5">
        <f t="shared" si="87"/>
        <v>6.3000000000000014E-2</v>
      </c>
      <c r="CG55" s="5">
        <f t="shared" si="87"/>
        <v>6.3000000000000014E-2</v>
      </c>
      <c r="CH55" s="5">
        <f t="shared" si="87"/>
        <v>6.3000000000000014E-2</v>
      </c>
      <c r="CI55" s="5">
        <f t="shared" si="87"/>
        <v>6.3000000000000014E-2</v>
      </c>
      <c r="CJ55" s="5">
        <f t="shared" si="87"/>
        <v>6.3000000000000014E-2</v>
      </c>
      <c r="CK55" s="5">
        <f t="shared" si="88"/>
        <v>5.6700000000000014E-2</v>
      </c>
      <c r="CL55" s="5">
        <f t="shared" si="89"/>
        <v>5.6700000000000014E-2</v>
      </c>
      <c r="CM55" s="5">
        <f t="shared" si="89"/>
        <v>5.6700000000000014E-2</v>
      </c>
      <c r="CN55" s="5">
        <f t="shared" si="89"/>
        <v>5.6700000000000014E-2</v>
      </c>
      <c r="CO55" s="5">
        <f t="shared" si="89"/>
        <v>5.6700000000000014E-2</v>
      </c>
      <c r="CP55" s="5">
        <f t="shared" si="89"/>
        <v>5.6700000000000014E-2</v>
      </c>
      <c r="CQ55" s="5">
        <f t="shared" si="89"/>
        <v>5.6700000000000014E-2</v>
      </c>
      <c r="CR55" s="5">
        <f t="shared" si="89"/>
        <v>5.6700000000000014E-2</v>
      </c>
      <c r="CS55" s="5">
        <f t="shared" si="89"/>
        <v>5.6700000000000014E-2</v>
      </c>
      <c r="CT55" s="5">
        <f t="shared" si="89"/>
        <v>5.6700000000000014E-2</v>
      </c>
      <c r="CU55" s="5">
        <f t="shared" si="89"/>
        <v>5.6700000000000014E-2</v>
      </c>
      <c r="CV55" s="5">
        <f t="shared" si="89"/>
        <v>5.6700000000000014E-2</v>
      </c>
    </row>
    <row r="56" spans="2:100" x14ac:dyDescent="0.2">
      <c r="B56" t="s">
        <v>89</v>
      </c>
      <c r="D56" s="30">
        <f>'budget 7 units 6D 1 2nd country'!D58</f>
        <v>0.1</v>
      </c>
      <c r="E56" s="30">
        <f>'budget 7 units 6D 1 2nd country'!E58</f>
        <v>0.1</v>
      </c>
      <c r="F56" s="30">
        <f>'budget 7 units 6D 1 2nd country'!F58</f>
        <v>0.1</v>
      </c>
      <c r="G56" s="30">
        <f>'budget 7 units 6D 1 2nd country'!G58</f>
        <v>0.1</v>
      </c>
      <c r="H56" s="30">
        <f>'budget 7 units 6D 1 2nd country'!H58</f>
        <v>0.1</v>
      </c>
      <c r="I56" s="30">
        <f>'budget 7 units 6D 1 2nd country'!I58</f>
        <v>0.1</v>
      </c>
      <c r="J56" s="30">
        <f>'budget 7 units 6D 1 2nd country'!J58</f>
        <v>0.1</v>
      </c>
      <c r="K56" s="30">
        <f>'budget 7 units 6D 1 2nd country'!K58</f>
        <v>0.1</v>
      </c>
      <c r="L56" s="6"/>
      <c r="M56" s="5">
        <f t="shared" si="77"/>
        <v>0.1</v>
      </c>
      <c r="N56" s="5">
        <f t="shared" si="78"/>
        <v>0.1</v>
      </c>
      <c r="O56" s="5">
        <f t="shared" si="78"/>
        <v>0.1</v>
      </c>
      <c r="P56" s="5">
        <f t="shared" si="78"/>
        <v>0.1</v>
      </c>
      <c r="Q56" s="5">
        <f t="shared" si="79"/>
        <v>0.1</v>
      </c>
      <c r="R56" s="5">
        <f t="shared" si="80"/>
        <v>0.1</v>
      </c>
      <c r="S56" s="5">
        <f t="shared" si="80"/>
        <v>0.1</v>
      </c>
      <c r="T56" s="5">
        <f t="shared" si="80"/>
        <v>0.1</v>
      </c>
      <c r="U56" s="5">
        <f t="shared" si="80"/>
        <v>0.1</v>
      </c>
      <c r="V56" s="5">
        <f t="shared" si="80"/>
        <v>0.1</v>
      </c>
      <c r="W56" s="5">
        <f t="shared" si="80"/>
        <v>0.1</v>
      </c>
      <c r="X56" s="5">
        <f t="shared" si="80"/>
        <v>0.1</v>
      </c>
      <c r="Y56" s="5">
        <f t="shared" si="80"/>
        <v>0.1</v>
      </c>
      <c r="Z56" s="5">
        <f t="shared" si="80"/>
        <v>0.1</v>
      </c>
      <c r="AA56" s="5">
        <f t="shared" si="80"/>
        <v>0.1</v>
      </c>
      <c r="AB56" s="5">
        <f t="shared" si="80"/>
        <v>0.1</v>
      </c>
      <c r="AC56" s="5">
        <f t="shared" si="81"/>
        <v>0.1</v>
      </c>
      <c r="AD56" s="5">
        <f t="shared" si="82"/>
        <v>0.1</v>
      </c>
      <c r="AE56" s="5">
        <f t="shared" si="82"/>
        <v>0.1</v>
      </c>
      <c r="AF56" s="5">
        <f t="shared" si="82"/>
        <v>0.1</v>
      </c>
      <c r="AG56" s="5">
        <f t="shared" si="82"/>
        <v>0.1</v>
      </c>
      <c r="AH56" s="5">
        <f t="shared" si="82"/>
        <v>0.1</v>
      </c>
      <c r="AI56" s="5">
        <f t="shared" si="82"/>
        <v>0.1</v>
      </c>
      <c r="AJ56" s="5">
        <f t="shared" si="82"/>
        <v>0.1</v>
      </c>
      <c r="AK56" s="5">
        <f t="shared" si="82"/>
        <v>0.1</v>
      </c>
      <c r="AL56" s="5">
        <f t="shared" si="82"/>
        <v>0.1</v>
      </c>
      <c r="AM56" s="5">
        <f t="shared" si="82"/>
        <v>0.1</v>
      </c>
      <c r="AN56" s="5">
        <f t="shared" si="82"/>
        <v>0.1</v>
      </c>
      <c r="AO56" s="5">
        <f t="shared" si="83"/>
        <v>0.1</v>
      </c>
      <c r="AP56" s="5">
        <f t="shared" si="83"/>
        <v>0.1</v>
      </c>
      <c r="AQ56" s="5">
        <f t="shared" si="83"/>
        <v>0.1</v>
      </c>
      <c r="AR56" s="5">
        <f t="shared" si="83"/>
        <v>0.1</v>
      </c>
      <c r="AS56" s="5">
        <f t="shared" si="83"/>
        <v>0.1</v>
      </c>
      <c r="AT56" s="5">
        <f t="shared" si="83"/>
        <v>0.1</v>
      </c>
      <c r="AU56" s="5">
        <f t="shared" si="83"/>
        <v>0.1</v>
      </c>
      <c r="AV56" s="5">
        <f t="shared" si="83"/>
        <v>0.1</v>
      </c>
      <c r="AW56" s="5">
        <f t="shared" si="83"/>
        <v>0.1</v>
      </c>
      <c r="AX56" s="5">
        <f t="shared" si="83"/>
        <v>0.1</v>
      </c>
      <c r="AY56" s="5">
        <f t="shared" si="83"/>
        <v>0.1</v>
      </c>
      <c r="AZ56" s="5">
        <f t="shared" si="83"/>
        <v>0.1</v>
      </c>
      <c r="BA56" s="5">
        <f t="shared" si="90"/>
        <v>0.1</v>
      </c>
      <c r="BB56" s="5">
        <f t="shared" si="90"/>
        <v>0.1</v>
      </c>
      <c r="BC56" s="5">
        <f t="shared" si="90"/>
        <v>0.1</v>
      </c>
      <c r="BD56" s="5">
        <f t="shared" si="90"/>
        <v>0.1</v>
      </c>
      <c r="BE56" s="5">
        <f t="shared" si="90"/>
        <v>0.1</v>
      </c>
      <c r="BF56" s="5">
        <f t="shared" si="90"/>
        <v>0.1</v>
      </c>
      <c r="BG56" s="5">
        <f t="shared" si="90"/>
        <v>0.1</v>
      </c>
      <c r="BH56" s="5">
        <f t="shared" si="90"/>
        <v>0.1</v>
      </c>
      <c r="BI56" s="5">
        <f t="shared" si="90"/>
        <v>0.1</v>
      </c>
      <c r="BJ56" s="5">
        <f t="shared" si="90"/>
        <v>0.1</v>
      </c>
      <c r="BK56" s="5">
        <f t="shared" si="90"/>
        <v>0.1</v>
      </c>
      <c r="BL56" s="5">
        <f t="shared" si="90"/>
        <v>0.1</v>
      </c>
      <c r="BM56" s="5">
        <f t="shared" si="91"/>
        <v>0.1</v>
      </c>
      <c r="BN56" s="5">
        <f t="shared" si="85"/>
        <v>0.1</v>
      </c>
      <c r="BO56" s="5">
        <f t="shared" si="85"/>
        <v>0.1</v>
      </c>
      <c r="BP56" s="5">
        <f t="shared" si="85"/>
        <v>0.1</v>
      </c>
      <c r="BQ56" s="5">
        <f t="shared" si="85"/>
        <v>0.1</v>
      </c>
      <c r="BR56" s="5">
        <f t="shared" si="85"/>
        <v>0.1</v>
      </c>
      <c r="BS56" s="5">
        <f t="shared" si="85"/>
        <v>0.1</v>
      </c>
      <c r="BT56" s="5">
        <f t="shared" si="85"/>
        <v>0.1</v>
      </c>
      <c r="BU56" s="5">
        <f t="shared" si="85"/>
        <v>0.1</v>
      </c>
      <c r="BV56" s="5">
        <f t="shared" si="85"/>
        <v>0.1</v>
      </c>
      <c r="BW56" s="5">
        <f t="shared" si="85"/>
        <v>0.1</v>
      </c>
      <c r="BX56" s="5">
        <f t="shared" si="85"/>
        <v>0.1</v>
      </c>
      <c r="BY56" s="5">
        <f t="shared" si="86"/>
        <v>0.1</v>
      </c>
      <c r="BZ56" s="5">
        <f t="shared" si="87"/>
        <v>0.1</v>
      </c>
      <c r="CA56" s="5">
        <f t="shared" si="87"/>
        <v>0.1</v>
      </c>
      <c r="CB56" s="5">
        <f t="shared" si="87"/>
        <v>0.1</v>
      </c>
      <c r="CC56" s="5">
        <f t="shared" si="87"/>
        <v>0.1</v>
      </c>
      <c r="CD56" s="5">
        <f t="shared" si="87"/>
        <v>0.1</v>
      </c>
      <c r="CE56" s="5">
        <f t="shared" si="87"/>
        <v>0.1</v>
      </c>
      <c r="CF56" s="5">
        <f t="shared" si="87"/>
        <v>0.1</v>
      </c>
      <c r="CG56" s="5">
        <f t="shared" si="87"/>
        <v>0.1</v>
      </c>
      <c r="CH56" s="5">
        <f t="shared" si="87"/>
        <v>0.1</v>
      </c>
      <c r="CI56" s="5">
        <f t="shared" si="87"/>
        <v>0.1</v>
      </c>
      <c r="CJ56" s="5">
        <f t="shared" si="87"/>
        <v>0.1</v>
      </c>
      <c r="CK56" s="5">
        <f t="shared" si="88"/>
        <v>0.1</v>
      </c>
      <c r="CL56" s="5">
        <f t="shared" si="89"/>
        <v>0.1</v>
      </c>
      <c r="CM56" s="5">
        <f t="shared" si="89"/>
        <v>0.1</v>
      </c>
      <c r="CN56" s="5">
        <f t="shared" si="89"/>
        <v>0.1</v>
      </c>
      <c r="CO56" s="5">
        <f t="shared" si="89"/>
        <v>0.1</v>
      </c>
      <c r="CP56" s="5">
        <f t="shared" si="89"/>
        <v>0.1</v>
      </c>
      <c r="CQ56" s="5">
        <f t="shared" si="89"/>
        <v>0.1</v>
      </c>
      <c r="CR56" s="5">
        <f t="shared" si="89"/>
        <v>0.1</v>
      </c>
      <c r="CS56" s="5">
        <f t="shared" si="89"/>
        <v>0.1</v>
      </c>
      <c r="CT56" s="5">
        <f t="shared" si="89"/>
        <v>0.1</v>
      </c>
      <c r="CU56" s="5">
        <f t="shared" si="89"/>
        <v>0.1</v>
      </c>
      <c r="CV56" s="5">
        <f t="shared" si="89"/>
        <v>0.1</v>
      </c>
    </row>
    <row r="57" spans="2:100" x14ac:dyDescent="0.2">
      <c r="L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2:100" x14ac:dyDescent="0.2">
      <c r="B58" t="s">
        <v>195</v>
      </c>
      <c r="E58" s="6">
        <v>0.1</v>
      </c>
      <c r="F58" t="s">
        <v>123</v>
      </c>
    </row>
    <row r="59" spans="2:100" x14ac:dyDescent="0.2">
      <c r="B59" t="s">
        <v>106</v>
      </c>
      <c r="E59" s="3">
        <f>4*K34+K41</f>
        <v>12008261.491551444</v>
      </c>
    </row>
    <row r="60" spans="2:100" x14ac:dyDescent="0.2">
      <c r="B60" t="s">
        <v>122</v>
      </c>
      <c r="E60" s="49">
        <f>D42+E42/(1+$E$58)+F42/(1+$E$58)^2+G42/(1+$E$58)^3+H42/(1+$E$58)^4+I42/(1+$E$58)^5+J42/(1+$E$58)^6+((K42/E58)/(1+E58)^7)</f>
        <v>10613098.323971938</v>
      </c>
    </row>
    <row r="61" spans="2:100" x14ac:dyDescent="0.2">
      <c r="B61" t="s">
        <v>196</v>
      </c>
      <c r="C61" s="45">
        <v>0.57999999999999996</v>
      </c>
      <c r="E61" s="3">
        <f>(D$37*((1+C61)^7))+(E$37*((1+C61)^6))+(F$37*((1+C61)^5))+(G$37*((1+C61)^4))+(H$37*((1+C61)^3))+(I$37*((1+C61)^2))</f>
        <v>10890318.007340806</v>
      </c>
    </row>
    <row r="62" spans="2:100" x14ac:dyDescent="0.2">
      <c r="C62" s="6"/>
      <c r="D62" s="3"/>
    </row>
  </sheetData>
  <pageMargins left="0.7" right="0.7" top="0.75" bottom="0.75" header="0.3" footer="0.3"/>
  <pageSetup orientation="portrait" r:id="rId1"/>
  <ignoredErrors>
    <ignoredError sqref="D20:H20 D8:I10 I13:I14 I31:I33 D11:H11 I27:I28 I16:I21 E22:K23 E21:H21 J21:K21 J20:K20 G24:K24 J10 Q8" formula="1"/>
    <ignoredError sqref="D29:H29 D30:H30" formulaRange="1"/>
    <ignoredError sqref="I29 I30 E24:F24" formula="1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64"/>
  <sheetViews>
    <sheetView zoomScale="90" zoomScaleNormal="90" workbookViewId="0">
      <pane xSplit="12" ySplit="4" topLeftCell="M5" activePane="bottomRight" state="frozen"/>
      <selection pane="topRight" activeCell="I1" sqref="I1"/>
      <selection pane="bottomLeft" activeCell="A5" sqref="A5"/>
      <selection pane="bottomRight" activeCell="J20" sqref="J20"/>
    </sheetView>
  </sheetViews>
  <sheetFormatPr baseColWidth="10" defaultColWidth="8.83203125" defaultRowHeight="15" x14ac:dyDescent="0.2"/>
  <cols>
    <col min="1" max="1" width="4.33203125" customWidth="1"/>
    <col min="2" max="2" width="54.5" bestFit="1" customWidth="1"/>
    <col min="3" max="3" width="7" customWidth="1"/>
    <col min="4" max="4" width="11.6640625" bestFit="1" customWidth="1"/>
    <col min="5" max="6" width="10.5" bestFit="1" customWidth="1"/>
    <col min="7" max="7" width="10.1640625" bestFit="1" customWidth="1"/>
    <col min="8" max="9" width="11.33203125" customWidth="1"/>
    <col min="10" max="11" width="12" bestFit="1" customWidth="1"/>
    <col min="12" max="12" width="3" customWidth="1"/>
    <col min="13" max="17" width="9.5" bestFit="1" customWidth="1"/>
    <col min="18" max="20" width="8.1640625" bestFit="1" customWidth="1"/>
    <col min="21" max="21" width="8.6640625" bestFit="1" customWidth="1"/>
    <col min="22" max="57" width="9.5" bestFit="1" customWidth="1"/>
    <col min="58" max="64" width="10.1640625" bestFit="1" customWidth="1"/>
    <col min="65" max="67" width="10.33203125" bestFit="1" customWidth="1"/>
    <col min="68" max="68" width="10.33203125" customWidth="1"/>
    <col min="69" max="73" width="10.33203125" bestFit="1" customWidth="1"/>
    <col min="74" max="100" width="11.5" bestFit="1" customWidth="1"/>
  </cols>
  <sheetData>
    <row r="1" spans="1:100" x14ac:dyDescent="0.2">
      <c r="B1" t="s">
        <v>263</v>
      </c>
    </row>
    <row r="2" spans="1:100" x14ac:dyDescent="0.2">
      <c r="B2" t="s">
        <v>66</v>
      </c>
      <c r="D2" s="3"/>
      <c r="E2" s="3"/>
      <c r="F2" s="3"/>
      <c r="G2" s="3"/>
      <c r="H2" s="3"/>
      <c r="I2" s="3"/>
      <c r="J2" s="3"/>
      <c r="K2" s="3"/>
    </row>
    <row r="3" spans="1:100" x14ac:dyDescent="0.2">
      <c r="D3" s="2" t="s">
        <v>137</v>
      </c>
      <c r="E3" s="2" t="s">
        <v>69</v>
      </c>
      <c r="F3" s="2" t="s">
        <v>70</v>
      </c>
      <c r="G3" s="2" t="s">
        <v>71</v>
      </c>
      <c r="H3" s="2" t="s">
        <v>103</v>
      </c>
      <c r="I3" s="2" t="s">
        <v>104</v>
      </c>
      <c r="J3" s="2" t="s">
        <v>121</v>
      </c>
      <c r="K3" s="2" t="s">
        <v>163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I3" t="s">
        <v>39</v>
      </c>
      <c r="AJ3" t="s">
        <v>40</v>
      </c>
      <c r="AK3" t="s">
        <v>41</v>
      </c>
      <c r="AL3" t="s">
        <v>42</v>
      </c>
      <c r="AM3" t="s">
        <v>43</v>
      </c>
      <c r="AN3" t="s">
        <v>44</v>
      </c>
      <c r="AO3" t="s">
        <v>45</v>
      </c>
      <c r="AP3" t="s">
        <v>46</v>
      </c>
      <c r="AQ3" t="s">
        <v>47</v>
      </c>
      <c r="AR3" t="s">
        <v>48</v>
      </c>
      <c r="AS3" t="s">
        <v>49</v>
      </c>
      <c r="AT3" t="s">
        <v>50</v>
      </c>
      <c r="AU3" t="s">
        <v>51</v>
      </c>
      <c r="AV3" t="s">
        <v>52</v>
      </c>
      <c r="AW3" t="s">
        <v>53</v>
      </c>
      <c r="AX3" t="s">
        <v>54</v>
      </c>
      <c r="AY3" t="s">
        <v>55</v>
      </c>
      <c r="AZ3" t="s">
        <v>56</v>
      </c>
      <c r="BA3" t="s">
        <v>90</v>
      </c>
      <c r="BB3" t="s">
        <v>91</v>
      </c>
      <c r="BC3" t="s">
        <v>92</v>
      </c>
      <c r="BD3" t="s">
        <v>93</v>
      </c>
      <c r="BE3" t="s">
        <v>94</v>
      </c>
      <c r="BF3" t="s">
        <v>95</v>
      </c>
      <c r="BG3" t="s">
        <v>96</v>
      </c>
      <c r="BH3" t="s">
        <v>97</v>
      </c>
      <c r="BI3" t="s">
        <v>98</v>
      </c>
      <c r="BJ3" t="s">
        <v>99</v>
      </c>
      <c r="BK3" t="s">
        <v>100</v>
      </c>
      <c r="BL3" t="s">
        <v>101</v>
      </c>
      <c r="BM3" t="s">
        <v>109</v>
      </c>
      <c r="BN3" t="s">
        <v>110</v>
      </c>
      <c r="BO3" t="s">
        <v>111</v>
      </c>
      <c r="BP3" t="s">
        <v>112</v>
      </c>
      <c r="BQ3" t="s">
        <v>113</v>
      </c>
      <c r="BR3" t="s">
        <v>114</v>
      </c>
      <c r="BS3" t="s">
        <v>115</v>
      </c>
      <c r="BT3" t="s">
        <v>116</v>
      </c>
      <c r="BU3" t="s">
        <v>117</v>
      </c>
      <c r="BV3" t="s">
        <v>118</v>
      </c>
      <c r="BW3" t="s">
        <v>119</v>
      </c>
      <c r="BX3" t="s">
        <v>120</v>
      </c>
      <c r="BY3" t="s">
        <v>164</v>
      </c>
      <c r="BZ3" t="s">
        <v>165</v>
      </c>
      <c r="CA3" t="s">
        <v>166</v>
      </c>
      <c r="CB3" t="s">
        <v>167</v>
      </c>
      <c r="CC3" t="s">
        <v>168</v>
      </c>
      <c r="CD3" t="s">
        <v>169</v>
      </c>
      <c r="CE3" t="s">
        <v>170</v>
      </c>
      <c r="CF3" t="s">
        <v>171</v>
      </c>
      <c r="CG3" t="s">
        <v>172</v>
      </c>
      <c r="CH3" t="s">
        <v>173</v>
      </c>
      <c r="CI3" t="s">
        <v>174</v>
      </c>
      <c r="CJ3" t="s">
        <v>175</v>
      </c>
      <c r="CK3" t="s">
        <v>176</v>
      </c>
      <c r="CL3" t="s">
        <v>177</v>
      </c>
      <c r="CM3" t="s">
        <v>178</v>
      </c>
      <c r="CN3" t="s">
        <v>179</v>
      </c>
      <c r="CO3" t="s">
        <v>180</v>
      </c>
      <c r="CP3" t="s">
        <v>181</v>
      </c>
      <c r="CQ3" t="s">
        <v>182</v>
      </c>
      <c r="CR3" t="s">
        <v>183</v>
      </c>
      <c r="CS3" t="s">
        <v>184</v>
      </c>
      <c r="CT3" t="s">
        <v>185</v>
      </c>
      <c r="CU3" t="s">
        <v>186</v>
      </c>
      <c r="CV3" t="s">
        <v>187</v>
      </c>
    </row>
    <row r="4" spans="1:100" s="12" customFormat="1" x14ac:dyDescent="0.2">
      <c r="A4" s="14"/>
      <c r="B4" s="14"/>
      <c r="C4" s="15"/>
      <c r="D4" s="15">
        <v>2018</v>
      </c>
      <c r="E4" s="15">
        <v>2019</v>
      </c>
      <c r="F4" s="15">
        <v>2020</v>
      </c>
      <c r="G4" s="15">
        <v>2021</v>
      </c>
      <c r="H4" s="15">
        <v>2022</v>
      </c>
      <c r="I4" s="15">
        <v>2023</v>
      </c>
      <c r="J4" s="15">
        <v>2024</v>
      </c>
      <c r="K4" s="15">
        <v>2025</v>
      </c>
      <c r="M4" s="13">
        <v>43344</v>
      </c>
      <c r="N4" s="13">
        <v>43374</v>
      </c>
      <c r="O4" s="13">
        <v>43405</v>
      </c>
      <c r="P4" s="13">
        <v>43435</v>
      </c>
      <c r="Q4" s="13">
        <v>43466</v>
      </c>
      <c r="R4" s="13">
        <v>43497</v>
      </c>
      <c r="S4" s="13">
        <v>43525</v>
      </c>
      <c r="T4" s="13">
        <v>43556</v>
      </c>
      <c r="U4" s="13">
        <v>43586</v>
      </c>
      <c r="V4" s="13">
        <v>43617</v>
      </c>
      <c r="W4" s="13">
        <v>43647</v>
      </c>
      <c r="X4" s="13">
        <v>43678</v>
      </c>
      <c r="Y4" s="13">
        <v>43709</v>
      </c>
      <c r="Z4" s="13">
        <v>43739</v>
      </c>
      <c r="AA4" s="13">
        <v>43770</v>
      </c>
      <c r="AB4" s="13">
        <v>43800</v>
      </c>
      <c r="AC4" s="13">
        <v>43831</v>
      </c>
      <c r="AD4" s="13">
        <v>43862</v>
      </c>
      <c r="AE4" s="13">
        <v>43891</v>
      </c>
      <c r="AF4" s="13">
        <v>43922</v>
      </c>
      <c r="AG4" s="13">
        <v>43952</v>
      </c>
      <c r="AH4" s="13">
        <v>43983</v>
      </c>
      <c r="AI4" s="13">
        <v>44013</v>
      </c>
      <c r="AJ4" s="13">
        <v>44044</v>
      </c>
      <c r="AK4" s="13">
        <v>44075</v>
      </c>
      <c r="AL4" s="13">
        <v>44105</v>
      </c>
      <c r="AM4" s="13">
        <v>44136</v>
      </c>
      <c r="AN4" s="13">
        <v>44166</v>
      </c>
      <c r="AO4" s="13">
        <v>44197</v>
      </c>
      <c r="AP4" s="13">
        <v>44228</v>
      </c>
      <c r="AQ4" s="13">
        <v>44256</v>
      </c>
      <c r="AR4" s="13">
        <v>44287</v>
      </c>
      <c r="AS4" s="13">
        <v>44317</v>
      </c>
      <c r="AT4" s="13">
        <v>44348</v>
      </c>
      <c r="AU4" s="13">
        <v>44378</v>
      </c>
      <c r="AV4" s="13">
        <v>44409</v>
      </c>
      <c r="AW4" s="13">
        <v>44440</v>
      </c>
      <c r="AX4" s="13">
        <v>44470</v>
      </c>
      <c r="AY4" s="13">
        <v>44501</v>
      </c>
      <c r="AZ4" s="13">
        <v>44531</v>
      </c>
      <c r="BA4" s="13">
        <v>44562</v>
      </c>
      <c r="BB4" s="13">
        <v>44593</v>
      </c>
      <c r="BC4" s="13">
        <v>44621</v>
      </c>
      <c r="BD4" s="13">
        <v>44652</v>
      </c>
      <c r="BE4" s="13">
        <v>44682</v>
      </c>
      <c r="BF4" s="13">
        <v>44713</v>
      </c>
      <c r="BG4" s="13">
        <v>44743</v>
      </c>
      <c r="BH4" s="13">
        <v>44774</v>
      </c>
      <c r="BI4" s="13">
        <v>44805</v>
      </c>
      <c r="BJ4" s="13">
        <v>44835</v>
      </c>
      <c r="BK4" s="13">
        <v>44866</v>
      </c>
      <c r="BL4" s="13">
        <v>44896</v>
      </c>
      <c r="BM4" s="13">
        <v>44927</v>
      </c>
      <c r="BN4" s="13">
        <v>44958</v>
      </c>
      <c r="BO4" s="13">
        <v>44986</v>
      </c>
      <c r="BP4" s="13">
        <v>45017</v>
      </c>
      <c r="BQ4" s="13">
        <v>45047</v>
      </c>
      <c r="BR4" s="13">
        <v>45078</v>
      </c>
      <c r="BS4" s="13">
        <v>45108</v>
      </c>
      <c r="BT4" s="13">
        <v>45139</v>
      </c>
      <c r="BU4" s="13">
        <v>45170</v>
      </c>
      <c r="BV4" s="13">
        <v>45200</v>
      </c>
      <c r="BW4" s="13">
        <v>45231</v>
      </c>
      <c r="BX4" s="13">
        <v>45261</v>
      </c>
      <c r="BY4" s="13">
        <v>45292</v>
      </c>
      <c r="BZ4" s="13">
        <v>45323</v>
      </c>
      <c r="CA4" s="13">
        <v>45352</v>
      </c>
      <c r="CB4" s="13">
        <v>45383</v>
      </c>
      <c r="CC4" s="13">
        <v>45413</v>
      </c>
      <c r="CD4" s="13">
        <v>45444</v>
      </c>
      <c r="CE4" s="13">
        <v>45474</v>
      </c>
      <c r="CF4" s="13">
        <v>45505</v>
      </c>
      <c r="CG4" s="13">
        <v>45536</v>
      </c>
      <c r="CH4" s="13">
        <v>45566</v>
      </c>
      <c r="CI4" s="13">
        <v>45597</v>
      </c>
      <c r="CJ4" s="13">
        <v>45627</v>
      </c>
      <c r="CK4" s="13">
        <v>45658</v>
      </c>
      <c r="CL4" s="13">
        <v>45689</v>
      </c>
      <c r="CM4" s="13">
        <v>45717</v>
      </c>
      <c r="CN4" s="13">
        <v>45748</v>
      </c>
      <c r="CO4" s="13">
        <v>45778</v>
      </c>
      <c r="CP4" s="13">
        <v>45809</v>
      </c>
      <c r="CQ4" s="13">
        <v>45839</v>
      </c>
      <c r="CR4" s="13">
        <v>45870</v>
      </c>
      <c r="CS4" s="13">
        <v>45901</v>
      </c>
      <c r="CT4" s="13">
        <v>45931</v>
      </c>
      <c r="CU4" s="13">
        <v>45962</v>
      </c>
      <c r="CV4" s="13">
        <v>45992</v>
      </c>
    </row>
    <row r="5" spans="1:100" x14ac:dyDescent="0.2">
      <c r="A5" s="14"/>
      <c r="B5" s="15" t="s">
        <v>13</v>
      </c>
      <c r="C5" s="14"/>
      <c r="D5" s="14"/>
      <c r="E5" s="14"/>
      <c r="F5" s="14"/>
      <c r="G5" s="14"/>
      <c r="H5" s="15"/>
      <c r="I5" s="15"/>
      <c r="J5" s="15"/>
      <c r="K5" s="1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100" x14ac:dyDescent="0.2">
      <c r="B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100" s="8" customFormat="1" x14ac:dyDescent="0.2">
      <c r="B7" s="8" t="s">
        <v>58</v>
      </c>
      <c r="D7" s="9">
        <f>P7</f>
        <v>1</v>
      </c>
      <c r="E7" s="9">
        <f>AB7</f>
        <v>3</v>
      </c>
      <c r="F7" s="9">
        <f>AN7</f>
        <v>7</v>
      </c>
      <c r="G7" s="9">
        <f>AZ7</f>
        <v>20</v>
      </c>
      <c r="H7" s="9">
        <f>BL7</f>
        <v>32</v>
      </c>
      <c r="I7" s="32">
        <f>BX7</f>
        <v>32</v>
      </c>
      <c r="J7" s="32">
        <f>BY7</f>
        <v>32</v>
      </c>
      <c r="K7" s="32">
        <f>BZ7</f>
        <v>32</v>
      </c>
      <c r="L7" s="9" t="s">
        <v>108</v>
      </c>
      <c r="M7" s="9">
        <f>'budget 7 units 6D 1 2nd country'!M7</f>
        <v>0</v>
      </c>
      <c r="N7" s="9">
        <f>'budget 7 units 6D 1 2nd country'!N7</f>
        <v>0</v>
      </c>
      <c r="O7" s="9">
        <f>'budget 7 units 6D 1 2nd country'!O7</f>
        <v>0</v>
      </c>
      <c r="P7" s="9">
        <f>'budget 7 units 6D 1 2nd country'!P7</f>
        <v>1</v>
      </c>
      <c r="Q7" s="9">
        <f>'budget 7 units 6D 1 2nd country'!Q7</f>
        <v>2</v>
      </c>
      <c r="R7" s="9">
        <f>'budget 7 units 6D 1 2nd country'!R7</f>
        <v>2</v>
      </c>
      <c r="S7" s="9">
        <f>'budget 7 units 6D 1 2nd country'!S7</f>
        <v>2</v>
      </c>
      <c r="T7" s="9">
        <f>'budget 7 units 6D 1 2nd country'!T7</f>
        <v>2</v>
      </c>
      <c r="U7" s="9">
        <f>'budget 7 units 6D 1 2nd country'!U7</f>
        <v>2</v>
      </c>
      <c r="V7" s="9">
        <f>'budget 7 units 6D 1 2nd country'!V7</f>
        <v>2</v>
      </c>
      <c r="W7" s="9">
        <f>'budget 7 units 6D 1 2nd country'!W7</f>
        <v>2</v>
      </c>
      <c r="X7" s="9">
        <f>'budget 7 units 6D 1 2nd country'!X7</f>
        <v>2</v>
      </c>
      <c r="Y7" s="9">
        <f>'budget 7 units 6D 1 2nd country'!Y7</f>
        <v>2</v>
      </c>
      <c r="Z7" s="9">
        <f>'budget 7 units 6D 1 2nd country'!Z7</f>
        <v>3</v>
      </c>
      <c r="AA7" s="9">
        <f>'budget 7 units 6D 1 2nd country'!AA7</f>
        <v>3</v>
      </c>
      <c r="AB7" s="9">
        <f>'budget 7 units 6D 1 2nd country'!AB7</f>
        <v>3</v>
      </c>
      <c r="AC7" s="9">
        <f>'budget 7 units 6D 1 2nd country'!AC7</f>
        <v>3</v>
      </c>
      <c r="AD7" s="9">
        <f>'budget 7 units 6D 1 2nd country'!AD7</f>
        <v>3</v>
      </c>
      <c r="AE7" s="9">
        <f>'budget 7 units 6D 1 2nd country'!AE7</f>
        <v>3</v>
      </c>
      <c r="AF7" s="9">
        <f>'budget 7 units 6D 1 2nd country'!AF7</f>
        <v>4</v>
      </c>
      <c r="AG7" s="9">
        <f>'budget 7 units 6D 1 2nd country'!AG7</f>
        <v>4</v>
      </c>
      <c r="AH7" s="9">
        <f>'budget 7 units 6D 1 2nd country'!AH7</f>
        <v>5</v>
      </c>
      <c r="AI7" s="9">
        <f>'budget 7 units 6D 1 2nd country'!AI7</f>
        <v>5</v>
      </c>
      <c r="AJ7" s="9">
        <f>'budget 7 units 6D 1 2nd country'!AJ7</f>
        <v>5</v>
      </c>
      <c r="AK7" s="9">
        <f>'budget 7 units 6D 1 2nd country'!AK7</f>
        <v>6</v>
      </c>
      <c r="AL7" s="9">
        <f>'budget 7 units 6D 1 2nd country'!AL7</f>
        <v>6</v>
      </c>
      <c r="AM7" s="10">
        <v>7</v>
      </c>
      <c r="AN7" s="10">
        <v>7</v>
      </c>
      <c r="AO7" s="10">
        <v>8</v>
      </c>
      <c r="AP7" s="10">
        <v>9</v>
      </c>
      <c r="AQ7" s="10">
        <v>10</v>
      </c>
      <c r="AR7" s="10">
        <v>11</v>
      </c>
      <c r="AS7" s="10">
        <v>12</v>
      </c>
      <c r="AT7" s="10">
        <v>13</v>
      </c>
      <c r="AU7" s="10">
        <v>14</v>
      </c>
      <c r="AV7" s="10">
        <v>15</v>
      </c>
      <c r="AW7" s="10">
        <v>16</v>
      </c>
      <c r="AX7" s="10">
        <v>17</v>
      </c>
      <c r="AY7" s="10">
        <v>18</v>
      </c>
      <c r="AZ7" s="10">
        <v>20</v>
      </c>
      <c r="BA7" s="10">
        <v>22</v>
      </c>
      <c r="BB7" s="10">
        <v>24</v>
      </c>
      <c r="BC7" s="10">
        <v>26</v>
      </c>
      <c r="BD7" s="10">
        <v>28</v>
      </c>
      <c r="BE7" s="10">
        <v>30</v>
      </c>
      <c r="BF7" s="10">
        <v>32</v>
      </c>
      <c r="BG7" s="10">
        <v>32</v>
      </c>
      <c r="BH7" s="10">
        <v>32</v>
      </c>
      <c r="BI7" s="10">
        <v>32</v>
      </c>
      <c r="BJ7" s="10">
        <v>32</v>
      </c>
      <c r="BK7" s="10">
        <v>32</v>
      </c>
      <c r="BL7" s="10">
        <v>32</v>
      </c>
      <c r="BM7" s="10">
        <v>32</v>
      </c>
      <c r="BN7" s="10">
        <v>32</v>
      </c>
      <c r="BO7" s="10">
        <v>32</v>
      </c>
      <c r="BP7" s="10">
        <v>32</v>
      </c>
      <c r="BQ7" s="10">
        <v>32</v>
      </c>
      <c r="BR7" s="10">
        <v>32</v>
      </c>
      <c r="BS7" s="10">
        <v>32</v>
      </c>
      <c r="BT7" s="10">
        <v>32</v>
      </c>
      <c r="BU7" s="10">
        <v>32</v>
      </c>
      <c r="BV7" s="10">
        <v>32</v>
      </c>
      <c r="BW7" s="10">
        <v>32</v>
      </c>
      <c r="BX7" s="10">
        <v>32</v>
      </c>
      <c r="BY7" s="10">
        <v>32</v>
      </c>
      <c r="BZ7" s="10">
        <v>32</v>
      </c>
      <c r="CA7" s="10">
        <v>32</v>
      </c>
      <c r="CB7" s="10">
        <v>32</v>
      </c>
      <c r="CC7" s="10">
        <v>32</v>
      </c>
      <c r="CD7" s="10">
        <v>32</v>
      </c>
      <c r="CE7" s="10">
        <v>32</v>
      </c>
      <c r="CF7" s="10">
        <v>32</v>
      </c>
      <c r="CG7" s="10">
        <v>32</v>
      </c>
      <c r="CH7" s="10">
        <v>32</v>
      </c>
      <c r="CI7" s="10">
        <v>32</v>
      </c>
      <c r="CJ7" s="10">
        <v>32</v>
      </c>
      <c r="CK7" s="10">
        <v>32</v>
      </c>
      <c r="CL7" s="10">
        <v>32</v>
      </c>
      <c r="CM7" s="10">
        <v>32</v>
      </c>
      <c r="CN7" s="10">
        <v>32</v>
      </c>
      <c r="CO7" s="10">
        <v>32</v>
      </c>
      <c r="CP7" s="10">
        <v>32</v>
      </c>
      <c r="CQ7" s="10">
        <v>32</v>
      </c>
      <c r="CR7" s="10">
        <v>32</v>
      </c>
      <c r="CS7" s="10">
        <v>32</v>
      </c>
      <c r="CT7" s="10">
        <v>32</v>
      </c>
      <c r="CU7" s="10">
        <v>32</v>
      </c>
      <c r="CV7" s="10">
        <v>32</v>
      </c>
    </row>
    <row r="8" spans="1:100" s="8" customFormat="1" x14ac:dyDescent="0.2">
      <c r="B8" s="8" t="s">
        <v>77</v>
      </c>
      <c r="D8" s="3">
        <f>SUM(M8:P8)</f>
        <v>0</v>
      </c>
      <c r="E8" s="3">
        <f>SUM(Q8:AB8)</f>
        <v>40</v>
      </c>
      <c r="F8" s="3">
        <f>SUM(AC8:AN8)</f>
        <v>122.5</v>
      </c>
      <c r="G8" s="3">
        <f>SUM(AO8:AZ8)</f>
        <v>347.5</v>
      </c>
      <c r="H8" s="9">
        <f>SUM(BA8:BL8)</f>
        <v>820</v>
      </c>
      <c r="I8" s="39">
        <f>SUM(BM8:BX8)</f>
        <v>960</v>
      </c>
      <c r="J8" s="39">
        <f>SUM(BY8:CJ8)</f>
        <v>307.2</v>
      </c>
      <c r="K8" s="39">
        <f>SUM(CK8:CV8)</f>
        <v>153.6</v>
      </c>
      <c r="L8" s="9"/>
      <c r="M8" s="9"/>
      <c r="N8" s="9"/>
      <c r="O8" s="9"/>
      <c r="P8" s="9">
        <f>N7*P47</f>
        <v>0</v>
      </c>
      <c r="Q8" s="9">
        <f t="shared" ref="Q8:CB8" si="0">O7*Q47</f>
        <v>0</v>
      </c>
      <c r="R8" s="9">
        <f t="shared" si="0"/>
        <v>2</v>
      </c>
      <c r="S8" s="9">
        <f t="shared" si="0"/>
        <v>4</v>
      </c>
      <c r="T8" s="9">
        <f t="shared" si="0"/>
        <v>4</v>
      </c>
      <c r="U8" s="9">
        <f t="shared" si="0"/>
        <v>4</v>
      </c>
      <c r="V8" s="9">
        <f t="shared" si="0"/>
        <v>4</v>
      </c>
      <c r="W8" s="10">
        <v>2</v>
      </c>
      <c r="X8" s="10">
        <v>2</v>
      </c>
      <c r="Y8" s="9">
        <f t="shared" si="0"/>
        <v>4</v>
      </c>
      <c r="Z8" s="9">
        <f t="shared" si="0"/>
        <v>4</v>
      </c>
      <c r="AA8" s="9">
        <f t="shared" si="0"/>
        <v>4</v>
      </c>
      <c r="AB8" s="9">
        <f t="shared" si="0"/>
        <v>6</v>
      </c>
      <c r="AC8" s="9">
        <f t="shared" si="0"/>
        <v>7.5</v>
      </c>
      <c r="AD8" s="9">
        <f t="shared" si="0"/>
        <v>7.5</v>
      </c>
      <c r="AE8" s="9">
        <f t="shared" si="0"/>
        <v>7.5</v>
      </c>
      <c r="AF8" s="9">
        <f t="shared" si="0"/>
        <v>7.5</v>
      </c>
      <c r="AG8" s="9">
        <f t="shared" si="0"/>
        <v>7.5</v>
      </c>
      <c r="AH8" s="9">
        <f t="shared" si="0"/>
        <v>10</v>
      </c>
      <c r="AI8" s="10">
        <v>10</v>
      </c>
      <c r="AJ8" s="10">
        <v>10</v>
      </c>
      <c r="AK8" s="9">
        <f t="shared" si="0"/>
        <v>12.5</v>
      </c>
      <c r="AL8" s="9">
        <f t="shared" si="0"/>
        <v>12.5</v>
      </c>
      <c r="AM8" s="9">
        <f t="shared" si="0"/>
        <v>15</v>
      </c>
      <c r="AN8" s="9">
        <f t="shared" si="0"/>
        <v>15</v>
      </c>
      <c r="AO8" s="9">
        <f t="shared" si="0"/>
        <v>17.5</v>
      </c>
      <c r="AP8" s="9">
        <f t="shared" si="0"/>
        <v>17.5</v>
      </c>
      <c r="AQ8" s="9">
        <f t="shared" si="0"/>
        <v>20</v>
      </c>
      <c r="AR8" s="9">
        <f t="shared" si="0"/>
        <v>22.5</v>
      </c>
      <c r="AS8" s="9">
        <f t="shared" si="0"/>
        <v>25</v>
      </c>
      <c r="AT8" s="9">
        <f t="shared" si="0"/>
        <v>27.5</v>
      </c>
      <c r="AU8" s="9">
        <f t="shared" si="0"/>
        <v>30</v>
      </c>
      <c r="AV8" s="9">
        <f t="shared" si="0"/>
        <v>32.5</v>
      </c>
      <c r="AW8" s="9">
        <f t="shared" si="0"/>
        <v>35</v>
      </c>
      <c r="AX8" s="9">
        <f t="shared" si="0"/>
        <v>37.5</v>
      </c>
      <c r="AY8" s="9">
        <f t="shared" si="0"/>
        <v>40</v>
      </c>
      <c r="AZ8" s="9">
        <f t="shared" si="0"/>
        <v>42.5</v>
      </c>
      <c r="BA8" s="9">
        <f t="shared" si="0"/>
        <v>45</v>
      </c>
      <c r="BB8" s="9">
        <f t="shared" si="0"/>
        <v>50</v>
      </c>
      <c r="BC8" s="9">
        <f t="shared" si="0"/>
        <v>55</v>
      </c>
      <c r="BD8" s="9">
        <f t="shared" si="0"/>
        <v>60</v>
      </c>
      <c r="BE8" s="9">
        <f t="shared" si="0"/>
        <v>65</v>
      </c>
      <c r="BF8" s="9">
        <f t="shared" si="0"/>
        <v>70</v>
      </c>
      <c r="BG8" s="9">
        <f t="shared" si="0"/>
        <v>75</v>
      </c>
      <c r="BH8" s="9">
        <f t="shared" si="0"/>
        <v>80</v>
      </c>
      <c r="BI8" s="9">
        <f t="shared" si="0"/>
        <v>80</v>
      </c>
      <c r="BJ8" s="9">
        <f t="shared" si="0"/>
        <v>80</v>
      </c>
      <c r="BK8" s="9">
        <f t="shared" si="0"/>
        <v>80</v>
      </c>
      <c r="BL8" s="9">
        <f t="shared" si="0"/>
        <v>80</v>
      </c>
      <c r="BM8" s="9">
        <f t="shared" si="0"/>
        <v>80</v>
      </c>
      <c r="BN8" s="9">
        <f t="shared" si="0"/>
        <v>80</v>
      </c>
      <c r="BO8" s="9">
        <f t="shared" si="0"/>
        <v>80</v>
      </c>
      <c r="BP8" s="9">
        <f t="shared" si="0"/>
        <v>80</v>
      </c>
      <c r="BQ8" s="9">
        <f t="shared" si="0"/>
        <v>80</v>
      </c>
      <c r="BR8" s="9">
        <f t="shared" si="0"/>
        <v>80</v>
      </c>
      <c r="BS8" s="9">
        <f t="shared" si="0"/>
        <v>80</v>
      </c>
      <c r="BT8" s="9">
        <f t="shared" si="0"/>
        <v>80</v>
      </c>
      <c r="BU8" s="9">
        <f t="shared" si="0"/>
        <v>80</v>
      </c>
      <c r="BV8" s="9">
        <f t="shared" si="0"/>
        <v>80</v>
      </c>
      <c r="BW8" s="9">
        <f t="shared" si="0"/>
        <v>80</v>
      </c>
      <c r="BX8" s="9">
        <f t="shared" si="0"/>
        <v>80</v>
      </c>
      <c r="BY8" s="9">
        <f t="shared" si="0"/>
        <v>25.6</v>
      </c>
      <c r="BZ8" s="9">
        <f t="shared" si="0"/>
        <v>25.6</v>
      </c>
      <c r="CA8" s="9">
        <f t="shared" si="0"/>
        <v>25.6</v>
      </c>
      <c r="CB8" s="9">
        <f t="shared" si="0"/>
        <v>25.6</v>
      </c>
      <c r="CC8" s="9">
        <f t="shared" ref="CC8:CV8" si="1">CA7*CC47</f>
        <v>25.6</v>
      </c>
      <c r="CD8" s="9">
        <f t="shared" si="1"/>
        <v>25.6</v>
      </c>
      <c r="CE8" s="9">
        <f t="shared" si="1"/>
        <v>25.6</v>
      </c>
      <c r="CF8" s="9">
        <f t="shared" si="1"/>
        <v>25.6</v>
      </c>
      <c r="CG8" s="9">
        <f t="shared" si="1"/>
        <v>25.6</v>
      </c>
      <c r="CH8" s="9">
        <f t="shared" si="1"/>
        <v>25.6</v>
      </c>
      <c r="CI8" s="9">
        <f t="shared" si="1"/>
        <v>25.6</v>
      </c>
      <c r="CJ8" s="9">
        <f t="shared" si="1"/>
        <v>25.6</v>
      </c>
      <c r="CK8" s="9">
        <f t="shared" si="1"/>
        <v>12.8</v>
      </c>
      <c r="CL8" s="9">
        <f t="shared" si="1"/>
        <v>12.8</v>
      </c>
      <c r="CM8" s="9">
        <f t="shared" si="1"/>
        <v>12.8</v>
      </c>
      <c r="CN8" s="9">
        <f t="shared" si="1"/>
        <v>12.8</v>
      </c>
      <c r="CO8" s="9">
        <f t="shared" si="1"/>
        <v>12.8</v>
      </c>
      <c r="CP8" s="9">
        <f t="shared" si="1"/>
        <v>12.8</v>
      </c>
      <c r="CQ8" s="9">
        <f t="shared" si="1"/>
        <v>12.8</v>
      </c>
      <c r="CR8" s="9">
        <f t="shared" si="1"/>
        <v>12.8</v>
      </c>
      <c r="CS8" s="9">
        <f t="shared" si="1"/>
        <v>12.8</v>
      </c>
      <c r="CT8" s="9">
        <f t="shared" si="1"/>
        <v>12.8</v>
      </c>
      <c r="CU8" s="9">
        <f t="shared" si="1"/>
        <v>12.8</v>
      </c>
      <c r="CV8" s="9">
        <f t="shared" si="1"/>
        <v>12.8</v>
      </c>
    </row>
    <row r="9" spans="1:100" s="8" customFormat="1" x14ac:dyDescent="0.2">
      <c r="B9" s="8" t="s">
        <v>78</v>
      </c>
      <c r="D9" s="9">
        <f>P9</f>
        <v>0</v>
      </c>
      <c r="E9" s="9">
        <f>AB9</f>
        <v>40</v>
      </c>
      <c r="F9" s="9">
        <f>AN9</f>
        <v>162.5</v>
      </c>
      <c r="G9" s="9">
        <f>AZ9</f>
        <v>510</v>
      </c>
      <c r="H9" s="9">
        <f>BL9</f>
        <v>1330</v>
      </c>
      <c r="I9" s="32">
        <f>BX9</f>
        <v>2290</v>
      </c>
      <c r="J9" s="32">
        <f>CJ9</f>
        <v>2597.1999999999989</v>
      </c>
      <c r="K9" s="32">
        <f>CV9</f>
        <v>2750.8000000000011</v>
      </c>
      <c r="L9" s="9"/>
      <c r="M9" s="9"/>
      <c r="N9" s="9"/>
      <c r="O9" s="9"/>
      <c r="P9" s="9">
        <f>O9+P8</f>
        <v>0</v>
      </c>
      <c r="Q9" s="9">
        <f t="shared" ref="Q9:AZ9" si="2">P9+Q8</f>
        <v>0</v>
      </c>
      <c r="R9" s="9">
        <f t="shared" si="2"/>
        <v>2</v>
      </c>
      <c r="S9" s="9">
        <f t="shared" si="2"/>
        <v>6</v>
      </c>
      <c r="T9" s="9">
        <f t="shared" si="2"/>
        <v>10</v>
      </c>
      <c r="U9" s="9">
        <f t="shared" si="2"/>
        <v>14</v>
      </c>
      <c r="V9" s="9">
        <f t="shared" si="2"/>
        <v>18</v>
      </c>
      <c r="W9" s="9">
        <f t="shared" si="2"/>
        <v>20</v>
      </c>
      <c r="X9" s="9">
        <f t="shared" si="2"/>
        <v>22</v>
      </c>
      <c r="Y9" s="9">
        <f t="shared" si="2"/>
        <v>26</v>
      </c>
      <c r="Z9" s="9">
        <f t="shared" si="2"/>
        <v>30</v>
      </c>
      <c r="AA9" s="9">
        <f t="shared" si="2"/>
        <v>34</v>
      </c>
      <c r="AB9" s="9">
        <f t="shared" si="2"/>
        <v>40</v>
      </c>
      <c r="AC9" s="9">
        <f t="shared" si="2"/>
        <v>47.5</v>
      </c>
      <c r="AD9" s="9">
        <f t="shared" si="2"/>
        <v>55</v>
      </c>
      <c r="AE9" s="9">
        <f t="shared" si="2"/>
        <v>62.5</v>
      </c>
      <c r="AF9" s="9">
        <f t="shared" si="2"/>
        <v>70</v>
      </c>
      <c r="AG9" s="9">
        <f t="shared" si="2"/>
        <v>77.5</v>
      </c>
      <c r="AH9" s="9">
        <f t="shared" si="2"/>
        <v>87.5</v>
      </c>
      <c r="AI9" s="9">
        <f t="shared" si="2"/>
        <v>97.5</v>
      </c>
      <c r="AJ9" s="9">
        <f t="shared" si="2"/>
        <v>107.5</v>
      </c>
      <c r="AK9" s="9">
        <f t="shared" si="2"/>
        <v>120</v>
      </c>
      <c r="AL9" s="9">
        <f t="shared" si="2"/>
        <v>132.5</v>
      </c>
      <c r="AM9" s="9">
        <f t="shared" si="2"/>
        <v>147.5</v>
      </c>
      <c r="AN9" s="9">
        <f t="shared" si="2"/>
        <v>162.5</v>
      </c>
      <c r="AO9" s="9">
        <f t="shared" si="2"/>
        <v>180</v>
      </c>
      <c r="AP9" s="9">
        <f t="shared" si="2"/>
        <v>197.5</v>
      </c>
      <c r="AQ9" s="9">
        <f t="shared" si="2"/>
        <v>217.5</v>
      </c>
      <c r="AR9" s="9">
        <f t="shared" si="2"/>
        <v>240</v>
      </c>
      <c r="AS9" s="9">
        <f t="shared" si="2"/>
        <v>265</v>
      </c>
      <c r="AT9" s="9">
        <f t="shared" si="2"/>
        <v>292.5</v>
      </c>
      <c r="AU9" s="9">
        <f t="shared" si="2"/>
        <v>322.5</v>
      </c>
      <c r="AV9" s="9">
        <f t="shared" si="2"/>
        <v>355</v>
      </c>
      <c r="AW9" s="9">
        <f t="shared" si="2"/>
        <v>390</v>
      </c>
      <c r="AX9" s="9">
        <f t="shared" si="2"/>
        <v>427.5</v>
      </c>
      <c r="AY9" s="9">
        <f t="shared" si="2"/>
        <v>467.5</v>
      </c>
      <c r="AZ9" s="9">
        <f t="shared" si="2"/>
        <v>510</v>
      </c>
      <c r="BA9" s="9">
        <f t="shared" ref="BA9:CV9" si="3">AZ9+BA8</f>
        <v>555</v>
      </c>
      <c r="BB9" s="9">
        <f t="shared" si="3"/>
        <v>605</v>
      </c>
      <c r="BC9" s="9">
        <f t="shared" si="3"/>
        <v>660</v>
      </c>
      <c r="BD9" s="9">
        <f t="shared" si="3"/>
        <v>720</v>
      </c>
      <c r="BE9" s="9">
        <f t="shared" si="3"/>
        <v>785</v>
      </c>
      <c r="BF9" s="9">
        <f t="shared" si="3"/>
        <v>855</v>
      </c>
      <c r="BG9" s="9">
        <f t="shared" si="3"/>
        <v>930</v>
      </c>
      <c r="BH9" s="9">
        <f t="shared" si="3"/>
        <v>1010</v>
      </c>
      <c r="BI9" s="9">
        <f t="shared" si="3"/>
        <v>1090</v>
      </c>
      <c r="BJ9" s="9">
        <f t="shared" si="3"/>
        <v>1170</v>
      </c>
      <c r="BK9" s="9">
        <f t="shared" si="3"/>
        <v>1250</v>
      </c>
      <c r="BL9" s="9">
        <f t="shared" si="3"/>
        <v>1330</v>
      </c>
      <c r="BM9" s="9">
        <f t="shared" si="3"/>
        <v>1410</v>
      </c>
      <c r="BN9" s="9">
        <f t="shared" si="3"/>
        <v>1490</v>
      </c>
      <c r="BO9" s="9">
        <f t="shared" si="3"/>
        <v>1570</v>
      </c>
      <c r="BP9" s="9">
        <f t="shared" si="3"/>
        <v>1650</v>
      </c>
      <c r="BQ9" s="9">
        <f t="shared" si="3"/>
        <v>1730</v>
      </c>
      <c r="BR9" s="9">
        <f t="shared" si="3"/>
        <v>1810</v>
      </c>
      <c r="BS9" s="9">
        <f t="shared" si="3"/>
        <v>1890</v>
      </c>
      <c r="BT9" s="9">
        <f t="shared" si="3"/>
        <v>1970</v>
      </c>
      <c r="BU9" s="9">
        <f t="shared" si="3"/>
        <v>2050</v>
      </c>
      <c r="BV9" s="9">
        <f t="shared" si="3"/>
        <v>2130</v>
      </c>
      <c r="BW9" s="9">
        <f t="shared" si="3"/>
        <v>2210</v>
      </c>
      <c r="BX9" s="9">
        <f t="shared" si="3"/>
        <v>2290</v>
      </c>
      <c r="BY9" s="9">
        <f t="shared" si="3"/>
        <v>2315.6</v>
      </c>
      <c r="BZ9" s="9">
        <f t="shared" si="3"/>
        <v>2341.1999999999998</v>
      </c>
      <c r="CA9" s="9">
        <f t="shared" si="3"/>
        <v>2366.7999999999997</v>
      </c>
      <c r="CB9" s="9">
        <f t="shared" si="3"/>
        <v>2392.3999999999996</v>
      </c>
      <c r="CC9" s="9">
        <f t="shared" si="3"/>
        <v>2417.9999999999995</v>
      </c>
      <c r="CD9" s="9">
        <f t="shared" si="3"/>
        <v>2443.5999999999995</v>
      </c>
      <c r="CE9" s="9">
        <f t="shared" si="3"/>
        <v>2469.1999999999994</v>
      </c>
      <c r="CF9" s="9">
        <f t="shared" si="3"/>
        <v>2494.7999999999993</v>
      </c>
      <c r="CG9" s="9">
        <f t="shared" si="3"/>
        <v>2520.3999999999992</v>
      </c>
      <c r="CH9" s="9">
        <f t="shared" si="3"/>
        <v>2545.9999999999991</v>
      </c>
      <c r="CI9" s="9">
        <f t="shared" si="3"/>
        <v>2571.599999999999</v>
      </c>
      <c r="CJ9" s="9">
        <f t="shared" si="3"/>
        <v>2597.1999999999989</v>
      </c>
      <c r="CK9" s="9">
        <f t="shared" si="3"/>
        <v>2609.9999999999991</v>
      </c>
      <c r="CL9" s="9">
        <f t="shared" si="3"/>
        <v>2622.7999999999993</v>
      </c>
      <c r="CM9" s="9">
        <f t="shared" si="3"/>
        <v>2635.5999999999995</v>
      </c>
      <c r="CN9" s="9">
        <f t="shared" si="3"/>
        <v>2648.3999999999996</v>
      </c>
      <c r="CO9" s="9">
        <f t="shared" si="3"/>
        <v>2661.2</v>
      </c>
      <c r="CP9" s="9">
        <f t="shared" si="3"/>
        <v>2674</v>
      </c>
      <c r="CQ9" s="9">
        <f t="shared" si="3"/>
        <v>2686.8</v>
      </c>
      <c r="CR9" s="9">
        <f t="shared" si="3"/>
        <v>2699.6000000000004</v>
      </c>
      <c r="CS9" s="9">
        <f t="shared" si="3"/>
        <v>2712.4000000000005</v>
      </c>
      <c r="CT9" s="9">
        <f t="shared" si="3"/>
        <v>2725.2000000000007</v>
      </c>
      <c r="CU9" s="9">
        <f t="shared" si="3"/>
        <v>2738.0000000000009</v>
      </c>
      <c r="CV9" s="9">
        <f t="shared" si="3"/>
        <v>2750.8000000000011</v>
      </c>
    </row>
    <row r="10" spans="1:100" s="8" customFormat="1" x14ac:dyDescent="0.2">
      <c r="B10" s="8" t="s">
        <v>1</v>
      </c>
      <c r="D10" s="3">
        <f>SUM(M10:P10)</f>
        <v>0</v>
      </c>
      <c r="E10" s="3">
        <f>SUM(Q10:AB10)</f>
        <v>98</v>
      </c>
      <c r="F10" s="3">
        <f>SUM(AC10:AN10)</f>
        <v>844.35</v>
      </c>
      <c r="G10" s="3">
        <f>SUM(AO10:AZ10)</f>
        <v>2862</v>
      </c>
      <c r="H10" s="9">
        <f>SUM(BA10:BL10)</f>
        <v>8712</v>
      </c>
      <c r="I10" s="39">
        <f>SUM(BM10:BX10)</f>
        <v>20880</v>
      </c>
      <c r="J10" s="39">
        <f>SUM(BY10:CJ10)</f>
        <v>16438.079999999998</v>
      </c>
      <c r="K10" s="39">
        <f>SUM(CK10:CV10)</f>
        <v>12507.519999999997</v>
      </c>
      <c r="L10" s="9"/>
      <c r="M10" s="9"/>
      <c r="N10" s="9"/>
      <c r="O10" s="9"/>
      <c r="P10" s="9"/>
      <c r="Q10" s="9"/>
      <c r="R10" s="10">
        <f>M9*R48</f>
        <v>0</v>
      </c>
      <c r="S10" s="10">
        <f t="shared" ref="S10:CD10" si="4">N9*S48</f>
        <v>0</v>
      </c>
      <c r="T10" s="10">
        <f t="shared" si="4"/>
        <v>0</v>
      </c>
      <c r="U10" s="10">
        <f t="shared" si="4"/>
        <v>0</v>
      </c>
      <c r="V10" s="10">
        <f t="shared" si="4"/>
        <v>0</v>
      </c>
      <c r="W10" s="10">
        <f t="shared" si="4"/>
        <v>2.8</v>
      </c>
      <c r="X10" s="10">
        <f t="shared" si="4"/>
        <v>8.3999999999999986</v>
      </c>
      <c r="Y10" s="10">
        <f t="shared" si="4"/>
        <v>14</v>
      </c>
      <c r="Z10" s="10">
        <f t="shared" si="4"/>
        <v>19.599999999999998</v>
      </c>
      <c r="AA10" s="10">
        <f t="shared" si="4"/>
        <v>25.2</v>
      </c>
      <c r="AB10" s="10">
        <f t="shared" si="4"/>
        <v>28</v>
      </c>
      <c r="AC10" s="10">
        <f t="shared" si="4"/>
        <v>28.6</v>
      </c>
      <c r="AD10" s="10">
        <f t="shared" si="4"/>
        <v>33.800000000000004</v>
      </c>
      <c r="AE10" s="10">
        <f t="shared" si="4"/>
        <v>39</v>
      </c>
      <c r="AF10" s="10">
        <f t="shared" si="4"/>
        <v>44.2</v>
      </c>
      <c r="AG10" s="10">
        <f t="shared" si="4"/>
        <v>52</v>
      </c>
      <c r="AH10" s="10">
        <f t="shared" si="4"/>
        <v>61.75</v>
      </c>
      <c r="AI10" s="10">
        <f t="shared" si="4"/>
        <v>71.5</v>
      </c>
      <c r="AJ10" s="10">
        <f t="shared" si="4"/>
        <v>81.25</v>
      </c>
      <c r="AK10" s="10">
        <f t="shared" si="4"/>
        <v>91</v>
      </c>
      <c r="AL10" s="10">
        <f t="shared" si="4"/>
        <v>100.75</v>
      </c>
      <c r="AM10" s="10">
        <f t="shared" si="4"/>
        <v>113.75</v>
      </c>
      <c r="AN10" s="10">
        <f t="shared" si="4"/>
        <v>126.75</v>
      </c>
      <c r="AO10" s="10">
        <f t="shared" si="4"/>
        <v>129</v>
      </c>
      <c r="AP10" s="10">
        <f t="shared" si="4"/>
        <v>144</v>
      </c>
      <c r="AQ10" s="10">
        <f t="shared" si="4"/>
        <v>159</v>
      </c>
      <c r="AR10" s="10">
        <f t="shared" si="4"/>
        <v>177</v>
      </c>
      <c r="AS10" s="10">
        <f t="shared" si="4"/>
        <v>195</v>
      </c>
      <c r="AT10" s="10">
        <f t="shared" si="4"/>
        <v>216</v>
      </c>
      <c r="AU10" s="10">
        <f t="shared" si="4"/>
        <v>237</v>
      </c>
      <c r="AV10" s="10">
        <f t="shared" si="4"/>
        <v>261</v>
      </c>
      <c r="AW10" s="10">
        <f t="shared" si="4"/>
        <v>288</v>
      </c>
      <c r="AX10" s="10">
        <f t="shared" si="4"/>
        <v>318</v>
      </c>
      <c r="AY10" s="10">
        <f t="shared" si="4"/>
        <v>351</v>
      </c>
      <c r="AZ10" s="10">
        <f t="shared" si="4"/>
        <v>387</v>
      </c>
      <c r="BA10" s="10">
        <f t="shared" si="4"/>
        <v>426</v>
      </c>
      <c r="BB10" s="10">
        <f t="shared" si="4"/>
        <v>468</v>
      </c>
      <c r="BC10" s="10">
        <f t="shared" si="4"/>
        <v>513</v>
      </c>
      <c r="BD10" s="10">
        <f t="shared" si="4"/>
        <v>561</v>
      </c>
      <c r="BE10" s="10">
        <f t="shared" si="4"/>
        <v>612</v>
      </c>
      <c r="BF10" s="10">
        <f t="shared" si="4"/>
        <v>666</v>
      </c>
      <c r="BG10" s="10">
        <f t="shared" si="4"/>
        <v>726</v>
      </c>
      <c r="BH10" s="10">
        <f t="shared" si="4"/>
        <v>792</v>
      </c>
      <c r="BI10" s="10">
        <f t="shared" si="4"/>
        <v>864</v>
      </c>
      <c r="BJ10" s="10">
        <f t="shared" si="4"/>
        <v>942</v>
      </c>
      <c r="BK10" s="10">
        <f t="shared" si="4"/>
        <v>1026</v>
      </c>
      <c r="BL10" s="10">
        <f t="shared" si="4"/>
        <v>1116</v>
      </c>
      <c r="BM10" s="10">
        <f t="shared" si="4"/>
        <v>1212</v>
      </c>
      <c r="BN10" s="10">
        <f t="shared" si="4"/>
        <v>1308</v>
      </c>
      <c r="BO10" s="10">
        <f t="shared" si="4"/>
        <v>1404</v>
      </c>
      <c r="BP10" s="10">
        <f t="shared" si="4"/>
        <v>1500</v>
      </c>
      <c r="BQ10" s="10">
        <f t="shared" si="4"/>
        <v>1596</v>
      </c>
      <c r="BR10" s="10">
        <f t="shared" si="4"/>
        <v>1692</v>
      </c>
      <c r="BS10" s="10">
        <f t="shared" si="4"/>
        <v>1788</v>
      </c>
      <c r="BT10" s="10">
        <f t="shared" si="4"/>
        <v>1884</v>
      </c>
      <c r="BU10" s="10">
        <f t="shared" si="4"/>
        <v>1980</v>
      </c>
      <c r="BV10" s="10">
        <f t="shared" si="4"/>
        <v>2076</v>
      </c>
      <c r="BW10" s="10">
        <f t="shared" si="4"/>
        <v>2172</v>
      </c>
      <c r="BX10" s="10">
        <f t="shared" si="4"/>
        <v>2268</v>
      </c>
      <c r="BY10" s="10">
        <f t="shared" si="4"/>
        <v>1182</v>
      </c>
      <c r="BZ10" s="10">
        <f t="shared" si="4"/>
        <v>1230</v>
      </c>
      <c r="CA10" s="10">
        <f t="shared" si="4"/>
        <v>1278</v>
      </c>
      <c r="CB10" s="10">
        <f t="shared" si="4"/>
        <v>1326</v>
      </c>
      <c r="CC10" s="10">
        <f t="shared" si="4"/>
        <v>1374</v>
      </c>
      <c r="CD10" s="10">
        <f t="shared" si="4"/>
        <v>1389.36</v>
      </c>
      <c r="CE10" s="10">
        <f t="shared" ref="CE10:CV10" si="5">BZ9*CE48</f>
        <v>1404.7199999999998</v>
      </c>
      <c r="CF10" s="10">
        <f t="shared" si="5"/>
        <v>1420.0799999999997</v>
      </c>
      <c r="CG10" s="10">
        <f t="shared" si="5"/>
        <v>1435.4399999999998</v>
      </c>
      <c r="CH10" s="10">
        <f t="shared" si="5"/>
        <v>1450.7999999999997</v>
      </c>
      <c r="CI10" s="10">
        <f t="shared" si="5"/>
        <v>1466.1599999999996</v>
      </c>
      <c r="CJ10" s="10">
        <f t="shared" si="5"/>
        <v>1481.5199999999995</v>
      </c>
      <c r="CK10" s="10">
        <f t="shared" si="5"/>
        <v>997.91999999999973</v>
      </c>
      <c r="CL10" s="10">
        <f t="shared" si="5"/>
        <v>1008.1599999999997</v>
      </c>
      <c r="CM10" s="10">
        <f t="shared" si="5"/>
        <v>1018.3999999999996</v>
      </c>
      <c r="CN10" s="10">
        <f t="shared" si="5"/>
        <v>1028.6399999999996</v>
      </c>
      <c r="CO10" s="10">
        <f t="shared" si="5"/>
        <v>1038.8799999999997</v>
      </c>
      <c r="CP10" s="10">
        <f t="shared" si="5"/>
        <v>1043.9999999999998</v>
      </c>
      <c r="CQ10" s="10">
        <f t="shared" si="5"/>
        <v>1049.1199999999997</v>
      </c>
      <c r="CR10" s="10">
        <f t="shared" si="5"/>
        <v>1054.2399999999998</v>
      </c>
      <c r="CS10" s="10">
        <f t="shared" si="5"/>
        <v>1059.3599999999999</v>
      </c>
      <c r="CT10" s="10">
        <f t="shared" si="5"/>
        <v>1064.48</v>
      </c>
      <c r="CU10" s="10">
        <f t="shared" si="5"/>
        <v>1069.6000000000001</v>
      </c>
      <c r="CV10" s="10">
        <f t="shared" si="5"/>
        <v>1074.72</v>
      </c>
    </row>
    <row r="11" spans="1:100" s="8" customFormat="1" x14ac:dyDescent="0.2">
      <c r="B11" s="8" t="s">
        <v>2</v>
      </c>
      <c r="D11" s="9">
        <f>P11</f>
        <v>0</v>
      </c>
      <c r="E11" s="9">
        <f>AB11</f>
        <v>98</v>
      </c>
      <c r="F11" s="9">
        <f>AN11</f>
        <v>942.35</v>
      </c>
      <c r="G11" s="9">
        <f>AZ11</f>
        <v>3804.35</v>
      </c>
      <c r="H11" s="9">
        <f>BL11</f>
        <v>12516.35</v>
      </c>
      <c r="I11" s="32">
        <f>BX11</f>
        <v>33396.35</v>
      </c>
      <c r="J11" s="32">
        <f>CJ11</f>
        <v>49834.43</v>
      </c>
      <c r="K11" s="32">
        <f>CV11</f>
        <v>62341.95</v>
      </c>
      <c r="L11" s="9"/>
      <c r="M11" s="9"/>
      <c r="N11" s="9"/>
      <c r="O11" s="9"/>
      <c r="P11" s="9"/>
      <c r="Q11" s="9"/>
      <c r="R11" s="9">
        <f t="shared" ref="R11:AZ11" si="6">Q11+R10</f>
        <v>0</v>
      </c>
      <c r="S11" s="9">
        <f t="shared" si="6"/>
        <v>0</v>
      </c>
      <c r="T11" s="9">
        <f t="shared" si="6"/>
        <v>0</v>
      </c>
      <c r="U11" s="9">
        <f t="shared" si="6"/>
        <v>0</v>
      </c>
      <c r="V11" s="9">
        <f t="shared" si="6"/>
        <v>0</v>
      </c>
      <c r="W11" s="9">
        <f t="shared" si="6"/>
        <v>2.8</v>
      </c>
      <c r="X11" s="9">
        <f t="shared" si="6"/>
        <v>11.2</v>
      </c>
      <c r="Y11" s="9">
        <f t="shared" si="6"/>
        <v>25.2</v>
      </c>
      <c r="Z11" s="9">
        <f>Y11+Z10</f>
        <v>44.8</v>
      </c>
      <c r="AA11" s="9">
        <f t="shared" si="6"/>
        <v>70</v>
      </c>
      <c r="AB11" s="9">
        <f t="shared" si="6"/>
        <v>98</v>
      </c>
      <c r="AC11" s="9">
        <f t="shared" si="6"/>
        <v>126.6</v>
      </c>
      <c r="AD11" s="9">
        <f t="shared" si="6"/>
        <v>160.4</v>
      </c>
      <c r="AE11" s="9">
        <f t="shared" si="6"/>
        <v>199.4</v>
      </c>
      <c r="AF11" s="9">
        <f t="shared" si="6"/>
        <v>243.60000000000002</v>
      </c>
      <c r="AG11" s="9">
        <f t="shared" si="6"/>
        <v>295.60000000000002</v>
      </c>
      <c r="AH11" s="9">
        <f t="shared" si="6"/>
        <v>357.35</v>
      </c>
      <c r="AI11" s="9">
        <f t="shared" si="6"/>
        <v>428.85</v>
      </c>
      <c r="AJ11" s="9">
        <f t="shared" si="6"/>
        <v>510.1</v>
      </c>
      <c r="AK11" s="9">
        <f t="shared" si="6"/>
        <v>601.1</v>
      </c>
      <c r="AL11" s="9">
        <f t="shared" si="6"/>
        <v>701.85</v>
      </c>
      <c r="AM11" s="9">
        <f t="shared" si="6"/>
        <v>815.6</v>
      </c>
      <c r="AN11" s="9">
        <f t="shared" si="6"/>
        <v>942.35</v>
      </c>
      <c r="AO11" s="9">
        <f t="shared" si="6"/>
        <v>1071.3499999999999</v>
      </c>
      <c r="AP11" s="9">
        <f t="shared" si="6"/>
        <v>1215.3499999999999</v>
      </c>
      <c r="AQ11" s="9">
        <f t="shared" si="6"/>
        <v>1374.35</v>
      </c>
      <c r="AR11" s="9">
        <f t="shared" si="6"/>
        <v>1551.35</v>
      </c>
      <c r="AS11" s="9">
        <f t="shared" si="6"/>
        <v>1746.35</v>
      </c>
      <c r="AT11" s="9">
        <f t="shared" si="6"/>
        <v>1962.35</v>
      </c>
      <c r="AU11" s="9">
        <f t="shared" si="6"/>
        <v>2199.35</v>
      </c>
      <c r="AV11" s="9">
        <f t="shared" si="6"/>
        <v>2460.35</v>
      </c>
      <c r="AW11" s="9">
        <f t="shared" si="6"/>
        <v>2748.35</v>
      </c>
      <c r="AX11" s="9">
        <f t="shared" si="6"/>
        <v>3066.35</v>
      </c>
      <c r="AY11" s="9">
        <f t="shared" si="6"/>
        <v>3417.35</v>
      </c>
      <c r="AZ11" s="9">
        <f t="shared" si="6"/>
        <v>3804.35</v>
      </c>
      <c r="BA11" s="9">
        <f t="shared" ref="BA11:CV11" si="7">AZ11+BA10</f>
        <v>4230.3500000000004</v>
      </c>
      <c r="BB11" s="9">
        <f t="shared" si="7"/>
        <v>4698.3500000000004</v>
      </c>
      <c r="BC11" s="9">
        <f t="shared" si="7"/>
        <v>5211.3500000000004</v>
      </c>
      <c r="BD11" s="9">
        <f t="shared" si="7"/>
        <v>5772.35</v>
      </c>
      <c r="BE11" s="9">
        <f t="shared" si="7"/>
        <v>6384.35</v>
      </c>
      <c r="BF11" s="9">
        <f t="shared" si="7"/>
        <v>7050.35</v>
      </c>
      <c r="BG11" s="9">
        <f t="shared" si="7"/>
        <v>7776.35</v>
      </c>
      <c r="BH11" s="9">
        <f t="shared" si="7"/>
        <v>8568.35</v>
      </c>
      <c r="BI11" s="9">
        <f t="shared" si="7"/>
        <v>9432.35</v>
      </c>
      <c r="BJ11" s="9">
        <f t="shared" si="7"/>
        <v>10374.35</v>
      </c>
      <c r="BK11" s="9">
        <f t="shared" si="7"/>
        <v>11400.35</v>
      </c>
      <c r="BL11" s="9">
        <f t="shared" si="7"/>
        <v>12516.35</v>
      </c>
      <c r="BM11" s="9">
        <f t="shared" si="7"/>
        <v>13728.35</v>
      </c>
      <c r="BN11" s="9">
        <f t="shared" si="7"/>
        <v>15036.35</v>
      </c>
      <c r="BO11" s="9">
        <f t="shared" si="7"/>
        <v>16440.349999999999</v>
      </c>
      <c r="BP11" s="9">
        <f t="shared" si="7"/>
        <v>17940.349999999999</v>
      </c>
      <c r="BQ11" s="9">
        <f t="shared" si="7"/>
        <v>19536.349999999999</v>
      </c>
      <c r="BR11" s="9">
        <f t="shared" si="7"/>
        <v>21228.35</v>
      </c>
      <c r="BS11" s="9">
        <f t="shared" si="7"/>
        <v>23016.35</v>
      </c>
      <c r="BT11" s="9">
        <f t="shared" si="7"/>
        <v>24900.35</v>
      </c>
      <c r="BU11" s="9">
        <f t="shared" si="7"/>
        <v>26880.35</v>
      </c>
      <c r="BV11" s="9">
        <f t="shared" si="7"/>
        <v>28956.35</v>
      </c>
      <c r="BW11" s="9">
        <f t="shared" si="7"/>
        <v>31128.35</v>
      </c>
      <c r="BX11" s="9">
        <f t="shared" si="7"/>
        <v>33396.35</v>
      </c>
      <c r="BY11" s="9">
        <f t="shared" si="7"/>
        <v>34578.35</v>
      </c>
      <c r="BZ11" s="9">
        <f t="shared" si="7"/>
        <v>35808.35</v>
      </c>
      <c r="CA11" s="9">
        <f t="shared" si="7"/>
        <v>37086.35</v>
      </c>
      <c r="CB11" s="9">
        <f t="shared" si="7"/>
        <v>38412.35</v>
      </c>
      <c r="CC11" s="9">
        <f t="shared" si="7"/>
        <v>39786.35</v>
      </c>
      <c r="CD11" s="9">
        <f t="shared" si="7"/>
        <v>41175.71</v>
      </c>
      <c r="CE11" s="9">
        <f t="shared" si="7"/>
        <v>42580.43</v>
      </c>
      <c r="CF11" s="9">
        <f t="shared" si="7"/>
        <v>44000.51</v>
      </c>
      <c r="CG11" s="9">
        <f t="shared" si="7"/>
        <v>45435.950000000004</v>
      </c>
      <c r="CH11" s="9">
        <f t="shared" si="7"/>
        <v>46886.750000000007</v>
      </c>
      <c r="CI11" s="9">
        <f t="shared" si="7"/>
        <v>48352.91</v>
      </c>
      <c r="CJ11" s="9">
        <f t="shared" si="7"/>
        <v>49834.43</v>
      </c>
      <c r="CK11" s="9">
        <f t="shared" si="7"/>
        <v>50832.35</v>
      </c>
      <c r="CL11" s="9">
        <f t="shared" si="7"/>
        <v>51840.509999999995</v>
      </c>
      <c r="CM11" s="9">
        <f t="shared" si="7"/>
        <v>52858.909999999996</v>
      </c>
      <c r="CN11" s="9">
        <f t="shared" si="7"/>
        <v>53887.549999999996</v>
      </c>
      <c r="CO11" s="9">
        <f t="shared" si="7"/>
        <v>54926.429999999993</v>
      </c>
      <c r="CP11" s="9">
        <f t="shared" si="7"/>
        <v>55970.429999999993</v>
      </c>
      <c r="CQ11" s="9">
        <f t="shared" si="7"/>
        <v>57019.549999999996</v>
      </c>
      <c r="CR11" s="9">
        <f t="shared" si="7"/>
        <v>58073.789999999994</v>
      </c>
      <c r="CS11" s="9">
        <f t="shared" si="7"/>
        <v>59133.149999999994</v>
      </c>
      <c r="CT11" s="9">
        <f t="shared" si="7"/>
        <v>60197.63</v>
      </c>
      <c r="CU11" s="9">
        <f t="shared" si="7"/>
        <v>61267.229999999996</v>
      </c>
      <c r="CV11" s="9">
        <f t="shared" si="7"/>
        <v>62341.95</v>
      </c>
    </row>
    <row r="12" spans="1:100" s="8" customFormat="1" x14ac:dyDescent="0.2">
      <c r="B12" s="8" t="s">
        <v>125</v>
      </c>
      <c r="D12" s="32"/>
      <c r="E12" s="32">
        <f>E11/E9</f>
        <v>2.4500000000000002</v>
      </c>
      <c r="F12" s="32">
        <f>F11/F9</f>
        <v>5.7990769230769228</v>
      </c>
      <c r="G12" s="32">
        <f>G11/G9</f>
        <v>7.4595098039215681</v>
      </c>
      <c r="H12" s="32">
        <f>H11/H9</f>
        <v>9.4107894736842113</v>
      </c>
      <c r="I12" s="32">
        <f>I11/I9</f>
        <v>14.583558951965065</v>
      </c>
      <c r="J12" s="32">
        <f>CJ12</f>
        <v>19.187752194671191</v>
      </c>
      <c r="K12" s="32">
        <f>CV12</f>
        <v>22.663207067035035</v>
      </c>
      <c r="L12" s="9"/>
      <c r="M12" s="9"/>
      <c r="N12" s="9"/>
      <c r="O12" s="9"/>
      <c r="P12" s="9"/>
      <c r="Q12" s="9"/>
      <c r="R12" s="32"/>
      <c r="S12" s="32">
        <f t="shared" ref="S12:BX12" si="8">S11/S9</f>
        <v>0</v>
      </c>
      <c r="T12" s="32">
        <f t="shared" si="8"/>
        <v>0</v>
      </c>
      <c r="U12" s="32">
        <f t="shared" si="8"/>
        <v>0</v>
      </c>
      <c r="V12" s="32">
        <f t="shared" si="8"/>
        <v>0</v>
      </c>
      <c r="W12" s="32">
        <f t="shared" si="8"/>
        <v>0.13999999999999999</v>
      </c>
      <c r="X12" s="32">
        <f t="shared" si="8"/>
        <v>0.50909090909090904</v>
      </c>
      <c r="Y12" s="32">
        <f t="shared" si="8"/>
        <v>0.96923076923076923</v>
      </c>
      <c r="Z12" s="32">
        <f t="shared" si="8"/>
        <v>1.4933333333333332</v>
      </c>
      <c r="AA12" s="32">
        <f t="shared" si="8"/>
        <v>2.0588235294117645</v>
      </c>
      <c r="AB12" s="32">
        <f t="shared" si="8"/>
        <v>2.4500000000000002</v>
      </c>
      <c r="AC12" s="32">
        <f t="shared" si="8"/>
        <v>2.6652631578947368</v>
      </c>
      <c r="AD12" s="32">
        <f t="shared" si="8"/>
        <v>2.9163636363636365</v>
      </c>
      <c r="AE12" s="32">
        <f t="shared" si="8"/>
        <v>3.1903999999999999</v>
      </c>
      <c r="AF12" s="32">
        <f t="shared" si="8"/>
        <v>3.4800000000000004</v>
      </c>
      <c r="AG12" s="32">
        <f t="shared" si="8"/>
        <v>3.814193548387097</v>
      </c>
      <c r="AH12" s="32">
        <f t="shared" si="8"/>
        <v>4.0840000000000005</v>
      </c>
      <c r="AI12" s="32">
        <f t="shared" si="8"/>
        <v>4.3984615384615386</v>
      </c>
      <c r="AJ12" s="32">
        <f t="shared" si="8"/>
        <v>4.7451162790697676</v>
      </c>
      <c r="AK12" s="32">
        <f t="shared" si="8"/>
        <v>5.0091666666666672</v>
      </c>
      <c r="AL12" s="32">
        <f t="shared" si="8"/>
        <v>5.2969811320754721</v>
      </c>
      <c r="AM12" s="32">
        <f t="shared" si="8"/>
        <v>5.5294915254237287</v>
      </c>
      <c r="AN12" s="32">
        <f t="shared" si="8"/>
        <v>5.7990769230769228</v>
      </c>
      <c r="AO12" s="32">
        <f t="shared" si="8"/>
        <v>5.951944444444444</v>
      </c>
      <c r="AP12" s="32">
        <f t="shared" si="8"/>
        <v>6.1536708860759486</v>
      </c>
      <c r="AQ12" s="32">
        <f t="shared" si="8"/>
        <v>6.3188505747126431</v>
      </c>
      <c r="AR12" s="32">
        <f t="shared" si="8"/>
        <v>6.4639583333333333</v>
      </c>
      <c r="AS12" s="32">
        <f t="shared" si="8"/>
        <v>6.59</v>
      </c>
      <c r="AT12" s="32">
        <f t="shared" si="8"/>
        <v>6.7088888888888887</v>
      </c>
      <c r="AU12" s="32">
        <f t="shared" si="8"/>
        <v>6.8196899224806202</v>
      </c>
      <c r="AV12" s="32">
        <f t="shared" si="8"/>
        <v>6.9305633802816899</v>
      </c>
      <c r="AW12" s="32">
        <f t="shared" si="8"/>
        <v>7.0470512820512816</v>
      </c>
      <c r="AX12" s="32">
        <f t="shared" si="8"/>
        <v>7.172748538011696</v>
      </c>
      <c r="AY12" s="32">
        <f t="shared" si="8"/>
        <v>7.3098395721925131</v>
      </c>
      <c r="AZ12" s="32">
        <f t="shared" si="8"/>
        <v>7.4595098039215681</v>
      </c>
      <c r="BA12" s="32">
        <f t="shared" si="8"/>
        <v>7.6222522522522533</v>
      </c>
      <c r="BB12" s="32">
        <f t="shared" si="8"/>
        <v>7.7658677685950419</v>
      </c>
      <c r="BC12" s="32">
        <f t="shared" si="8"/>
        <v>7.8959848484848489</v>
      </c>
      <c r="BD12" s="32">
        <f t="shared" si="8"/>
        <v>8.0171527777777776</v>
      </c>
      <c r="BE12" s="32">
        <f t="shared" si="8"/>
        <v>8.1329299363057324</v>
      </c>
      <c r="BF12" s="32">
        <f t="shared" si="8"/>
        <v>8.2460233918128658</v>
      </c>
      <c r="BG12" s="32">
        <f t="shared" si="8"/>
        <v>8.3616666666666664</v>
      </c>
      <c r="BH12" s="32">
        <f t="shared" si="8"/>
        <v>8.4835148514851486</v>
      </c>
      <c r="BI12" s="32">
        <f t="shared" si="8"/>
        <v>8.6535321100917439</v>
      </c>
      <c r="BJ12" s="32">
        <f t="shared" si="8"/>
        <v>8.8669658119658123</v>
      </c>
      <c r="BK12" s="32">
        <f t="shared" si="8"/>
        <v>9.1202800000000011</v>
      </c>
      <c r="BL12" s="32">
        <f t="shared" si="8"/>
        <v>9.4107894736842113</v>
      </c>
      <c r="BM12" s="32">
        <f t="shared" si="8"/>
        <v>9.7364184397163118</v>
      </c>
      <c r="BN12" s="32">
        <f t="shared" si="8"/>
        <v>10.091510067114093</v>
      </c>
      <c r="BO12" s="32">
        <f t="shared" si="8"/>
        <v>10.47156050955414</v>
      </c>
      <c r="BP12" s="32">
        <f t="shared" si="8"/>
        <v>10.872939393939394</v>
      </c>
      <c r="BQ12" s="32">
        <f t="shared" si="8"/>
        <v>11.292687861271675</v>
      </c>
      <c r="BR12" s="32">
        <f t="shared" si="8"/>
        <v>11.728370165745856</v>
      </c>
      <c r="BS12" s="32">
        <f t="shared" si="8"/>
        <v>12.177962962962962</v>
      </c>
      <c r="BT12" s="32">
        <f t="shared" si="8"/>
        <v>12.63977157360406</v>
      </c>
      <c r="BU12" s="32">
        <f t="shared" si="8"/>
        <v>13.112365853658536</v>
      </c>
      <c r="BV12" s="32">
        <f t="shared" si="8"/>
        <v>13.594530516431924</v>
      </c>
      <c r="BW12" s="32">
        <f t="shared" si="8"/>
        <v>14.085226244343891</v>
      </c>
      <c r="BX12" s="32">
        <f t="shared" si="8"/>
        <v>14.583558951965065</v>
      </c>
      <c r="BY12" s="32">
        <f t="shared" ref="BY12:CV12" si="9">BY11/BY9</f>
        <v>14.932782000345483</v>
      </c>
      <c r="BZ12" s="32">
        <f t="shared" si="9"/>
        <v>15.294870152058774</v>
      </c>
      <c r="CA12" s="32">
        <f t="shared" si="9"/>
        <v>15.669405948960623</v>
      </c>
      <c r="CB12" s="32">
        <f t="shared" si="9"/>
        <v>16.055989801036617</v>
      </c>
      <c r="CC12" s="32">
        <f t="shared" si="9"/>
        <v>16.454239040529366</v>
      </c>
      <c r="CD12" s="32">
        <f t="shared" si="9"/>
        <v>16.850429693894259</v>
      </c>
      <c r="CE12" s="32">
        <f t="shared" si="9"/>
        <v>17.244625789729472</v>
      </c>
      <c r="CF12" s="32">
        <f t="shared" si="9"/>
        <v>17.636888728555402</v>
      </c>
      <c r="CG12" s="32">
        <f t="shared" si="9"/>
        <v>18.027277416283138</v>
      </c>
      <c r="CH12" s="32">
        <f t="shared" si="9"/>
        <v>18.415848389630803</v>
      </c>
      <c r="CI12" s="32">
        <f t="shared" si="9"/>
        <v>18.80265593404885</v>
      </c>
      <c r="CJ12" s="32">
        <f t="shared" si="9"/>
        <v>19.187752194671191</v>
      </c>
      <c r="CK12" s="32">
        <f t="shared" si="9"/>
        <v>19.47599616858238</v>
      </c>
      <c r="CL12" s="32">
        <f t="shared" si="9"/>
        <v>19.765330944029284</v>
      </c>
      <c r="CM12" s="32">
        <f t="shared" si="9"/>
        <v>20.055740628319931</v>
      </c>
      <c r="CN12" s="32">
        <f t="shared" si="9"/>
        <v>20.347209636006646</v>
      </c>
      <c r="CO12" s="32">
        <f t="shared" si="9"/>
        <v>20.639722681497069</v>
      </c>
      <c r="CP12" s="32">
        <f t="shared" si="9"/>
        <v>20.931350037397156</v>
      </c>
      <c r="CQ12" s="32">
        <f t="shared" si="9"/>
        <v>21.222104362066396</v>
      </c>
      <c r="CR12" s="32">
        <f t="shared" si="9"/>
        <v>21.511998073788703</v>
      </c>
      <c r="CS12" s="32">
        <f t="shared" si="9"/>
        <v>21.801043356437098</v>
      </c>
      <c r="CT12" s="32">
        <f t="shared" si="9"/>
        <v>22.08925216497871</v>
      </c>
      <c r="CU12" s="32">
        <f t="shared" si="9"/>
        <v>22.376636230825412</v>
      </c>
      <c r="CV12" s="32">
        <f t="shared" si="9"/>
        <v>22.663207067035035</v>
      </c>
    </row>
    <row r="13" spans="1:100" x14ac:dyDescent="0.2">
      <c r="B13" s="2" t="s">
        <v>0</v>
      </c>
      <c r="C13" s="2"/>
      <c r="D13" s="7">
        <f>SUM(M13:P13)</f>
        <v>0</v>
      </c>
      <c r="E13" s="7">
        <f>SUM(Q13:AB13)</f>
        <v>10560.734799999998</v>
      </c>
      <c r="F13" s="7">
        <f>SUM(AC13:AN13)</f>
        <v>421372.37935772014</v>
      </c>
      <c r="G13" s="7">
        <f>SUM(AO13:AZ13)</f>
        <v>2777726.7202302106</v>
      </c>
      <c r="H13" s="7">
        <f>SUM(BA13:BL13)</f>
        <v>11571881.273150042</v>
      </c>
      <c r="I13" s="7">
        <f>SUM(BM13:BX13)</f>
        <v>35122389.634468824</v>
      </c>
      <c r="J13" s="7">
        <f>SUM(BY13:CJ13)</f>
        <v>69874208.967730165</v>
      </c>
      <c r="K13" s="7">
        <f>SUM(CK13:CV13)</f>
        <v>98128424.873216391</v>
      </c>
      <c r="L13" s="7"/>
      <c r="M13" s="3"/>
      <c r="N13" s="3"/>
      <c r="O13" s="3"/>
      <c r="P13" s="3"/>
      <c r="Q13" s="3"/>
      <c r="R13" s="3"/>
      <c r="S13" s="3">
        <f t="shared" ref="S13:AX13" si="10">R11*S49</f>
        <v>0</v>
      </c>
      <c r="T13" s="3">
        <f t="shared" si="10"/>
        <v>0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192.01335999999998</v>
      </c>
      <c r="Y13" s="3">
        <f t="shared" si="10"/>
        <v>768.05343999999991</v>
      </c>
      <c r="Z13" s="3">
        <f t="shared" si="10"/>
        <v>1728.12024</v>
      </c>
      <c r="AA13" s="3">
        <f t="shared" si="10"/>
        <v>3072.2137599999996</v>
      </c>
      <c r="AB13" s="3">
        <f t="shared" si="10"/>
        <v>4800.3339999999998</v>
      </c>
      <c r="AC13" s="3">
        <f t="shared" si="10"/>
        <v>9098.8097648000021</v>
      </c>
      <c r="AD13" s="3">
        <f t="shared" si="10"/>
        <v>11754.176696160001</v>
      </c>
      <c r="AE13" s="3">
        <f t="shared" si="10"/>
        <v>14892.337615040004</v>
      </c>
      <c r="AF13" s="3">
        <f t="shared" si="10"/>
        <v>18513.292521440002</v>
      </c>
      <c r="AG13" s="3">
        <f t="shared" si="10"/>
        <v>22617.041415360007</v>
      </c>
      <c r="AH13" s="3">
        <f t="shared" si="10"/>
        <v>27444.981290560005</v>
      </c>
      <c r="AI13" s="3">
        <f t="shared" si="10"/>
        <v>33178.15989236001</v>
      </c>
      <c r="AJ13" s="3">
        <f t="shared" si="10"/>
        <v>39816.577220760009</v>
      </c>
      <c r="AK13" s="3">
        <f t="shared" si="10"/>
        <v>47360.233275760009</v>
      </c>
      <c r="AL13" s="3">
        <f t="shared" si="10"/>
        <v>55809.128057360009</v>
      </c>
      <c r="AM13" s="3">
        <f t="shared" si="10"/>
        <v>65163.261565560009</v>
      </c>
      <c r="AN13" s="3">
        <f t="shared" si="10"/>
        <v>75724.38004256002</v>
      </c>
      <c r="AO13" s="3">
        <f t="shared" si="10"/>
        <v>110190.22255375408</v>
      </c>
      <c r="AP13" s="3">
        <f t="shared" si="10"/>
        <v>125274.36189628526</v>
      </c>
      <c r="AQ13" s="3">
        <f t="shared" si="10"/>
        <v>142112.47092980845</v>
      </c>
      <c r="AR13" s="3">
        <f t="shared" si="10"/>
        <v>160704.54965432367</v>
      </c>
      <c r="AS13" s="3">
        <f t="shared" si="10"/>
        <v>181401.39200802927</v>
      </c>
      <c r="AT13" s="3">
        <f t="shared" si="10"/>
        <v>204202.99799092527</v>
      </c>
      <c r="AU13" s="3">
        <f t="shared" si="10"/>
        <v>229460.16154121005</v>
      </c>
      <c r="AV13" s="3">
        <f t="shared" si="10"/>
        <v>257172.88265888367</v>
      </c>
      <c r="AW13" s="3">
        <f t="shared" si="10"/>
        <v>287691.95528214448</v>
      </c>
      <c r="AX13" s="3">
        <f t="shared" si="10"/>
        <v>321368.17334919085</v>
      </c>
      <c r="AY13" s="3">
        <f t="shared" ref="AY13:CD13" si="11">AX11*AY49</f>
        <v>358552.33079822123</v>
      </c>
      <c r="AZ13" s="3">
        <f t="shared" si="11"/>
        <v>399595.22156743403</v>
      </c>
      <c r="BA13" s="3">
        <f t="shared" si="11"/>
        <v>519738.17425443622</v>
      </c>
      <c r="BB13" s="3">
        <f t="shared" si="11"/>
        <v>577936.93678480014</v>
      </c>
      <c r="BC13" s="3">
        <f t="shared" si="11"/>
        <v>641873.60548012948</v>
      </c>
      <c r="BD13" s="3">
        <f t="shared" si="11"/>
        <v>711958.03078077896</v>
      </c>
      <c r="BE13" s="3">
        <f t="shared" si="11"/>
        <v>788600.06312710326</v>
      </c>
      <c r="BF13" s="3">
        <f t="shared" si="11"/>
        <v>872209.55295945704</v>
      </c>
      <c r="BG13" s="3">
        <f t="shared" si="11"/>
        <v>963196.35071819497</v>
      </c>
      <c r="BH13" s="3">
        <f t="shared" si="11"/>
        <v>1062380.1572840263</v>
      </c>
      <c r="BI13" s="3">
        <f t="shared" si="11"/>
        <v>1170580.6735376606</v>
      </c>
      <c r="BJ13" s="3">
        <f t="shared" si="11"/>
        <v>1288617.600359807</v>
      </c>
      <c r="BK13" s="3">
        <f t="shared" si="11"/>
        <v>1417310.638631175</v>
      </c>
      <c r="BL13" s="3">
        <f t="shared" si="11"/>
        <v>1557479.489232474</v>
      </c>
      <c r="BM13" s="3">
        <f t="shared" si="11"/>
        <v>1749262.9428780435</v>
      </c>
      <c r="BN13" s="3">
        <f t="shared" si="11"/>
        <v>1918649.9196538758</v>
      </c>
      <c r="BO13" s="3">
        <f t="shared" si="11"/>
        <v>2101453.6866693781</v>
      </c>
      <c r="BP13" s="3">
        <f t="shared" si="11"/>
        <v>2297674.2439245498</v>
      </c>
      <c r="BQ13" s="3">
        <f t="shared" si="11"/>
        <v>2507311.5914193918</v>
      </c>
      <c r="BR13" s="3">
        <f t="shared" si="11"/>
        <v>2730365.7291539037</v>
      </c>
      <c r="BS13" s="3">
        <f t="shared" si="11"/>
        <v>2966836.6571280854</v>
      </c>
      <c r="BT13" s="3">
        <f t="shared" si="11"/>
        <v>3216724.3753419369</v>
      </c>
      <c r="BU13" s="3">
        <f t="shared" si="11"/>
        <v>3480028.8837954584</v>
      </c>
      <c r="BV13" s="3">
        <f t="shared" si="11"/>
        <v>3756750.1824886501</v>
      </c>
      <c r="BW13" s="3">
        <f t="shared" si="11"/>
        <v>4046888.2714215112</v>
      </c>
      <c r="BX13" s="3">
        <f t="shared" si="11"/>
        <v>4350443.1505940426</v>
      </c>
      <c r="BY13" s="3">
        <f t="shared" si="11"/>
        <v>4786752.4419047721</v>
      </c>
      <c r="BZ13" s="3">
        <f t="shared" si="11"/>
        <v>4956170.3988471152</v>
      </c>
      <c r="CA13" s="3">
        <f t="shared" si="11"/>
        <v>5132468.2728226511</v>
      </c>
      <c r="CB13" s="3">
        <f t="shared" si="11"/>
        <v>5315646.0638313778</v>
      </c>
      <c r="CC13" s="3">
        <f t="shared" si="11"/>
        <v>5505703.7718732962</v>
      </c>
      <c r="CD13" s="3">
        <f t="shared" si="11"/>
        <v>5702641.3969484065</v>
      </c>
      <c r="CE13" s="3">
        <f t="shared" ref="CE13:CV13" si="12">CD11*CE49</f>
        <v>5901780.5954741379</v>
      </c>
      <c r="CF13" s="3">
        <f t="shared" si="12"/>
        <v>6103121.3674504915</v>
      </c>
      <c r="CG13" s="3">
        <f t="shared" si="12"/>
        <v>6306663.7128774654</v>
      </c>
      <c r="CH13" s="3">
        <f t="shared" si="12"/>
        <v>6512407.6317550614</v>
      </c>
      <c r="CI13" s="3">
        <f t="shared" si="12"/>
        <v>6720353.1240832787</v>
      </c>
      <c r="CJ13" s="3">
        <f t="shared" si="12"/>
        <v>6930500.1898621162</v>
      </c>
      <c r="CK13" s="3">
        <f t="shared" si="12"/>
        <v>7344346.5779095115</v>
      </c>
      <c r="CL13" s="3">
        <f t="shared" si="12"/>
        <v>7491414.9869798562</v>
      </c>
      <c r="CM13" s="3">
        <f t="shared" si="12"/>
        <v>7639992.5155275939</v>
      </c>
      <c r="CN13" s="3">
        <f t="shared" si="12"/>
        <v>7790079.1635527257</v>
      </c>
      <c r="CO13" s="3">
        <f t="shared" si="12"/>
        <v>7941674.9310552496</v>
      </c>
      <c r="CP13" s="3">
        <f t="shared" si="12"/>
        <v>8094779.8180351676</v>
      </c>
      <c r="CQ13" s="3">
        <f t="shared" si="12"/>
        <v>8248639.2647537822</v>
      </c>
      <c r="CR13" s="3">
        <f t="shared" si="12"/>
        <v>8403253.2712110933</v>
      </c>
      <c r="CS13" s="3">
        <f t="shared" si="12"/>
        <v>8558621.8374071009</v>
      </c>
      <c r="CT13" s="3">
        <f t="shared" si="12"/>
        <v>8714744.9633418061</v>
      </c>
      <c r="CU13" s="3">
        <f t="shared" si="12"/>
        <v>8871622.6490152068</v>
      </c>
      <c r="CV13" s="3">
        <f t="shared" si="12"/>
        <v>9029254.8944273051</v>
      </c>
    </row>
    <row r="14" spans="1:100" x14ac:dyDescent="0.2">
      <c r="B14" s="2" t="s">
        <v>3</v>
      </c>
      <c r="C14" s="2"/>
      <c r="D14" s="7">
        <f>SUM(M14:P14)</f>
        <v>0</v>
      </c>
      <c r="E14" s="7">
        <f>SUM(Q14:AB14)</f>
        <v>5032.0424000000003</v>
      </c>
      <c r="F14" s="7">
        <f>SUM(AC14:AN14)</f>
        <v>175073.38098935998</v>
      </c>
      <c r="G14" s="7">
        <f>SUM(AO14:AZ14)</f>
        <v>1058435.6879323854</v>
      </c>
      <c r="H14" s="7">
        <f>SUM(BA14:BL14)</f>
        <v>4409394.2095942982</v>
      </c>
      <c r="I14" s="7">
        <f>SUM(BM14:BX14)</f>
        <v>13383170.620725188</v>
      </c>
      <c r="J14" s="7">
        <f>SUM(BY14:CJ14)</f>
        <v>26394789.343012623</v>
      </c>
      <c r="K14" s="7">
        <f>SUM(CK14:CV14)</f>
        <v>37756458.210673064</v>
      </c>
      <c r="L14" s="7"/>
      <c r="M14" s="3"/>
      <c r="N14" s="3"/>
      <c r="O14" s="3"/>
      <c r="P14" s="3"/>
      <c r="Q14" s="3"/>
      <c r="R14" s="3"/>
      <c r="S14" s="3">
        <f t="shared" ref="S14:AX14" si="13">S13*S50</f>
        <v>0</v>
      </c>
      <c r="T14" s="3">
        <f t="shared" si="13"/>
        <v>0</v>
      </c>
      <c r="U14" s="3">
        <f t="shared" si="13"/>
        <v>0</v>
      </c>
      <c r="V14" s="3">
        <f t="shared" si="13"/>
        <v>0</v>
      </c>
      <c r="W14" s="3">
        <f t="shared" si="13"/>
        <v>0</v>
      </c>
      <c r="X14" s="3">
        <f t="shared" si="13"/>
        <v>91.491679999999988</v>
      </c>
      <c r="Y14" s="3">
        <f t="shared" si="13"/>
        <v>365.96671999999995</v>
      </c>
      <c r="Z14" s="3">
        <f t="shared" si="13"/>
        <v>823.42511999999988</v>
      </c>
      <c r="AA14" s="3">
        <f t="shared" si="13"/>
        <v>1463.8668799999998</v>
      </c>
      <c r="AB14" s="3">
        <f t="shared" si="13"/>
        <v>2287.2919999999999</v>
      </c>
      <c r="AC14" s="3">
        <f t="shared" si="13"/>
        <v>3780.4077024000003</v>
      </c>
      <c r="AD14" s="3">
        <f t="shared" si="13"/>
        <v>4883.6695420799997</v>
      </c>
      <c r="AE14" s="3">
        <f t="shared" si="13"/>
        <v>6187.5244435200002</v>
      </c>
      <c r="AF14" s="3">
        <f t="shared" si="13"/>
        <v>7691.9724067199995</v>
      </c>
      <c r="AG14" s="3">
        <f t="shared" si="13"/>
        <v>9397.0134316800013</v>
      </c>
      <c r="AH14" s="3">
        <f t="shared" si="13"/>
        <v>11402.94404928</v>
      </c>
      <c r="AI14" s="3">
        <f t="shared" si="13"/>
        <v>13784.986657680001</v>
      </c>
      <c r="AJ14" s="3">
        <f t="shared" si="13"/>
        <v>16543.141256880001</v>
      </c>
      <c r="AK14" s="3">
        <f t="shared" si="13"/>
        <v>19677.40784688</v>
      </c>
      <c r="AL14" s="3">
        <f t="shared" si="13"/>
        <v>23187.786427679999</v>
      </c>
      <c r="AM14" s="3">
        <f t="shared" si="13"/>
        <v>27074.276999279999</v>
      </c>
      <c r="AN14" s="3">
        <f t="shared" si="13"/>
        <v>31462.250225280004</v>
      </c>
      <c r="AO14" s="3">
        <f t="shared" si="13"/>
        <v>41987.30680116704</v>
      </c>
      <c r="AP14" s="3">
        <f t="shared" si="13"/>
        <v>47735.025353032637</v>
      </c>
      <c r="AQ14" s="3">
        <f t="shared" si="13"/>
        <v>54151.083271394229</v>
      </c>
      <c r="AR14" s="3">
        <f t="shared" si="13"/>
        <v>61235.480556251838</v>
      </c>
      <c r="AS14" s="3">
        <f t="shared" si="13"/>
        <v>69121.885080904642</v>
      </c>
      <c r="AT14" s="3">
        <f t="shared" si="13"/>
        <v>77810.296845352641</v>
      </c>
      <c r="AU14" s="3">
        <f t="shared" si="13"/>
        <v>87434.383722895029</v>
      </c>
      <c r="AV14" s="3">
        <f t="shared" si="13"/>
        <v>97994.145713531834</v>
      </c>
      <c r="AW14" s="3">
        <f t="shared" si="13"/>
        <v>109623.25069056224</v>
      </c>
      <c r="AX14" s="3">
        <f t="shared" si="13"/>
        <v>122455.36652728544</v>
      </c>
      <c r="AY14" s="3">
        <f t="shared" ref="AY14:CD14" si="14">AY13*AY50</f>
        <v>136624.16109700061</v>
      </c>
      <c r="AZ14" s="3">
        <f t="shared" si="14"/>
        <v>152263.30227300702</v>
      </c>
      <c r="BA14" s="3">
        <f t="shared" si="14"/>
        <v>198043.03569723538</v>
      </c>
      <c r="BB14" s="3">
        <f t="shared" si="14"/>
        <v>220219.3163252066</v>
      </c>
      <c r="BC14" s="3">
        <f t="shared" si="14"/>
        <v>244581.99081790738</v>
      </c>
      <c r="BD14" s="3">
        <f t="shared" si="14"/>
        <v>271287.23016567552</v>
      </c>
      <c r="BE14" s="3">
        <f t="shared" si="14"/>
        <v>300491.20535884891</v>
      </c>
      <c r="BF14" s="3">
        <f t="shared" si="14"/>
        <v>332350.08738776529</v>
      </c>
      <c r="BG14" s="3">
        <f t="shared" si="14"/>
        <v>367020.04724276258</v>
      </c>
      <c r="BH14" s="3">
        <f t="shared" si="14"/>
        <v>404813.42690451629</v>
      </c>
      <c r="BI14" s="3">
        <f t="shared" si="14"/>
        <v>446042.5683537022</v>
      </c>
      <c r="BJ14" s="3">
        <f t="shared" si="14"/>
        <v>491019.81357099593</v>
      </c>
      <c r="BK14" s="3">
        <f t="shared" si="14"/>
        <v>540057.50453707308</v>
      </c>
      <c r="BL14" s="3">
        <f t="shared" si="14"/>
        <v>593467.98323260946</v>
      </c>
      <c r="BM14" s="3">
        <f t="shared" si="14"/>
        <v>666545.8890665475</v>
      </c>
      <c r="BN14" s="3">
        <f t="shared" si="14"/>
        <v>731089.7550936765</v>
      </c>
      <c r="BO14" s="3">
        <f t="shared" si="14"/>
        <v>800746.0065486969</v>
      </c>
      <c r="BP14" s="3">
        <f t="shared" si="14"/>
        <v>875514.64343160857</v>
      </c>
      <c r="BQ14" s="3">
        <f t="shared" si="14"/>
        <v>955395.66574241174</v>
      </c>
      <c r="BR14" s="3">
        <f t="shared" si="14"/>
        <v>1040389.0734811063</v>
      </c>
      <c r="BS14" s="3">
        <f t="shared" si="14"/>
        <v>1130494.8666476922</v>
      </c>
      <c r="BT14" s="3">
        <f t="shared" si="14"/>
        <v>1225713.0452421696</v>
      </c>
      <c r="BU14" s="3">
        <f t="shared" si="14"/>
        <v>1326043.6092645384</v>
      </c>
      <c r="BV14" s="3">
        <f t="shared" si="14"/>
        <v>1431486.5587147987</v>
      </c>
      <c r="BW14" s="3">
        <f t="shared" si="14"/>
        <v>1542041.8935929502</v>
      </c>
      <c r="BX14" s="3">
        <f t="shared" si="14"/>
        <v>1657709.6138989932</v>
      </c>
      <c r="BY14" s="3">
        <f t="shared" si="14"/>
        <v>1808182.506932958</v>
      </c>
      <c r="BZ14" s="3">
        <f t="shared" si="14"/>
        <v>1872179.6719882635</v>
      </c>
      <c r="CA14" s="3">
        <f t="shared" si="14"/>
        <v>1938775.7066904851</v>
      </c>
      <c r="CB14" s="3">
        <f t="shared" si="14"/>
        <v>2007970.6110396227</v>
      </c>
      <c r="CC14" s="3">
        <f t="shared" si="14"/>
        <v>2079764.3850356762</v>
      </c>
      <c r="CD14" s="3">
        <f t="shared" si="14"/>
        <v>2154157.0286786458</v>
      </c>
      <c r="CE14" s="3">
        <f t="shared" ref="CE14:CV14" si="15">CE13*CE50</f>
        <v>2229381.3106086282</v>
      </c>
      <c r="CF14" s="3">
        <f t="shared" si="15"/>
        <v>2305437.230825624</v>
      </c>
      <c r="CG14" s="3">
        <f t="shared" si="15"/>
        <v>2382324.7893296331</v>
      </c>
      <c r="CH14" s="3">
        <f t="shared" si="15"/>
        <v>2460043.9861206552</v>
      </c>
      <c r="CI14" s="3">
        <f t="shared" si="15"/>
        <v>2538594.8211986902</v>
      </c>
      <c r="CJ14" s="3">
        <f t="shared" si="15"/>
        <v>2617977.2945637382</v>
      </c>
      <c r="CK14" s="3">
        <f t="shared" si="15"/>
        <v>2825853.1104704067</v>
      </c>
      <c r="CL14" s="3">
        <f t="shared" si="15"/>
        <v>2882439.9990131394</v>
      </c>
      <c r="CM14" s="3">
        <f t="shared" si="15"/>
        <v>2939607.5450621629</v>
      </c>
      <c r="CN14" s="3">
        <f t="shared" si="15"/>
        <v>2997355.7486174777</v>
      </c>
      <c r="CO14" s="3">
        <f t="shared" si="15"/>
        <v>3055684.6096790824</v>
      </c>
      <c r="CP14" s="3">
        <f t="shared" si="15"/>
        <v>3114594.1282469779</v>
      </c>
      <c r="CQ14" s="3">
        <f t="shared" si="15"/>
        <v>3173793.9755680189</v>
      </c>
      <c r="CR14" s="3">
        <f t="shared" si="15"/>
        <v>3233284.1516422052</v>
      </c>
      <c r="CS14" s="3">
        <f t="shared" si="15"/>
        <v>3293064.6564695369</v>
      </c>
      <c r="CT14" s="3">
        <f t="shared" si="15"/>
        <v>3353135.4900500141</v>
      </c>
      <c r="CU14" s="3">
        <f t="shared" si="15"/>
        <v>3413496.6523836362</v>
      </c>
      <c r="CV14" s="3">
        <f t="shared" si="15"/>
        <v>3474148.1434704037</v>
      </c>
    </row>
    <row r="15" spans="1:100" x14ac:dyDescent="0.2">
      <c r="D15" s="3"/>
      <c r="E15" s="3"/>
      <c r="F15" s="3"/>
      <c r="G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100" x14ac:dyDescent="0.2">
      <c r="B16" s="14" t="s">
        <v>63</v>
      </c>
      <c r="C16" s="14"/>
      <c r="D16" s="14">
        <v>2018</v>
      </c>
      <c r="E16" s="14">
        <v>2019</v>
      </c>
      <c r="F16" s="14">
        <v>2020</v>
      </c>
      <c r="G16" s="14">
        <v>2021</v>
      </c>
      <c r="H16" s="14">
        <v>2022</v>
      </c>
      <c r="I16" s="14">
        <v>2023</v>
      </c>
      <c r="J16" s="14">
        <v>2024</v>
      </c>
      <c r="K16" s="14">
        <v>2025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2:100" x14ac:dyDescent="0.2">
      <c r="B17" t="s">
        <v>67</v>
      </c>
      <c r="D17" s="3">
        <f>SUM(M17:P17)</f>
        <v>8000</v>
      </c>
      <c r="E17" s="3">
        <f>SUM(Q17:AB17)</f>
        <v>216000</v>
      </c>
      <c r="F17" s="3">
        <f>SUM(AC17:AN17)</f>
        <v>603200</v>
      </c>
      <c r="G17" s="3">
        <f>SUM(AO17:AZ17)</f>
        <v>1727800</v>
      </c>
      <c r="H17" s="9">
        <f t="shared" ref="H17:I19" si="16">SUM(BA17:BL17)</f>
        <v>3752400</v>
      </c>
      <c r="I17" s="9">
        <f t="shared" si="16"/>
        <v>3858400</v>
      </c>
      <c r="J17" s="39">
        <f>SUM(BY17:CJ17)</f>
        <v>4300800</v>
      </c>
      <c r="K17" s="39">
        <f>SUM(CK17:CV17)</f>
        <v>4377600</v>
      </c>
      <c r="L17" s="3"/>
      <c r="M17" s="3">
        <f t="shared" ref="M17:AR17" si="17">M7*M51</f>
        <v>0</v>
      </c>
      <c r="N17" s="3">
        <f t="shared" si="17"/>
        <v>0</v>
      </c>
      <c r="O17" s="3">
        <f t="shared" si="17"/>
        <v>0</v>
      </c>
      <c r="P17" s="3">
        <f t="shared" si="17"/>
        <v>8000</v>
      </c>
      <c r="Q17" s="3">
        <f t="shared" si="17"/>
        <v>16000</v>
      </c>
      <c r="R17" s="3">
        <f t="shared" si="17"/>
        <v>16000</v>
      </c>
      <c r="S17" s="3">
        <f t="shared" si="17"/>
        <v>16000</v>
      </c>
      <c r="T17" s="3">
        <f t="shared" si="17"/>
        <v>16000</v>
      </c>
      <c r="U17" s="3">
        <f t="shared" si="17"/>
        <v>16000</v>
      </c>
      <c r="V17" s="3">
        <f t="shared" si="17"/>
        <v>16000</v>
      </c>
      <c r="W17" s="3">
        <f t="shared" si="17"/>
        <v>16000</v>
      </c>
      <c r="X17" s="3">
        <f t="shared" si="17"/>
        <v>16000</v>
      </c>
      <c r="Y17" s="3">
        <f t="shared" si="17"/>
        <v>16000</v>
      </c>
      <c r="Z17" s="3">
        <f t="shared" si="17"/>
        <v>24000</v>
      </c>
      <c r="AA17" s="3">
        <f t="shared" si="17"/>
        <v>24000</v>
      </c>
      <c r="AB17" s="3">
        <f t="shared" si="17"/>
        <v>24000</v>
      </c>
      <c r="AC17" s="3">
        <f t="shared" si="17"/>
        <v>31200</v>
      </c>
      <c r="AD17" s="3">
        <f t="shared" si="17"/>
        <v>31200</v>
      </c>
      <c r="AE17" s="3">
        <f t="shared" si="17"/>
        <v>31200</v>
      </c>
      <c r="AF17" s="3">
        <f t="shared" si="17"/>
        <v>41600</v>
      </c>
      <c r="AG17" s="3">
        <f t="shared" si="17"/>
        <v>41600</v>
      </c>
      <c r="AH17" s="3">
        <f t="shared" si="17"/>
        <v>52000</v>
      </c>
      <c r="AI17" s="3">
        <f t="shared" si="17"/>
        <v>52000</v>
      </c>
      <c r="AJ17" s="3">
        <f t="shared" si="17"/>
        <v>52000</v>
      </c>
      <c r="AK17" s="3">
        <f t="shared" si="17"/>
        <v>62400</v>
      </c>
      <c r="AL17" s="3">
        <f t="shared" si="17"/>
        <v>62400</v>
      </c>
      <c r="AM17" s="3">
        <f t="shared" si="17"/>
        <v>72800</v>
      </c>
      <c r="AN17" s="3">
        <f t="shared" si="17"/>
        <v>72800</v>
      </c>
      <c r="AO17" s="3">
        <f t="shared" si="17"/>
        <v>84800</v>
      </c>
      <c r="AP17" s="3">
        <f t="shared" si="17"/>
        <v>95400</v>
      </c>
      <c r="AQ17" s="3">
        <f t="shared" si="17"/>
        <v>106000</v>
      </c>
      <c r="AR17" s="3">
        <f t="shared" si="17"/>
        <v>116600</v>
      </c>
      <c r="AS17" s="3">
        <f t="shared" ref="AS17:BX17" si="18">AS7*AS51</f>
        <v>127200</v>
      </c>
      <c r="AT17" s="3">
        <f t="shared" si="18"/>
        <v>137800</v>
      </c>
      <c r="AU17" s="3">
        <f t="shared" si="18"/>
        <v>148400</v>
      </c>
      <c r="AV17" s="3">
        <f t="shared" si="18"/>
        <v>159000</v>
      </c>
      <c r="AW17" s="3">
        <f t="shared" si="18"/>
        <v>169600</v>
      </c>
      <c r="AX17" s="3">
        <f t="shared" si="18"/>
        <v>180200</v>
      </c>
      <c r="AY17" s="3">
        <f t="shared" si="18"/>
        <v>190800</v>
      </c>
      <c r="AZ17" s="3">
        <f t="shared" si="18"/>
        <v>212000</v>
      </c>
      <c r="BA17" s="3">
        <f t="shared" si="18"/>
        <v>233200</v>
      </c>
      <c r="BB17" s="3">
        <f t="shared" si="18"/>
        <v>254400</v>
      </c>
      <c r="BC17" s="3">
        <f t="shared" si="18"/>
        <v>275600</v>
      </c>
      <c r="BD17" s="3">
        <f t="shared" si="18"/>
        <v>296800</v>
      </c>
      <c r="BE17" s="3">
        <f t="shared" si="18"/>
        <v>318000</v>
      </c>
      <c r="BF17" s="3">
        <f t="shared" si="18"/>
        <v>339200</v>
      </c>
      <c r="BG17" s="3">
        <f t="shared" si="18"/>
        <v>339200</v>
      </c>
      <c r="BH17" s="3">
        <f t="shared" si="18"/>
        <v>339200</v>
      </c>
      <c r="BI17" s="3">
        <f t="shared" si="18"/>
        <v>339200</v>
      </c>
      <c r="BJ17" s="3">
        <f t="shared" si="18"/>
        <v>339200</v>
      </c>
      <c r="BK17" s="3">
        <f t="shared" si="18"/>
        <v>339200</v>
      </c>
      <c r="BL17" s="3">
        <f t="shared" si="18"/>
        <v>339200</v>
      </c>
      <c r="BM17" s="3">
        <f t="shared" si="18"/>
        <v>339200</v>
      </c>
      <c r="BN17" s="3">
        <f t="shared" si="18"/>
        <v>339200</v>
      </c>
      <c r="BO17" s="3">
        <f t="shared" si="18"/>
        <v>339200</v>
      </c>
      <c r="BP17" s="3">
        <f t="shared" si="18"/>
        <v>339200</v>
      </c>
      <c r="BQ17" s="3">
        <f t="shared" si="18"/>
        <v>339200</v>
      </c>
      <c r="BR17" s="3">
        <f t="shared" si="18"/>
        <v>339200</v>
      </c>
      <c r="BS17" s="3">
        <f t="shared" si="18"/>
        <v>339200</v>
      </c>
      <c r="BT17" s="3">
        <f t="shared" si="18"/>
        <v>339200</v>
      </c>
      <c r="BU17" s="3">
        <f t="shared" si="18"/>
        <v>339200</v>
      </c>
      <c r="BV17" s="3">
        <f t="shared" si="18"/>
        <v>339200</v>
      </c>
      <c r="BW17" s="3">
        <f t="shared" si="18"/>
        <v>339200</v>
      </c>
      <c r="BX17" s="3">
        <f t="shared" si="18"/>
        <v>339200</v>
      </c>
      <c r="BY17" s="3">
        <f t="shared" ref="BY17:CV17" si="19">BY7*BY51</f>
        <v>358400</v>
      </c>
      <c r="BZ17" s="3">
        <f t="shared" si="19"/>
        <v>358400</v>
      </c>
      <c r="CA17" s="3">
        <f t="shared" si="19"/>
        <v>358400</v>
      </c>
      <c r="CB17" s="3">
        <f t="shared" si="19"/>
        <v>358400</v>
      </c>
      <c r="CC17" s="3">
        <f t="shared" si="19"/>
        <v>358400</v>
      </c>
      <c r="CD17" s="3">
        <f t="shared" si="19"/>
        <v>358400</v>
      </c>
      <c r="CE17" s="3">
        <f t="shared" si="19"/>
        <v>358400</v>
      </c>
      <c r="CF17" s="3">
        <f t="shared" si="19"/>
        <v>358400</v>
      </c>
      <c r="CG17" s="3">
        <f t="shared" si="19"/>
        <v>358400</v>
      </c>
      <c r="CH17" s="3">
        <f t="shared" si="19"/>
        <v>358400</v>
      </c>
      <c r="CI17" s="3">
        <f t="shared" si="19"/>
        <v>358400</v>
      </c>
      <c r="CJ17" s="3">
        <f t="shared" si="19"/>
        <v>358400</v>
      </c>
      <c r="CK17" s="3">
        <f t="shared" si="19"/>
        <v>364800</v>
      </c>
      <c r="CL17" s="3">
        <f t="shared" si="19"/>
        <v>364800</v>
      </c>
      <c r="CM17" s="3">
        <f t="shared" si="19"/>
        <v>364800</v>
      </c>
      <c r="CN17" s="3">
        <f t="shared" si="19"/>
        <v>364800</v>
      </c>
      <c r="CO17" s="3">
        <f t="shared" si="19"/>
        <v>364800</v>
      </c>
      <c r="CP17" s="3">
        <f t="shared" si="19"/>
        <v>364800</v>
      </c>
      <c r="CQ17" s="3">
        <f t="shared" si="19"/>
        <v>364800</v>
      </c>
      <c r="CR17" s="3">
        <f t="shared" si="19"/>
        <v>364800</v>
      </c>
      <c r="CS17" s="3">
        <f t="shared" si="19"/>
        <v>364800</v>
      </c>
      <c r="CT17" s="3">
        <f t="shared" si="19"/>
        <v>364800</v>
      </c>
      <c r="CU17" s="3">
        <f t="shared" si="19"/>
        <v>364800</v>
      </c>
      <c r="CV17" s="3">
        <f t="shared" si="19"/>
        <v>364800</v>
      </c>
    </row>
    <row r="18" spans="2:100" x14ac:dyDescent="0.2">
      <c r="B18" t="s">
        <v>59</v>
      </c>
      <c r="D18" s="3">
        <f>SUM(M18:P18)</f>
        <v>0</v>
      </c>
      <c r="E18" s="3">
        <f>SUM(Q18:AB18)</f>
        <v>125.80105999999999</v>
      </c>
      <c r="F18" s="3">
        <f>SUM(AC18:AN18)</f>
        <v>4376.8345247340003</v>
      </c>
      <c r="G18" s="3">
        <f>SUM(AO18:AZ18)</f>
        <v>26460.89219830963</v>
      </c>
      <c r="H18" s="9">
        <f t="shared" si="16"/>
        <v>110234.85523985747</v>
      </c>
      <c r="I18" s="9">
        <f t="shared" si="16"/>
        <v>121947.42657409028</v>
      </c>
      <c r="J18" s="39">
        <f>SUM(BY18:CJ18)</f>
        <v>659869.73357531556</v>
      </c>
      <c r="K18" s="39">
        <f>SUM(CK18:CV18)</f>
        <v>943911.45526682655</v>
      </c>
      <c r="L18" s="3"/>
      <c r="M18" s="3">
        <f t="shared" ref="M18:AR18" si="20">M14*M52</f>
        <v>0</v>
      </c>
      <c r="N18" s="3">
        <f t="shared" si="20"/>
        <v>0</v>
      </c>
      <c r="O18" s="3">
        <f t="shared" si="20"/>
        <v>0</v>
      </c>
      <c r="P18" s="3">
        <f t="shared" si="20"/>
        <v>0</v>
      </c>
      <c r="Q18" s="3">
        <f t="shared" si="20"/>
        <v>0</v>
      </c>
      <c r="R18" s="3">
        <f t="shared" si="20"/>
        <v>0</v>
      </c>
      <c r="S18" s="3">
        <f t="shared" si="20"/>
        <v>0</v>
      </c>
      <c r="T18" s="3">
        <f t="shared" si="20"/>
        <v>0</v>
      </c>
      <c r="U18" s="3">
        <f t="shared" si="20"/>
        <v>0</v>
      </c>
      <c r="V18" s="3">
        <f t="shared" si="20"/>
        <v>0</v>
      </c>
      <c r="W18" s="3">
        <f t="shared" si="20"/>
        <v>0</v>
      </c>
      <c r="X18" s="3">
        <f t="shared" si="20"/>
        <v>2.2872919999999999</v>
      </c>
      <c r="Y18" s="3">
        <f t="shared" si="20"/>
        <v>9.1491679999999995</v>
      </c>
      <c r="Z18" s="3">
        <f t="shared" si="20"/>
        <v>20.585628</v>
      </c>
      <c r="AA18" s="3">
        <f t="shared" si="20"/>
        <v>36.596671999999998</v>
      </c>
      <c r="AB18" s="3">
        <f t="shared" si="20"/>
        <v>57.182299999999998</v>
      </c>
      <c r="AC18" s="3">
        <f t="shared" si="20"/>
        <v>94.510192560000007</v>
      </c>
      <c r="AD18" s="3">
        <f t="shared" si="20"/>
        <v>122.091738552</v>
      </c>
      <c r="AE18" s="3">
        <f t="shared" si="20"/>
        <v>154.68811108800003</v>
      </c>
      <c r="AF18" s="3">
        <f t="shared" si="20"/>
        <v>192.29931016800001</v>
      </c>
      <c r="AG18" s="3">
        <f t="shared" si="20"/>
        <v>234.92533579200006</v>
      </c>
      <c r="AH18" s="3">
        <f t="shared" si="20"/>
        <v>285.07360123200004</v>
      </c>
      <c r="AI18" s="3">
        <f t="shared" si="20"/>
        <v>344.62466644200003</v>
      </c>
      <c r="AJ18" s="3">
        <f t="shared" si="20"/>
        <v>413.57853142200003</v>
      </c>
      <c r="AK18" s="3">
        <f t="shared" si="20"/>
        <v>491.93519617200002</v>
      </c>
      <c r="AL18" s="3">
        <f t="shared" si="20"/>
        <v>579.69466069199996</v>
      </c>
      <c r="AM18" s="3">
        <f t="shared" si="20"/>
        <v>676.85692498200001</v>
      </c>
      <c r="AN18" s="3">
        <f t="shared" si="20"/>
        <v>786.5562556320001</v>
      </c>
      <c r="AO18" s="3">
        <f t="shared" si="20"/>
        <v>1049.6826700291761</v>
      </c>
      <c r="AP18" s="3">
        <f t="shared" si="20"/>
        <v>1193.3756338258161</v>
      </c>
      <c r="AQ18" s="3">
        <f t="shared" si="20"/>
        <v>1353.7770817848559</v>
      </c>
      <c r="AR18" s="3">
        <f t="shared" si="20"/>
        <v>1530.887013906296</v>
      </c>
      <c r="AS18" s="3">
        <f t="shared" ref="AS18:BX18" si="21">AS14*AS52</f>
        <v>1728.0471270226162</v>
      </c>
      <c r="AT18" s="3">
        <f t="shared" si="21"/>
        <v>1945.257421133816</v>
      </c>
      <c r="AU18" s="3">
        <f t="shared" si="21"/>
        <v>2185.8595930723759</v>
      </c>
      <c r="AV18" s="3">
        <f t="shared" si="21"/>
        <v>2449.8536428382959</v>
      </c>
      <c r="AW18" s="3">
        <f t="shared" si="21"/>
        <v>2740.5812672640564</v>
      </c>
      <c r="AX18" s="3">
        <f t="shared" si="21"/>
        <v>3061.384163182136</v>
      </c>
      <c r="AY18" s="3">
        <f t="shared" si="21"/>
        <v>3415.6040274250154</v>
      </c>
      <c r="AZ18" s="3">
        <f t="shared" si="21"/>
        <v>3806.5825568251757</v>
      </c>
      <c r="BA18" s="3">
        <f t="shared" si="21"/>
        <v>4951.0758924308848</v>
      </c>
      <c r="BB18" s="3">
        <f t="shared" si="21"/>
        <v>5505.482908130165</v>
      </c>
      <c r="BC18" s="3">
        <f t="shared" si="21"/>
        <v>6114.5497704476848</v>
      </c>
      <c r="BD18" s="3">
        <f t="shared" si="21"/>
        <v>6782.1807541418884</v>
      </c>
      <c r="BE18" s="3">
        <f t="shared" si="21"/>
        <v>7512.2801339712232</v>
      </c>
      <c r="BF18" s="3">
        <f t="shared" si="21"/>
        <v>8308.7521846941327</v>
      </c>
      <c r="BG18" s="3">
        <f t="shared" si="21"/>
        <v>9175.5011810690648</v>
      </c>
      <c r="BH18" s="3">
        <f t="shared" si="21"/>
        <v>10120.335672612908</v>
      </c>
      <c r="BI18" s="3">
        <f t="shared" si="21"/>
        <v>11151.064208842556</v>
      </c>
      <c r="BJ18" s="3">
        <f t="shared" si="21"/>
        <v>12275.495339274899</v>
      </c>
      <c r="BK18" s="3">
        <f t="shared" si="21"/>
        <v>13501.437613426828</v>
      </c>
      <c r="BL18" s="3">
        <f t="shared" si="21"/>
        <v>14836.699580815237</v>
      </c>
      <c r="BM18" s="3">
        <f t="shared" si="21"/>
        <v>16663.647226663688</v>
      </c>
      <c r="BN18" s="3">
        <f t="shared" si="21"/>
        <v>18277.243877341913</v>
      </c>
      <c r="BO18" s="3">
        <f t="shared" si="21"/>
        <v>20018.650163717422</v>
      </c>
      <c r="BP18" s="3">
        <f t="shared" si="21"/>
        <v>21887.866085790214</v>
      </c>
      <c r="BQ18" s="3">
        <f t="shared" si="21"/>
        <v>23884.891643560295</v>
      </c>
      <c r="BR18" s="3">
        <f t="shared" si="21"/>
        <v>26009.726837027658</v>
      </c>
      <c r="BS18" s="3">
        <f t="shared" si="21"/>
        <v>28262.371666192306</v>
      </c>
      <c r="BT18" s="3">
        <f t="shared" si="21"/>
        <v>30642.826131054244</v>
      </c>
      <c r="BU18" s="3">
        <f t="shared" si="21"/>
        <v>33151.09023161346</v>
      </c>
      <c r="BV18" s="3">
        <f t="shared" si="21"/>
        <v>35787.163967869965</v>
      </c>
      <c r="BW18" s="3">
        <f t="shared" si="21"/>
        <v>38551.047339823759</v>
      </c>
      <c r="BX18" s="3">
        <f t="shared" si="21"/>
        <v>41442.740347474835</v>
      </c>
      <c r="BY18" s="3">
        <f t="shared" ref="BY18:CV18" si="22">BY14*BY52</f>
        <v>45204.562673323955</v>
      </c>
      <c r="BZ18" s="3">
        <f t="shared" si="22"/>
        <v>46804.491799706593</v>
      </c>
      <c r="CA18" s="3">
        <f t="shared" si="22"/>
        <v>48469.392667262131</v>
      </c>
      <c r="CB18" s="3">
        <f t="shared" si="22"/>
        <v>50199.265275990569</v>
      </c>
      <c r="CC18" s="3">
        <f t="shared" si="22"/>
        <v>51994.109625891906</v>
      </c>
      <c r="CD18" s="3">
        <f t="shared" si="22"/>
        <v>53853.925716966151</v>
      </c>
      <c r="CE18" s="3">
        <f t="shared" si="22"/>
        <v>55734.532765215707</v>
      </c>
      <c r="CF18" s="3">
        <f t="shared" si="22"/>
        <v>57635.930770640603</v>
      </c>
      <c r="CG18" s="3">
        <f t="shared" si="22"/>
        <v>59558.119733240834</v>
      </c>
      <c r="CH18" s="3">
        <f t="shared" si="22"/>
        <v>61501.099653016383</v>
      </c>
      <c r="CI18" s="3">
        <f t="shared" si="22"/>
        <v>63464.870529967258</v>
      </c>
      <c r="CJ18" s="3">
        <f t="shared" si="22"/>
        <v>65449.43236409346</v>
      </c>
      <c r="CK18" s="3">
        <f t="shared" si="22"/>
        <v>70646.327761760171</v>
      </c>
      <c r="CL18" s="3">
        <f t="shared" si="22"/>
        <v>72060.999975328494</v>
      </c>
      <c r="CM18" s="3">
        <f t="shared" si="22"/>
        <v>73490.188626554082</v>
      </c>
      <c r="CN18" s="3">
        <f t="shared" si="22"/>
        <v>74933.893715436949</v>
      </c>
      <c r="CO18" s="3">
        <f t="shared" si="22"/>
        <v>76392.115241977066</v>
      </c>
      <c r="CP18" s="3">
        <f t="shared" si="22"/>
        <v>77864.853206174448</v>
      </c>
      <c r="CQ18" s="3">
        <f t="shared" si="22"/>
        <v>79344.849389200477</v>
      </c>
      <c r="CR18" s="3">
        <f t="shared" si="22"/>
        <v>80832.103791055139</v>
      </c>
      <c r="CS18" s="3">
        <f t="shared" si="22"/>
        <v>82326.616411738432</v>
      </c>
      <c r="CT18" s="3">
        <f t="shared" si="22"/>
        <v>83828.387251250359</v>
      </c>
      <c r="CU18" s="3">
        <f t="shared" si="22"/>
        <v>85337.416309590917</v>
      </c>
      <c r="CV18" s="3">
        <f t="shared" si="22"/>
        <v>86853.703586760093</v>
      </c>
    </row>
    <row r="19" spans="2:100" x14ac:dyDescent="0.2">
      <c r="B19" t="s">
        <v>15</v>
      </c>
      <c r="D19" s="3">
        <f>SUM(M19:P19)</f>
        <v>8000</v>
      </c>
      <c r="E19" s="3">
        <f>SUM(Q19:AB19)</f>
        <v>216125.80105999997</v>
      </c>
      <c r="F19" s="3">
        <f>SUM(AC19:AN19)</f>
        <v>607576.83452473395</v>
      </c>
      <c r="G19" s="3">
        <f>SUM(AO19:AZ19)</f>
        <v>1754260.8921983095</v>
      </c>
      <c r="H19" s="9">
        <f t="shared" si="16"/>
        <v>3862634.855239857</v>
      </c>
      <c r="I19" s="9">
        <f t="shared" si="16"/>
        <v>3980347.42657409</v>
      </c>
      <c r="J19" s="39">
        <f>SUM(BY19:CJ19)</f>
        <v>4960669.7335753152</v>
      </c>
      <c r="K19" s="39">
        <f>SUM(CK19:CV19)</f>
        <v>5321511.4552668268</v>
      </c>
      <c r="L19" s="3"/>
      <c r="M19" s="3">
        <f>M17+M18</f>
        <v>0</v>
      </c>
      <c r="N19" s="3">
        <f t="shared" ref="N19:AZ19" si="23">N17+N18</f>
        <v>0</v>
      </c>
      <c r="O19" s="3">
        <f t="shared" si="23"/>
        <v>0</v>
      </c>
      <c r="P19" s="3">
        <f t="shared" si="23"/>
        <v>8000</v>
      </c>
      <c r="Q19" s="3">
        <f t="shared" si="23"/>
        <v>16000</v>
      </c>
      <c r="R19" s="3">
        <f t="shared" si="23"/>
        <v>16000</v>
      </c>
      <c r="S19" s="3">
        <f t="shared" si="23"/>
        <v>16000</v>
      </c>
      <c r="T19" s="3">
        <f t="shared" si="23"/>
        <v>16000</v>
      </c>
      <c r="U19" s="3">
        <f t="shared" si="23"/>
        <v>16000</v>
      </c>
      <c r="V19" s="3">
        <f t="shared" si="23"/>
        <v>16000</v>
      </c>
      <c r="W19" s="3">
        <f t="shared" si="23"/>
        <v>16000</v>
      </c>
      <c r="X19" s="3">
        <f t="shared" si="23"/>
        <v>16002.287292000001</v>
      </c>
      <c r="Y19" s="3">
        <f t="shared" si="23"/>
        <v>16009.149168</v>
      </c>
      <c r="Z19" s="3">
        <f t="shared" si="23"/>
        <v>24020.585628000001</v>
      </c>
      <c r="AA19" s="3">
        <f t="shared" si="23"/>
        <v>24036.596672</v>
      </c>
      <c r="AB19" s="3">
        <f t="shared" si="23"/>
        <v>24057.1823</v>
      </c>
      <c r="AC19" s="3">
        <f t="shared" si="23"/>
        <v>31294.510192559999</v>
      </c>
      <c r="AD19" s="3">
        <f t="shared" si="23"/>
        <v>31322.091738552001</v>
      </c>
      <c r="AE19" s="3">
        <f t="shared" si="23"/>
        <v>31354.688111087999</v>
      </c>
      <c r="AF19" s="3">
        <f t="shared" si="23"/>
        <v>41792.299310167997</v>
      </c>
      <c r="AG19" s="3">
        <f t="shared" si="23"/>
        <v>41834.925335792002</v>
      </c>
      <c r="AH19" s="3">
        <f t="shared" si="23"/>
        <v>52285.073601231998</v>
      </c>
      <c r="AI19" s="3">
        <f t="shared" si="23"/>
        <v>52344.624666442003</v>
      </c>
      <c r="AJ19" s="3">
        <f t="shared" si="23"/>
        <v>52413.578531421997</v>
      </c>
      <c r="AK19" s="3">
        <f t="shared" si="23"/>
        <v>62891.935196172002</v>
      </c>
      <c r="AL19" s="3">
        <f t="shared" si="23"/>
        <v>62979.694660692003</v>
      </c>
      <c r="AM19" s="3">
        <f t="shared" si="23"/>
        <v>73476.856924981999</v>
      </c>
      <c r="AN19" s="3">
        <f t="shared" si="23"/>
        <v>73586.556255631993</v>
      </c>
      <c r="AO19" s="3">
        <f t="shared" si="23"/>
        <v>85849.682670029171</v>
      </c>
      <c r="AP19" s="3">
        <f t="shared" si="23"/>
        <v>96593.37563382581</v>
      </c>
      <c r="AQ19" s="3">
        <f t="shared" si="23"/>
        <v>107353.77708178485</v>
      </c>
      <c r="AR19" s="3">
        <f t="shared" si="23"/>
        <v>118130.88701390629</v>
      </c>
      <c r="AS19" s="3">
        <f t="shared" si="23"/>
        <v>128928.04712702261</v>
      </c>
      <c r="AT19" s="3">
        <f t="shared" si="23"/>
        <v>139745.25742113381</v>
      </c>
      <c r="AU19" s="3">
        <f t="shared" si="23"/>
        <v>150585.85959307238</v>
      </c>
      <c r="AV19" s="3">
        <f t="shared" si="23"/>
        <v>161449.85364283831</v>
      </c>
      <c r="AW19" s="3">
        <f t="shared" si="23"/>
        <v>172340.58126726406</v>
      </c>
      <c r="AX19" s="3">
        <f t="shared" si="23"/>
        <v>183261.38416318214</v>
      </c>
      <c r="AY19" s="3">
        <f t="shared" si="23"/>
        <v>194215.60402742503</v>
      </c>
      <c r="AZ19" s="3">
        <f t="shared" si="23"/>
        <v>215806.58255682519</v>
      </c>
      <c r="BA19" s="3">
        <f t="shared" ref="BA19:BJ19" si="24">BA17+BA18</f>
        <v>238151.07589243088</v>
      </c>
      <c r="BB19" s="3">
        <f t="shared" si="24"/>
        <v>259905.48290813016</v>
      </c>
      <c r="BC19" s="3">
        <f t="shared" si="24"/>
        <v>281714.54977044766</v>
      </c>
      <c r="BD19" s="3">
        <f t="shared" si="24"/>
        <v>303582.18075414188</v>
      </c>
      <c r="BE19" s="3">
        <f t="shared" si="24"/>
        <v>325512.28013397125</v>
      </c>
      <c r="BF19" s="3">
        <f t="shared" si="24"/>
        <v>347508.75218469411</v>
      </c>
      <c r="BG19" s="3">
        <f t="shared" si="24"/>
        <v>348375.50118106906</v>
      </c>
      <c r="BH19" s="3">
        <f t="shared" si="24"/>
        <v>349320.33567261288</v>
      </c>
      <c r="BI19" s="3">
        <f t="shared" si="24"/>
        <v>350351.06420884258</v>
      </c>
      <c r="BJ19" s="3">
        <f t="shared" si="24"/>
        <v>351475.49533927487</v>
      </c>
      <c r="BK19" s="3">
        <f t="shared" ref="BK19:BW19" si="25">BK17+BK18</f>
        <v>352701.43761342682</v>
      </c>
      <c r="BL19" s="3">
        <f t="shared" ref="BL19:BX19" si="26">BL17+BL18</f>
        <v>354036.69958081521</v>
      </c>
      <c r="BM19" s="3">
        <f t="shared" si="25"/>
        <v>355863.64722666371</v>
      </c>
      <c r="BN19" s="3">
        <f t="shared" si="26"/>
        <v>357477.24387734191</v>
      </c>
      <c r="BO19" s="3">
        <f t="shared" si="25"/>
        <v>359218.65016371745</v>
      </c>
      <c r="BP19" s="3">
        <f t="shared" si="26"/>
        <v>361087.86608579021</v>
      </c>
      <c r="BQ19" s="3">
        <f t="shared" si="25"/>
        <v>363084.89164356032</v>
      </c>
      <c r="BR19" s="3">
        <f t="shared" si="26"/>
        <v>365209.72683702764</v>
      </c>
      <c r="BS19" s="3">
        <f t="shared" si="25"/>
        <v>367462.37166619231</v>
      </c>
      <c r="BT19" s="3">
        <f t="shared" si="26"/>
        <v>369842.82613105426</v>
      </c>
      <c r="BU19" s="3">
        <f t="shared" si="25"/>
        <v>372351.09023161349</v>
      </c>
      <c r="BV19" s="3">
        <f t="shared" si="26"/>
        <v>374987.16396786994</v>
      </c>
      <c r="BW19" s="3">
        <f t="shared" si="25"/>
        <v>377751.04733982374</v>
      </c>
      <c r="BX19" s="3">
        <f t="shared" si="26"/>
        <v>380642.74034747481</v>
      </c>
      <c r="BY19" s="3">
        <f t="shared" ref="BY19:CV19" si="27">BY17+BY18</f>
        <v>403604.56267332396</v>
      </c>
      <c r="BZ19" s="3">
        <f t="shared" si="27"/>
        <v>405204.49179970659</v>
      </c>
      <c r="CA19" s="3">
        <f t="shared" si="27"/>
        <v>406869.39266726212</v>
      </c>
      <c r="CB19" s="3">
        <f t="shared" si="27"/>
        <v>408599.26527599059</v>
      </c>
      <c r="CC19" s="3">
        <f t="shared" si="27"/>
        <v>410394.1096258919</v>
      </c>
      <c r="CD19" s="3">
        <f t="shared" si="27"/>
        <v>412253.92571696616</v>
      </c>
      <c r="CE19" s="3">
        <f t="shared" si="27"/>
        <v>414134.53276521573</v>
      </c>
      <c r="CF19" s="3">
        <f t="shared" si="27"/>
        <v>416035.93077064061</v>
      </c>
      <c r="CG19" s="3">
        <f t="shared" si="27"/>
        <v>417958.1197332408</v>
      </c>
      <c r="CH19" s="3">
        <f t="shared" si="27"/>
        <v>419901.09965301637</v>
      </c>
      <c r="CI19" s="3">
        <f t="shared" si="27"/>
        <v>421864.87052996724</v>
      </c>
      <c r="CJ19" s="3">
        <f t="shared" si="27"/>
        <v>423849.43236409349</v>
      </c>
      <c r="CK19" s="3">
        <f t="shared" si="27"/>
        <v>435446.32776176016</v>
      </c>
      <c r="CL19" s="3">
        <f t="shared" si="27"/>
        <v>436860.99997532851</v>
      </c>
      <c r="CM19" s="3">
        <f t="shared" si="27"/>
        <v>438290.1886265541</v>
      </c>
      <c r="CN19" s="3">
        <f t="shared" si="27"/>
        <v>439733.89371543692</v>
      </c>
      <c r="CO19" s="3">
        <f t="shared" si="27"/>
        <v>441192.11524197704</v>
      </c>
      <c r="CP19" s="3">
        <f t="shared" si="27"/>
        <v>442664.85320617445</v>
      </c>
      <c r="CQ19" s="3">
        <f t="shared" si="27"/>
        <v>444144.84938920045</v>
      </c>
      <c r="CR19" s="3">
        <f t="shared" si="27"/>
        <v>445632.10379105515</v>
      </c>
      <c r="CS19" s="3">
        <f t="shared" si="27"/>
        <v>447126.61641173845</v>
      </c>
      <c r="CT19" s="3">
        <f t="shared" si="27"/>
        <v>448628.38725125033</v>
      </c>
      <c r="CU19" s="3">
        <f t="shared" si="27"/>
        <v>450137.41630959092</v>
      </c>
      <c r="CV19" s="3">
        <f t="shared" si="27"/>
        <v>451653.70358676009</v>
      </c>
    </row>
    <row r="20" spans="2:100" s="8" customFormat="1" x14ac:dyDescent="0.2">
      <c r="B20" s="8" t="s">
        <v>57</v>
      </c>
      <c r="D20" s="9">
        <f>P20</f>
        <v>1</v>
      </c>
      <c r="E20" s="9">
        <f>AB20</f>
        <v>2</v>
      </c>
      <c r="F20" s="9">
        <f>AN20</f>
        <v>3.3</v>
      </c>
      <c r="G20" s="9">
        <f>AZ20</f>
        <v>9.5</v>
      </c>
      <c r="H20" s="9">
        <f>BL20</f>
        <v>26</v>
      </c>
      <c r="I20" s="32">
        <f>BX20</f>
        <v>47.3</v>
      </c>
      <c r="J20" s="32">
        <f>CJ20</f>
        <v>50.9</v>
      </c>
      <c r="K20" s="32">
        <f>CV20</f>
        <v>54.5</v>
      </c>
      <c r="L20" s="9"/>
      <c r="M20" s="10">
        <f>'budget 7 units 6D 1 2nd country'!M20</f>
        <v>0</v>
      </c>
      <c r="N20" s="10">
        <f>'budget 7 units 6D 1 2nd country'!N20</f>
        <v>0</v>
      </c>
      <c r="O20" s="10">
        <f>'budget 7 units 6D 1 2nd country'!O20</f>
        <v>1</v>
      </c>
      <c r="P20" s="10">
        <f>'budget 7 units 6D 1 2nd country'!P20</f>
        <v>1</v>
      </c>
      <c r="Q20" s="10">
        <f>'budget 7 units 6D 1 2nd country'!Q20</f>
        <v>1</v>
      </c>
      <c r="R20" s="10">
        <f>'budget 7 units 6D 1 2nd country'!R20</f>
        <v>1</v>
      </c>
      <c r="S20" s="10">
        <f>'budget 7 units 6D 1 2nd country'!S20</f>
        <v>1</v>
      </c>
      <c r="T20" s="10">
        <f>'budget 7 units 6D 1 2nd country'!T20</f>
        <v>1</v>
      </c>
      <c r="U20" s="10">
        <f>'budget 7 units 6D 1 2nd country'!U20</f>
        <v>2</v>
      </c>
      <c r="V20" s="10">
        <f>'budget 7 units 6D 1 2nd country'!V20</f>
        <v>2</v>
      </c>
      <c r="W20" s="10">
        <f>'budget 7 units 6D 1 2nd country'!W20</f>
        <v>2</v>
      </c>
      <c r="X20" s="10">
        <f>'budget 7 units 6D 1 2nd country'!X20</f>
        <v>2</v>
      </c>
      <c r="Y20" s="10">
        <f>'budget 7 units 6D 1 2nd country'!Y20</f>
        <v>2</v>
      </c>
      <c r="Z20" s="10">
        <f>'budget 7 units 6D 1 2nd country'!Z20</f>
        <v>2</v>
      </c>
      <c r="AA20" s="10">
        <f>'budget 7 units 6D 1 2nd country'!AA20</f>
        <v>2</v>
      </c>
      <c r="AB20" s="10">
        <f>'budget 7 units 6D 1 2nd country'!AB20</f>
        <v>2</v>
      </c>
      <c r="AC20" s="10">
        <f>'budget 7 units 6D 1 2nd country'!AC20</f>
        <v>2</v>
      </c>
      <c r="AD20" s="10">
        <f>'budget 7 units 6D 1 2nd country'!AD20</f>
        <v>2</v>
      </c>
      <c r="AE20" s="10">
        <f>'budget 7 units 6D 1 2nd country'!AE20</f>
        <v>2</v>
      </c>
      <c r="AF20" s="10">
        <f>'budget 7 units 6D 1 2nd country'!AF20</f>
        <v>3</v>
      </c>
      <c r="AG20" s="10">
        <f>'budget 7 units 6D 1 2nd country'!AG20</f>
        <v>3</v>
      </c>
      <c r="AH20" s="10">
        <f>'budget 7 units 6D 1 2nd country'!AH20</f>
        <v>3</v>
      </c>
      <c r="AI20" s="10">
        <f>'budget 7 units 6D 1 2nd country'!AI20</f>
        <v>3</v>
      </c>
      <c r="AJ20" s="10">
        <f>'budget 7 units 6D 1 2nd country'!AJ20</f>
        <v>3</v>
      </c>
      <c r="AK20" s="10">
        <f>'budget 7 units 6D 1 2nd country'!AK20</f>
        <v>3</v>
      </c>
      <c r="AL20" s="10">
        <f>'budget 7 units 6D 1 2nd country'!AL20</f>
        <v>3</v>
      </c>
      <c r="AM20" s="9">
        <f t="shared" ref="AM20:BR20" si="28">ROUNDDOWN((AK9/AM54), 1)</f>
        <v>3</v>
      </c>
      <c r="AN20" s="9">
        <f t="shared" si="28"/>
        <v>3.3</v>
      </c>
      <c r="AO20" s="9">
        <f t="shared" si="28"/>
        <v>3.2</v>
      </c>
      <c r="AP20" s="9">
        <f t="shared" si="28"/>
        <v>3.6</v>
      </c>
      <c r="AQ20" s="9">
        <f t="shared" si="28"/>
        <v>4</v>
      </c>
      <c r="AR20" s="9">
        <f t="shared" si="28"/>
        <v>4.3</v>
      </c>
      <c r="AS20" s="9">
        <f t="shared" si="28"/>
        <v>4.8</v>
      </c>
      <c r="AT20" s="9">
        <f t="shared" si="28"/>
        <v>5.3</v>
      </c>
      <c r="AU20" s="9">
        <f t="shared" si="28"/>
        <v>5.8</v>
      </c>
      <c r="AV20" s="9">
        <f t="shared" si="28"/>
        <v>6.5</v>
      </c>
      <c r="AW20" s="9">
        <f t="shared" si="28"/>
        <v>7.1</v>
      </c>
      <c r="AX20" s="9">
        <f t="shared" si="28"/>
        <v>7.8</v>
      </c>
      <c r="AY20" s="9">
        <f t="shared" si="28"/>
        <v>8.6</v>
      </c>
      <c r="AZ20" s="9">
        <f t="shared" si="28"/>
        <v>9.5</v>
      </c>
      <c r="BA20" s="9">
        <f t="shared" si="28"/>
        <v>10.3</v>
      </c>
      <c r="BB20" s="9">
        <f t="shared" si="28"/>
        <v>11.3</v>
      </c>
      <c r="BC20" s="9">
        <f t="shared" si="28"/>
        <v>12.3</v>
      </c>
      <c r="BD20" s="9">
        <f t="shared" si="28"/>
        <v>13.4</v>
      </c>
      <c r="BE20" s="9">
        <f t="shared" si="28"/>
        <v>14.6</v>
      </c>
      <c r="BF20" s="9">
        <f t="shared" si="28"/>
        <v>16</v>
      </c>
      <c r="BG20" s="9">
        <f t="shared" si="28"/>
        <v>17.399999999999999</v>
      </c>
      <c r="BH20" s="9">
        <f t="shared" si="28"/>
        <v>19</v>
      </c>
      <c r="BI20" s="9">
        <f t="shared" si="28"/>
        <v>20.6</v>
      </c>
      <c r="BJ20" s="9">
        <f t="shared" si="28"/>
        <v>22.4</v>
      </c>
      <c r="BK20" s="9">
        <f t="shared" si="28"/>
        <v>24.2</v>
      </c>
      <c r="BL20" s="9">
        <f t="shared" si="28"/>
        <v>26</v>
      </c>
      <c r="BM20" s="9">
        <f t="shared" si="28"/>
        <v>27.7</v>
      </c>
      <c r="BN20" s="9">
        <f t="shared" si="28"/>
        <v>29.5</v>
      </c>
      <c r="BO20" s="9">
        <f t="shared" si="28"/>
        <v>31.3</v>
      </c>
      <c r="BP20" s="9">
        <f t="shared" si="28"/>
        <v>33.1</v>
      </c>
      <c r="BQ20" s="9">
        <f t="shared" si="28"/>
        <v>34.799999999999997</v>
      </c>
      <c r="BR20" s="9">
        <f t="shared" si="28"/>
        <v>36.6</v>
      </c>
      <c r="BS20" s="9">
        <f t="shared" ref="BS20:CV20" si="29">ROUNDDOWN((BQ9/BS54), 1)</f>
        <v>38.4</v>
      </c>
      <c r="BT20" s="9">
        <f t="shared" si="29"/>
        <v>40.200000000000003</v>
      </c>
      <c r="BU20" s="9">
        <f t="shared" si="29"/>
        <v>42</v>
      </c>
      <c r="BV20" s="9">
        <f t="shared" si="29"/>
        <v>43.7</v>
      </c>
      <c r="BW20" s="9">
        <f t="shared" si="29"/>
        <v>45.5</v>
      </c>
      <c r="BX20" s="9">
        <f t="shared" si="29"/>
        <v>47.3</v>
      </c>
      <c r="BY20" s="9">
        <f t="shared" si="29"/>
        <v>44.2</v>
      </c>
      <c r="BZ20" s="9">
        <f t="shared" si="29"/>
        <v>45.8</v>
      </c>
      <c r="CA20" s="9">
        <f t="shared" si="29"/>
        <v>46.3</v>
      </c>
      <c r="CB20" s="9">
        <f t="shared" si="29"/>
        <v>46.8</v>
      </c>
      <c r="CC20" s="9">
        <f t="shared" si="29"/>
        <v>47.3</v>
      </c>
      <c r="CD20" s="9">
        <f t="shared" si="29"/>
        <v>47.8</v>
      </c>
      <c r="CE20" s="9">
        <f t="shared" si="29"/>
        <v>48.3</v>
      </c>
      <c r="CF20" s="9">
        <f t="shared" si="29"/>
        <v>48.8</v>
      </c>
      <c r="CG20" s="9">
        <f t="shared" si="29"/>
        <v>49.3</v>
      </c>
      <c r="CH20" s="9">
        <f t="shared" si="29"/>
        <v>49.8</v>
      </c>
      <c r="CI20" s="9">
        <f t="shared" si="29"/>
        <v>50.4</v>
      </c>
      <c r="CJ20" s="9">
        <f t="shared" si="29"/>
        <v>50.9</v>
      </c>
      <c r="CK20" s="9">
        <f t="shared" si="29"/>
        <v>51.4</v>
      </c>
      <c r="CL20" s="9">
        <f t="shared" si="29"/>
        <v>51.9</v>
      </c>
      <c r="CM20" s="9">
        <f t="shared" si="29"/>
        <v>52.2</v>
      </c>
      <c r="CN20" s="9">
        <f t="shared" si="29"/>
        <v>52.4</v>
      </c>
      <c r="CO20" s="9">
        <f t="shared" si="29"/>
        <v>52.7</v>
      </c>
      <c r="CP20" s="9">
        <f t="shared" si="29"/>
        <v>52.9</v>
      </c>
      <c r="CQ20" s="9">
        <f t="shared" si="29"/>
        <v>53.2</v>
      </c>
      <c r="CR20" s="9">
        <f t="shared" si="29"/>
        <v>53.4</v>
      </c>
      <c r="CS20" s="9">
        <f t="shared" si="29"/>
        <v>53.7</v>
      </c>
      <c r="CT20" s="9">
        <f t="shared" si="29"/>
        <v>53.9</v>
      </c>
      <c r="CU20" s="9">
        <f t="shared" si="29"/>
        <v>54.2</v>
      </c>
      <c r="CV20" s="9">
        <f t="shared" si="29"/>
        <v>54.5</v>
      </c>
    </row>
    <row r="21" spans="2:100" x14ac:dyDescent="0.2">
      <c r="B21" t="s">
        <v>83</v>
      </c>
      <c r="D21" s="3">
        <f>SUM(M21:P21)</f>
        <v>10000</v>
      </c>
      <c r="E21" s="3">
        <f>SUM(Q21:AB21)</f>
        <v>100000</v>
      </c>
      <c r="F21" s="3">
        <f>SUM(AC21:AN21)</f>
        <v>174825</v>
      </c>
      <c r="G21" s="3">
        <f>SUM(AO21:AZ21)</f>
        <v>387750</v>
      </c>
      <c r="H21" s="9">
        <f>SUM(BA21:BL21)</f>
        <v>1141250</v>
      </c>
      <c r="I21" s="9">
        <f>SUM(BB21:BM21)</f>
        <v>1236950</v>
      </c>
      <c r="J21" s="39">
        <f>SUM(BY21:CJ21)</f>
        <v>3523284</v>
      </c>
      <c r="K21" s="39">
        <f>SUM(CK21:CV21)</f>
        <v>3972663.3600000003</v>
      </c>
      <c r="L21" s="3"/>
      <c r="M21" s="3">
        <f t="shared" ref="M21:AR21" si="30">M20*M53</f>
        <v>0</v>
      </c>
      <c r="N21" s="3">
        <f t="shared" si="30"/>
        <v>0</v>
      </c>
      <c r="O21" s="3">
        <f t="shared" si="30"/>
        <v>5000</v>
      </c>
      <c r="P21" s="3">
        <f t="shared" si="30"/>
        <v>5000</v>
      </c>
      <c r="Q21" s="3">
        <f t="shared" si="30"/>
        <v>5000</v>
      </c>
      <c r="R21" s="3">
        <f t="shared" si="30"/>
        <v>5000</v>
      </c>
      <c r="S21" s="3">
        <f t="shared" si="30"/>
        <v>5000</v>
      </c>
      <c r="T21" s="3">
        <f t="shared" si="30"/>
        <v>5000</v>
      </c>
      <c r="U21" s="3">
        <f t="shared" si="30"/>
        <v>10000</v>
      </c>
      <c r="V21" s="3">
        <f t="shared" si="30"/>
        <v>10000</v>
      </c>
      <c r="W21" s="3">
        <f t="shared" si="30"/>
        <v>10000</v>
      </c>
      <c r="X21" s="3">
        <f t="shared" si="30"/>
        <v>10000</v>
      </c>
      <c r="Y21" s="3">
        <f t="shared" si="30"/>
        <v>10000</v>
      </c>
      <c r="Z21" s="3">
        <f t="shared" si="30"/>
        <v>10000</v>
      </c>
      <c r="AA21" s="3">
        <f t="shared" si="30"/>
        <v>10000</v>
      </c>
      <c r="AB21" s="3">
        <f t="shared" si="30"/>
        <v>10000</v>
      </c>
      <c r="AC21" s="3">
        <f t="shared" si="30"/>
        <v>10500</v>
      </c>
      <c r="AD21" s="3">
        <f t="shared" si="30"/>
        <v>10500</v>
      </c>
      <c r="AE21" s="3">
        <f t="shared" si="30"/>
        <v>10500</v>
      </c>
      <c r="AF21" s="3">
        <f t="shared" si="30"/>
        <v>15750</v>
      </c>
      <c r="AG21" s="3">
        <f t="shared" si="30"/>
        <v>15750</v>
      </c>
      <c r="AH21" s="3">
        <f t="shared" si="30"/>
        <v>15750</v>
      </c>
      <c r="AI21" s="3">
        <f t="shared" si="30"/>
        <v>15750</v>
      </c>
      <c r="AJ21" s="3">
        <f t="shared" si="30"/>
        <v>15750</v>
      </c>
      <c r="AK21" s="3">
        <f t="shared" si="30"/>
        <v>15750</v>
      </c>
      <c r="AL21" s="3">
        <f t="shared" si="30"/>
        <v>15750</v>
      </c>
      <c r="AM21" s="3">
        <f t="shared" si="30"/>
        <v>15750</v>
      </c>
      <c r="AN21" s="3">
        <f t="shared" si="30"/>
        <v>17325</v>
      </c>
      <c r="AO21" s="3">
        <f t="shared" si="30"/>
        <v>17600</v>
      </c>
      <c r="AP21" s="3">
        <f t="shared" si="30"/>
        <v>19800</v>
      </c>
      <c r="AQ21" s="3">
        <f t="shared" si="30"/>
        <v>22000</v>
      </c>
      <c r="AR21" s="3">
        <f t="shared" si="30"/>
        <v>23650</v>
      </c>
      <c r="AS21" s="3">
        <f t="shared" ref="AS21:BX21" si="31">AS20*AS53</f>
        <v>26400</v>
      </c>
      <c r="AT21" s="3">
        <f t="shared" si="31"/>
        <v>29150</v>
      </c>
      <c r="AU21" s="3">
        <f t="shared" si="31"/>
        <v>31900</v>
      </c>
      <c r="AV21" s="3">
        <f t="shared" si="31"/>
        <v>35750</v>
      </c>
      <c r="AW21" s="3">
        <f t="shared" si="31"/>
        <v>39050</v>
      </c>
      <c r="AX21" s="3">
        <f t="shared" si="31"/>
        <v>42900</v>
      </c>
      <c r="AY21" s="3">
        <f t="shared" si="31"/>
        <v>47300</v>
      </c>
      <c r="AZ21" s="3">
        <f t="shared" si="31"/>
        <v>52250</v>
      </c>
      <c r="BA21" s="3">
        <f t="shared" si="31"/>
        <v>56650.000000000007</v>
      </c>
      <c r="BB21" s="3">
        <f t="shared" si="31"/>
        <v>62150.000000000007</v>
      </c>
      <c r="BC21" s="3">
        <f t="shared" si="31"/>
        <v>67650</v>
      </c>
      <c r="BD21" s="3">
        <f t="shared" si="31"/>
        <v>73700</v>
      </c>
      <c r="BE21" s="3">
        <f t="shared" si="31"/>
        <v>80300</v>
      </c>
      <c r="BF21" s="3">
        <f t="shared" si="31"/>
        <v>88000</v>
      </c>
      <c r="BG21" s="3">
        <f t="shared" si="31"/>
        <v>95699.999999999985</v>
      </c>
      <c r="BH21" s="3">
        <f t="shared" si="31"/>
        <v>104500</v>
      </c>
      <c r="BI21" s="3">
        <f t="shared" si="31"/>
        <v>113300.00000000001</v>
      </c>
      <c r="BJ21" s="3">
        <f t="shared" si="31"/>
        <v>123199.99999999999</v>
      </c>
      <c r="BK21" s="3">
        <f t="shared" si="31"/>
        <v>133100</v>
      </c>
      <c r="BL21" s="3">
        <f t="shared" si="31"/>
        <v>143000</v>
      </c>
      <c r="BM21" s="3">
        <f t="shared" si="31"/>
        <v>152350</v>
      </c>
      <c r="BN21" s="3">
        <f t="shared" si="31"/>
        <v>162250</v>
      </c>
      <c r="BO21" s="3">
        <f t="shared" si="31"/>
        <v>172150</v>
      </c>
      <c r="BP21" s="3">
        <f t="shared" si="31"/>
        <v>182050</v>
      </c>
      <c r="BQ21" s="3">
        <f t="shared" si="31"/>
        <v>191399.99999999997</v>
      </c>
      <c r="BR21" s="3">
        <f t="shared" si="31"/>
        <v>201300</v>
      </c>
      <c r="BS21" s="3">
        <f t="shared" si="31"/>
        <v>211200</v>
      </c>
      <c r="BT21" s="3">
        <f t="shared" si="31"/>
        <v>221100.00000000003</v>
      </c>
      <c r="BU21" s="3">
        <f t="shared" si="31"/>
        <v>231000</v>
      </c>
      <c r="BV21" s="3">
        <f t="shared" si="31"/>
        <v>240350.00000000003</v>
      </c>
      <c r="BW21" s="3">
        <f t="shared" si="31"/>
        <v>250250</v>
      </c>
      <c r="BX21" s="3">
        <f t="shared" si="31"/>
        <v>260149.99999999997</v>
      </c>
      <c r="BY21" s="3">
        <f t="shared" ref="BY21:CV21" si="32">BY20*BY53</f>
        <v>270504</v>
      </c>
      <c r="BZ21" s="3">
        <f t="shared" si="32"/>
        <v>280296</v>
      </c>
      <c r="CA21" s="3">
        <f t="shared" si="32"/>
        <v>283356</v>
      </c>
      <c r="CB21" s="3">
        <f t="shared" si="32"/>
        <v>286416</v>
      </c>
      <c r="CC21" s="3">
        <f t="shared" si="32"/>
        <v>289476</v>
      </c>
      <c r="CD21" s="3">
        <f t="shared" si="32"/>
        <v>292536</v>
      </c>
      <c r="CE21" s="3">
        <f t="shared" si="32"/>
        <v>295596</v>
      </c>
      <c r="CF21" s="3">
        <f t="shared" si="32"/>
        <v>298656</v>
      </c>
      <c r="CG21" s="3">
        <f t="shared" si="32"/>
        <v>301716</v>
      </c>
      <c r="CH21" s="3">
        <f t="shared" si="32"/>
        <v>304776</v>
      </c>
      <c r="CI21" s="3">
        <f t="shared" si="32"/>
        <v>308448</v>
      </c>
      <c r="CJ21" s="3">
        <f t="shared" si="32"/>
        <v>311508</v>
      </c>
      <c r="CK21" s="3">
        <f t="shared" si="32"/>
        <v>320859.36000000004</v>
      </c>
      <c r="CL21" s="3">
        <f t="shared" si="32"/>
        <v>323980.56</v>
      </c>
      <c r="CM21" s="3">
        <f t="shared" si="32"/>
        <v>325853.28000000003</v>
      </c>
      <c r="CN21" s="3">
        <f t="shared" si="32"/>
        <v>327101.76</v>
      </c>
      <c r="CO21" s="3">
        <f t="shared" si="32"/>
        <v>328974.48000000004</v>
      </c>
      <c r="CP21" s="3">
        <f t="shared" si="32"/>
        <v>330222.96000000002</v>
      </c>
      <c r="CQ21" s="3">
        <f t="shared" si="32"/>
        <v>332095.68000000005</v>
      </c>
      <c r="CR21" s="3">
        <f t="shared" si="32"/>
        <v>333344.16000000003</v>
      </c>
      <c r="CS21" s="3">
        <f t="shared" si="32"/>
        <v>335216.88000000006</v>
      </c>
      <c r="CT21" s="3">
        <f t="shared" si="32"/>
        <v>336465.36000000004</v>
      </c>
      <c r="CU21" s="3">
        <f t="shared" si="32"/>
        <v>338338.08000000007</v>
      </c>
      <c r="CV21" s="3">
        <f t="shared" si="32"/>
        <v>340210.80000000005</v>
      </c>
    </row>
    <row r="22" spans="2:100" s="8" customFormat="1" x14ac:dyDescent="0.2">
      <c r="B22" s="8" t="s">
        <v>60</v>
      </c>
      <c r="D22" s="9">
        <f>P22</f>
        <v>0</v>
      </c>
      <c r="E22" s="9">
        <f>AB22</f>
        <v>0.5714285714285714</v>
      </c>
      <c r="F22" s="9">
        <f>AN22</f>
        <v>2.3214285714285716</v>
      </c>
      <c r="G22" s="9">
        <f>AZ22</f>
        <v>7.2857142857142856</v>
      </c>
      <c r="H22" s="9">
        <f>BL22</f>
        <v>19</v>
      </c>
      <c r="I22" s="9">
        <f>BM22</f>
        <v>20.142857142857142</v>
      </c>
      <c r="J22" s="32">
        <f>CJ22</f>
        <v>37.102857142857125</v>
      </c>
      <c r="K22" s="32">
        <f>CV22</f>
        <v>39.297142857142873</v>
      </c>
      <c r="L22" s="9"/>
      <c r="M22" s="9">
        <f t="shared" ref="M22:AR22" si="33">M9/M55</f>
        <v>0</v>
      </c>
      <c r="N22" s="9">
        <f t="shared" si="33"/>
        <v>0</v>
      </c>
      <c r="O22" s="9">
        <f t="shared" si="33"/>
        <v>0</v>
      </c>
      <c r="P22" s="9">
        <f t="shared" si="33"/>
        <v>0</v>
      </c>
      <c r="Q22" s="9">
        <f t="shared" si="33"/>
        <v>0</v>
      </c>
      <c r="R22" s="9">
        <f t="shared" si="33"/>
        <v>2.8571428571428571E-2</v>
      </c>
      <c r="S22" s="9">
        <f t="shared" si="33"/>
        <v>8.5714285714285715E-2</v>
      </c>
      <c r="T22" s="9">
        <f t="shared" si="33"/>
        <v>0.14285714285714285</v>
      </c>
      <c r="U22" s="9">
        <f t="shared" si="33"/>
        <v>0.2</v>
      </c>
      <c r="V22" s="9">
        <f t="shared" si="33"/>
        <v>0.25714285714285712</v>
      </c>
      <c r="W22" s="9">
        <f t="shared" si="33"/>
        <v>0.2857142857142857</v>
      </c>
      <c r="X22" s="9">
        <f t="shared" si="33"/>
        <v>0.31428571428571428</v>
      </c>
      <c r="Y22" s="9">
        <f t="shared" si="33"/>
        <v>0.37142857142857144</v>
      </c>
      <c r="Z22" s="9">
        <f t="shared" si="33"/>
        <v>0.42857142857142855</v>
      </c>
      <c r="AA22" s="9">
        <f t="shared" si="33"/>
        <v>0.48571428571428571</v>
      </c>
      <c r="AB22" s="9">
        <f t="shared" si="33"/>
        <v>0.5714285714285714</v>
      </c>
      <c r="AC22" s="9">
        <f t="shared" si="33"/>
        <v>0.6785714285714286</v>
      </c>
      <c r="AD22" s="9">
        <f t="shared" si="33"/>
        <v>0.7857142857142857</v>
      </c>
      <c r="AE22" s="9">
        <f t="shared" si="33"/>
        <v>0.8928571428571429</v>
      </c>
      <c r="AF22" s="9">
        <f t="shared" si="33"/>
        <v>1</v>
      </c>
      <c r="AG22" s="9">
        <f t="shared" si="33"/>
        <v>1.1071428571428572</v>
      </c>
      <c r="AH22" s="9">
        <f t="shared" si="33"/>
        <v>1.25</v>
      </c>
      <c r="AI22" s="9">
        <f t="shared" si="33"/>
        <v>1.3928571428571428</v>
      </c>
      <c r="AJ22" s="9">
        <f t="shared" si="33"/>
        <v>1.5357142857142858</v>
      </c>
      <c r="AK22" s="9">
        <f t="shared" si="33"/>
        <v>1.7142857142857142</v>
      </c>
      <c r="AL22" s="9">
        <f t="shared" si="33"/>
        <v>1.8928571428571428</v>
      </c>
      <c r="AM22" s="9">
        <f t="shared" si="33"/>
        <v>2.1071428571428572</v>
      </c>
      <c r="AN22" s="9">
        <f t="shared" si="33"/>
        <v>2.3214285714285716</v>
      </c>
      <c r="AO22" s="9">
        <f t="shared" si="33"/>
        <v>2.5714285714285716</v>
      </c>
      <c r="AP22" s="9">
        <f t="shared" si="33"/>
        <v>2.8214285714285716</v>
      </c>
      <c r="AQ22" s="9">
        <f t="shared" si="33"/>
        <v>3.1071428571428572</v>
      </c>
      <c r="AR22" s="9">
        <f t="shared" si="33"/>
        <v>3.4285714285714284</v>
      </c>
      <c r="AS22" s="9">
        <f t="shared" ref="AS22:BX22" si="34">AS9/AS55</f>
        <v>3.7857142857142856</v>
      </c>
      <c r="AT22" s="9">
        <f t="shared" si="34"/>
        <v>4.1785714285714288</v>
      </c>
      <c r="AU22" s="9">
        <f t="shared" si="34"/>
        <v>4.6071428571428568</v>
      </c>
      <c r="AV22" s="9">
        <f t="shared" si="34"/>
        <v>5.0714285714285712</v>
      </c>
      <c r="AW22" s="9">
        <f t="shared" si="34"/>
        <v>5.5714285714285712</v>
      </c>
      <c r="AX22" s="9">
        <f t="shared" si="34"/>
        <v>6.1071428571428568</v>
      </c>
      <c r="AY22" s="9">
        <f t="shared" si="34"/>
        <v>6.6785714285714288</v>
      </c>
      <c r="AZ22" s="9">
        <f t="shared" si="34"/>
        <v>7.2857142857142856</v>
      </c>
      <c r="BA22" s="9">
        <f t="shared" si="34"/>
        <v>7.9285714285714288</v>
      </c>
      <c r="BB22" s="9">
        <f t="shared" si="34"/>
        <v>8.6428571428571423</v>
      </c>
      <c r="BC22" s="9">
        <f t="shared" si="34"/>
        <v>9.4285714285714288</v>
      </c>
      <c r="BD22" s="9">
        <f t="shared" si="34"/>
        <v>10.285714285714286</v>
      </c>
      <c r="BE22" s="9">
        <f t="shared" si="34"/>
        <v>11.214285714285714</v>
      </c>
      <c r="BF22" s="9">
        <f t="shared" si="34"/>
        <v>12.214285714285714</v>
      </c>
      <c r="BG22" s="9">
        <f t="shared" si="34"/>
        <v>13.285714285714286</v>
      </c>
      <c r="BH22" s="9">
        <f t="shared" si="34"/>
        <v>14.428571428571429</v>
      </c>
      <c r="BI22" s="9">
        <f t="shared" si="34"/>
        <v>15.571428571428571</v>
      </c>
      <c r="BJ22" s="9">
        <f t="shared" si="34"/>
        <v>16.714285714285715</v>
      </c>
      <c r="BK22" s="9">
        <f t="shared" si="34"/>
        <v>17.857142857142858</v>
      </c>
      <c r="BL22" s="9">
        <f t="shared" si="34"/>
        <v>19</v>
      </c>
      <c r="BM22" s="9">
        <f t="shared" si="34"/>
        <v>20.142857142857142</v>
      </c>
      <c r="BN22" s="9">
        <f t="shared" si="34"/>
        <v>21.285714285714285</v>
      </c>
      <c r="BO22" s="9">
        <f t="shared" si="34"/>
        <v>22.428571428571427</v>
      </c>
      <c r="BP22" s="9">
        <f t="shared" si="34"/>
        <v>23.571428571428573</v>
      </c>
      <c r="BQ22" s="9">
        <f t="shared" si="34"/>
        <v>24.714285714285715</v>
      </c>
      <c r="BR22" s="9">
        <f t="shared" si="34"/>
        <v>25.857142857142858</v>
      </c>
      <c r="BS22" s="9">
        <f t="shared" si="34"/>
        <v>27</v>
      </c>
      <c r="BT22" s="9">
        <f t="shared" si="34"/>
        <v>28.142857142857142</v>
      </c>
      <c r="BU22" s="9">
        <f t="shared" si="34"/>
        <v>29.285714285714285</v>
      </c>
      <c r="BV22" s="9">
        <f t="shared" si="34"/>
        <v>30.428571428571427</v>
      </c>
      <c r="BW22" s="9">
        <f t="shared" si="34"/>
        <v>31.571428571428573</v>
      </c>
      <c r="BX22" s="9">
        <f t="shared" si="34"/>
        <v>32.714285714285715</v>
      </c>
      <c r="BY22" s="9">
        <f t="shared" ref="BY22:CV22" si="35">BY9/BY55</f>
        <v>33.08</v>
      </c>
      <c r="BZ22" s="9">
        <f t="shared" si="35"/>
        <v>33.445714285714281</v>
      </c>
      <c r="CA22" s="9">
        <f t="shared" si="35"/>
        <v>33.811428571428564</v>
      </c>
      <c r="CB22" s="9">
        <f t="shared" si="35"/>
        <v>34.177142857142854</v>
      </c>
      <c r="CC22" s="9">
        <f t="shared" si="35"/>
        <v>34.542857142857137</v>
      </c>
      <c r="CD22" s="9">
        <f t="shared" si="35"/>
        <v>34.90857142857142</v>
      </c>
      <c r="CE22" s="9">
        <f t="shared" si="35"/>
        <v>35.274285714285703</v>
      </c>
      <c r="CF22" s="9">
        <f t="shared" si="35"/>
        <v>35.639999999999986</v>
      </c>
      <c r="CG22" s="9">
        <f t="shared" si="35"/>
        <v>36.005714285714276</v>
      </c>
      <c r="CH22" s="9">
        <f t="shared" si="35"/>
        <v>36.371428571428559</v>
      </c>
      <c r="CI22" s="9">
        <f t="shared" si="35"/>
        <v>36.737142857142842</v>
      </c>
      <c r="CJ22" s="9">
        <f t="shared" si="35"/>
        <v>37.102857142857125</v>
      </c>
      <c r="CK22" s="9">
        <f t="shared" si="35"/>
        <v>37.28571428571427</v>
      </c>
      <c r="CL22" s="9">
        <f t="shared" si="35"/>
        <v>37.468571428571416</v>
      </c>
      <c r="CM22" s="9">
        <f t="shared" si="35"/>
        <v>37.651428571428561</v>
      </c>
      <c r="CN22" s="9">
        <f t="shared" si="35"/>
        <v>37.834285714285706</v>
      </c>
      <c r="CO22" s="9">
        <f t="shared" si="35"/>
        <v>38.017142857142858</v>
      </c>
      <c r="CP22" s="9">
        <f t="shared" si="35"/>
        <v>38.200000000000003</v>
      </c>
      <c r="CQ22" s="9">
        <f t="shared" si="35"/>
        <v>38.382857142857148</v>
      </c>
      <c r="CR22" s="9">
        <f t="shared" si="35"/>
        <v>38.565714285714293</v>
      </c>
      <c r="CS22" s="9">
        <f t="shared" si="35"/>
        <v>38.748571428571438</v>
      </c>
      <c r="CT22" s="9">
        <f t="shared" si="35"/>
        <v>38.931428571428583</v>
      </c>
      <c r="CU22" s="9">
        <f t="shared" si="35"/>
        <v>39.114285714285728</v>
      </c>
      <c r="CV22" s="9">
        <f t="shared" si="35"/>
        <v>39.297142857142873</v>
      </c>
    </row>
    <row r="23" spans="2:100" x14ac:dyDescent="0.2">
      <c r="B23" t="s">
        <v>61</v>
      </c>
      <c r="D23" s="3">
        <f>SUM(M23:P23)</f>
        <v>0</v>
      </c>
      <c r="E23" s="3">
        <f>SUM(Q23:AB23)</f>
        <v>17125.714285714286</v>
      </c>
      <c r="F23" s="3">
        <f>SUM(AC23:AN23)</f>
        <v>93400</v>
      </c>
      <c r="G23" s="3">
        <f>SUM(AO23:AZ23)</f>
        <v>325764.28571428568</v>
      </c>
      <c r="H23" s="9">
        <f t="shared" ref="H23:I26" si="36">SUM(BA23:BL23)</f>
        <v>923771.42857142852</v>
      </c>
      <c r="I23" s="9">
        <f t="shared" si="36"/>
        <v>995835.7142857142</v>
      </c>
      <c r="J23" s="39">
        <f>SUM(BY23:CJ23)</f>
        <v>2705970.2399999993</v>
      </c>
      <c r="K23" s="39">
        <f>SUM(CK23:CV23)</f>
        <v>3011783.2128000003</v>
      </c>
      <c r="L23" s="3"/>
      <c r="M23" s="3">
        <f t="shared" ref="M23:AR23" si="37">M22*M56</f>
        <v>0</v>
      </c>
      <c r="N23" s="3">
        <f t="shared" si="37"/>
        <v>0</v>
      </c>
      <c r="O23" s="3">
        <f t="shared" si="37"/>
        <v>0</v>
      </c>
      <c r="P23" s="3">
        <f t="shared" si="37"/>
        <v>0</v>
      </c>
      <c r="Q23" s="3">
        <f t="shared" si="37"/>
        <v>0</v>
      </c>
      <c r="R23" s="3">
        <f t="shared" si="37"/>
        <v>154.28571428571428</v>
      </c>
      <c r="S23" s="3">
        <f t="shared" si="37"/>
        <v>462.85714285714289</v>
      </c>
      <c r="T23" s="3">
        <f t="shared" si="37"/>
        <v>771.42857142857133</v>
      </c>
      <c r="U23" s="3">
        <f t="shared" si="37"/>
        <v>1080</v>
      </c>
      <c r="V23" s="3">
        <f t="shared" si="37"/>
        <v>1388.5714285714284</v>
      </c>
      <c r="W23" s="3">
        <f t="shared" si="37"/>
        <v>1542.8571428571427</v>
      </c>
      <c r="X23" s="3">
        <f t="shared" si="37"/>
        <v>1697.1428571428571</v>
      </c>
      <c r="Y23" s="3">
        <f t="shared" si="37"/>
        <v>2005.7142857142858</v>
      </c>
      <c r="Z23" s="3">
        <f t="shared" si="37"/>
        <v>2314.2857142857142</v>
      </c>
      <c r="AA23" s="3">
        <f t="shared" si="37"/>
        <v>2622.8571428571427</v>
      </c>
      <c r="AB23" s="3">
        <f t="shared" si="37"/>
        <v>3085.7142857142853</v>
      </c>
      <c r="AC23" s="3">
        <f t="shared" si="37"/>
        <v>3800</v>
      </c>
      <c r="AD23" s="3">
        <f t="shared" si="37"/>
        <v>4400</v>
      </c>
      <c r="AE23" s="3">
        <f t="shared" si="37"/>
        <v>5000</v>
      </c>
      <c r="AF23" s="3">
        <f t="shared" si="37"/>
        <v>5600</v>
      </c>
      <c r="AG23" s="3">
        <f t="shared" si="37"/>
        <v>6200</v>
      </c>
      <c r="AH23" s="3">
        <f t="shared" si="37"/>
        <v>7000</v>
      </c>
      <c r="AI23" s="3">
        <f t="shared" si="37"/>
        <v>7800</v>
      </c>
      <c r="AJ23" s="3">
        <f t="shared" si="37"/>
        <v>8600</v>
      </c>
      <c r="AK23" s="3">
        <f t="shared" si="37"/>
        <v>9600</v>
      </c>
      <c r="AL23" s="3">
        <f t="shared" si="37"/>
        <v>10600</v>
      </c>
      <c r="AM23" s="3">
        <f t="shared" si="37"/>
        <v>11800</v>
      </c>
      <c r="AN23" s="3">
        <f t="shared" si="37"/>
        <v>13000.000000000002</v>
      </c>
      <c r="AO23" s="3">
        <f t="shared" si="37"/>
        <v>15171.428571428572</v>
      </c>
      <c r="AP23" s="3">
        <f t="shared" si="37"/>
        <v>16646.428571428572</v>
      </c>
      <c r="AQ23" s="3">
        <f t="shared" si="37"/>
        <v>18332.142857142859</v>
      </c>
      <c r="AR23" s="3">
        <f t="shared" si="37"/>
        <v>20228.571428571428</v>
      </c>
      <c r="AS23" s="3">
        <f t="shared" ref="AS23:BX23" si="38">AS22*AS56</f>
        <v>22335.714285714286</v>
      </c>
      <c r="AT23" s="3">
        <f t="shared" si="38"/>
        <v>24653.571428571431</v>
      </c>
      <c r="AU23" s="3">
        <f t="shared" si="38"/>
        <v>27182.142857142855</v>
      </c>
      <c r="AV23" s="3">
        <f t="shared" si="38"/>
        <v>29921.428571428569</v>
      </c>
      <c r="AW23" s="3">
        <f t="shared" si="38"/>
        <v>32871.428571428572</v>
      </c>
      <c r="AX23" s="3">
        <f t="shared" si="38"/>
        <v>36032.142857142855</v>
      </c>
      <c r="AY23" s="3">
        <f t="shared" si="38"/>
        <v>39403.571428571428</v>
      </c>
      <c r="AZ23" s="3">
        <f t="shared" si="38"/>
        <v>42985.714285714283</v>
      </c>
      <c r="BA23" s="3">
        <f t="shared" si="38"/>
        <v>46778.571428571428</v>
      </c>
      <c r="BB23" s="3">
        <f t="shared" si="38"/>
        <v>50992.857142857138</v>
      </c>
      <c r="BC23" s="3">
        <f t="shared" si="38"/>
        <v>55628.571428571428</v>
      </c>
      <c r="BD23" s="3">
        <f t="shared" si="38"/>
        <v>60685.71428571429</v>
      </c>
      <c r="BE23" s="3">
        <f t="shared" si="38"/>
        <v>66164.28571428571</v>
      </c>
      <c r="BF23" s="3">
        <f t="shared" si="38"/>
        <v>72064.28571428571</v>
      </c>
      <c r="BG23" s="3">
        <f t="shared" si="38"/>
        <v>78385.71428571429</v>
      </c>
      <c r="BH23" s="3">
        <f t="shared" si="38"/>
        <v>85128.571428571435</v>
      </c>
      <c r="BI23" s="3">
        <f t="shared" si="38"/>
        <v>91871.428571428565</v>
      </c>
      <c r="BJ23" s="3">
        <f t="shared" si="38"/>
        <v>98614.285714285725</v>
      </c>
      <c r="BK23" s="3">
        <f t="shared" si="38"/>
        <v>105357.14285714286</v>
      </c>
      <c r="BL23" s="3">
        <f t="shared" si="38"/>
        <v>112100</v>
      </c>
      <c r="BM23" s="3">
        <f t="shared" si="38"/>
        <v>118842.85714285714</v>
      </c>
      <c r="BN23" s="3">
        <f t="shared" si="38"/>
        <v>125585.71428571428</v>
      </c>
      <c r="BO23" s="3">
        <f t="shared" si="38"/>
        <v>132328.57142857142</v>
      </c>
      <c r="BP23" s="3">
        <f t="shared" si="38"/>
        <v>139071.42857142858</v>
      </c>
      <c r="BQ23" s="3">
        <f t="shared" si="38"/>
        <v>145814.28571428571</v>
      </c>
      <c r="BR23" s="3">
        <f t="shared" si="38"/>
        <v>152557.14285714287</v>
      </c>
      <c r="BS23" s="3">
        <f t="shared" si="38"/>
        <v>159300</v>
      </c>
      <c r="BT23" s="3">
        <f t="shared" si="38"/>
        <v>166042.85714285713</v>
      </c>
      <c r="BU23" s="3">
        <f t="shared" si="38"/>
        <v>172785.71428571429</v>
      </c>
      <c r="BV23" s="3">
        <f t="shared" si="38"/>
        <v>179528.57142857142</v>
      </c>
      <c r="BW23" s="3">
        <f t="shared" si="38"/>
        <v>186271.42857142858</v>
      </c>
      <c r="BX23" s="3">
        <f t="shared" si="38"/>
        <v>193014.28571428571</v>
      </c>
      <c r="BY23" s="3">
        <f t="shared" ref="BY23:CV23" si="39">BY22*BY56</f>
        <v>212572.08</v>
      </c>
      <c r="BZ23" s="3">
        <f t="shared" si="39"/>
        <v>214922.15999999997</v>
      </c>
      <c r="CA23" s="3">
        <f t="shared" si="39"/>
        <v>217272.23999999996</v>
      </c>
      <c r="CB23" s="3">
        <f t="shared" si="39"/>
        <v>219622.31999999998</v>
      </c>
      <c r="CC23" s="3">
        <f t="shared" si="39"/>
        <v>221972.39999999997</v>
      </c>
      <c r="CD23" s="3">
        <f t="shared" si="39"/>
        <v>224322.47999999995</v>
      </c>
      <c r="CE23" s="3">
        <f t="shared" si="39"/>
        <v>226672.55999999994</v>
      </c>
      <c r="CF23" s="3">
        <f t="shared" si="39"/>
        <v>229022.63999999993</v>
      </c>
      <c r="CG23" s="3">
        <f t="shared" si="39"/>
        <v>231372.71999999994</v>
      </c>
      <c r="CH23" s="3">
        <f t="shared" si="39"/>
        <v>233722.79999999993</v>
      </c>
      <c r="CI23" s="3">
        <f t="shared" si="39"/>
        <v>236072.87999999992</v>
      </c>
      <c r="CJ23" s="3">
        <f t="shared" si="39"/>
        <v>238422.95999999988</v>
      </c>
      <c r="CK23" s="3">
        <f t="shared" si="39"/>
        <v>244389.9599999999</v>
      </c>
      <c r="CL23" s="3">
        <f t="shared" si="39"/>
        <v>245588.50079999992</v>
      </c>
      <c r="CM23" s="3">
        <f t="shared" si="39"/>
        <v>246787.04159999994</v>
      </c>
      <c r="CN23" s="3">
        <f t="shared" si="39"/>
        <v>247985.58239999996</v>
      </c>
      <c r="CO23" s="3">
        <f t="shared" si="39"/>
        <v>249184.12320000003</v>
      </c>
      <c r="CP23" s="3">
        <f t="shared" si="39"/>
        <v>250382.66400000005</v>
      </c>
      <c r="CQ23" s="3">
        <f t="shared" si="39"/>
        <v>251581.20480000004</v>
      </c>
      <c r="CR23" s="3">
        <f t="shared" si="39"/>
        <v>252779.74560000005</v>
      </c>
      <c r="CS23" s="3">
        <f t="shared" si="39"/>
        <v>253978.28640000007</v>
      </c>
      <c r="CT23" s="3">
        <f t="shared" si="39"/>
        <v>255176.82720000009</v>
      </c>
      <c r="CU23" s="3">
        <f t="shared" si="39"/>
        <v>256375.3680000001</v>
      </c>
      <c r="CV23" s="3">
        <f t="shared" si="39"/>
        <v>257573.90880000012</v>
      </c>
    </row>
    <row r="24" spans="2:100" x14ac:dyDescent="0.2">
      <c r="B24" t="s">
        <v>4</v>
      </c>
      <c r="D24" s="3">
        <f>SUM(M24:P24)</f>
        <v>23000</v>
      </c>
      <c r="E24" s="3">
        <f>SUM(Q24:AB24)</f>
        <v>96000</v>
      </c>
      <c r="F24" s="3">
        <f>SUM(AC24:AN24)</f>
        <v>120000</v>
      </c>
      <c r="G24" s="3">
        <f>SUM(AO24:AZ24)</f>
        <v>123416.63415511677</v>
      </c>
      <c r="H24" s="9">
        <f t="shared" si="36"/>
        <v>264352.56221012684</v>
      </c>
      <c r="I24" s="9">
        <f t="shared" si="36"/>
        <v>281472.01674750069</v>
      </c>
      <c r="J24" s="39">
        <f>SUM(BY24:CJ24)</f>
        <v>640039.57201127871</v>
      </c>
      <c r="K24" s="39">
        <f>SUM(CK24:CV24)</f>
        <v>756323.50480217137</v>
      </c>
      <c r="L24" s="3"/>
      <c r="M24" s="3">
        <f>'budget 7 units 6D 1 2nd country'!M24</f>
        <v>5000</v>
      </c>
      <c r="N24" s="3">
        <f>'budget 7 units 6D 1 2nd country'!N24</f>
        <v>5000</v>
      </c>
      <c r="O24" s="3">
        <f>'budget 7 units 6D 1 2nd country'!O24</f>
        <v>5000</v>
      </c>
      <c r="P24" s="3">
        <f>'budget 7 units 6D 1 2nd country'!P24</f>
        <v>8000</v>
      </c>
      <c r="Q24" s="3">
        <f>'budget 7 units 6D 1 2nd country'!Q24</f>
        <v>8000</v>
      </c>
      <c r="R24" s="3">
        <f>'budget 7 units 6D 1 2nd country'!R24</f>
        <v>8000</v>
      </c>
      <c r="S24" s="3">
        <f>'budget 7 units 6D 1 2nd country'!S24</f>
        <v>8000</v>
      </c>
      <c r="T24" s="3">
        <f>'budget 7 units 6D 1 2nd country'!T24</f>
        <v>8000</v>
      </c>
      <c r="U24" s="3">
        <f>'budget 7 units 6D 1 2nd country'!U24</f>
        <v>8000</v>
      </c>
      <c r="V24" s="3">
        <f>'budget 7 units 6D 1 2nd country'!V24</f>
        <v>8000</v>
      </c>
      <c r="W24" s="3">
        <f>'budget 7 units 6D 1 2nd country'!W24</f>
        <v>8000</v>
      </c>
      <c r="X24" s="3">
        <f>'budget 7 units 6D 1 2nd country'!X24</f>
        <v>8000</v>
      </c>
      <c r="Y24" s="3">
        <f>'budget 7 units 6D 1 2nd country'!Y24</f>
        <v>8000</v>
      </c>
      <c r="Z24" s="3">
        <f>'budget 7 units 6D 1 2nd country'!Z24</f>
        <v>8000</v>
      </c>
      <c r="AA24" s="3">
        <f>'budget 7 units 6D 1 2nd country'!AA24</f>
        <v>8000</v>
      </c>
      <c r="AB24" s="3">
        <f>'budget 7 units 6D 1 2nd country'!AB24</f>
        <v>8000</v>
      </c>
      <c r="AC24" s="3">
        <f>'budget 7 units 6D 1 2nd country'!AC24</f>
        <v>10000</v>
      </c>
      <c r="AD24" s="3">
        <f>'budget 7 units 6D 1 2nd country'!AD24</f>
        <v>10000</v>
      </c>
      <c r="AE24" s="3">
        <f>'budget 7 units 6D 1 2nd country'!AE24</f>
        <v>10000</v>
      </c>
      <c r="AF24" s="3">
        <f>'budget 7 units 6D 1 2nd country'!AF24</f>
        <v>10000</v>
      </c>
      <c r="AG24" s="3">
        <f>'budget 7 units 6D 1 2nd country'!AG24</f>
        <v>10000</v>
      </c>
      <c r="AH24" s="3">
        <f>'budget 7 units 6D 1 2nd country'!AH24</f>
        <v>10000</v>
      </c>
      <c r="AI24" s="3">
        <f>'budget 7 units 6D 1 2nd country'!AI24</f>
        <v>10000</v>
      </c>
      <c r="AJ24" s="3">
        <f>'budget 7 units 6D 1 2nd country'!AJ24</f>
        <v>10000</v>
      </c>
      <c r="AK24" s="3">
        <f>'budget 7 units 6D 1 2nd country'!AK24</f>
        <v>10000</v>
      </c>
      <c r="AL24" s="3">
        <f>'budget 7 units 6D 1 2nd country'!AL24</f>
        <v>10000</v>
      </c>
      <c r="AM24" s="3">
        <f>'budget 7 units 6D 1 2nd country'!AM24</f>
        <v>10000</v>
      </c>
      <c r="AN24" s="3">
        <f>'budget 7 units 6D 1 2nd country'!AN24</f>
        <v>10000</v>
      </c>
      <c r="AO24" s="3">
        <f>'budget 7 units 6D 1 2nd country'!AO24</f>
        <v>10000</v>
      </c>
      <c r="AP24" s="3">
        <f>'budget 7 units 6D 1 2nd country'!AP24</f>
        <v>10000</v>
      </c>
      <c r="AQ24" s="3">
        <f>'budget 7 units 6D 1 2nd country'!AQ24</f>
        <v>10000</v>
      </c>
      <c r="AR24" s="3">
        <f>'budget 7 units 6D 1 2nd country'!AR24</f>
        <v>10000</v>
      </c>
      <c r="AS24" s="3">
        <f>'budget 7 units 6D 1 2nd country'!AS24</f>
        <v>10000</v>
      </c>
      <c r="AT24" s="3">
        <f>'budget 7 units 6D 1 2nd country'!AT24</f>
        <v>10000</v>
      </c>
      <c r="AU24" s="3">
        <f>'budget 7 units 6D 1 2nd country'!AU24</f>
        <v>10000</v>
      </c>
      <c r="AV24" s="3">
        <f>'budget 7 units 6D 1 2nd country'!AV24</f>
        <v>10000</v>
      </c>
      <c r="AW24" s="3">
        <f>'budget 7 units 6D 1 2nd country'!AW24</f>
        <v>10000</v>
      </c>
      <c r="AX24" s="3">
        <f>'budget 7 units 6D 1 2nd country'!AX24</f>
        <v>9946.2932861301233</v>
      </c>
      <c r="AY24" s="3">
        <f>'budget 7 units 6D 1 2nd country'!AY24</f>
        <v>11110.807798312755</v>
      </c>
      <c r="AZ24" s="3">
        <f>'budget 7 units 6D 1 2nd country'!AZ24</f>
        <v>12359.533070673882</v>
      </c>
      <c r="BA24" s="3">
        <f>'budget 7 units 6D 1 2nd country'!BA24</f>
        <v>13599.23346236727</v>
      </c>
      <c r="BB24" s="3">
        <f>'budget 7 units 6D 1 2nd country'!BB24</f>
        <v>14889.439105902689</v>
      </c>
      <c r="BC24" s="3">
        <f>'budget 7 units 6D 1 2nd country'!BC24</f>
        <v>16256.312317390133</v>
      </c>
      <c r="BD24" s="3">
        <f>'budget 7 units 6D 1 2nd country'!BD24</f>
        <v>17699.853096829596</v>
      </c>
      <c r="BE24" s="3">
        <f>'budget 7 units 6D 1 2nd country'!BE24</f>
        <v>19220.061444221075</v>
      </c>
      <c r="BF24" s="3">
        <f>'budget 7 units 6D 1 2nd country'!BF24</f>
        <v>20816.937359564577</v>
      </c>
      <c r="BG24" s="3">
        <f>'budget 7 units 6D 1 2nd country'!BG24</f>
        <v>22475.147329269694</v>
      </c>
      <c r="BH24" s="3">
        <f>'budget 7 units 6D 1 2nd country'!BH24</f>
        <v>24194.691353336428</v>
      </c>
      <c r="BI24" s="3">
        <f>'budget 7 units 6D 1 2nd country'!BI24</f>
        <v>25975.569431764776</v>
      </c>
      <c r="BJ24" s="3">
        <f>'budget 7 units 6D 1 2nd country'!BJ24</f>
        <v>27817.781564554745</v>
      </c>
      <c r="BK24" s="3">
        <f>'budget 7 units 6D 1 2nd country'!BK24</f>
        <v>29721.327751706325</v>
      </c>
      <c r="BL24" s="3">
        <f>'budget 7 units 6D 1 2nd country'!BL24</f>
        <v>31686.207993219527</v>
      </c>
      <c r="BM24" s="3">
        <f>'budget 7 units 6D 1 2nd country'!BM24</f>
        <v>30718.687999741167</v>
      </c>
      <c r="BN24" s="3">
        <f>'budget 7 units 6D 1 2nd country'!BN24</f>
        <v>32102.084107731614</v>
      </c>
      <c r="BO24" s="3">
        <f>'budget 7 units 6D 1 2nd country'!BO24</f>
        <v>33526.125641770042</v>
      </c>
      <c r="BP24" s="3">
        <f>'budget 7 units 6D 1 2nd country'!BP24</f>
        <v>34990.812601856473</v>
      </c>
      <c r="BQ24" s="3">
        <f>'budget 7 units 6D 1 2nd country'!BQ24</f>
        <v>36496.144987990876</v>
      </c>
      <c r="BR24" s="3">
        <f>'budget 7 units 6D 1 2nd country'!BR24</f>
        <v>38042.122800173274</v>
      </c>
      <c r="BS24" s="3">
        <f>'budget 7 units 6D 1 2nd country'!BS24</f>
        <v>39608.42332537967</v>
      </c>
      <c r="BT24" s="3">
        <f>'budget 7 units 6D 1 2nd country'!BT24</f>
        <v>41195.046563610056</v>
      </c>
      <c r="BU24" s="3">
        <f>'budget 7 units 6D 1 2nd country'!BU24</f>
        <v>42801.992514864432</v>
      </c>
      <c r="BV24" s="3">
        <f>'budget 7 units 6D 1 2nd country'!BV24</f>
        <v>44429.261179142806</v>
      </c>
      <c r="BW24" s="3">
        <f>'budget 7 units 6D 1 2nd country'!BW24</f>
        <v>46076.852556445177</v>
      </c>
      <c r="BX24" s="3">
        <f>'budget 7 units 6D 1 2nd country'!BX24</f>
        <v>47744.766646771546</v>
      </c>
      <c r="BY24" s="3">
        <f>'budget 7 units 6D 1 2nd country'!BY24</f>
        <v>46462.989499478324</v>
      </c>
      <c r="BZ24" s="3">
        <f>'budget 7 units 6D 1 2nd country'!BZ24</f>
        <v>47667.419394406235</v>
      </c>
      <c r="CA24" s="3">
        <f>'budget 7 units 6D 1 2nd country'!CA24</f>
        <v>48886.175558262767</v>
      </c>
      <c r="CB24" s="3">
        <f>'budget 7 units 6D 1 2nd country'!CB24</f>
        <v>50119.257991047918</v>
      </c>
      <c r="CC24" s="3">
        <f>'budget 7 units 6D 1 2nd country'!CC24</f>
        <v>51366.666692761712</v>
      </c>
      <c r="CD24" s="3">
        <f>'budget 7 units 6D 1 2nd country'!CD24</f>
        <v>52628.401663404125</v>
      </c>
      <c r="CE24" s="3">
        <f>'budget 7 units 6D 1 2nd country'!CE24</f>
        <v>53901.597649189425</v>
      </c>
      <c r="CF24" s="3">
        <f>'budget 7 units 6D 1 2nd country'!CF24</f>
        <v>55186.254650117633</v>
      </c>
      <c r="CG24" s="3">
        <f>'budget 7 units 6D 1 2nd country'!CG24</f>
        <v>56482.372666188756</v>
      </c>
      <c r="CH24" s="3">
        <f>'budget 7 units 6D 1 2nd country'!CH24</f>
        <v>57789.951697402757</v>
      </c>
      <c r="CI24" s="3">
        <f>'budget 7 units 6D 1 2nd country'!CI24</f>
        <v>59108.99174375966</v>
      </c>
      <c r="CJ24" s="3">
        <f>'budget 7 units 6D 1 2nd country'!CJ24</f>
        <v>60439.49280525947</v>
      </c>
      <c r="CK24" s="3">
        <f>'budget 7 units 6D 1 2nd country'!CK24</f>
        <v>58234.113577227246</v>
      </c>
      <c r="CL24" s="3">
        <f>'budget 7 units 6D 1 2nd country'!CL24</f>
        <v>59084.588790711547</v>
      </c>
      <c r="CM24" s="3">
        <f>'budget 7 units 6D 1 2nd country'!CM24</f>
        <v>59942.26597182855</v>
      </c>
      <c r="CN24" s="3">
        <f>'budget 7 units 6D 1 2nd country'!CN24</f>
        <v>60807.145120578287</v>
      </c>
      <c r="CO24" s="3">
        <f>'budget 7 units 6D 1 2nd country'!CO24</f>
        <v>61679.22623696072</v>
      </c>
      <c r="CP24" s="3">
        <f>'budget 7 units 6D 1 2nd country'!CP24</f>
        <v>62558.509320975871</v>
      </c>
      <c r="CQ24" s="3">
        <f>'budget 7 units 6D 1 2nd country'!CQ24</f>
        <v>63441.393388807373</v>
      </c>
      <c r="CR24" s="3">
        <f>'budget 7 units 6D 1 2nd country'!CR24</f>
        <v>64327.878440455228</v>
      </c>
      <c r="CS24" s="3">
        <f>'budget 7 units 6D 1 2nd country'!CS24</f>
        <v>65217.964475919449</v>
      </c>
      <c r="CT24" s="3">
        <f>'budget 7 units 6D 1 2nd country'!CT24</f>
        <v>66111.651495200014</v>
      </c>
      <c r="CU24" s="3">
        <f>'budget 7 units 6D 1 2nd country'!CU24</f>
        <v>67008.939498296953</v>
      </c>
      <c r="CV24" s="3">
        <f>'budget 7 units 6D 1 2nd country'!CV24</f>
        <v>67909.828485210237</v>
      </c>
    </row>
    <row r="25" spans="2:100" x14ac:dyDescent="0.2">
      <c r="B25" t="s">
        <v>65</v>
      </c>
      <c r="D25" s="3">
        <f>SUM(M25:P25)</f>
        <v>39500</v>
      </c>
      <c r="E25" s="3">
        <f>SUM(Q25:AB25)</f>
        <v>31500</v>
      </c>
      <c r="F25" s="3">
        <f>SUM(AC25:AN25)</f>
        <v>72637.5</v>
      </c>
      <c r="G25" s="3">
        <f>SUM(AO25:AZ25)</f>
        <v>257850</v>
      </c>
      <c r="H25" s="9">
        <f t="shared" si="36"/>
        <v>326925</v>
      </c>
      <c r="I25" s="9">
        <f t="shared" si="36"/>
        <v>302550</v>
      </c>
      <c r="J25" s="39">
        <f>SUM(BY25:CJ25)</f>
        <v>33048.000000000015</v>
      </c>
      <c r="K25" s="39">
        <f>SUM(CK25:CV25)</f>
        <v>33708.960000000021</v>
      </c>
      <c r="L25" s="3"/>
      <c r="M25" s="4">
        <v>20000</v>
      </c>
      <c r="N25" s="4">
        <f>((N7-M7)*(5000))+((N7-M7)*33%*7000*6)</f>
        <v>0</v>
      </c>
      <c r="O25" s="3">
        <f t="shared" ref="O25:AT25" si="40">((O7-N7)*1.5*O51)+((O20-N20)*1.5*O53)</f>
        <v>7500</v>
      </c>
      <c r="P25" s="3">
        <f t="shared" si="40"/>
        <v>12000</v>
      </c>
      <c r="Q25" s="3">
        <f t="shared" si="40"/>
        <v>12000</v>
      </c>
      <c r="R25" s="3">
        <f t="shared" si="40"/>
        <v>0</v>
      </c>
      <c r="S25" s="3">
        <f t="shared" si="40"/>
        <v>0</v>
      </c>
      <c r="T25" s="3">
        <f t="shared" si="40"/>
        <v>0</v>
      </c>
      <c r="U25" s="3">
        <f t="shared" si="40"/>
        <v>7500</v>
      </c>
      <c r="V25" s="3">
        <f t="shared" si="40"/>
        <v>0</v>
      </c>
      <c r="W25" s="3">
        <f t="shared" si="40"/>
        <v>0</v>
      </c>
      <c r="X25" s="3">
        <f t="shared" si="40"/>
        <v>0</v>
      </c>
      <c r="Y25" s="3">
        <f t="shared" si="40"/>
        <v>0</v>
      </c>
      <c r="Z25" s="3">
        <f t="shared" si="40"/>
        <v>12000</v>
      </c>
      <c r="AA25" s="3">
        <f t="shared" si="40"/>
        <v>0</v>
      </c>
      <c r="AB25" s="3">
        <f t="shared" si="40"/>
        <v>0</v>
      </c>
      <c r="AC25" s="3">
        <f t="shared" si="40"/>
        <v>0</v>
      </c>
      <c r="AD25" s="3">
        <f t="shared" si="40"/>
        <v>0</v>
      </c>
      <c r="AE25" s="3">
        <f t="shared" si="40"/>
        <v>0</v>
      </c>
      <c r="AF25" s="3">
        <f t="shared" si="40"/>
        <v>23475</v>
      </c>
      <c r="AG25" s="3">
        <f t="shared" si="40"/>
        <v>0</v>
      </c>
      <c r="AH25" s="3">
        <f t="shared" si="40"/>
        <v>15600</v>
      </c>
      <c r="AI25" s="3">
        <f t="shared" si="40"/>
        <v>0</v>
      </c>
      <c r="AJ25" s="3">
        <f t="shared" si="40"/>
        <v>0</v>
      </c>
      <c r="AK25" s="3">
        <f t="shared" si="40"/>
        <v>15600</v>
      </c>
      <c r="AL25" s="3">
        <f t="shared" si="40"/>
        <v>0</v>
      </c>
      <c r="AM25" s="3">
        <f t="shared" si="40"/>
        <v>15600</v>
      </c>
      <c r="AN25" s="3">
        <f t="shared" si="40"/>
        <v>2362.4999999999986</v>
      </c>
      <c r="AO25" s="3">
        <f t="shared" si="40"/>
        <v>15075.000000000004</v>
      </c>
      <c r="AP25" s="3">
        <f t="shared" si="40"/>
        <v>19200</v>
      </c>
      <c r="AQ25" s="3">
        <f t="shared" si="40"/>
        <v>19200</v>
      </c>
      <c r="AR25" s="3">
        <f t="shared" si="40"/>
        <v>18375</v>
      </c>
      <c r="AS25" s="3">
        <f t="shared" si="40"/>
        <v>20025</v>
      </c>
      <c r="AT25" s="3">
        <f t="shared" si="40"/>
        <v>20025</v>
      </c>
      <c r="AU25" s="3">
        <f t="shared" ref="AU25:BZ25" si="41">((AU7-AT7)*1.5*AU51)+((AU20-AT20)*1.5*AU53)</f>
        <v>20025</v>
      </c>
      <c r="AV25" s="3">
        <f t="shared" si="41"/>
        <v>21675</v>
      </c>
      <c r="AW25" s="3">
        <f t="shared" si="41"/>
        <v>20849.999999999996</v>
      </c>
      <c r="AX25" s="3">
        <f t="shared" si="41"/>
        <v>21675</v>
      </c>
      <c r="AY25" s="3">
        <f t="shared" si="41"/>
        <v>22500</v>
      </c>
      <c r="AZ25" s="3">
        <f t="shared" si="41"/>
        <v>39225</v>
      </c>
      <c r="BA25" s="3">
        <f t="shared" si="41"/>
        <v>38400.000000000007</v>
      </c>
      <c r="BB25" s="3">
        <f t="shared" si="41"/>
        <v>40050</v>
      </c>
      <c r="BC25" s="3">
        <f t="shared" si="41"/>
        <v>40050</v>
      </c>
      <c r="BD25" s="3">
        <f t="shared" si="41"/>
        <v>40875</v>
      </c>
      <c r="BE25" s="3">
        <f t="shared" si="41"/>
        <v>41699.999999999993</v>
      </c>
      <c r="BF25" s="3">
        <f t="shared" si="41"/>
        <v>43350</v>
      </c>
      <c r="BG25" s="3">
        <f t="shared" si="41"/>
        <v>11549.999999999989</v>
      </c>
      <c r="BH25" s="3">
        <f t="shared" si="41"/>
        <v>13200.000000000011</v>
      </c>
      <c r="BI25" s="3">
        <f t="shared" si="41"/>
        <v>13200.000000000011</v>
      </c>
      <c r="BJ25" s="3">
        <f t="shared" si="41"/>
        <v>14849.999999999976</v>
      </c>
      <c r="BK25" s="3">
        <f t="shared" si="41"/>
        <v>14850.000000000005</v>
      </c>
      <c r="BL25" s="3">
        <f t="shared" si="41"/>
        <v>14850.000000000005</v>
      </c>
      <c r="BM25" s="3">
        <f t="shared" si="41"/>
        <v>14024.999999999995</v>
      </c>
      <c r="BN25" s="3">
        <f t="shared" si="41"/>
        <v>14850.000000000005</v>
      </c>
      <c r="BO25" s="3">
        <f t="shared" si="41"/>
        <v>14850.000000000005</v>
      </c>
      <c r="BP25" s="3">
        <f t="shared" si="41"/>
        <v>14850.000000000005</v>
      </c>
      <c r="BQ25" s="3">
        <f t="shared" si="41"/>
        <v>14024.999999999965</v>
      </c>
      <c r="BR25" s="3">
        <f t="shared" si="41"/>
        <v>14850.000000000035</v>
      </c>
      <c r="BS25" s="3">
        <f t="shared" si="41"/>
        <v>14849.999999999976</v>
      </c>
      <c r="BT25" s="3">
        <f t="shared" si="41"/>
        <v>14850.000000000035</v>
      </c>
      <c r="BU25" s="3">
        <f t="shared" si="41"/>
        <v>14849.999999999976</v>
      </c>
      <c r="BV25" s="3">
        <f t="shared" si="41"/>
        <v>14025.000000000024</v>
      </c>
      <c r="BW25" s="3">
        <f t="shared" si="41"/>
        <v>14849.999999999976</v>
      </c>
      <c r="BX25" s="3">
        <f t="shared" si="41"/>
        <v>14849.999999999976</v>
      </c>
      <c r="BY25" s="3">
        <f t="shared" si="41"/>
        <v>-28457.999999999949</v>
      </c>
      <c r="BZ25" s="3">
        <f t="shared" si="41"/>
        <v>14687.999999999947</v>
      </c>
      <c r="CA25" s="3">
        <f t="shared" ref="CA25:CV25" si="42">((CA7-BZ7)*1.5*CA51)+((CA20-BZ20)*1.5*CA53)</f>
        <v>4590</v>
      </c>
      <c r="CB25" s="3">
        <f t="shared" si="42"/>
        <v>4590</v>
      </c>
      <c r="CC25" s="3">
        <f t="shared" si="42"/>
        <v>4590</v>
      </c>
      <c r="CD25" s="3">
        <f t="shared" si="42"/>
        <v>4590</v>
      </c>
      <c r="CE25" s="3">
        <f t="shared" si="42"/>
        <v>4590</v>
      </c>
      <c r="CF25" s="3">
        <f t="shared" si="42"/>
        <v>4590</v>
      </c>
      <c r="CG25" s="3">
        <f t="shared" si="42"/>
        <v>4590</v>
      </c>
      <c r="CH25" s="3">
        <f t="shared" si="42"/>
        <v>4590</v>
      </c>
      <c r="CI25" s="3">
        <f t="shared" si="42"/>
        <v>5508.0000000000127</v>
      </c>
      <c r="CJ25" s="3">
        <f t="shared" si="42"/>
        <v>4590</v>
      </c>
      <c r="CK25" s="3">
        <f t="shared" si="42"/>
        <v>4681.8</v>
      </c>
      <c r="CL25" s="3">
        <f t="shared" si="42"/>
        <v>4681.8</v>
      </c>
      <c r="CM25" s="3">
        <f t="shared" si="42"/>
        <v>2809.0800000000399</v>
      </c>
      <c r="CN25" s="3">
        <f t="shared" si="42"/>
        <v>1872.7199999999602</v>
      </c>
      <c r="CO25" s="3">
        <f t="shared" si="42"/>
        <v>2809.0800000000399</v>
      </c>
      <c r="CP25" s="3">
        <f t="shared" si="42"/>
        <v>1872.7199999999602</v>
      </c>
      <c r="CQ25" s="3">
        <f t="shared" si="42"/>
        <v>2809.0800000000399</v>
      </c>
      <c r="CR25" s="3">
        <f t="shared" si="42"/>
        <v>1872.7199999999602</v>
      </c>
      <c r="CS25" s="3">
        <f t="shared" si="42"/>
        <v>2809.0800000000399</v>
      </c>
      <c r="CT25" s="3">
        <f t="shared" si="42"/>
        <v>1872.7199999999602</v>
      </c>
      <c r="CU25" s="3">
        <f t="shared" si="42"/>
        <v>2809.0800000000399</v>
      </c>
      <c r="CV25" s="3">
        <f t="shared" si="42"/>
        <v>2809.0799999999736</v>
      </c>
    </row>
    <row r="26" spans="2:100" x14ac:dyDescent="0.2">
      <c r="B26" t="s">
        <v>5</v>
      </c>
      <c r="D26" s="3">
        <f>SUM(M26:P26)</f>
        <v>30000</v>
      </c>
      <c r="E26" s="3">
        <f>SUM(Q26:AB26)</f>
        <v>90000</v>
      </c>
      <c r="F26" s="3">
        <f>SUM(AC26:AN26)</f>
        <v>120000</v>
      </c>
      <c r="G26" s="3">
        <f>SUM(AO26:AZ26)</f>
        <v>176134.28298972931</v>
      </c>
      <c r="H26" s="9">
        <f t="shared" si="36"/>
        <v>440939.42095942987</v>
      </c>
      <c r="I26" s="9">
        <f t="shared" si="36"/>
        <v>487789.70629636111</v>
      </c>
      <c r="J26" s="39">
        <f>SUM(BY26:CJ26)</f>
        <v>2639478.9343012623</v>
      </c>
      <c r="K26" s="39">
        <f>SUM(CK26:CV26)</f>
        <v>3775645.8210673062</v>
      </c>
      <c r="L26" s="3"/>
      <c r="M26" s="3">
        <f>'budget 7 units 6D 1 2nd country'!M26</f>
        <v>7500</v>
      </c>
      <c r="N26" s="3">
        <f>'budget 7 units 6D 1 2nd country'!N26</f>
        <v>7500</v>
      </c>
      <c r="O26" s="3">
        <f>'budget 7 units 6D 1 2nd country'!O26</f>
        <v>7500</v>
      </c>
      <c r="P26" s="3">
        <f>'budget 7 units 6D 1 2nd country'!P26</f>
        <v>7500</v>
      </c>
      <c r="Q26" s="3">
        <f>'budget 7 units 6D 1 2nd country'!Q26</f>
        <v>7500</v>
      </c>
      <c r="R26" s="3">
        <f>'budget 7 units 6D 1 2nd country'!R26</f>
        <v>7500</v>
      </c>
      <c r="S26" s="3">
        <f>'budget 7 units 6D 1 2nd country'!S26</f>
        <v>7500</v>
      </c>
      <c r="T26" s="3">
        <f>'budget 7 units 6D 1 2nd country'!T26</f>
        <v>7500</v>
      </c>
      <c r="U26" s="3">
        <f>'budget 7 units 6D 1 2nd country'!U26</f>
        <v>7500</v>
      </c>
      <c r="V26" s="3">
        <f>'budget 7 units 6D 1 2nd country'!V26</f>
        <v>7500</v>
      </c>
      <c r="W26" s="3">
        <f>'budget 7 units 6D 1 2nd country'!W26</f>
        <v>7500</v>
      </c>
      <c r="X26" s="3">
        <f>'budget 7 units 6D 1 2nd country'!X26</f>
        <v>7500</v>
      </c>
      <c r="Y26" s="3">
        <f>'budget 7 units 6D 1 2nd country'!Y26</f>
        <v>7500</v>
      </c>
      <c r="Z26" s="3">
        <f>'budget 7 units 6D 1 2nd country'!Z26</f>
        <v>7500</v>
      </c>
      <c r="AA26" s="3">
        <f>'budget 7 units 6D 1 2nd country'!AA26</f>
        <v>7500</v>
      </c>
      <c r="AB26" s="3">
        <f>'budget 7 units 6D 1 2nd country'!AB26</f>
        <v>7500</v>
      </c>
      <c r="AC26" s="3">
        <f>'budget 7 units 6D 1 2nd country'!AC26</f>
        <v>10000</v>
      </c>
      <c r="AD26" s="3">
        <f>'budget 7 units 6D 1 2nd country'!AD26</f>
        <v>10000</v>
      </c>
      <c r="AE26" s="3">
        <f>'budget 7 units 6D 1 2nd country'!AE26</f>
        <v>10000</v>
      </c>
      <c r="AF26" s="3">
        <f>'budget 7 units 6D 1 2nd country'!AF26</f>
        <v>10000</v>
      </c>
      <c r="AG26" s="3">
        <f>'budget 7 units 6D 1 2nd country'!AG26</f>
        <v>10000</v>
      </c>
      <c r="AH26" s="3">
        <f>'budget 7 units 6D 1 2nd country'!AH26</f>
        <v>10000</v>
      </c>
      <c r="AI26" s="3">
        <f>'budget 7 units 6D 1 2nd country'!AI26</f>
        <v>10000</v>
      </c>
      <c r="AJ26" s="3">
        <f>'budget 7 units 6D 1 2nd country'!AJ26</f>
        <v>10000</v>
      </c>
      <c r="AK26" s="3">
        <f>'budget 7 units 6D 1 2nd country'!AK26</f>
        <v>10000</v>
      </c>
      <c r="AL26" s="3">
        <f>'budget 7 units 6D 1 2nd country'!AL26</f>
        <v>10000</v>
      </c>
      <c r="AM26" s="3">
        <f>'budget 7 units 6D 1 2nd country'!AM26</f>
        <v>10000</v>
      </c>
      <c r="AN26" s="3">
        <f>'budget 7 units 6D 1 2nd country'!AN26</f>
        <v>10000</v>
      </c>
      <c r="AO26" s="4">
        <v>15000</v>
      </c>
      <c r="AP26" s="4">
        <v>15000</v>
      </c>
      <c r="AQ26" s="4">
        <v>15000</v>
      </c>
      <c r="AR26" s="4">
        <v>15000</v>
      </c>
      <c r="AS26" s="4">
        <v>15000</v>
      </c>
      <c r="AT26" s="4">
        <v>15000</v>
      </c>
      <c r="AU26" s="4">
        <v>15000</v>
      </c>
      <c r="AV26" s="4">
        <v>15000</v>
      </c>
      <c r="AW26" s="4">
        <v>15000</v>
      </c>
      <c r="AX26" s="3">
        <f t="shared" ref="AX26:CC26" si="43">AX58*AX14</f>
        <v>12245.536652728544</v>
      </c>
      <c r="AY26" s="3">
        <f t="shared" si="43"/>
        <v>13662.416109700061</v>
      </c>
      <c r="AZ26" s="3">
        <f t="shared" si="43"/>
        <v>15226.330227300703</v>
      </c>
      <c r="BA26" s="3">
        <f t="shared" si="43"/>
        <v>19804.303569723539</v>
      </c>
      <c r="BB26" s="3">
        <f t="shared" si="43"/>
        <v>22021.93163252066</v>
      </c>
      <c r="BC26" s="3">
        <f t="shared" si="43"/>
        <v>24458.199081790739</v>
      </c>
      <c r="BD26" s="3">
        <f t="shared" si="43"/>
        <v>27128.723016567554</v>
      </c>
      <c r="BE26" s="3">
        <f t="shared" si="43"/>
        <v>30049.120535884893</v>
      </c>
      <c r="BF26" s="3">
        <f t="shared" si="43"/>
        <v>33235.008738776531</v>
      </c>
      <c r="BG26" s="3">
        <f t="shared" si="43"/>
        <v>36702.004724276259</v>
      </c>
      <c r="BH26" s="3">
        <f t="shared" si="43"/>
        <v>40481.342690451631</v>
      </c>
      <c r="BI26" s="3">
        <f t="shared" si="43"/>
        <v>44604.256835370223</v>
      </c>
      <c r="BJ26" s="3">
        <f t="shared" si="43"/>
        <v>49101.981357099598</v>
      </c>
      <c r="BK26" s="3">
        <f t="shared" si="43"/>
        <v>54005.750453707311</v>
      </c>
      <c r="BL26" s="3">
        <f t="shared" si="43"/>
        <v>59346.798323260948</v>
      </c>
      <c r="BM26" s="3">
        <f t="shared" si="43"/>
        <v>66654.588906654753</v>
      </c>
      <c r="BN26" s="3">
        <f t="shared" si="43"/>
        <v>73108.97550936765</v>
      </c>
      <c r="BO26" s="3">
        <f t="shared" si="43"/>
        <v>80074.60065486969</v>
      </c>
      <c r="BP26" s="3">
        <f t="shared" si="43"/>
        <v>87551.464343160857</v>
      </c>
      <c r="BQ26" s="3">
        <f t="shared" si="43"/>
        <v>95539.56657424118</v>
      </c>
      <c r="BR26" s="3">
        <f t="shared" si="43"/>
        <v>104038.90734811063</v>
      </c>
      <c r="BS26" s="3">
        <f t="shared" si="43"/>
        <v>113049.48666476923</v>
      </c>
      <c r="BT26" s="3">
        <f t="shared" si="43"/>
        <v>122571.30452421698</v>
      </c>
      <c r="BU26" s="3">
        <f t="shared" si="43"/>
        <v>132604.36092645384</v>
      </c>
      <c r="BV26" s="3">
        <f t="shared" si="43"/>
        <v>143148.65587147986</v>
      </c>
      <c r="BW26" s="3">
        <f t="shared" si="43"/>
        <v>154204.18935929504</v>
      </c>
      <c r="BX26" s="3">
        <f t="shared" si="43"/>
        <v>165770.96138989934</v>
      </c>
      <c r="BY26" s="3">
        <f t="shared" si="43"/>
        <v>180818.25069329582</v>
      </c>
      <c r="BZ26" s="3">
        <f t="shared" si="43"/>
        <v>187217.96719882637</v>
      </c>
      <c r="CA26" s="3">
        <f t="shared" si="43"/>
        <v>193877.57066904852</v>
      </c>
      <c r="CB26" s="3">
        <f t="shared" si="43"/>
        <v>200797.06110396227</v>
      </c>
      <c r="CC26" s="3">
        <f t="shared" si="43"/>
        <v>207976.43850356762</v>
      </c>
      <c r="CD26" s="3">
        <f t="shared" ref="CD26:CV26" si="44">CD58*CD14</f>
        <v>215415.7028678646</v>
      </c>
      <c r="CE26" s="3">
        <f t="shared" si="44"/>
        <v>222938.13106086283</v>
      </c>
      <c r="CF26" s="3">
        <f t="shared" si="44"/>
        <v>230543.72308256241</v>
      </c>
      <c r="CG26" s="3">
        <f t="shared" si="44"/>
        <v>238232.47893296333</v>
      </c>
      <c r="CH26" s="3">
        <f t="shared" si="44"/>
        <v>246004.39861206553</v>
      </c>
      <c r="CI26" s="3">
        <f t="shared" si="44"/>
        <v>253859.48211986903</v>
      </c>
      <c r="CJ26" s="3">
        <f t="shared" si="44"/>
        <v>261797.72945637384</v>
      </c>
      <c r="CK26" s="3">
        <f t="shared" si="44"/>
        <v>282585.31104704068</v>
      </c>
      <c r="CL26" s="3">
        <f t="shared" si="44"/>
        <v>288243.99990131397</v>
      </c>
      <c r="CM26" s="3">
        <f t="shared" si="44"/>
        <v>293960.75450621633</v>
      </c>
      <c r="CN26" s="3">
        <f t="shared" si="44"/>
        <v>299735.57486174779</v>
      </c>
      <c r="CO26" s="3">
        <f t="shared" si="44"/>
        <v>305568.46096790826</v>
      </c>
      <c r="CP26" s="3">
        <f t="shared" si="44"/>
        <v>311459.41282469779</v>
      </c>
      <c r="CQ26" s="3">
        <f t="shared" si="44"/>
        <v>317379.39755680191</v>
      </c>
      <c r="CR26" s="3">
        <f t="shared" si="44"/>
        <v>323328.41516422055</v>
      </c>
      <c r="CS26" s="3">
        <f t="shared" si="44"/>
        <v>329306.46564695373</v>
      </c>
      <c r="CT26" s="3">
        <f t="shared" si="44"/>
        <v>335313.54900500143</v>
      </c>
      <c r="CU26" s="3">
        <f t="shared" si="44"/>
        <v>341349.66523836367</v>
      </c>
      <c r="CV26" s="3">
        <f t="shared" si="44"/>
        <v>347414.81434704037</v>
      </c>
    </row>
    <row r="27" spans="2:100" x14ac:dyDescent="0.2">
      <c r="D27" s="3"/>
      <c r="E27" s="3"/>
      <c r="F27" s="3"/>
      <c r="G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2:100" x14ac:dyDescent="0.2">
      <c r="B28" s="14" t="s">
        <v>64</v>
      </c>
      <c r="D28" s="3"/>
      <c r="E28" s="3"/>
      <c r="F28" s="3"/>
      <c r="G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2:100" s="3" customFormat="1" x14ac:dyDescent="0.2">
      <c r="B29" s="3" t="s">
        <v>193</v>
      </c>
      <c r="D29" s="3">
        <f t="shared" ref="D29" si="45">SUM(M29:P29)</f>
        <v>80000</v>
      </c>
      <c r="E29" s="3">
        <f t="shared" ref="E29" si="46">SUM(Q29:AB29)</f>
        <v>162500</v>
      </c>
      <c r="F29" s="3">
        <f t="shared" ref="F29" si="47">SUM(AC29:AN29)</f>
        <v>560000</v>
      </c>
      <c r="G29" s="3">
        <f t="shared" ref="G29" si="48">SUM(AO29:AZ29)</f>
        <v>600000</v>
      </c>
      <c r="H29" s="9">
        <f t="shared" ref="H29:I29" si="49">SUM(BA29:BL29)</f>
        <v>600000</v>
      </c>
      <c r="I29" s="9">
        <f t="shared" si="49"/>
        <v>600000</v>
      </c>
      <c r="J29" s="39">
        <f t="shared" ref="J29" si="50">SUM(BY29:CJ29)</f>
        <v>600000</v>
      </c>
      <c r="K29" s="39">
        <f t="shared" ref="K29" si="51">SUM(CK29:CV29)</f>
        <v>600000</v>
      </c>
      <c r="M29" s="3">
        <f>'budget 7 units 6D 1 2nd country'!M29</f>
        <v>0</v>
      </c>
      <c r="N29" s="3">
        <f>'budget 7 units 6D 1 2nd country'!N29</f>
        <v>30000</v>
      </c>
      <c r="O29" s="3">
        <f>'budget 7 units 6D 1 2nd country'!O29</f>
        <v>25000</v>
      </c>
      <c r="P29" s="3">
        <f>'budget 7 units 6D 1 2nd country'!P29</f>
        <v>25000</v>
      </c>
      <c r="Q29" s="3">
        <f>'budget 7 units 6D 1 2nd country'!Q29</f>
        <v>25000</v>
      </c>
      <c r="R29" s="3">
        <f>'budget 7 units 6D 1 2nd country'!R29</f>
        <v>12500</v>
      </c>
      <c r="S29" s="3">
        <f>'budget 7 units 6D 1 2nd country'!S29</f>
        <v>12500</v>
      </c>
      <c r="T29" s="3">
        <f>'budget 7 units 6D 1 2nd country'!T29</f>
        <v>12500</v>
      </c>
      <c r="U29" s="3">
        <f>'budget 7 units 6D 1 2nd country'!U29</f>
        <v>12500</v>
      </c>
      <c r="V29" s="3">
        <f>'budget 7 units 6D 1 2nd country'!V29</f>
        <v>12500</v>
      </c>
      <c r="W29" s="3">
        <f>'budget 7 units 6D 1 2nd country'!W29</f>
        <v>12500</v>
      </c>
      <c r="X29" s="3">
        <f>'budget 7 units 6D 1 2nd country'!X29</f>
        <v>12500</v>
      </c>
      <c r="Y29" s="3">
        <f>'budget 7 units 6D 1 2nd country'!Y29</f>
        <v>12500</v>
      </c>
      <c r="Z29" s="3">
        <f>'budget 7 units 6D 1 2nd country'!Z29</f>
        <v>12500</v>
      </c>
      <c r="AA29" s="3">
        <f>'budget 7 units 6D 1 2nd country'!AA29</f>
        <v>12500</v>
      </c>
      <c r="AB29" s="3">
        <f>'budget 7 units 6D 1 2nd country'!AB29</f>
        <v>12500</v>
      </c>
      <c r="AC29" s="3">
        <f>'budget 7 units 6D 1 2nd country'!AC29</f>
        <v>30000</v>
      </c>
      <c r="AD29" s="3">
        <f>'budget 7 units 6D 1 2nd country'!AD29</f>
        <v>30000</v>
      </c>
      <c r="AE29" s="3">
        <f>'budget 7 units 6D 1 2nd country'!AE29</f>
        <v>30000</v>
      </c>
      <c r="AF29" s="3">
        <f>'budget 7 units 6D 1 2nd country'!AF29</f>
        <v>30000</v>
      </c>
      <c r="AG29" s="3">
        <f>'budget 7 units 6D 1 2nd country'!AG29</f>
        <v>30000</v>
      </c>
      <c r="AH29" s="3">
        <f>'budget 7 units 6D 1 2nd country'!AH29</f>
        <v>30000</v>
      </c>
      <c r="AI29" s="3">
        <f>'budget 7 units 6D 1 2nd country'!AI29</f>
        <v>30000</v>
      </c>
      <c r="AJ29" s="3">
        <f>'budget 7 units 6D 1 2nd country'!AJ29</f>
        <v>100000</v>
      </c>
      <c r="AK29" s="3">
        <f>'budget 7 units 6D 1 2nd country'!AK29</f>
        <v>100000</v>
      </c>
      <c r="AL29" s="3">
        <f>'budget 7 units 6D 1 2nd country'!AL29</f>
        <v>50000</v>
      </c>
      <c r="AM29" s="3">
        <f>'budget 7 units 6D 1 2nd country'!AM29</f>
        <v>50000</v>
      </c>
      <c r="AN29" s="3">
        <f>'budget 7 units 6D 1 2nd country'!AN29</f>
        <v>50000</v>
      </c>
      <c r="AO29" s="4">
        <v>50000</v>
      </c>
      <c r="AP29" s="4">
        <v>50000</v>
      </c>
      <c r="AQ29" s="4">
        <v>50000</v>
      </c>
      <c r="AR29" s="4">
        <v>50000</v>
      </c>
      <c r="AS29" s="4">
        <v>50000</v>
      </c>
      <c r="AT29" s="4">
        <v>50000</v>
      </c>
      <c r="AU29" s="4">
        <v>50000</v>
      </c>
      <c r="AV29" s="4">
        <v>50000</v>
      </c>
      <c r="AW29" s="4">
        <v>50000</v>
      </c>
      <c r="AX29" s="4">
        <v>50000</v>
      </c>
      <c r="AY29" s="4">
        <v>50000</v>
      </c>
      <c r="AZ29" s="4">
        <v>50000</v>
      </c>
      <c r="BA29" s="4">
        <v>50000</v>
      </c>
      <c r="BB29" s="4">
        <v>50000</v>
      </c>
      <c r="BC29" s="4">
        <v>50000</v>
      </c>
      <c r="BD29" s="4">
        <v>50000</v>
      </c>
      <c r="BE29" s="4">
        <v>50000</v>
      </c>
      <c r="BF29" s="4">
        <v>50000</v>
      </c>
      <c r="BG29" s="4">
        <v>50000</v>
      </c>
      <c r="BH29" s="4">
        <v>50000</v>
      </c>
      <c r="BI29" s="4">
        <v>50000</v>
      </c>
      <c r="BJ29" s="4">
        <v>50000</v>
      </c>
      <c r="BK29" s="4">
        <v>50000</v>
      </c>
      <c r="BL29" s="4">
        <v>50000</v>
      </c>
      <c r="BM29" s="4">
        <v>50000</v>
      </c>
      <c r="BN29" s="4">
        <v>50000</v>
      </c>
      <c r="BO29" s="4">
        <v>50000</v>
      </c>
      <c r="BP29" s="4">
        <v>50000</v>
      </c>
      <c r="BQ29" s="4">
        <v>50000</v>
      </c>
      <c r="BR29" s="4">
        <v>50000</v>
      </c>
      <c r="BS29" s="4">
        <v>50000</v>
      </c>
      <c r="BT29" s="4">
        <v>50000</v>
      </c>
      <c r="BU29" s="4">
        <v>50000</v>
      </c>
      <c r="BV29" s="4">
        <v>50000</v>
      </c>
      <c r="BW29" s="4">
        <v>50000</v>
      </c>
      <c r="BX29" s="4">
        <v>50000</v>
      </c>
      <c r="BY29" s="4">
        <v>50000</v>
      </c>
      <c r="BZ29" s="4">
        <v>50000</v>
      </c>
      <c r="CA29" s="4">
        <v>50000</v>
      </c>
      <c r="CB29" s="4">
        <v>50000</v>
      </c>
      <c r="CC29" s="4">
        <v>50000</v>
      </c>
      <c r="CD29" s="4">
        <v>50000</v>
      </c>
      <c r="CE29" s="4">
        <v>50000</v>
      </c>
      <c r="CF29" s="4">
        <v>50000</v>
      </c>
      <c r="CG29" s="4">
        <v>50000</v>
      </c>
      <c r="CH29" s="4">
        <v>50000</v>
      </c>
      <c r="CI29" s="4">
        <v>50000</v>
      </c>
      <c r="CJ29" s="4">
        <v>50000</v>
      </c>
      <c r="CK29" s="4">
        <v>50000</v>
      </c>
      <c r="CL29" s="4">
        <v>50000</v>
      </c>
      <c r="CM29" s="4">
        <v>50000</v>
      </c>
      <c r="CN29" s="4">
        <v>50000</v>
      </c>
      <c r="CO29" s="4">
        <v>50000</v>
      </c>
      <c r="CP29" s="4">
        <v>50000</v>
      </c>
      <c r="CQ29" s="4">
        <v>50000</v>
      </c>
      <c r="CR29" s="4">
        <v>50000</v>
      </c>
      <c r="CS29" s="4">
        <v>50000</v>
      </c>
      <c r="CT29" s="4">
        <v>50000</v>
      </c>
      <c r="CU29" s="4">
        <v>50000</v>
      </c>
      <c r="CV29" s="4">
        <v>50000</v>
      </c>
    </row>
    <row r="30" spans="2:100" x14ac:dyDescent="0.2">
      <c r="B30" t="s">
        <v>264</v>
      </c>
      <c r="D30" s="3">
        <f>SUM(M30:P30)</f>
        <v>125000</v>
      </c>
      <c r="E30" s="3">
        <f>SUM(Q30:AB30)</f>
        <v>460000</v>
      </c>
      <c r="F30" s="3">
        <f>SUM(AC30:AN30)</f>
        <v>660000</v>
      </c>
      <c r="G30" s="3">
        <f>SUM(AO30:AZ30)</f>
        <v>1020000</v>
      </c>
      <c r="H30" s="9">
        <f>SUM(BA30:BL30)</f>
        <v>1200000</v>
      </c>
      <c r="I30" s="9">
        <f>SUM(BM30:BX30)</f>
        <v>1200000</v>
      </c>
      <c r="J30" s="39">
        <f>SUM(BY30:CJ30)</f>
        <v>1620000</v>
      </c>
      <c r="K30" s="39">
        <f>SUM(CK30:CV30)</f>
        <v>1860000</v>
      </c>
      <c r="L30" s="3"/>
      <c r="M30" s="3">
        <f>'budget 7 units 6D 1 2nd country'!M30</f>
        <v>50000</v>
      </c>
      <c r="N30" s="3">
        <f>'budget 7 units 6D 1 2nd country'!N30</f>
        <v>25000</v>
      </c>
      <c r="O30" s="3">
        <f>'budget 7 units 6D 1 2nd country'!O30</f>
        <v>25000</v>
      </c>
      <c r="P30" s="3">
        <f>'budget 7 units 6D 1 2nd country'!P30</f>
        <v>25000</v>
      </c>
      <c r="Q30" s="3">
        <f>'budget 7 units 6D 1 2nd country'!Q30</f>
        <v>35000</v>
      </c>
      <c r="R30" s="3">
        <f>'budget 7 units 6D 1 2nd country'!R30</f>
        <v>35000</v>
      </c>
      <c r="S30" s="3">
        <f>'budget 7 units 6D 1 2nd country'!S30</f>
        <v>35000</v>
      </c>
      <c r="T30" s="3">
        <f>'budget 7 units 6D 1 2nd country'!T30</f>
        <v>35000</v>
      </c>
      <c r="U30" s="3">
        <f>'budget 7 units 6D 1 2nd country'!U30</f>
        <v>40000</v>
      </c>
      <c r="V30" s="3">
        <f>'budget 7 units 6D 1 2nd country'!V30</f>
        <v>40000</v>
      </c>
      <c r="W30" s="3">
        <f>'budget 7 units 6D 1 2nd country'!W30</f>
        <v>40000</v>
      </c>
      <c r="X30" s="3">
        <f>'budget 7 units 6D 1 2nd country'!X30</f>
        <v>40000</v>
      </c>
      <c r="Y30" s="3">
        <f>'budget 7 units 6D 1 2nd country'!Y30</f>
        <v>40000</v>
      </c>
      <c r="Z30" s="3">
        <f>'budget 7 units 6D 1 2nd country'!Z30</f>
        <v>40000</v>
      </c>
      <c r="AA30" s="3">
        <f>'budget 7 units 6D 1 2nd country'!AA30</f>
        <v>40000</v>
      </c>
      <c r="AB30" s="3">
        <f>'budget 7 units 6D 1 2nd country'!AB30</f>
        <v>40000</v>
      </c>
      <c r="AC30" s="3">
        <f>'budget 7 units 6D 1 2nd country'!AC30</f>
        <v>40000</v>
      </c>
      <c r="AD30" s="3">
        <f>'budget 7 units 6D 1 2nd country'!AD30</f>
        <v>40000</v>
      </c>
      <c r="AE30" s="3">
        <f>'budget 7 units 6D 1 2nd country'!AE30</f>
        <v>40000</v>
      </c>
      <c r="AF30" s="3">
        <f>'budget 7 units 6D 1 2nd country'!AF30</f>
        <v>60000</v>
      </c>
      <c r="AG30" s="3">
        <f>'budget 7 units 6D 1 2nd country'!AG30</f>
        <v>60000</v>
      </c>
      <c r="AH30" s="3">
        <f>'budget 7 units 6D 1 2nd country'!AH30</f>
        <v>60000</v>
      </c>
      <c r="AI30" s="3">
        <f>'budget 7 units 6D 1 2nd country'!AI30</f>
        <v>60000</v>
      </c>
      <c r="AJ30" s="3">
        <f>'budget 7 units 6D 1 2nd country'!AJ30</f>
        <v>60000</v>
      </c>
      <c r="AK30" s="3">
        <f>'budget 7 units 6D 1 2nd country'!AK30</f>
        <v>60000</v>
      </c>
      <c r="AL30" s="3">
        <f>'budget 7 units 6D 1 2nd country'!AL30</f>
        <v>60000</v>
      </c>
      <c r="AM30" s="3">
        <f>'budget 7 units 6D 1 2nd country'!AM30</f>
        <v>60000</v>
      </c>
      <c r="AN30" s="3">
        <f>'budget 7 units 6D 1 2nd country'!AN30</f>
        <v>60000</v>
      </c>
      <c r="AO30" s="4">
        <v>80000</v>
      </c>
      <c r="AP30" s="4">
        <v>80000</v>
      </c>
      <c r="AQ30" s="4">
        <v>80000</v>
      </c>
      <c r="AR30" s="4">
        <v>80000</v>
      </c>
      <c r="AS30" s="4">
        <v>80000</v>
      </c>
      <c r="AT30" s="4">
        <v>80000</v>
      </c>
      <c r="AU30" s="4">
        <v>90000</v>
      </c>
      <c r="AV30" s="4">
        <v>90000</v>
      </c>
      <c r="AW30" s="4">
        <v>90000</v>
      </c>
      <c r="AX30" s="4">
        <v>90000</v>
      </c>
      <c r="AY30" s="4">
        <v>90000</v>
      </c>
      <c r="AZ30" s="4">
        <v>90000</v>
      </c>
      <c r="BA30" s="4">
        <v>100000</v>
      </c>
      <c r="BB30" s="4">
        <v>100000</v>
      </c>
      <c r="BC30" s="4">
        <v>100000</v>
      </c>
      <c r="BD30" s="4">
        <v>100000</v>
      </c>
      <c r="BE30" s="4">
        <v>100000</v>
      </c>
      <c r="BF30" s="4">
        <v>100000</v>
      </c>
      <c r="BG30" s="4">
        <v>100000</v>
      </c>
      <c r="BH30" s="4">
        <v>100000</v>
      </c>
      <c r="BI30" s="4">
        <v>100000</v>
      </c>
      <c r="BJ30" s="4">
        <v>100000</v>
      </c>
      <c r="BK30" s="4">
        <v>100000</v>
      </c>
      <c r="BL30" s="4">
        <v>100000</v>
      </c>
      <c r="BM30" s="4">
        <v>100000</v>
      </c>
      <c r="BN30" s="4">
        <v>100000</v>
      </c>
      <c r="BO30" s="4">
        <v>100000</v>
      </c>
      <c r="BP30" s="4">
        <v>100000</v>
      </c>
      <c r="BQ30" s="4">
        <v>100000</v>
      </c>
      <c r="BR30" s="4">
        <v>100000</v>
      </c>
      <c r="BS30" s="4">
        <v>100000</v>
      </c>
      <c r="BT30" s="4">
        <v>100000</v>
      </c>
      <c r="BU30" s="4">
        <v>100000</v>
      </c>
      <c r="BV30" s="4">
        <v>100000</v>
      </c>
      <c r="BW30" s="4">
        <v>100000</v>
      </c>
      <c r="BX30" s="4">
        <v>100000</v>
      </c>
      <c r="BY30" s="4">
        <v>130000</v>
      </c>
      <c r="BZ30" s="4">
        <v>130000</v>
      </c>
      <c r="CA30" s="4">
        <v>130000</v>
      </c>
      <c r="CB30" s="4">
        <v>130000</v>
      </c>
      <c r="CC30" s="4">
        <v>130000</v>
      </c>
      <c r="CD30" s="4">
        <v>130000</v>
      </c>
      <c r="CE30" s="4">
        <v>140000</v>
      </c>
      <c r="CF30" s="4">
        <v>140000</v>
      </c>
      <c r="CG30" s="4">
        <v>140000</v>
      </c>
      <c r="CH30" s="4">
        <v>140000</v>
      </c>
      <c r="CI30" s="4">
        <v>140000</v>
      </c>
      <c r="CJ30" s="4">
        <v>140000</v>
      </c>
      <c r="CK30" s="4">
        <v>150000</v>
      </c>
      <c r="CL30" s="4">
        <v>150000</v>
      </c>
      <c r="CM30" s="4">
        <v>150000</v>
      </c>
      <c r="CN30" s="4">
        <v>150000</v>
      </c>
      <c r="CO30" s="4">
        <v>150000</v>
      </c>
      <c r="CP30" s="4">
        <v>150000</v>
      </c>
      <c r="CQ30" s="4">
        <v>160000</v>
      </c>
      <c r="CR30" s="4">
        <v>160000</v>
      </c>
      <c r="CS30" s="4">
        <v>160000</v>
      </c>
      <c r="CT30" s="4">
        <v>160000</v>
      </c>
      <c r="CU30" s="4">
        <v>160000</v>
      </c>
      <c r="CV30" s="4">
        <v>160000</v>
      </c>
    </row>
    <row r="31" spans="2:100" x14ac:dyDescent="0.2">
      <c r="D31" s="3"/>
      <c r="E31" s="3"/>
      <c r="F31" s="3"/>
      <c r="G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2:100" x14ac:dyDescent="0.2">
      <c r="B32" s="2" t="s">
        <v>7</v>
      </c>
      <c r="C32" s="2"/>
      <c r="D32" s="7">
        <f t="shared" ref="D32:J32" si="52">D19+D21+D23+D24+D29+D25+D30+D26</f>
        <v>315500</v>
      </c>
      <c r="E32" s="7">
        <f t="shared" si="52"/>
        <v>1173251.5153457143</v>
      </c>
      <c r="F32" s="7">
        <f t="shared" si="52"/>
        <v>2408439.3345247339</v>
      </c>
      <c r="G32" s="7">
        <f t="shared" si="52"/>
        <v>4645176.0950574409</v>
      </c>
      <c r="H32" s="7">
        <f t="shared" si="52"/>
        <v>8759873.2669808418</v>
      </c>
      <c r="I32" s="7">
        <f t="shared" si="52"/>
        <v>9084944.8639036678</v>
      </c>
      <c r="J32" s="7">
        <f t="shared" si="52"/>
        <v>16722490.479887854</v>
      </c>
      <c r="K32" s="7">
        <f>K19+K21+K23+K24+K29+K25+K30+K26</f>
        <v>19331636.313936304</v>
      </c>
      <c r="L32" s="7"/>
      <c r="M32" s="3">
        <f t="shared" ref="M32:AR32" si="53">M19+M21+M23+M24+M29+M25+M30+M26</f>
        <v>82500</v>
      </c>
      <c r="N32" s="3">
        <f t="shared" si="53"/>
        <v>67500</v>
      </c>
      <c r="O32" s="3">
        <f t="shared" si="53"/>
        <v>75000</v>
      </c>
      <c r="P32" s="3">
        <f t="shared" si="53"/>
        <v>90500</v>
      </c>
      <c r="Q32" s="3">
        <f t="shared" si="53"/>
        <v>108500</v>
      </c>
      <c r="R32" s="3">
        <f t="shared" si="53"/>
        <v>84154.28571428571</v>
      </c>
      <c r="S32" s="3">
        <f t="shared" si="53"/>
        <v>84462.857142857145</v>
      </c>
      <c r="T32" s="3">
        <f t="shared" si="53"/>
        <v>84771.42857142858</v>
      </c>
      <c r="U32" s="3">
        <f t="shared" si="53"/>
        <v>102580</v>
      </c>
      <c r="V32" s="3">
        <f t="shared" si="53"/>
        <v>95388.57142857142</v>
      </c>
      <c r="W32" s="3">
        <f t="shared" si="53"/>
        <v>95542.857142857145</v>
      </c>
      <c r="X32" s="3">
        <f t="shared" si="53"/>
        <v>95699.430149142863</v>
      </c>
      <c r="Y32" s="3">
        <f t="shared" si="53"/>
        <v>96014.863453714293</v>
      </c>
      <c r="Z32" s="3">
        <f t="shared" si="53"/>
        <v>116334.87134228571</v>
      </c>
      <c r="AA32" s="3">
        <f t="shared" si="53"/>
        <v>104659.45381485714</v>
      </c>
      <c r="AB32" s="3">
        <f t="shared" si="53"/>
        <v>105142.89658571428</v>
      </c>
      <c r="AC32" s="3">
        <f t="shared" si="53"/>
        <v>135594.51019256</v>
      </c>
      <c r="AD32" s="3">
        <f t="shared" si="53"/>
        <v>136222.091738552</v>
      </c>
      <c r="AE32" s="3">
        <f t="shared" si="53"/>
        <v>136854.68811108801</v>
      </c>
      <c r="AF32" s="3">
        <f t="shared" si="53"/>
        <v>196617.29931016799</v>
      </c>
      <c r="AG32" s="3">
        <f t="shared" si="53"/>
        <v>173784.92533579201</v>
      </c>
      <c r="AH32" s="3">
        <f t="shared" si="53"/>
        <v>200635.073601232</v>
      </c>
      <c r="AI32" s="3">
        <f t="shared" si="53"/>
        <v>185894.62466644199</v>
      </c>
      <c r="AJ32" s="3">
        <f t="shared" si="53"/>
        <v>256763.57853142201</v>
      </c>
      <c r="AK32" s="3">
        <f t="shared" si="53"/>
        <v>283841.93519617198</v>
      </c>
      <c r="AL32" s="3">
        <f t="shared" si="53"/>
        <v>219329.69466069201</v>
      </c>
      <c r="AM32" s="3">
        <f t="shared" si="53"/>
        <v>246626.85692498198</v>
      </c>
      <c r="AN32" s="3">
        <f t="shared" si="53"/>
        <v>236274.05625563199</v>
      </c>
      <c r="AO32" s="3">
        <f t="shared" si="53"/>
        <v>288696.11124145775</v>
      </c>
      <c r="AP32" s="3">
        <f t="shared" si="53"/>
        <v>307239.80420525442</v>
      </c>
      <c r="AQ32" s="3">
        <f t="shared" si="53"/>
        <v>321885.91993892775</v>
      </c>
      <c r="AR32" s="3">
        <f t="shared" si="53"/>
        <v>335384.45844247774</v>
      </c>
      <c r="AS32" s="3">
        <f t="shared" ref="AS32:BX32" si="54">AS19+AS21+AS23+AS24+AS29+AS25+AS30+AS26</f>
        <v>352688.7614127369</v>
      </c>
      <c r="AT32" s="3">
        <f t="shared" si="54"/>
        <v>368573.82884970523</v>
      </c>
      <c r="AU32" s="3">
        <f t="shared" si="54"/>
        <v>394693.00245021522</v>
      </c>
      <c r="AV32" s="3">
        <f t="shared" si="54"/>
        <v>413796.28221426689</v>
      </c>
      <c r="AW32" s="3">
        <f t="shared" si="54"/>
        <v>430112.00983869261</v>
      </c>
      <c r="AX32" s="3">
        <f t="shared" si="54"/>
        <v>446060.3569591837</v>
      </c>
      <c r="AY32" s="3">
        <f t="shared" si="54"/>
        <v>468192.39936400927</v>
      </c>
      <c r="AZ32" s="3">
        <f t="shared" si="54"/>
        <v>517853.16014051402</v>
      </c>
      <c r="BA32" s="3">
        <f t="shared" si="54"/>
        <v>563383.18435309303</v>
      </c>
      <c r="BB32" s="3">
        <f t="shared" si="54"/>
        <v>600009.71078941063</v>
      </c>
      <c r="BC32" s="3">
        <f t="shared" si="54"/>
        <v>635757.6325982</v>
      </c>
      <c r="BD32" s="3">
        <f t="shared" si="54"/>
        <v>673671.47115325334</v>
      </c>
      <c r="BE32" s="3">
        <f t="shared" si="54"/>
        <v>712945.74782836286</v>
      </c>
      <c r="BF32" s="3">
        <f t="shared" si="54"/>
        <v>754974.98399732099</v>
      </c>
      <c r="BG32" s="3">
        <f t="shared" si="54"/>
        <v>743188.36752032931</v>
      </c>
      <c r="BH32" s="3">
        <f t="shared" si="54"/>
        <v>766824.94114497246</v>
      </c>
      <c r="BI32" s="3">
        <f t="shared" si="54"/>
        <v>789302.31904740608</v>
      </c>
      <c r="BJ32" s="3">
        <f t="shared" si="54"/>
        <v>815059.54397521494</v>
      </c>
      <c r="BK32" s="3">
        <f t="shared" si="54"/>
        <v>839735.65867598332</v>
      </c>
      <c r="BL32" s="3">
        <f t="shared" si="54"/>
        <v>865019.70589729561</v>
      </c>
      <c r="BM32" s="3">
        <f t="shared" si="54"/>
        <v>888454.78127591673</v>
      </c>
      <c r="BN32" s="3">
        <f t="shared" si="54"/>
        <v>915374.01778015541</v>
      </c>
      <c r="BO32" s="3">
        <f t="shared" si="54"/>
        <v>942147.9478889287</v>
      </c>
      <c r="BP32" s="3">
        <f t="shared" si="54"/>
        <v>969601.57160223601</v>
      </c>
      <c r="BQ32" s="3">
        <f t="shared" si="54"/>
        <v>996359.88892007794</v>
      </c>
      <c r="BR32" s="3">
        <f t="shared" si="54"/>
        <v>1025997.8998424544</v>
      </c>
      <c r="BS32" s="3">
        <f t="shared" si="54"/>
        <v>1055470.2816563412</v>
      </c>
      <c r="BT32" s="3">
        <f t="shared" si="54"/>
        <v>1085602.0343617385</v>
      </c>
      <c r="BU32" s="3">
        <f t="shared" si="54"/>
        <v>1116393.1579586461</v>
      </c>
      <c r="BV32" s="3">
        <f t="shared" si="54"/>
        <v>1146468.6524470639</v>
      </c>
      <c r="BW32" s="3">
        <f t="shared" si="54"/>
        <v>1179403.5178269926</v>
      </c>
      <c r="BX32" s="3">
        <f t="shared" si="54"/>
        <v>1212172.7540984314</v>
      </c>
      <c r="BY32" s="3">
        <f t="shared" ref="BY32:CV32" si="55">BY19+BY21+BY23+BY24+BY29+BY25+BY30+BY26</f>
        <v>1265503.8828660983</v>
      </c>
      <c r="BZ32" s="3">
        <f t="shared" si="55"/>
        <v>1329996.0383929391</v>
      </c>
      <c r="CA32" s="3">
        <f t="shared" si="55"/>
        <v>1334851.3788945733</v>
      </c>
      <c r="CB32" s="3">
        <f t="shared" si="55"/>
        <v>1350143.9043710008</v>
      </c>
      <c r="CC32" s="3">
        <f t="shared" si="55"/>
        <v>1365775.6148222212</v>
      </c>
      <c r="CD32" s="3">
        <f t="shared" si="55"/>
        <v>1381746.510248235</v>
      </c>
      <c r="CE32" s="3">
        <f t="shared" si="55"/>
        <v>1407832.8214752679</v>
      </c>
      <c r="CF32" s="3">
        <f t="shared" si="55"/>
        <v>1424034.5485033207</v>
      </c>
      <c r="CG32" s="3">
        <f t="shared" si="55"/>
        <v>1440351.6913323929</v>
      </c>
      <c r="CH32" s="3">
        <f t="shared" si="55"/>
        <v>1456784.2499624845</v>
      </c>
      <c r="CI32" s="3">
        <f t="shared" si="55"/>
        <v>1474862.2243935957</v>
      </c>
      <c r="CJ32" s="3">
        <f t="shared" si="55"/>
        <v>1490607.6146257268</v>
      </c>
      <c r="CK32" s="3">
        <f t="shared" si="55"/>
        <v>1546196.8723860281</v>
      </c>
      <c r="CL32" s="3">
        <f t="shared" si="55"/>
        <v>1558440.449467354</v>
      </c>
      <c r="CM32" s="3">
        <f t="shared" si="55"/>
        <v>1567642.6107045989</v>
      </c>
      <c r="CN32" s="3">
        <f t="shared" si="55"/>
        <v>1577236.6760977628</v>
      </c>
      <c r="CO32" s="3">
        <f t="shared" si="55"/>
        <v>1589407.4856468462</v>
      </c>
      <c r="CP32" s="3">
        <f t="shared" si="55"/>
        <v>1599161.1193518483</v>
      </c>
      <c r="CQ32" s="3">
        <f t="shared" si="55"/>
        <v>1621451.6051348099</v>
      </c>
      <c r="CR32" s="3">
        <f t="shared" si="55"/>
        <v>1631285.0229957311</v>
      </c>
      <c r="CS32" s="3">
        <f t="shared" si="55"/>
        <v>1643655.2929346119</v>
      </c>
      <c r="CT32" s="3">
        <f t="shared" si="55"/>
        <v>1653568.4949514517</v>
      </c>
      <c r="CU32" s="3">
        <f t="shared" si="55"/>
        <v>1666018.5490462519</v>
      </c>
      <c r="CV32" s="3">
        <f t="shared" si="55"/>
        <v>1677572.135219011</v>
      </c>
    </row>
    <row r="33" spans="2:100" x14ac:dyDescent="0.2">
      <c r="B33" s="2"/>
      <c r="C33" s="2"/>
      <c r="D33" s="7"/>
      <c r="E33" s="7"/>
      <c r="F33" s="7"/>
      <c r="G33" s="7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2:100" x14ac:dyDescent="0.2">
      <c r="B34" s="14" t="s">
        <v>10</v>
      </c>
      <c r="C34" s="14"/>
      <c r="D34" s="16">
        <f t="shared" ref="D34:K34" si="56">D14-D32</f>
        <v>-315500</v>
      </c>
      <c r="E34" s="16">
        <f t="shared" si="56"/>
        <v>-1168219.4729457144</v>
      </c>
      <c r="F34" s="16">
        <f t="shared" si="56"/>
        <v>-2233365.9535353738</v>
      </c>
      <c r="G34" s="16">
        <f t="shared" si="56"/>
        <v>-3586740.4071250558</v>
      </c>
      <c r="H34" s="16">
        <f t="shared" si="56"/>
        <v>-4350479.0573865436</v>
      </c>
      <c r="I34" s="16">
        <f t="shared" si="56"/>
        <v>4298225.7568215206</v>
      </c>
      <c r="J34" s="16">
        <f t="shared" si="56"/>
        <v>9672298.8631247692</v>
      </c>
      <c r="K34" s="16">
        <f t="shared" si="56"/>
        <v>18424821.89673676</v>
      </c>
      <c r="L34" s="7"/>
      <c r="M34" s="3">
        <f t="shared" ref="M34:AR34" si="57">M14-M32</f>
        <v>-82500</v>
      </c>
      <c r="N34" s="3">
        <f t="shared" si="57"/>
        <v>-67500</v>
      </c>
      <c r="O34" s="3">
        <f t="shared" si="57"/>
        <v>-75000</v>
      </c>
      <c r="P34" s="3">
        <f t="shared" si="57"/>
        <v>-90500</v>
      </c>
      <c r="Q34" s="3">
        <f t="shared" si="57"/>
        <v>-108500</v>
      </c>
      <c r="R34" s="3">
        <f t="shared" si="57"/>
        <v>-84154.28571428571</v>
      </c>
      <c r="S34" s="3">
        <f t="shared" si="57"/>
        <v>-84462.857142857145</v>
      </c>
      <c r="T34" s="3">
        <f t="shared" si="57"/>
        <v>-84771.42857142858</v>
      </c>
      <c r="U34" s="3">
        <f t="shared" si="57"/>
        <v>-102580</v>
      </c>
      <c r="V34" s="3">
        <f t="shared" si="57"/>
        <v>-95388.57142857142</v>
      </c>
      <c r="W34" s="3">
        <f t="shared" si="57"/>
        <v>-95542.857142857145</v>
      </c>
      <c r="X34" s="3">
        <f t="shared" si="57"/>
        <v>-95607.938469142857</v>
      </c>
      <c r="Y34" s="3">
        <f t="shared" si="57"/>
        <v>-95648.896733714297</v>
      </c>
      <c r="Z34" s="3">
        <f t="shared" si="57"/>
        <v>-115511.44622228571</v>
      </c>
      <c r="AA34" s="3">
        <f t="shared" si="57"/>
        <v>-103195.58693485714</v>
      </c>
      <c r="AB34" s="3">
        <f t="shared" si="57"/>
        <v>-102855.60458571427</v>
      </c>
      <c r="AC34" s="3">
        <f t="shared" si="57"/>
        <v>-131814.10249016</v>
      </c>
      <c r="AD34" s="3">
        <f t="shared" si="57"/>
        <v>-131338.42219647201</v>
      </c>
      <c r="AE34" s="3">
        <f t="shared" si="57"/>
        <v>-130667.16366756801</v>
      </c>
      <c r="AF34" s="3">
        <f t="shared" si="57"/>
        <v>-188925.326903448</v>
      </c>
      <c r="AG34" s="3">
        <f t="shared" si="57"/>
        <v>-164387.911904112</v>
      </c>
      <c r="AH34" s="3">
        <f t="shared" si="57"/>
        <v>-189232.12955195201</v>
      </c>
      <c r="AI34" s="3">
        <f t="shared" si="57"/>
        <v>-172109.63800876198</v>
      </c>
      <c r="AJ34" s="3">
        <f t="shared" si="57"/>
        <v>-240220.437274542</v>
      </c>
      <c r="AK34" s="3">
        <f t="shared" si="57"/>
        <v>-264164.52734929195</v>
      </c>
      <c r="AL34" s="3">
        <f t="shared" si="57"/>
        <v>-196141.90823301201</v>
      </c>
      <c r="AM34" s="3">
        <f t="shared" si="57"/>
        <v>-219552.57992570198</v>
      </c>
      <c r="AN34" s="3">
        <f t="shared" si="57"/>
        <v>-204811.80603035199</v>
      </c>
      <c r="AO34" s="3">
        <f t="shared" si="57"/>
        <v>-246708.80444029073</v>
      </c>
      <c r="AP34" s="3">
        <f t="shared" si="57"/>
        <v>-259504.77885222179</v>
      </c>
      <c r="AQ34" s="3">
        <f t="shared" si="57"/>
        <v>-267734.8366675335</v>
      </c>
      <c r="AR34" s="3">
        <f t="shared" si="57"/>
        <v>-274148.97788622591</v>
      </c>
      <c r="AS34" s="3">
        <f t="shared" ref="AS34:BX34" si="58">AS14-AS32</f>
        <v>-283566.87633183226</v>
      </c>
      <c r="AT34" s="3">
        <f t="shared" si="58"/>
        <v>-290763.5320043526</v>
      </c>
      <c r="AU34" s="3">
        <f t="shared" si="58"/>
        <v>-307258.61872732022</v>
      </c>
      <c r="AV34" s="3">
        <f t="shared" si="58"/>
        <v>-315802.13650073507</v>
      </c>
      <c r="AW34" s="3">
        <f t="shared" si="58"/>
        <v>-320488.75914813037</v>
      </c>
      <c r="AX34" s="3">
        <f t="shared" si="58"/>
        <v>-323604.99043189827</v>
      </c>
      <c r="AY34" s="3">
        <f t="shared" si="58"/>
        <v>-331568.23826700868</v>
      </c>
      <c r="AZ34" s="3">
        <f t="shared" si="58"/>
        <v>-365589.85786750703</v>
      </c>
      <c r="BA34" s="3">
        <f t="shared" si="58"/>
        <v>-365340.14865585766</v>
      </c>
      <c r="BB34" s="3">
        <f t="shared" si="58"/>
        <v>-379790.39446420403</v>
      </c>
      <c r="BC34" s="3">
        <f t="shared" si="58"/>
        <v>-391175.64178029262</v>
      </c>
      <c r="BD34" s="3">
        <f t="shared" si="58"/>
        <v>-402384.24098757782</v>
      </c>
      <c r="BE34" s="3">
        <f t="shared" si="58"/>
        <v>-412454.54246951395</v>
      </c>
      <c r="BF34" s="3">
        <f t="shared" si="58"/>
        <v>-422624.8966095557</v>
      </c>
      <c r="BG34" s="3">
        <f t="shared" si="58"/>
        <v>-376168.32027756673</v>
      </c>
      <c r="BH34" s="3">
        <f t="shared" si="58"/>
        <v>-362011.51424045616</v>
      </c>
      <c r="BI34" s="3">
        <f t="shared" si="58"/>
        <v>-343259.75069370389</v>
      </c>
      <c r="BJ34" s="3">
        <f t="shared" si="58"/>
        <v>-324039.73040421901</v>
      </c>
      <c r="BK34" s="3">
        <f t="shared" si="58"/>
        <v>-299678.15413891023</v>
      </c>
      <c r="BL34" s="3">
        <f t="shared" si="58"/>
        <v>-271551.72266468615</v>
      </c>
      <c r="BM34" s="3">
        <f t="shared" si="58"/>
        <v>-221908.89220936922</v>
      </c>
      <c r="BN34" s="3">
        <f t="shared" si="58"/>
        <v>-184284.26268647891</v>
      </c>
      <c r="BO34" s="3">
        <f t="shared" si="58"/>
        <v>-141401.9413402318</v>
      </c>
      <c r="BP34" s="3">
        <f t="shared" si="58"/>
        <v>-94086.928170627449</v>
      </c>
      <c r="BQ34" s="3">
        <f t="shared" si="58"/>
        <v>-40964.223177666194</v>
      </c>
      <c r="BR34" s="3">
        <f t="shared" si="58"/>
        <v>14391.173638651962</v>
      </c>
      <c r="BS34" s="3">
        <f t="shared" si="58"/>
        <v>75024.584991351003</v>
      </c>
      <c r="BT34" s="3">
        <f t="shared" si="58"/>
        <v>140111.01088043116</v>
      </c>
      <c r="BU34" s="3">
        <f t="shared" si="58"/>
        <v>209650.45130589232</v>
      </c>
      <c r="BV34" s="3">
        <f t="shared" si="58"/>
        <v>285017.90626773471</v>
      </c>
      <c r="BW34" s="3">
        <f t="shared" si="58"/>
        <v>362638.37576595764</v>
      </c>
      <c r="BX34" s="3">
        <f t="shared" si="58"/>
        <v>445536.8598005618</v>
      </c>
      <c r="BY34" s="3">
        <f t="shared" ref="BY34:CV34" si="59">BY14-BY32</f>
        <v>542678.62406685972</v>
      </c>
      <c r="BZ34" s="3">
        <f t="shared" si="59"/>
        <v>542183.63359532435</v>
      </c>
      <c r="CA34" s="3">
        <f t="shared" si="59"/>
        <v>603924.32779591181</v>
      </c>
      <c r="CB34" s="3">
        <f t="shared" si="59"/>
        <v>657826.70666862186</v>
      </c>
      <c r="CC34" s="3">
        <f t="shared" si="59"/>
        <v>713988.77021345496</v>
      </c>
      <c r="CD34" s="3">
        <f t="shared" si="59"/>
        <v>772410.51843041088</v>
      </c>
      <c r="CE34" s="3">
        <f t="shared" si="59"/>
        <v>821548.48913336033</v>
      </c>
      <c r="CF34" s="3">
        <f t="shared" si="59"/>
        <v>881402.6823223033</v>
      </c>
      <c r="CG34" s="3">
        <f t="shared" si="59"/>
        <v>941973.09799724026</v>
      </c>
      <c r="CH34" s="3">
        <f t="shared" si="59"/>
        <v>1003259.7361581707</v>
      </c>
      <c r="CI34" s="3">
        <f t="shared" si="59"/>
        <v>1063732.5968050945</v>
      </c>
      <c r="CJ34" s="3">
        <f t="shared" si="59"/>
        <v>1127369.6799380113</v>
      </c>
      <c r="CK34" s="3">
        <f t="shared" si="59"/>
        <v>1279656.2380843787</v>
      </c>
      <c r="CL34" s="3">
        <f t="shared" si="59"/>
        <v>1323999.5495457854</v>
      </c>
      <c r="CM34" s="3">
        <f t="shared" si="59"/>
        <v>1371964.934357564</v>
      </c>
      <c r="CN34" s="3">
        <f t="shared" si="59"/>
        <v>1420119.0725197149</v>
      </c>
      <c r="CO34" s="3">
        <f t="shared" si="59"/>
        <v>1466277.1240322362</v>
      </c>
      <c r="CP34" s="3">
        <f t="shared" si="59"/>
        <v>1515433.0088951297</v>
      </c>
      <c r="CQ34" s="3">
        <f t="shared" si="59"/>
        <v>1552342.370433209</v>
      </c>
      <c r="CR34" s="3">
        <f t="shared" si="59"/>
        <v>1601999.1286464741</v>
      </c>
      <c r="CS34" s="3">
        <f t="shared" si="59"/>
        <v>1649409.363534925</v>
      </c>
      <c r="CT34" s="3">
        <f t="shared" si="59"/>
        <v>1699566.9950985624</v>
      </c>
      <c r="CU34" s="3">
        <f t="shared" si="59"/>
        <v>1747478.1033373843</v>
      </c>
      <c r="CV34" s="3">
        <f t="shared" si="59"/>
        <v>1796576.0082513927</v>
      </c>
    </row>
    <row r="35" spans="2:100" x14ac:dyDescent="0.2">
      <c r="D35" s="7"/>
      <c r="E35" s="7"/>
      <c r="F35" s="7"/>
      <c r="G35" s="7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2:100" x14ac:dyDescent="0.2">
      <c r="B36" s="15" t="s">
        <v>14</v>
      </c>
      <c r="C36" s="15"/>
      <c r="D36" s="15">
        <v>2018</v>
      </c>
      <c r="E36" s="15">
        <v>2019</v>
      </c>
      <c r="F36" s="15">
        <v>2020</v>
      </c>
      <c r="G36" s="15">
        <v>2021</v>
      </c>
      <c r="H36" s="15">
        <v>2022</v>
      </c>
      <c r="I36" s="15">
        <v>2023</v>
      </c>
      <c r="J36" s="15">
        <v>2024</v>
      </c>
      <c r="K36" s="15">
        <v>2025</v>
      </c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2:100" x14ac:dyDescent="0.2">
      <c r="B37" t="s">
        <v>8</v>
      </c>
      <c r="D37" s="3">
        <f>M37+N37+O37+P37</f>
        <v>1500000</v>
      </c>
      <c r="E37" s="3">
        <f>SUM(Q37:AB37)</f>
        <v>3000000</v>
      </c>
      <c r="F37" s="3">
        <f>SUM(AC37:AN37)</f>
        <v>3000000</v>
      </c>
      <c r="G37" s="3">
        <f>SUM(AO37:AZ37)</f>
        <v>3000000</v>
      </c>
      <c r="H37" s="3">
        <f>SUM(BA37:BL37)</f>
        <v>3000000</v>
      </c>
      <c r="I37" s="9"/>
      <c r="J37" s="9"/>
      <c r="K37" s="9"/>
      <c r="L37" s="7"/>
      <c r="M37" s="3">
        <f>'budget 7 units 6D 1 2nd country'!M37</f>
        <v>1500000</v>
      </c>
      <c r="N37" s="3">
        <f>'budget 7 units 6D 1 2nd country'!N37</f>
        <v>0</v>
      </c>
      <c r="O37" s="3">
        <f>'budget 7 units 6D 1 2nd country'!O37</f>
        <v>0</v>
      </c>
      <c r="P37" s="3">
        <f>'budget 7 units 6D 1 2nd country'!P37</f>
        <v>0</v>
      </c>
      <c r="Q37" s="3">
        <f>'budget 7 units 6D 1 2nd country'!Q37</f>
        <v>0</v>
      </c>
      <c r="R37" s="3">
        <f>'budget 7 units 6D 1 2nd country'!R37</f>
        <v>0</v>
      </c>
      <c r="S37" s="3">
        <f>'budget 7 units 6D 1 2nd country'!S37</f>
        <v>0</v>
      </c>
      <c r="T37" s="3">
        <f>'budget 7 units 6D 1 2nd country'!T37</f>
        <v>0</v>
      </c>
      <c r="U37" s="3">
        <f>'budget 7 units 6D 1 2nd country'!U37</f>
        <v>0</v>
      </c>
      <c r="V37" s="3">
        <f>'budget 7 units 6D 1 2nd country'!V37</f>
        <v>0</v>
      </c>
      <c r="W37" s="3">
        <f>'budget 7 units 6D 1 2nd country'!W37</f>
        <v>0</v>
      </c>
      <c r="X37" s="3">
        <f>'budget 7 units 6D 1 2nd country'!X37</f>
        <v>0</v>
      </c>
      <c r="Y37" s="3">
        <f>'budget 7 units 6D 1 2nd country'!Y37</f>
        <v>0</v>
      </c>
      <c r="Z37" s="3">
        <f>'budget 7 units 6D 1 2nd country'!Z37</f>
        <v>0</v>
      </c>
      <c r="AA37" s="3">
        <v>3000000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>
        <v>3000000</v>
      </c>
      <c r="AO37" s="4"/>
      <c r="AP37" s="4"/>
      <c r="AQ37" s="4"/>
      <c r="AR37" s="4"/>
      <c r="AS37" s="4"/>
      <c r="AT37" s="4"/>
      <c r="AU37" s="4"/>
      <c r="AV37" s="4"/>
      <c r="AW37" s="4"/>
      <c r="AX37" s="4">
        <v>3000000</v>
      </c>
      <c r="AY37" s="4"/>
      <c r="AZ37" s="4"/>
      <c r="BA37" s="4"/>
      <c r="BB37" s="4"/>
      <c r="BC37" s="4"/>
      <c r="BD37" s="4"/>
      <c r="BE37" s="4"/>
      <c r="BF37" s="4">
        <v>3000000</v>
      </c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</row>
    <row r="38" spans="2:100" x14ac:dyDescent="0.2">
      <c r="B38" t="s">
        <v>3</v>
      </c>
      <c r="D38" s="7"/>
      <c r="E38" s="7"/>
      <c r="F38" s="7"/>
      <c r="G38" s="7"/>
      <c r="L38" s="7"/>
      <c r="M38" s="3">
        <f t="shared" ref="M38:AR38" si="60">M14</f>
        <v>0</v>
      </c>
      <c r="N38" s="3">
        <f t="shared" si="60"/>
        <v>0</v>
      </c>
      <c r="O38" s="3">
        <f t="shared" si="60"/>
        <v>0</v>
      </c>
      <c r="P38" s="3">
        <f t="shared" si="60"/>
        <v>0</v>
      </c>
      <c r="Q38" s="3">
        <f t="shared" si="60"/>
        <v>0</v>
      </c>
      <c r="R38" s="3">
        <f t="shared" si="60"/>
        <v>0</v>
      </c>
      <c r="S38" s="3">
        <f t="shared" si="60"/>
        <v>0</v>
      </c>
      <c r="T38" s="3">
        <f t="shared" si="60"/>
        <v>0</v>
      </c>
      <c r="U38" s="3">
        <f t="shared" si="60"/>
        <v>0</v>
      </c>
      <c r="V38" s="3">
        <f t="shared" si="60"/>
        <v>0</v>
      </c>
      <c r="W38" s="3">
        <f t="shared" si="60"/>
        <v>0</v>
      </c>
      <c r="X38" s="3">
        <f t="shared" si="60"/>
        <v>91.491679999999988</v>
      </c>
      <c r="Y38" s="3">
        <f t="shared" si="60"/>
        <v>365.96671999999995</v>
      </c>
      <c r="Z38" s="3">
        <f t="shared" si="60"/>
        <v>823.42511999999988</v>
      </c>
      <c r="AA38" s="3">
        <f t="shared" si="60"/>
        <v>1463.8668799999998</v>
      </c>
      <c r="AB38" s="3">
        <f t="shared" si="60"/>
        <v>2287.2919999999999</v>
      </c>
      <c r="AC38" s="3">
        <f t="shared" si="60"/>
        <v>3780.4077024000003</v>
      </c>
      <c r="AD38" s="3">
        <f t="shared" si="60"/>
        <v>4883.6695420799997</v>
      </c>
      <c r="AE38" s="3">
        <f t="shared" si="60"/>
        <v>6187.5244435200002</v>
      </c>
      <c r="AF38" s="3">
        <f t="shared" si="60"/>
        <v>7691.9724067199995</v>
      </c>
      <c r="AG38" s="3">
        <f t="shared" si="60"/>
        <v>9397.0134316800013</v>
      </c>
      <c r="AH38" s="3">
        <f t="shared" si="60"/>
        <v>11402.94404928</v>
      </c>
      <c r="AI38" s="3">
        <f t="shared" si="60"/>
        <v>13784.986657680001</v>
      </c>
      <c r="AJ38" s="3">
        <f t="shared" si="60"/>
        <v>16543.141256880001</v>
      </c>
      <c r="AK38" s="3">
        <f t="shared" si="60"/>
        <v>19677.40784688</v>
      </c>
      <c r="AL38" s="3">
        <f t="shared" si="60"/>
        <v>23187.786427679999</v>
      </c>
      <c r="AM38" s="3">
        <f t="shared" si="60"/>
        <v>27074.276999279999</v>
      </c>
      <c r="AN38" s="3">
        <f t="shared" si="60"/>
        <v>31462.250225280004</v>
      </c>
      <c r="AO38" s="3">
        <f t="shared" si="60"/>
        <v>41987.30680116704</v>
      </c>
      <c r="AP38" s="3">
        <f t="shared" si="60"/>
        <v>47735.025353032637</v>
      </c>
      <c r="AQ38" s="3">
        <f t="shared" si="60"/>
        <v>54151.083271394229</v>
      </c>
      <c r="AR38" s="3">
        <f t="shared" si="60"/>
        <v>61235.480556251838</v>
      </c>
      <c r="AS38" s="3">
        <f t="shared" ref="AS38:BX38" si="61">AS14</f>
        <v>69121.885080904642</v>
      </c>
      <c r="AT38" s="3">
        <f t="shared" si="61"/>
        <v>77810.296845352641</v>
      </c>
      <c r="AU38" s="3">
        <f t="shared" si="61"/>
        <v>87434.383722895029</v>
      </c>
      <c r="AV38" s="3">
        <f t="shared" si="61"/>
        <v>97994.145713531834</v>
      </c>
      <c r="AW38" s="3">
        <f t="shared" si="61"/>
        <v>109623.25069056224</v>
      </c>
      <c r="AX38" s="3">
        <f t="shared" si="61"/>
        <v>122455.36652728544</v>
      </c>
      <c r="AY38" s="3">
        <f t="shared" si="61"/>
        <v>136624.16109700061</v>
      </c>
      <c r="AZ38" s="3">
        <f t="shared" si="61"/>
        <v>152263.30227300702</v>
      </c>
      <c r="BA38" s="3">
        <f t="shared" si="61"/>
        <v>198043.03569723538</v>
      </c>
      <c r="BB38" s="3">
        <f t="shared" si="61"/>
        <v>220219.3163252066</v>
      </c>
      <c r="BC38" s="3">
        <f t="shared" si="61"/>
        <v>244581.99081790738</v>
      </c>
      <c r="BD38" s="3">
        <f t="shared" si="61"/>
        <v>271287.23016567552</v>
      </c>
      <c r="BE38" s="3">
        <f t="shared" si="61"/>
        <v>300491.20535884891</v>
      </c>
      <c r="BF38" s="3">
        <f t="shared" si="61"/>
        <v>332350.08738776529</v>
      </c>
      <c r="BG38" s="3">
        <f t="shared" si="61"/>
        <v>367020.04724276258</v>
      </c>
      <c r="BH38" s="3">
        <f t="shared" si="61"/>
        <v>404813.42690451629</v>
      </c>
      <c r="BI38" s="3">
        <f t="shared" si="61"/>
        <v>446042.5683537022</v>
      </c>
      <c r="BJ38" s="3">
        <f t="shared" si="61"/>
        <v>491019.81357099593</v>
      </c>
      <c r="BK38" s="3">
        <f t="shared" si="61"/>
        <v>540057.50453707308</v>
      </c>
      <c r="BL38" s="3">
        <f t="shared" si="61"/>
        <v>593467.98323260946</v>
      </c>
      <c r="BM38" s="3">
        <f t="shared" si="61"/>
        <v>666545.8890665475</v>
      </c>
      <c r="BN38" s="3">
        <f t="shared" si="61"/>
        <v>731089.7550936765</v>
      </c>
      <c r="BO38" s="3">
        <f t="shared" si="61"/>
        <v>800746.0065486969</v>
      </c>
      <c r="BP38" s="3">
        <f t="shared" si="61"/>
        <v>875514.64343160857</v>
      </c>
      <c r="BQ38" s="3">
        <f t="shared" si="61"/>
        <v>955395.66574241174</v>
      </c>
      <c r="BR38" s="3">
        <f t="shared" si="61"/>
        <v>1040389.0734811063</v>
      </c>
      <c r="BS38" s="3">
        <f t="shared" si="61"/>
        <v>1130494.8666476922</v>
      </c>
      <c r="BT38" s="3">
        <f t="shared" si="61"/>
        <v>1225713.0452421696</v>
      </c>
      <c r="BU38" s="3">
        <f t="shared" si="61"/>
        <v>1326043.6092645384</v>
      </c>
      <c r="BV38" s="3">
        <f t="shared" si="61"/>
        <v>1431486.5587147987</v>
      </c>
      <c r="BW38" s="3">
        <f t="shared" si="61"/>
        <v>1542041.8935929502</v>
      </c>
      <c r="BX38" s="3">
        <f t="shared" si="61"/>
        <v>1657709.6138989932</v>
      </c>
      <c r="BY38" s="3">
        <f t="shared" ref="BY38:CV38" si="62">BY14</f>
        <v>1808182.506932958</v>
      </c>
      <c r="BZ38" s="3">
        <f t="shared" si="62"/>
        <v>1872179.6719882635</v>
      </c>
      <c r="CA38" s="3">
        <f t="shared" si="62"/>
        <v>1938775.7066904851</v>
      </c>
      <c r="CB38" s="3">
        <f t="shared" si="62"/>
        <v>2007970.6110396227</v>
      </c>
      <c r="CC38" s="3">
        <f t="shared" si="62"/>
        <v>2079764.3850356762</v>
      </c>
      <c r="CD38" s="3">
        <f t="shared" si="62"/>
        <v>2154157.0286786458</v>
      </c>
      <c r="CE38" s="3">
        <f t="shared" si="62"/>
        <v>2229381.3106086282</v>
      </c>
      <c r="CF38" s="3">
        <f t="shared" si="62"/>
        <v>2305437.230825624</v>
      </c>
      <c r="CG38" s="3">
        <f t="shared" si="62"/>
        <v>2382324.7893296331</v>
      </c>
      <c r="CH38" s="3">
        <f t="shared" si="62"/>
        <v>2460043.9861206552</v>
      </c>
      <c r="CI38" s="3">
        <f t="shared" si="62"/>
        <v>2538594.8211986902</v>
      </c>
      <c r="CJ38" s="3">
        <f t="shared" si="62"/>
        <v>2617977.2945637382</v>
      </c>
      <c r="CK38" s="3">
        <f t="shared" si="62"/>
        <v>2825853.1104704067</v>
      </c>
      <c r="CL38" s="3">
        <f t="shared" si="62"/>
        <v>2882439.9990131394</v>
      </c>
      <c r="CM38" s="3">
        <f t="shared" si="62"/>
        <v>2939607.5450621629</v>
      </c>
      <c r="CN38" s="3">
        <f t="shared" si="62"/>
        <v>2997355.7486174777</v>
      </c>
      <c r="CO38" s="3">
        <f t="shared" si="62"/>
        <v>3055684.6096790824</v>
      </c>
      <c r="CP38" s="3">
        <f t="shared" si="62"/>
        <v>3114594.1282469779</v>
      </c>
      <c r="CQ38" s="3">
        <f t="shared" si="62"/>
        <v>3173793.9755680189</v>
      </c>
      <c r="CR38" s="3">
        <f t="shared" si="62"/>
        <v>3233284.1516422052</v>
      </c>
      <c r="CS38" s="3">
        <f t="shared" si="62"/>
        <v>3293064.6564695369</v>
      </c>
      <c r="CT38" s="3">
        <f t="shared" si="62"/>
        <v>3353135.4900500141</v>
      </c>
      <c r="CU38" s="3">
        <f t="shared" si="62"/>
        <v>3413496.6523836362</v>
      </c>
      <c r="CV38" s="3">
        <f t="shared" si="62"/>
        <v>3474148.1434704037</v>
      </c>
    </row>
    <row r="39" spans="2:100" x14ac:dyDescent="0.2">
      <c r="B39" t="s">
        <v>16</v>
      </c>
      <c r="D39" s="7"/>
      <c r="E39" s="7"/>
      <c r="F39" s="7"/>
      <c r="G39" s="7"/>
      <c r="L39" s="7"/>
      <c r="M39" s="3">
        <f t="shared" ref="M39:AZ39" si="63">-M32</f>
        <v>-82500</v>
      </c>
      <c r="N39" s="3">
        <f t="shared" si="63"/>
        <v>-67500</v>
      </c>
      <c r="O39" s="3">
        <f t="shared" si="63"/>
        <v>-75000</v>
      </c>
      <c r="P39" s="3">
        <f t="shared" si="63"/>
        <v>-90500</v>
      </c>
      <c r="Q39" s="3">
        <f t="shared" si="63"/>
        <v>-108500</v>
      </c>
      <c r="R39" s="3">
        <f t="shared" si="63"/>
        <v>-84154.28571428571</v>
      </c>
      <c r="S39" s="3">
        <f t="shared" si="63"/>
        <v>-84462.857142857145</v>
      </c>
      <c r="T39" s="3">
        <f t="shared" si="63"/>
        <v>-84771.42857142858</v>
      </c>
      <c r="U39" s="3">
        <f t="shared" si="63"/>
        <v>-102580</v>
      </c>
      <c r="V39" s="3">
        <f t="shared" si="63"/>
        <v>-95388.57142857142</v>
      </c>
      <c r="W39" s="3">
        <f t="shared" si="63"/>
        <v>-95542.857142857145</v>
      </c>
      <c r="X39" s="3">
        <f t="shared" si="63"/>
        <v>-95699.430149142863</v>
      </c>
      <c r="Y39" s="3">
        <f t="shared" si="63"/>
        <v>-96014.863453714293</v>
      </c>
      <c r="Z39" s="3">
        <f t="shared" si="63"/>
        <v>-116334.87134228571</v>
      </c>
      <c r="AA39" s="3">
        <f t="shared" si="63"/>
        <v>-104659.45381485714</v>
      </c>
      <c r="AB39" s="3">
        <f t="shared" si="63"/>
        <v>-105142.89658571428</v>
      </c>
      <c r="AC39" s="3">
        <f t="shared" si="63"/>
        <v>-135594.51019256</v>
      </c>
      <c r="AD39" s="3">
        <f t="shared" si="63"/>
        <v>-136222.091738552</v>
      </c>
      <c r="AE39" s="3">
        <f t="shared" si="63"/>
        <v>-136854.68811108801</v>
      </c>
      <c r="AF39" s="3">
        <f t="shared" si="63"/>
        <v>-196617.29931016799</v>
      </c>
      <c r="AG39" s="3">
        <f t="shared" si="63"/>
        <v>-173784.92533579201</v>
      </c>
      <c r="AH39" s="3">
        <f t="shared" si="63"/>
        <v>-200635.073601232</v>
      </c>
      <c r="AI39" s="3">
        <f t="shared" si="63"/>
        <v>-185894.62466644199</v>
      </c>
      <c r="AJ39" s="3">
        <f t="shared" si="63"/>
        <v>-256763.57853142201</v>
      </c>
      <c r="AK39" s="3">
        <f t="shared" si="63"/>
        <v>-283841.93519617198</v>
      </c>
      <c r="AL39" s="3">
        <f t="shared" si="63"/>
        <v>-219329.69466069201</v>
      </c>
      <c r="AM39" s="3">
        <f t="shared" si="63"/>
        <v>-246626.85692498198</v>
      </c>
      <c r="AN39" s="3">
        <f t="shared" si="63"/>
        <v>-236274.05625563199</v>
      </c>
      <c r="AO39" s="3">
        <f t="shared" si="63"/>
        <v>-288696.11124145775</v>
      </c>
      <c r="AP39" s="3">
        <f t="shared" si="63"/>
        <v>-307239.80420525442</v>
      </c>
      <c r="AQ39" s="3">
        <f t="shared" si="63"/>
        <v>-321885.91993892775</v>
      </c>
      <c r="AR39" s="3">
        <f t="shared" si="63"/>
        <v>-335384.45844247774</v>
      </c>
      <c r="AS39" s="3">
        <f t="shared" si="63"/>
        <v>-352688.7614127369</v>
      </c>
      <c r="AT39" s="3">
        <f t="shared" si="63"/>
        <v>-368573.82884970523</v>
      </c>
      <c r="AU39" s="3">
        <f t="shared" si="63"/>
        <v>-394693.00245021522</v>
      </c>
      <c r="AV39" s="3">
        <f t="shared" si="63"/>
        <v>-413796.28221426689</v>
      </c>
      <c r="AW39" s="3">
        <f t="shared" si="63"/>
        <v>-430112.00983869261</v>
      </c>
      <c r="AX39" s="3">
        <f t="shared" si="63"/>
        <v>-446060.3569591837</v>
      </c>
      <c r="AY39" s="3">
        <f t="shared" si="63"/>
        <v>-468192.39936400927</v>
      </c>
      <c r="AZ39" s="3">
        <f t="shared" si="63"/>
        <v>-517853.16014051402</v>
      </c>
      <c r="BA39" s="3">
        <f t="shared" ref="BA39:BJ39" si="64">-BA32</f>
        <v>-563383.18435309303</v>
      </c>
      <c r="BB39" s="3">
        <f t="shared" si="64"/>
        <v>-600009.71078941063</v>
      </c>
      <c r="BC39" s="3">
        <f t="shared" si="64"/>
        <v>-635757.6325982</v>
      </c>
      <c r="BD39" s="3">
        <f t="shared" si="64"/>
        <v>-673671.47115325334</v>
      </c>
      <c r="BE39" s="3">
        <f t="shared" si="64"/>
        <v>-712945.74782836286</v>
      </c>
      <c r="BF39" s="3">
        <f t="shared" si="64"/>
        <v>-754974.98399732099</v>
      </c>
      <c r="BG39" s="3">
        <f t="shared" si="64"/>
        <v>-743188.36752032931</v>
      </c>
      <c r="BH39" s="3">
        <f t="shared" si="64"/>
        <v>-766824.94114497246</v>
      </c>
      <c r="BI39" s="3">
        <f t="shared" si="64"/>
        <v>-789302.31904740608</v>
      </c>
      <c r="BJ39" s="3">
        <f t="shared" si="64"/>
        <v>-815059.54397521494</v>
      </c>
      <c r="BK39" s="3">
        <f>-BK32</f>
        <v>-839735.65867598332</v>
      </c>
      <c r="BL39" s="3">
        <f>-BL32</f>
        <v>-865019.70589729561</v>
      </c>
      <c r="BM39" s="3">
        <f t="shared" ref="BM39:BW39" si="65">-BM32</f>
        <v>-888454.78127591673</v>
      </c>
      <c r="BN39" s="3">
        <f t="shared" si="65"/>
        <v>-915374.01778015541</v>
      </c>
      <c r="BO39" s="3">
        <f t="shared" si="65"/>
        <v>-942147.9478889287</v>
      </c>
      <c r="BP39" s="3">
        <f t="shared" si="65"/>
        <v>-969601.57160223601</v>
      </c>
      <c r="BQ39" s="3">
        <f t="shared" si="65"/>
        <v>-996359.88892007794</v>
      </c>
      <c r="BR39" s="3">
        <f t="shared" si="65"/>
        <v>-1025997.8998424544</v>
      </c>
      <c r="BS39" s="3">
        <f t="shared" si="65"/>
        <v>-1055470.2816563412</v>
      </c>
      <c r="BT39" s="3">
        <f t="shared" si="65"/>
        <v>-1085602.0343617385</v>
      </c>
      <c r="BU39" s="3">
        <f t="shared" si="65"/>
        <v>-1116393.1579586461</v>
      </c>
      <c r="BV39" s="3">
        <f t="shared" si="65"/>
        <v>-1146468.6524470639</v>
      </c>
      <c r="BW39" s="3">
        <f t="shared" si="65"/>
        <v>-1179403.5178269926</v>
      </c>
      <c r="BX39" s="3">
        <f>-BX32</f>
        <v>-1212172.7540984314</v>
      </c>
      <c r="BY39" s="3">
        <f t="shared" ref="BY39:CV39" si="66">-BY32</f>
        <v>-1265503.8828660983</v>
      </c>
      <c r="BZ39" s="3">
        <f t="shared" si="66"/>
        <v>-1329996.0383929391</v>
      </c>
      <c r="CA39" s="3">
        <f t="shared" si="66"/>
        <v>-1334851.3788945733</v>
      </c>
      <c r="CB39" s="3">
        <f t="shared" si="66"/>
        <v>-1350143.9043710008</v>
      </c>
      <c r="CC39" s="3">
        <f t="shared" si="66"/>
        <v>-1365775.6148222212</v>
      </c>
      <c r="CD39" s="3">
        <f t="shared" si="66"/>
        <v>-1381746.510248235</v>
      </c>
      <c r="CE39" s="3">
        <f t="shared" si="66"/>
        <v>-1407832.8214752679</v>
      </c>
      <c r="CF39" s="3">
        <f t="shared" si="66"/>
        <v>-1424034.5485033207</v>
      </c>
      <c r="CG39" s="3">
        <f t="shared" si="66"/>
        <v>-1440351.6913323929</v>
      </c>
      <c r="CH39" s="3">
        <f t="shared" si="66"/>
        <v>-1456784.2499624845</v>
      </c>
      <c r="CI39" s="3">
        <f t="shared" si="66"/>
        <v>-1474862.2243935957</v>
      </c>
      <c r="CJ39" s="3">
        <f t="shared" si="66"/>
        <v>-1490607.6146257268</v>
      </c>
      <c r="CK39" s="3">
        <f t="shared" si="66"/>
        <v>-1546196.8723860281</v>
      </c>
      <c r="CL39" s="3">
        <f t="shared" si="66"/>
        <v>-1558440.449467354</v>
      </c>
      <c r="CM39" s="3">
        <f t="shared" si="66"/>
        <v>-1567642.6107045989</v>
      </c>
      <c r="CN39" s="3">
        <f t="shared" si="66"/>
        <v>-1577236.6760977628</v>
      </c>
      <c r="CO39" s="3">
        <f t="shared" si="66"/>
        <v>-1589407.4856468462</v>
      </c>
      <c r="CP39" s="3">
        <f t="shared" si="66"/>
        <v>-1599161.1193518483</v>
      </c>
      <c r="CQ39" s="3">
        <f t="shared" si="66"/>
        <v>-1621451.6051348099</v>
      </c>
      <c r="CR39" s="3">
        <f t="shared" si="66"/>
        <v>-1631285.0229957311</v>
      </c>
      <c r="CS39" s="3">
        <f t="shared" si="66"/>
        <v>-1643655.2929346119</v>
      </c>
      <c r="CT39" s="3">
        <f t="shared" si="66"/>
        <v>-1653568.4949514517</v>
      </c>
      <c r="CU39" s="3">
        <f t="shared" si="66"/>
        <v>-1666018.5490462519</v>
      </c>
      <c r="CV39" s="3">
        <f t="shared" si="66"/>
        <v>-1677572.135219011</v>
      </c>
    </row>
    <row r="40" spans="2:100" x14ac:dyDescent="0.2">
      <c r="B40" t="s">
        <v>9</v>
      </c>
      <c r="D40" s="7"/>
      <c r="E40" s="7"/>
      <c r="F40" s="7"/>
      <c r="G40" s="7"/>
      <c r="L40" s="7"/>
      <c r="M40" s="3">
        <f t="shared" ref="M40:AZ40" si="67">M37+M38+M39</f>
        <v>1417500</v>
      </c>
      <c r="N40" s="3">
        <f t="shared" si="67"/>
        <v>-67500</v>
      </c>
      <c r="O40" s="3">
        <f t="shared" si="67"/>
        <v>-75000</v>
      </c>
      <c r="P40" s="3">
        <f t="shared" si="67"/>
        <v>-90500</v>
      </c>
      <c r="Q40" s="3">
        <f t="shared" si="67"/>
        <v>-108500</v>
      </c>
      <c r="R40" s="3">
        <f t="shared" si="67"/>
        <v>-84154.28571428571</v>
      </c>
      <c r="S40" s="3">
        <f t="shared" si="67"/>
        <v>-84462.857142857145</v>
      </c>
      <c r="T40" s="3">
        <f t="shared" si="67"/>
        <v>-84771.42857142858</v>
      </c>
      <c r="U40" s="3">
        <f t="shared" si="67"/>
        <v>-102580</v>
      </c>
      <c r="V40" s="3">
        <f t="shared" si="67"/>
        <v>-95388.57142857142</v>
      </c>
      <c r="W40" s="3">
        <f t="shared" si="67"/>
        <v>-95542.857142857145</v>
      </c>
      <c r="X40" s="3">
        <f t="shared" si="67"/>
        <v>-95607.938469142857</v>
      </c>
      <c r="Y40" s="3">
        <f t="shared" si="67"/>
        <v>-95648.896733714297</v>
      </c>
      <c r="Z40" s="3">
        <f t="shared" si="67"/>
        <v>-115511.44622228571</v>
      </c>
      <c r="AA40" s="3">
        <f t="shared" si="67"/>
        <v>2896804.4130651429</v>
      </c>
      <c r="AB40" s="3">
        <f t="shared" si="67"/>
        <v>-102855.60458571427</v>
      </c>
      <c r="AC40" s="3">
        <f t="shared" si="67"/>
        <v>-131814.10249016</v>
      </c>
      <c r="AD40" s="3">
        <f t="shared" si="67"/>
        <v>-131338.42219647201</v>
      </c>
      <c r="AE40" s="3">
        <f t="shared" si="67"/>
        <v>-130667.16366756801</v>
      </c>
      <c r="AF40" s="3">
        <f t="shared" si="67"/>
        <v>-188925.326903448</v>
      </c>
      <c r="AG40" s="3">
        <f t="shared" si="67"/>
        <v>-164387.911904112</v>
      </c>
      <c r="AH40" s="3">
        <f t="shared" si="67"/>
        <v>-189232.12955195201</v>
      </c>
      <c r="AI40" s="3">
        <f t="shared" si="67"/>
        <v>-172109.63800876198</v>
      </c>
      <c r="AJ40" s="3">
        <f t="shared" si="67"/>
        <v>-240220.437274542</v>
      </c>
      <c r="AK40" s="3">
        <f t="shared" si="67"/>
        <v>-264164.52734929195</v>
      </c>
      <c r="AL40" s="3">
        <f t="shared" si="67"/>
        <v>-196141.90823301201</v>
      </c>
      <c r="AM40" s="3">
        <f t="shared" si="67"/>
        <v>-219552.57992570198</v>
      </c>
      <c r="AN40" s="3">
        <f t="shared" si="67"/>
        <v>2795188.1939696479</v>
      </c>
      <c r="AO40" s="3">
        <f t="shared" si="67"/>
        <v>-246708.80444029073</v>
      </c>
      <c r="AP40" s="3">
        <f t="shared" si="67"/>
        <v>-259504.77885222179</v>
      </c>
      <c r="AQ40" s="3">
        <f t="shared" si="67"/>
        <v>-267734.8366675335</v>
      </c>
      <c r="AR40" s="3">
        <f t="shared" si="67"/>
        <v>-274148.97788622591</v>
      </c>
      <c r="AS40" s="3">
        <f t="shared" si="67"/>
        <v>-283566.87633183226</v>
      </c>
      <c r="AT40" s="3">
        <f t="shared" si="67"/>
        <v>-290763.5320043526</v>
      </c>
      <c r="AU40" s="3">
        <f t="shared" si="67"/>
        <v>-307258.61872732022</v>
      </c>
      <c r="AV40" s="3">
        <f t="shared" si="67"/>
        <v>-315802.13650073507</v>
      </c>
      <c r="AW40" s="3">
        <f t="shared" si="67"/>
        <v>-320488.75914813037</v>
      </c>
      <c r="AX40" s="3">
        <f t="shared" si="67"/>
        <v>2676395.0095681017</v>
      </c>
      <c r="AY40" s="3">
        <f t="shared" si="67"/>
        <v>-331568.23826700868</v>
      </c>
      <c r="AZ40" s="3">
        <f t="shared" si="67"/>
        <v>-365589.85786750703</v>
      </c>
      <c r="BA40" s="3">
        <f t="shared" ref="BA40:BK40" si="68">BA37+BA38+BA39</f>
        <v>-365340.14865585766</v>
      </c>
      <c r="BB40" s="3">
        <f t="shared" si="68"/>
        <v>-379790.39446420403</v>
      </c>
      <c r="BC40" s="3">
        <f t="shared" si="68"/>
        <v>-391175.64178029262</v>
      </c>
      <c r="BD40" s="3">
        <f t="shared" si="68"/>
        <v>-402384.24098757782</v>
      </c>
      <c r="BE40" s="3">
        <f t="shared" si="68"/>
        <v>-412454.54246951395</v>
      </c>
      <c r="BF40" s="3">
        <f t="shared" si="68"/>
        <v>2577375.1033904441</v>
      </c>
      <c r="BG40" s="3">
        <f t="shared" si="68"/>
        <v>-376168.32027756673</v>
      </c>
      <c r="BH40" s="3">
        <f t="shared" si="68"/>
        <v>-362011.51424045616</v>
      </c>
      <c r="BI40" s="3">
        <f t="shared" si="68"/>
        <v>-343259.75069370389</v>
      </c>
      <c r="BJ40" s="3">
        <f t="shared" si="68"/>
        <v>-324039.73040421901</v>
      </c>
      <c r="BK40" s="3">
        <f t="shared" si="68"/>
        <v>-299678.15413891023</v>
      </c>
      <c r="BL40" s="3">
        <f t="shared" ref="BL40:BX40" si="69">BL37+BL38+BL39</f>
        <v>-271551.72266468615</v>
      </c>
      <c r="BM40" s="3">
        <f t="shared" si="69"/>
        <v>-221908.89220936922</v>
      </c>
      <c r="BN40" s="3">
        <f t="shared" si="69"/>
        <v>-184284.26268647891</v>
      </c>
      <c r="BO40" s="3">
        <f t="shared" si="69"/>
        <v>-141401.9413402318</v>
      </c>
      <c r="BP40" s="3">
        <f t="shared" si="69"/>
        <v>-94086.928170627449</v>
      </c>
      <c r="BQ40" s="3">
        <f t="shared" si="69"/>
        <v>-40964.223177666194</v>
      </c>
      <c r="BR40" s="3">
        <f t="shared" si="69"/>
        <v>14391.173638651962</v>
      </c>
      <c r="BS40" s="3">
        <f t="shared" si="69"/>
        <v>75024.584991351003</v>
      </c>
      <c r="BT40" s="3">
        <f t="shared" si="69"/>
        <v>140111.01088043116</v>
      </c>
      <c r="BU40" s="3">
        <f t="shared" si="69"/>
        <v>209650.45130589232</v>
      </c>
      <c r="BV40" s="3">
        <f t="shared" si="69"/>
        <v>285017.90626773471</v>
      </c>
      <c r="BW40" s="3">
        <f t="shared" si="69"/>
        <v>362638.37576595764</v>
      </c>
      <c r="BX40" s="3">
        <f t="shared" si="69"/>
        <v>445536.8598005618</v>
      </c>
      <c r="BY40" s="3">
        <f t="shared" ref="BY40:CV40" si="70">BY37+BY38+BY39</f>
        <v>542678.62406685972</v>
      </c>
      <c r="BZ40" s="3">
        <f t="shared" si="70"/>
        <v>542183.63359532435</v>
      </c>
      <c r="CA40" s="3">
        <f t="shared" si="70"/>
        <v>603924.32779591181</v>
      </c>
      <c r="CB40" s="3">
        <f t="shared" si="70"/>
        <v>657826.70666862186</v>
      </c>
      <c r="CC40" s="3">
        <f t="shared" si="70"/>
        <v>713988.77021345496</v>
      </c>
      <c r="CD40" s="3">
        <f t="shared" si="70"/>
        <v>772410.51843041088</v>
      </c>
      <c r="CE40" s="3">
        <f t="shared" si="70"/>
        <v>821548.48913336033</v>
      </c>
      <c r="CF40" s="3">
        <f t="shared" si="70"/>
        <v>881402.6823223033</v>
      </c>
      <c r="CG40" s="3">
        <f t="shared" si="70"/>
        <v>941973.09799724026</v>
      </c>
      <c r="CH40" s="3">
        <f t="shared" si="70"/>
        <v>1003259.7361581707</v>
      </c>
      <c r="CI40" s="3">
        <f t="shared" si="70"/>
        <v>1063732.5968050945</v>
      </c>
      <c r="CJ40" s="3">
        <f t="shared" si="70"/>
        <v>1127369.6799380113</v>
      </c>
      <c r="CK40" s="3">
        <f t="shared" si="70"/>
        <v>1279656.2380843787</v>
      </c>
      <c r="CL40" s="3">
        <f t="shared" si="70"/>
        <v>1323999.5495457854</v>
      </c>
      <c r="CM40" s="3">
        <f t="shared" si="70"/>
        <v>1371964.934357564</v>
      </c>
      <c r="CN40" s="3">
        <f t="shared" si="70"/>
        <v>1420119.0725197149</v>
      </c>
      <c r="CO40" s="3">
        <f t="shared" si="70"/>
        <v>1466277.1240322362</v>
      </c>
      <c r="CP40" s="3">
        <f t="shared" si="70"/>
        <v>1515433.0088951297</v>
      </c>
      <c r="CQ40" s="3">
        <f t="shared" si="70"/>
        <v>1552342.370433209</v>
      </c>
      <c r="CR40" s="3">
        <f t="shared" si="70"/>
        <v>1601999.1286464741</v>
      </c>
      <c r="CS40" s="3">
        <f t="shared" si="70"/>
        <v>1649409.363534925</v>
      </c>
      <c r="CT40" s="3">
        <f t="shared" si="70"/>
        <v>1699566.9950985624</v>
      </c>
      <c r="CU40" s="3">
        <f t="shared" si="70"/>
        <v>1747478.1033373843</v>
      </c>
      <c r="CV40" s="3">
        <f t="shared" si="70"/>
        <v>1796576.0082513927</v>
      </c>
    </row>
    <row r="41" spans="2:100" x14ac:dyDescent="0.2">
      <c r="B41" t="s">
        <v>11</v>
      </c>
      <c r="D41" s="3">
        <f>P41</f>
        <v>1184500</v>
      </c>
      <c r="E41" s="3">
        <f>AB41</f>
        <v>3016280.5270542861</v>
      </c>
      <c r="F41" s="3">
        <f>AN41</f>
        <v>3782914.5735189118</v>
      </c>
      <c r="G41" s="3">
        <f>AZ41</f>
        <v>3196174.1663938547</v>
      </c>
      <c r="H41" s="9">
        <f>BL41</f>
        <v>1845695.1090073099</v>
      </c>
      <c r="I41" s="9">
        <f>BX41</f>
        <v>2695419.2240735171</v>
      </c>
      <c r="J41" s="32">
        <f>CJ41</f>
        <v>12367718.087198278</v>
      </c>
      <c r="K41" s="32">
        <f>CV41</f>
        <v>30792539.983935028</v>
      </c>
      <c r="L41" s="7"/>
      <c r="M41" s="3">
        <f>M40</f>
        <v>1417500</v>
      </c>
      <c r="N41" s="3">
        <f>M41+N40</f>
        <v>1350000</v>
      </c>
      <c r="O41" s="3">
        <f t="shared" ref="O41:AZ41" si="71">N41+O40</f>
        <v>1275000</v>
      </c>
      <c r="P41" s="3">
        <f t="shared" si="71"/>
        <v>1184500</v>
      </c>
      <c r="Q41" s="3">
        <f t="shared" si="71"/>
        <v>1076000</v>
      </c>
      <c r="R41" s="3">
        <f t="shared" si="71"/>
        <v>991845.71428571432</v>
      </c>
      <c r="S41" s="3">
        <f t="shared" si="71"/>
        <v>907382.85714285716</v>
      </c>
      <c r="T41" s="3">
        <f t="shared" si="71"/>
        <v>822611.42857142864</v>
      </c>
      <c r="U41" s="3">
        <f t="shared" si="71"/>
        <v>720031.42857142864</v>
      </c>
      <c r="V41" s="3">
        <f t="shared" si="71"/>
        <v>624642.85714285728</v>
      </c>
      <c r="W41" s="3">
        <f t="shared" si="71"/>
        <v>529100.00000000012</v>
      </c>
      <c r="X41" s="3">
        <f t="shared" si="71"/>
        <v>433492.06153085723</v>
      </c>
      <c r="Y41" s="3">
        <f t="shared" si="71"/>
        <v>337843.16479714296</v>
      </c>
      <c r="Z41" s="3">
        <f t="shared" si="71"/>
        <v>222331.71857485725</v>
      </c>
      <c r="AA41" s="3">
        <f t="shared" si="71"/>
        <v>3119136.1316400003</v>
      </c>
      <c r="AB41" s="3">
        <f t="shared" si="71"/>
        <v>3016280.5270542861</v>
      </c>
      <c r="AC41" s="3">
        <f t="shared" si="71"/>
        <v>2884466.4245641259</v>
      </c>
      <c r="AD41" s="3">
        <f t="shared" si="71"/>
        <v>2753128.0023676539</v>
      </c>
      <c r="AE41" s="3">
        <f t="shared" si="71"/>
        <v>2622460.8387000859</v>
      </c>
      <c r="AF41" s="3">
        <f t="shared" si="71"/>
        <v>2433535.5117966379</v>
      </c>
      <c r="AG41" s="3">
        <f t="shared" si="71"/>
        <v>2269147.5998925259</v>
      </c>
      <c r="AH41" s="3">
        <f t="shared" si="71"/>
        <v>2079915.4703405739</v>
      </c>
      <c r="AI41" s="3">
        <f t="shared" si="71"/>
        <v>1907805.832331812</v>
      </c>
      <c r="AJ41" s="3">
        <f t="shared" si="71"/>
        <v>1667585.3950572701</v>
      </c>
      <c r="AK41" s="3">
        <f t="shared" si="71"/>
        <v>1403420.867707978</v>
      </c>
      <c r="AL41" s="3">
        <f t="shared" si="71"/>
        <v>1207278.9594749659</v>
      </c>
      <c r="AM41" s="3">
        <f t="shared" si="71"/>
        <v>987726.37954926398</v>
      </c>
      <c r="AN41" s="3">
        <f t="shared" si="71"/>
        <v>3782914.5735189118</v>
      </c>
      <c r="AO41" s="3">
        <f t="shared" si="71"/>
        <v>3536205.7690786212</v>
      </c>
      <c r="AP41" s="3">
        <f t="shared" si="71"/>
        <v>3276700.9902263992</v>
      </c>
      <c r="AQ41" s="3">
        <f t="shared" si="71"/>
        <v>3008966.1535588657</v>
      </c>
      <c r="AR41" s="3">
        <f t="shared" si="71"/>
        <v>2734817.1756726396</v>
      </c>
      <c r="AS41" s="3">
        <f t="shared" si="71"/>
        <v>2451250.2993408074</v>
      </c>
      <c r="AT41" s="3">
        <f t="shared" si="71"/>
        <v>2160486.7673364547</v>
      </c>
      <c r="AU41" s="3">
        <f t="shared" si="71"/>
        <v>1853228.1486091344</v>
      </c>
      <c r="AV41" s="3">
        <f t="shared" si="71"/>
        <v>1537426.0121083993</v>
      </c>
      <c r="AW41" s="3">
        <f t="shared" si="71"/>
        <v>1216937.2529602689</v>
      </c>
      <c r="AX41" s="3">
        <f t="shared" si="71"/>
        <v>3893332.2625283706</v>
      </c>
      <c r="AY41" s="3">
        <f t="shared" si="71"/>
        <v>3561764.0242613619</v>
      </c>
      <c r="AZ41" s="3">
        <f t="shared" si="71"/>
        <v>3196174.1663938547</v>
      </c>
      <c r="BA41" s="3">
        <f t="shared" ref="BA41:CV41" si="72">AZ41+BA40</f>
        <v>2830834.0177379968</v>
      </c>
      <c r="BB41" s="3">
        <f t="shared" si="72"/>
        <v>2451043.6232737927</v>
      </c>
      <c r="BC41" s="3">
        <f t="shared" si="72"/>
        <v>2059867.9814935001</v>
      </c>
      <c r="BD41" s="3">
        <f t="shared" si="72"/>
        <v>1657483.7405059221</v>
      </c>
      <c r="BE41" s="3">
        <f t="shared" si="72"/>
        <v>1245029.1980364081</v>
      </c>
      <c r="BF41" s="3">
        <f t="shared" si="72"/>
        <v>3822404.3014268521</v>
      </c>
      <c r="BG41" s="3">
        <f t="shared" si="72"/>
        <v>3446235.9811492856</v>
      </c>
      <c r="BH41" s="3">
        <f t="shared" si="72"/>
        <v>3084224.4669088293</v>
      </c>
      <c r="BI41" s="3">
        <f t="shared" si="72"/>
        <v>2740964.7162151253</v>
      </c>
      <c r="BJ41" s="3">
        <f t="shared" si="72"/>
        <v>2416924.9858109062</v>
      </c>
      <c r="BK41" s="3">
        <f t="shared" si="72"/>
        <v>2117246.831671996</v>
      </c>
      <c r="BL41" s="3">
        <f t="shared" si="72"/>
        <v>1845695.1090073099</v>
      </c>
      <c r="BM41" s="33">
        <f t="shared" si="72"/>
        <v>1623786.2167979407</v>
      </c>
      <c r="BN41" s="33">
        <f t="shared" si="72"/>
        <v>1439501.9541114618</v>
      </c>
      <c r="BO41" s="33">
        <f t="shared" si="72"/>
        <v>1298100.01277123</v>
      </c>
      <c r="BP41" s="33">
        <f t="shared" si="72"/>
        <v>1204013.0846006025</v>
      </c>
      <c r="BQ41" s="33">
        <f t="shared" si="72"/>
        <v>1163048.8614229364</v>
      </c>
      <c r="BR41" s="33">
        <f t="shared" si="72"/>
        <v>1177440.0350615885</v>
      </c>
      <c r="BS41" s="33">
        <f t="shared" si="72"/>
        <v>1252464.6200529395</v>
      </c>
      <c r="BT41" s="33">
        <f t="shared" si="72"/>
        <v>1392575.6309333707</v>
      </c>
      <c r="BU41" s="33">
        <f t="shared" si="72"/>
        <v>1602226.082239263</v>
      </c>
      <c r="BV41" s="33">
        <f t="shared" si="72"/>
        <v>1887243.9885069977</v>
      </c>
      <c r="BW41" s="33">
        <f t="shared" si="72"/>
        <v>2249882.3642729553</v>
      </c>
      <c r="BX41" s="33">
        <f t="shared" si="72"/>
        <v>2695419.2240735171</v>
      </c>
      <c r="BY41" s="33">
        <f t="shared" si="72"/>
        <v>3238097.8481403766</v>
      </c>
      <c r="BZ41" s="33">
        <f t="shared" si="72"/>
        <v>3780281.4817357007</v>
      </c>
      <c r="CA41" s="33">
        <f t="shared" si="72"/>
        <v>4384205.8095316123</v>
      </c>
      <c r="CB41" s="33">
        <f t="shared" si="72"/>
        <v>5042032.5162002342</v>
      </c>
      <c r="CC41" s="33">
        <f t="shared" si="72"/>
        <v>5756021.2864136891</v>
      </c>
      <c r="CD41" s="33">
        <f t="shared" si="72"/>
        <v>6528431.8048441</v>
      </c>
      <c r="CE41" s="33">
        <f t="shared" si="72"/>
        <v>7349980.2939774599</v>
      </c>
      <c r="CF41" s="33">
        <f t="shared" si="72"/>
        <v>8231382.9762997627</v>
      </c>
      <c r="CG41" s="33">
        <f t="shared" si="72"/>
        <v>9173356.0742970034</v>
      </c>
      <c r="CH41" s="33">
        <f t="shared" si="72"/>
        <v>10176615.810455173</v>
      </c>
      <c r="CI41" s="33">
        <f t="shared" si="72"/>
        <v>11240348.407260267</v>
      </c>
      <c r="CJ41" s="33">
        <f t="shared" si="72"/>
        <v>12367718.087198278</v>
      </c>
      <c r="CK41" s="33">
        <f t="shared" si="72"/>
        <v>13647374.325282656</v>
      </c>
      <c r="CL41" s="33">
        <f t="shared" si="72"/>
        <v>14971373.874828441</v>
      </c>
      <c r="CM41" s="33">
        <f t="shared" si="72"/>
        <v>16343338.809186004</v>
      </c>
      <c r="CN41" s="33">
        <f t="shared" si="72"/>
        <v>17763457.88170572</v>
      </c>
      <c r="CO41" s="33">
        <f t="shared" si="72"/>
        <v>19229735.005737957</v>
      </c>
      <c r="CP41" s="33">
        <f t="shared" si="72"/>
        <v>20745168.014633086</v>
      </c>
      <c r="CQ41" s="33">
        <f t="shared" si="72"/>
        <v>22297510.385066293</v>
      </c>
      <c r="CR41" s="33">
        <f t="shared" si="72"/>
        <v>23899509.513712768</v>
      </c>
      <c r="CS41" s="33">
        <f t="shared" si="72"/>
        <v>25548918.877247691</v>
      </c>
      <c r="CT41" s="33">
        <f t="shared" si="72"/>
        <v>27248485.872346252</v>
      </c>
      <c r="CU41" s="33">
        <f t="shared" si="72"/>
        <v>28995963.975683637</v>
      </c>
      <c r="CV41" s="33">
        <f t="shared" si="72"/>
        <v>30792539.983935028</v>
      </c>
    </row>
    <row r="42" spans="2:100" x14ac:dyDescent="0.2">
      <c r="B42" t="s">
        <v>124</v>
      </c>
      <c r="D42" s="3">
        <f>SUM(M42:P42)</f>
        <v>-315500</v>
      </c>
      <c r="E42" s="3">
        <f>SUM(Q42:AB42)</f>
        <v>-1168219.4729457141</v>
      </c>
      <c r="F42" s="3">
        <f>SUM(AC42:AN42)</f>
        <v>-2233365.9535353738</v>
      </c>
      <c r="G42" s="3">
        <f>SUM(AO42:AZ42)</f>
        <v>-3586740.4071250558</v>
      </c>
      <c r="H42" s="9">
        <f>SUM(BA42:BL42)</f>
        <v>-4350479.0573865436</v>
      </c>
      <c r="I42" s="41">
        <f>SUM(BM42:BX42)</f>
        <v>849724.11506620701</v>
      </c>
      <c r="J42" s="39">
        <f>SUM(BY42:CJ42)</f>
        <v>9672298.8631247636</v>
      </c>
      <c r="K42" s="39">
        <f>SUM(CK42:CV42)</f>
        <v>18424821.896736756</v>
      </c>
      <c r="L42" s="9"/>
      <c r="M42" s="3">
        <f t="shared" ref="M42:AR42" si="73">SUM(M38:M39)</f>
        <v>-82500</v>
      </c>
      <c r="N42" s="3">
        <f t="shared" si="73"/>
        <v>-67500</v>
      </c>
      <c r="O42" s="3">
        <f t="shared" si="73"/>
        <v>-75000</v>
      </c>
      <c r="P42" s="3">
        <f t="shared" si="73"/>
        <v>-90500</v>
      </c>
      <c r="Q42" s="3">
        <f t="shared" si="73"/>
        <v>-108500</v>
      </c>
      <c r="R42" s="3">
        <f t="shared" si="73"/>
        <v>-84154.28571428571</v>
      </c>
      <c r="S42" s="3">
        <f t="shared" si="73"/>
        <v>-84462.857142857145</v>
      </c>
      <c r="T42" s="3">
        <f t="shared" si="73"/>
        <v>-84771.42857142858</v>
      </c>
      <c r="U42" s="3">
        <f t="shared" si="73"/>
        <v>-102580</v>
      </c>
      <c r="V42" s="3">
        <f t="shared" si="73"/>
        <v>-95388.57142857142</v>
      </c>
      <c r="W42" s="3">
        <f t="shared" si="73"/>
        <v>-95542.857142857145</v>
      </c>
      <c r="X42" s="3">
        <f t="shared" si="73"/>
        <v>-95607.938469142857</v>
      </c>
      <c r="Y42" s="3">
        <f t="shared" si="73"/>
        <v>-95648.896733714297</v>
      </c>
      <c r="Z42" s="3">
        <f t="shared" si="73"/>
        <v>-115511.44622228571</v>
      </c>
      <c r="AA42" s="3">
        <f t="shared" si="73"/>
        <v>-103195.58693485714</v>
      </c>
      <c r="AB42" s="3">
        <f t="shared" si="73"/>
        <v>-102855.60458571427</v>
      </c>
      <c r="AC42" s="3">
        <f t="shared" si="73"/>
        <v>-131814.10249016</v>
      </c>
      <c r="AD42" s="3">
        <f t="shared" si="73"/>
        <v>-131338.42219647201</v>
      </c>
      <c r="AE42" s="3">
        <f t="shared" si="73"/>
        <v>-130667.16366756801</v>
      </c>
      <c r="AF42" s="3">
        <f t="shared" si="73"/>
        <v>-188925.326903448</v>
      </c>
      <c r="AG42" s="3">
        <f t="shared" si="73"/>
        <v>-164387.911904112</v>
      </c>
      <c r="AH42" s="3">
        <f t="shared" si="73"/>
        <v>-189232.12955195201</v>
      </c>
      <c r="AI42" s="3">
        <f t="shared" si="73"/>
        <v>-172109.63800876198</v>
      </c>
      <c r="AJ42" s="3">
        <f t="shared" si="73"/>
        <v>-240220.437274542</v>
      </c>
      <c r="AK42" s="3">
        <f t="shared" si="73"/>
        <v>-264164.52734929195</v>
      </c>
      <c r="AL42" s="3">
        <f t="shared" si="73"/>
        <v>-196141.90823301201</v>
      </c>
      <c r="AM42" s="3">
        <f t="shared" si="73"/>
        <v>-219552.57992570198</v>
      </c>
      <c r="AN42" s="3">
        <f t="shared" si="73"/>
        <v>-204811.80603035199</v>
      </c>
      <c r="AO42" s="3">
        <f t="shared" si="73"/>
        <v>-246708.80444029073</v>
      </c>
      <c r="AP42" s="3">
        <f t="shared" si="73"/>
        <v>-259504.77885222179</v>
      </c>
      <c r="AQ42" s="3">
        <f t="shared" si="73"/>
        <v>-267734.8366675335</v>
      </c>
      <c r="AR42" s="3">
        <f t="shared" si="73"/>
        <v>-274148.97788622591</v>
      </c>
      <c r="AS42" s="3">
        <f t="shared" ref="AS42:BX42" si="74">SUM(AS38:AS39)</f>
        <v>-283566.87633183226</v>
      </c>
      <c r="AT42" s="3">
        <f t="shared" si="74"/>
        <v>-290763.5320043526</v>
      </c>
      <c r="AU42" s="3">
        <f t="shared" si="74"/>
        <v>-307258.61872732022</v>
      </c>
      <c r="AV42" s="3">
        <f t="shared" si="74"/>
        <v>-315802.13650073507</v>
      </c>
      <c r="AW42" s="3">
        <f t="shared" si="74"/>
        <v>-320488.75914813037</v>
      </c>
      <c r="AX42" s="3">
        <f t="shared" si="74"/>
        <v>-323604.99043189827</v>
      </c>
      <c r="AY42" s="3">
        <f t="shared" si="74"/>
        <v>-331568.23826700868</v>
      </c>
      <c r="AZ42" s="3">
        <f t="shared" si="74"/>
        <v>-365589.85786750703</v>
      </c>
      <c r="BA42" s="3">
        <f t="shared" si="74"/>
        <v>-365340.14865585766</v>
      </c>
      <c r="BB42" s="3">
        <f t="shared" si="74"/>
        <v>-379790.39446420403</v>
      </c>
      <c r="BC42" s="3">
        <f t="shared" si="74"/>
        <v>-391175.64178029262</v>
      </c>
      <c r="BD42" s="3">
        <f t="shared" si="74"/>
        <v>-402384.24098757782</v>
      </c>
      <c r="BE42" s="3">
        <f t="shared" si="74"/>
        <v>-412454.54246951395</v>
      </c>
      <c r="BF42" s="3">
        <f t="shared" si="74"/>
        <v>-422624.8966095557</v>
      </c>
      <c r="BG42" s="3">
        <f t="shared" si="74"/>
        <v>-376168.32027756673</v>
      </c>
      <c r="BH42" s="3">
        <f t="shared" si="74"/>
        <v>-362011.51424045616</v>
      </c>
      <c r="BI42" s="3">
        <f t="shared" si="74"/>
        <v>-343259.75069370389</v>
      </c>
      <c r="BJ42" s="3">
        <f t="shared" si="74"/>
        <v>-324039.73040421901</v>
      </c>
      <c r="BK42" s="3">
        <f t="shared" si="74"/>
        <v>-299678.15413891023</v>
      </c>
      <c r="BL42" s="3">
        <f t="shared" si="74"/>
        <v>-271551.72266468615</v>
      </c>
      <c r="BM42" s="3">
        <f t="shared" si="74"/>
        <v>-221908.89220936922</v>
      </c>
      <c r="BN42" s="3">
        <f t="shared" si="74"/>
        <v>-184284.26268647891</v>
      </c>
      <c r="BO42" s="3">
        <f t="shared" si="74"/>
        <v>-141401.9413402318</v>
      </c>
      <c r="BP42" s="3">
        <f t="shared" si="74"/>
        <v>-94086.928170627449</v>
      </c>
      <c r="BQ42" s="3">
        <f t="shared" si="74"/>
        <v>-40964.223177666194</v>
      </c>
      <c r="BR42" s="3">
        <f t="shared" si="74"/>
        <v>14391.173638651962</v>
      </c>
      <c r="BS42" s="3">
        <f t="shared" si="74"/>
        <v>75024.584991351003</v>
      </c>
      <c r="BT42" s="3">
        <f t="shared" si="74"/>
        <v>140111.01088043116</v>
      </c>
      <c r="BU42" s="3">
        <f t="shared" si="74"/>
        <v>209650.45130589232</v>
      </c>
      <c r="BV42" s="3">
        <f t="shared" si="74"/>
        <v>285017.90626773471</v>
      </c>
      <c r="BW42" s="3">
        <f t="shared" si="74"/>
        <v>362638.37576595764</v>
      </c>
      <c r="BX42" s="3">
        <f t="shared" si="74"/>
        <v>445536.8598005618</v>
      </c>
      <c r="BY42" s="3">
        <f t="shared" ref="BY42:CV42" si="75">SUM(BY38:BY39)</f>
        <v>542678.62406685972</v>
      </c>
      <c r="BZ42" s="3">
        <f t="shared" si="75"/>
        <v>542183.63359532435</v>
      </c>
      <c r="CA42" s="3">
        <f t="shared" si="75"/>
        <v>603924.32779591181</v>
      </c>
      <c r="CB42" s="3">
        <f t="shared" si="75"/>
        <v>657826.70666862186</v>
      </c>
      <c r="CC42" s="3">
        <f t="shared" si="75"/>
        <v>713988.77021345496</v>
      </c>
      <c r="CD42" s="3">
        <f t="shared" si="75"/>
        <v>772410.51843041088</v>
      </c>
      <c r="CE42" s="3">
        <f t="shared" si="75"/>
        <v>821548.48913336033</v>
      </c>
      <c r="CF42" s="3">
        <f t="shared" si="75"/>
        <v>881402.6823223033</v>
      </c>
      <c r="CG42" s="3">
        <f t="shared" si="75"/>
        <v>941973.09799724026</v>
      </c>
      <c r="CH42" s="3">
        <f t="shared" si="75"/>
        <v>1003259.7361581707</v>
      </c>
      <c r="CI42" s="3">
        <f t="shared" si="75"/>
        <v>1063732.5968050945</v>
      </c>
      <c r="CJ42" s="3">
        <f t="shared" si="75"/>
        <v>1127369.6799380113</v>
      </c>
      <c r="CK42" s="3">
        <f t="shared" si="75"/>
        <v>1279656.2380843787</v>
      </c>
      <c r="CL42" s="3">
        <f t="shared" si="75"/>
        <v>1323999.5495457854</v>
      </c>
      <c r="CM42" s="3">
        <f t="shared" si="75"/>
        <v>1371964.934357564</v>
      </c>
      <c r="CN42" s="3">
        <f t="shared" si="75"/>
        <v>1420119.0725197149</v>
      </c>
      <c r="CO42" s="3">
        <f t="shared" si="75"/>
        <v>1466277.1240322362</v>
      </c>
      <c r="CP42" s="3">
        <f t="shared" si="75"/>
        <v>1515433.0088951297</v>
      </c>
      <c r="CQ42" s="3">
        <f t="shared" si="75"/>
        <v>1552342.370433209</v>
      </c>
      <c r="CR42" s="3">
        <f t="shared" si="75"/>
        <v>1601999.1286464741</v>
      </c>
      <c r="CS42" s="3">
        <f t="shared" si="75"/>
        <v>1649409.363534925</v>
      </c>
      <c r="CT42" s="3">
        <f t="shared" si="75"/>
        <v>1699566.9950985624</v>
      </c>
      <c r="CU42" s="3">
        <f t="shared" si="75"/>
        <v>1747478.1033373843</v>
      </c>
      <c r="CV42" s="3">
        <f t="shared" si="75"/>
        <v>1796576.0082513927</v>
      </c>
    </row>
    <row r="43" spans="2:100" x14ac:dyDescent="0.2">
      <c r="B43" t="s">
        <v>194</v>
      </c>
      <c r="D43" s="3"/>
      <c r="E43" s="3"/>
      <c r="F43" s="3"/>
      <c r="G43" s="3"/>
      <c r="H43" s="9"/>
      <c r="I43" s="41"/>
      <c r="J43" s="39">
        <f>18%*-SUM(D42:J42)</f>
        <v>203810.74430430861</v>
      </c>
      <c r="K43" s="39">
        <f>18%*-K42</f>
        <v>-3316467.9414126161</v>
      </c>
      <c r="L43" s="9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2:100" x14ac:dyDescent="0.2">
      <c r="B44" t="s">
        <v>198</v>
      </c>
      <c r="D44" s="3">
        <f>D42+D43</f>
        <v>-315500</v>
      </c>
      <c r="E44" s="3">
        <f t="shared" ref="E44:K44" si="76">E42+E43</f>
        <v>-1168219.4729457141</v>
      </c>
      <c r="F44" s="3">
        <f t="shared" si="76"/>
        <v>-2233365.9535353738</v>
      </c>
      <c r="G44" s="3">
        <f t="shared" si="76"/>
        <v>-3586740.4071250558</v>
      </c>
      <c r="H44" s="3">
        <f t="shared" si="76"/>
        <v>-4350479.0573865436</v>
      </c>
      <c r="I44" s="3">
        <f t="shared" si="76"/>
        <v>849724.11506620701</v>
      </c>
      <c r="J44" s="3">
        <f t="shared" si="76"/>
        <v>9876109.6074290723</v>
      </c>
      <c r="K44" s="3">
        <f t="shared" si="76"/>
        <v>15108353.955324139</v>
      </c>
      <c r="L44" s="9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2:100" x14ac:dyDescent="0.2">
      <c r="D45" s="3"/>
      <c r="E45" s="3"/>
      <c r="F45" s="3"/>
      <c r="G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2:100" x14ac:dyDescent="0.2">
      <c r="B46" s="15" t="s">
        <v>88</v>
      </c>
      <c r="C46" s="14"/>
      <c r="D46" s="14">
        <v>2018</v>
      </c>
      <c r="E46" s="14">
        <v>2019</v>
      </c>
      <c r="F46" s="14">
        <v>2020</v>
      </c>
      <c r="G46" s="14">
        <v>2021</v>
      </c>
      <c r="H46" s="14">
        <v>2022</v>
      </c>
      <c r="I46" s="14">
        <v>2023</v>
      </c>
      <c r="J46" s="14">
        <v>2024</v>
      </c>
      <c r="K46" s="14">
        <v>2025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2:100" x14ac:dyDescent="0.2">
      <c r="B47" t="s">
        <v>105</v>
      </c>
      <c r="D47" s="26">
        <f>'budget 7 units 6D 1 2nd country'!D47</f>
        <v>2</v>
      </c>
      <c r="E47" s="26">
        <f>'budget 7 units 6D 1 2nd country'!E47</f>
        <v>2</v>
      </c>
      <c r="F47" s="26">
        <f>'budget 7 units 6D 1 2nd country'!F47</f>
        <v>2.5</v>
      </c>
      <c r="G47" s="26">
        <f>'budget 7 units 6D 1 2nd country'!G47</f>
        <v>2.5</v>
      </c>
      <c r="H47" s="26">
        <f>'budget 7 units 6D 1 2nd country'!H47</f>
        <v>2</v>
      </c>
      <c r="I47" s="26">
        <f>'budget 7 units 6D 1 2nd country'!I47</f>
        <v>1</v>
      </c>
      <c r="J47" s="26">
        <f>'budget 7 units 6D 1 2nd country'!J47</f>
        <v>0.8</v>
      </c>
      <c r="K47" s="26">
        <f>'budget 7 units 6D 1 2nd country'!K47</f>
        <v>0.4</v>
      </c>
      <c r="L47" s="3"/>
      <c r="M47" s="26">
        <f t="shared" ref="M47:M58" si="77">$D47</f>
        <v>2</v>
      </c>
      <c r="N47" s="26">
        <f t="shared" ref="N47:P58" si="78">$D47</f>
        <v>2</v>
      </c>
      <c r="O47" s="26">
        <f t="shared" si="78"/>
        <v>2</v>
      </c>
      <c r="P47" s="26">
        <f t="shared" si="78"/>
        <v>2</v>
      </c>
      <c r="Q47" s="26">
        <f t="shared" ref="Q47:Q58" si="79">$E47</f>
        <v>2</v>
      </c>
      <c r="R47" s="26">
        <f t="shared" ref="R47:AB58" si="80">$E47</f>
        <v>2</v>
      </c>
      <c r="S47" s="26">
        <f t="shared" si="80"/>
        <v>2</v>
      </c>
      <c r="T47" s="26">
        <f t="shared" si="80"/>
        <v>2</v>
      </c>
      <c r="U47" s="26">
        <f t="shared" si="80"/>
        <v>2</v>
      </c>
      <c r="V47" s="26">
        <f t="shared" si="80"/>
        <v>2</v>
      </c>
      <c r="W47" s="26">
        <f t="shared" si="80"/>
        <v>2</v>
      </c>
      <c r="X47" s="26">
        <f t="shared" si="80"/>
        <v>2</v>
      </c>
      <c r="Y47" s="26">
        <f t="shared" si="80"/>
        <v>2</v>
      </c>
      <c r="Z47" s="26">
        <f t="shared" si="80"/>
        <v>2</v>
      </c>
      <c r="AA47" s="26">
        <f t="shared" si="80"/>
        <v>2</v>
      </c>
      <c r="AB47" s="26">
        <f t="shared" si="80"/>
        <v>2</v>
      </c>
      <c r="AC47" s="26">
        <f t="shared" ref="AC47:AC58" si="81">$F47</f>
        <v>2.5</v>
      </c>
      <c r="AD47" s="26">
        <f t="shared" ref="AD47:AN58" si="82">$F47</f>
        <v>2.5</v>
      </c>
      <c r="AE47" s="26">
        <f t="shared" si="82"/>
        <v>2.5</v>
      </c>
      <c r="AF47" s="26">
        <f t="shared" si="82"/>
        <v>2.5</v>
      </c>
      <c r="AG47" s="26">
        <f t="shared" si="82"/>
        <v>2.5</v>
      </c>
      <c r="AH47" s="26">
        <f t="shared" si="82"/>
        <v>2.5</v>
      </c>
      <c r="AI47" s="26">
        <f t="shared" si="82"/>
        <v>2.5</v>
      </c>
      <c r="AJ47" s="26">
        <f t="shared" si="82"/>
        <v>2.5</v>
      </c>
      <c r="AK47" s="26">
        <f t="shared" si="82"/>
        <v>2.5</v>
      </c>
      <c r="AL47" s="26">
        <f t="shared" si="82"/>
        <v>2.5</v>
      </c>
      <c r="AM47" s="26">
        <f t="shared" si="82"/>
        <v>2.5</v>
      </c>
      <c r="AN47" s="26">
        <f t="shared" si="82"/>
        <v>2.5</v>
      </c>
      <c r="AO47" s="26">
        <f t="shared" ref="AO47:AZ58" si="83">$G47</f>
        <v>2.5</v>
      </c>
      <c r="AP47" s="26">
        <f t="shared" si="83"/>
        <v>2.5</v>
      </c>
      <c r="AQ47" s="26">
        <f t="shared" si="83"/>
        <v>2.5</v>
      </c>
      <c r="AR47" s="26">
        <f t="shared" si="83"/>
        <v>2.5</v>
      </c>
      <c r="AS47" s="26">
        <f t="shared" si="83"/>
        <v>2.5</v>
      </c>
      <c r="AT47" s="26">
        <f t="shared" si="83"/>
        <v>2.5</v>
      </c>
      <c r="AU47" s="26">
        <f t="shared" si="83"/>
        <v>2.5</v>
      </c>
      <c r="AV47" s="26">
        <f t="shared" si="83"/>
        <v>2.5</v>
      </c>
      <c r="AW47" s="26">
        <f t="shared" si="83"/>
        <v>2.5</v>
      </c>
      <c r="AX47" s="26">
        <f t="shared" si="83"/>
        <v>2.5</v>
      </c>
      <c r="AY47" s="26">
        <f t="shared" si="83"/>
        <v>2.5</v>
      </c>
      <c r="AZ47" s="26">
        <f t="shared" si="83"/>
        <v>2.5</v>
      </c>
      <c r="BA47" s="26">
        <f t="shared" ref="BA47:BP58" si="84">$G47</f>
        <v>2.5</v>
      </c>
      <c r="BB47" s="26">
        <f t="shared" si="84"/>
        <v>2.5</v>
      </c>
      <c r="BC47" s="26">
        <f t="shared" si="84"/>
        <v>2.5</v>
      </c>
      <c r="BD47" s="26">
        <f t="shared" si="84"/>
        <v>2.5</v>
      </c>
      <c r="BE47" s="26">
        <f t="shared" si="84"/>
        <v>2.5</v>
      </c>
      <c r="BF47" s="26">
        <f t="shared" si="84"/>
        <v>2.5</v>
      </c>
      <c r="BG47" s="26">
        <f t="shared" si="84"/>
        <v>2.5</v>
      </c>
      <c r="BH47" s="26">
        <f t="shared" si="84"/>
        <v>2.5</v>
      </c>
      <c r="BI47" s="26">
        <f t="shared" si="84"/>
        <v>2.5</v>
      </c>
      <c r="BJ47" s="26">
        <f t="shared" si="84"/>
        <v>2.5</v>
      </c>
      <c r="BK47" s="26">
        <f t="shared" si="84"/>
        <v>2.5</v>
      </c>
      <c r="BL47" s="26">
        <f t="shared" si="84"/>
        <v>2.5</v>
      </c>
      <c r="BM47" s="26">
        <f t="shared" si="84"/>
        <v>2.5</v>
      </c>
      <c r="BN47" s="26">
        <f t="shared" si="84"/>
        <v>2.5</v>
      </c>
      <c r="BO47" s="26">
        <f t="shared" si="84"/>
        <v>2.5</v>
      </c>
      <c r="BP47" s="26">
        <f t="shared" si="84"/>
        <v>2.5</v>
      </c>
      <c r="BQ47" s="26">
        <f t="shared" ref="BM47:BX58" si="85">$G47</f>
        <v>2.5</v>
      </c>
      <c r="BR47" s="26">
        <f t="shared" si="85"/>
        <v>2.5</v>
      </c>
      <c r="BS47" s="26">
        <f t="shared" si="85"/>
        <v>2.5</v>
      </c>
      <c r="BT47" s="26">
        <f t="shared" si="85"/>
        <v>2.5</v>
      </c>
      <c r="BU47" s="26">
        <f t="shared" si="85"/>
        <v>2.5</v>
      </c>
      <c r="BV47" s="26">
        <f t="shared" si="85"/>
        <v>2.5</v>
      </c>
      <c r="BW47" s="26">
        <f t="shared" si="85"/>
        <v>2.5</v>
      </c>
      <c r="BX47" s="26">
        <f t="shared" si="85"/>
        <v>2.5</v>
      </c>
      <c r="BY47" s="26">
        <f t="shared" ref="BY47:CJ58" si="86">$J47</f>
        <v>0.8</v>
      </c>
      <c r="BZ47" s="26">
        <f t="shared" si="86"/>
        <v>0.8</v>
      </c>
      <c r="CA47" s="26">
        <f t="shared" si="86"/>
        <v>0.8</v>
      </c>
      <c r="CB47" s="26">
        <f t="shared" si="86"/>
        <v>0.8</v>
      </c>
      <c r="CC47" s="26">
        <f t="shared" si="86"/>
        <v>0.8</v>
      </c>
      <c r="CD47" s="26">
        <f t="shared" si="86"/>
        <v>0.8</v>
      </c>
      <c r="CE47" s="26">
        <f t="shared" si="86"/>
        <v>0.8</v>
      </c>
      <c r="CF47" s="26">
        <f t="shared" si="86"/>
        <v>0.8</v>
      </c>
      <c r="CG47" s="26">
        <f t="shared" si="86"/>
        <v>0.8</v>
      </c>
      <c r="CH47" s="26">
        <f t="shared" si="86"/>
        <v>0.8</v>
      </c>
      <c r="CI47" s="26">
        <f t="shared" si="86"/>
        <v>0.8</v>
      </c>
      <c r="CJ47" s="26">
        <f t="shared" si="86"/>
        <v>0.8</v>
      </c>
      <c r="CK47" s="26">
        <f t="shared" ref="CK47:CV58" si="87">$K47</f>
        <v>0.4</v>
      </c>
      <c r="CL47" s="26">
        <f t="shared" si="87"/>
        <v>0.4</v>
      </c>
      <c r="CM47" s="26">
        <f t="shared" si="87"/>
        <v>0.4</v>
      </c>
      <c r="CN47" s="26">
        <f t="shared" si="87"/>
        <v>0.4</v>
      </c>
      <c r="CO47" s="26">
        <f t="shared" si="87"/>
        <v>0.4</v>
      </c>
      <c r="CP47" s="26">
        <f t="shared" si="87"/>
        <v>0.4</v>
      </c>
      <c r="CQ47" s="26">
        <f t="shared" si="87"/>
        <v>0.4</v>
      </c>
      <c r="CR47" s="26">
        <f t="shared" si="87"/>
        <v>0.4</v>
      </c>
      <c r="CS47" s="26">
        <f t="shared" si="87"/>
        <v>0.4</v>
      </c>
      <c r="CT47" s="26">
        <f t="shared" si="87"/>
        <v>0.4</v>
      </c>
      <c r="CU47" s="26">
        <f t="shared" si="87"/>
        <v>0.4</v>
      </c>
      <c r="CV47" s="26">
        <f t="shared" si="87"/>
        <v>0.4</v>
      </c>
    </row>
    <row r="48" spans="2:100" x14ac:dyDescent="0.2">
      <c r="B48" t="s">
        <v>79</v>
      </c>
      <c r="D48" s="26">
        <f>'budget 7 units 6D 1 2nd country'!D48</f>
        <v>1.4</v>
      </c>
      <c r="E48" s="26">
        <f>'budget 7 units 6D 1 2nd country'!E48</f>
        <v>1.4</v>
      </c>
      <c r="F48" s="26">
        <f>'budget 7 units 6D 1 2nd country'!F48</f>
        <v>1.3</v>
      </c>
      <c r="G48" s="26">
        <f>'budget 7 units 6D 1 2nd country'!G48</f>
        <v>1.2</v>
      </c>
      <c r="H48" s="26">
        <f>'budget 7 units 6D 1 2nd country'!H48</f>
        <v>1.1000000000000001</v>
      </c>
      <c r="I48" s="26">
        <f>'budget 7 units 6D 1 2nd country'!I48</f>
        <v>0.8</v>
      </c>
      <c r="J48" s="26">
        <f>'budget 7 units 6D 1 2nd country'!J48</f>
        <v>0.6</v>
      </c>
      <c r="K48" s="26">
        <f>'budget 7 units 6D 1 2nd country'!K48</f>
        <v>0.4</v>
      </c>
      <c r="L48" s="3"/>
      <c r="M48" s="26">
        <f t="shared" si="77"/>
        <v>1.4</v>
      </c>
      <c r="N48" s="26">
        <f t="shared" si="78"/>
        <v>1.4</v>
      </c>
      <c r="O48" s="26">
        <f t="shared" si="78"/>
        <v>1.4</v>
      </c>
      <c r="P48" s="26">
        <f t="shared" si="78"/>
        <v>1.4</v>
      </c>
      <c r="Q48" s="26">
        <f t="shared" si="79"/>
        <v>1.4</v>
      </c>
      <c r="R48" s="26">
        <f t="shared" si="80"/>
        <v>1.4</v>
      </c>
      <c r="S48" s="26">
        <f t="shared" si="80"/>
        <v>1.4</v>
      </c>
      <c r="T48" s="26">
        <f t="shared" si="80"/>
        <v>1.4</v>
      </c>
      <c r="U48" s="26">
        <f t="shared" si="80"/>
        <v>1.4</v>
      </c>
      <c r="V48" s="26">
        <f t="shared" si="80"/>
        <v>1.4</v>
      </c>
      <c r="W48" s="26">
        <f t="shared" si="80"/>
        <v>1.4</v>
      </c>
      <c r="X48" s="26">
        <f t="shared" si="80"/>
        <v>1.4</v>
      </c>
      <c r="Y48" s="26">
        <f t="shared" si="80"/>
        <v>1.4</v>
      </c>
      <c r="Z48" s="26">
        <f t="shared" si="80"/>
        <v>1.4</v>
      </c>
      <c r="AA48" s="26">
        <f t="shared" si="80"/>
        <v>1.4</v>
      </c>
      <c r="AB48" s="26">
        <f t="shared" si="80"/>
        <v>1.4</v>
      </c>
      <c r="AC48" s="26">
        <f t="shared" si="81"/>
        <v>1.3</v>
      </c>
      <c r="AD48" s="26">
        <f t="shared" si="82"/>
        <v>1.3</v>
      </c>
      <c r="AE48" s="26">
        <f t="shared" si="82"/>
        <v>1.3</v>
      </c>
      <c r="AF48" s="26">
        <f t="shared" si="82"/>
        <v>1.3</v>
      </c>
      <c r="AG48" s="26">
        <f t="shared" si="82"/>
        <v>1.3</v>
      </c>
      <c r="AH48" s="26">
        <f t="shared" si="82"/>
        <v>1.3</v>
      </c>
      <c r="AI48" s="26">
        <f t="shared" si="82"/>
        <v>1.3</v>
      </c>
      <c r="AJ48" s="26">
        <f t="shared" si="82"/>
        <v>1.3</v>
      </c>
      <c r="AK48" s="26">
        <f t="shared" si="82"/>
        <v>1.3</v>
      </c>
      <c r="AL48" s="26">
        <f t="shared" si="82"/>
        <v>1.3</v>
      </c>
      <c r="AM48" s="26">
        <f t="shared" si="82"/>
        <v>1.3</v>
      </c>
      <c r="AN48" s="26">
        <f t="shared" si="82"/>
        <v>1.3</v>
      </c>
      <c r="AO48" s="26">
        <f t="shared" si="83"/>
        <v>1.2</v>
      </c>
      <c r="AP48" s="26">
        <f t="shared" si="83"/>
        <v>1.2</v>
      </c>
      <c r="AQ48" s="26">
        <f t="shared" si="83"/>
        <v>1.2</v>
      </c>
      <c r="AR48" s="26">
        <f t="shared" si="83"/>
        <v>1.2</v>
      </c>
      <c r="AS48" s="26">
        <f t="shared" si="83"/>
        <v>1.2</v>
      </c>
      <c r="AT48" s="26">
        <f t="shared" si="83"/>
        <v>1.2</v>
      </c>
      <c r="AU48" s="26">
        <f t="shared" si="83"/>
        <v>1.2</v>
      </c>
      <c r="AV48" s="26">
        <f t="shared" si="83"/>
        <v>1.2</v>
      </c>
      <c r="AW48" s="26">
        <f t="shared" si="83"/>
        <v>1.2</v>
      </c>
      <c r="AX48" s="26">
        <f t="shared" si="83"/>
        <v>1.2</v>
      </c>
      <c r="AY48" s="26">
        <f t="shared" si="83"/>
        <v>1.2</v>
      </c>
      <c r="AZ48" s="26">
        <f t="shared" si="83"/>
        <v>1.2</v>
      </c>
      <c r="BA48" s="26">
        <f t="shared" si="84"/>
        <v>1.2</v>
      </c>
      <c r="BB48" s="26">
        <f t="shared" si="84"/>
        <v>1.2</v>
      </c>
      <c r="BC48" s="26">
        <f t="shared" si="84"/>
        <v>1.2</v>
      </c>
      <c r="BD48" s="26">
        <f t="shared" si="84"/>
        <v>1.2</v>
      </c>
      <c r="BE48" s="26">
        <f t="shared" si="84"/>
        <v>1.2</v>
      </c>
      <c r="BF48" s="26">
        <f t="shared" si="84"/>
        <v>1.2</v>
      </c>
      <c r="BG48" s="26">
        <f t="shared" si="84"/>
        <v>1.2</v>
      </c>
      <c r="BH48" s="26">
        <f t="shared" si="84"/>
        <v>1.2</v>
      </c>
      <c r="BI48" s="26">
        <f t="shared" si="84"/>
        <v>1.2</v>
      </c>
      <c r="BJ48" s="26">
        <f t="shared" si="84"/>
        <v>1.2</v>
      </c>
      <c r="BK48" s="26">
        <f t="shared" si="84"/>
        <v>1.2</v>
      </c>
      <c r="BL48" s="26">
        <f t="shared" si="84"/>
        <v>1.2</v>
      </c>
      <c r="BM48" s="26">
        <f t="shared" si="85"/>
        <v>1.2</v>
      </c>
      <c r="BN48" s="26">
        <f t="shared" si="85"/>
        <v>1.2</v>
      </c>
      <c r="BO48" s="26">
        <f t="shared" si="85"/>
        <v>1.2</v>
      </c>
      <c r="BP48" s="26">
        <f t="shared" si="85"/>
        <v>1.2</v>
      </c>
      <c r="BQ48" s="26">
        <f t="shared" si="85"/>
        <v>1.2</v>
      </c>
      <c r="BR48" s="26">
        <f t="shared" si="85"/>
        <v>1.2</v>
      </c>
      <c r="BS48" s="26">
        <f t="shared" si="85"/>
        <v>1.2</v>
      </c>
      <c r="BT48" s="26">
        <f t="shared" si="85"/>
        <v>1.2</v>
      </c>
      <c r="BU48" s="26">
        <f t="shared" si="85"/>
        <v>1.2</v>
      </c>
      <c r="BV48" s="26">
        <f t="shared" si="85"/>
        <v>1.2</v>
      </c>
      <c r="BW48" s="26">
        <f t="shared" si="85"/>
        <v>1.2</v>
      </c>
      <c r="BX48" s="26">
        <f t="shared" si="85"/>
        <v>1.2</v>
      </c>
      <c r="BY48" s="26">
        <f t="shared" si="86"/>
        <v>0.6</v>
      </c>
      <c r="BZ48" s="26">
        <f t="shared" si="86"/>
        <v>0.6</v>
      </c>
      <c r="CA48" s="26">
        <f t="shared" si="86"/>
        <v>0.6</v>
      </c>
      <c r="CB48" s="26">
        <f t="shared" si="86"/>
        <v>0.6</v>
      </c>
      <c r="CC48" s="26">
        <f t="shared" si="86"/>
        <v>0.6</v>
      </c>
      <c r="CD48" s="26">
        <f t="shared" si="86"/>
        <v>0.6</v>
      </c>
      <c r="CE48" s="26">
        <f t="shared" si="86"/>
        <v>0.6</v>
      </c>
      <c r="CF48" s="26">
        <f t="shared" si="86"/>
        <v>0.6</v>
      </c>
      <c r="CG48" s="26">
        <f t="shared" si="86"/>
        <v>0.6</v>
      </c>
      <c r="CH48" s="26">
        <f t="shared" si="86"/>
        <v>0.6</v>
      </c>
      <c r="CI48" s="26">
        <f t="shared" si="86"/>
        <v>0.6</v>
      </c>
      <c r="CJ48" s="26">
        <f t="shared" si="86"/>
        <v>0.6</v>
      </c>
      <c r="CK48" s="26">
        <f t="shared" si="87"/>
        <v>0.4</v>
      </c>
      <c r="CL48" s="26">
        <f t="shared" si="87"/>
        <v>0.4</v>
      </c>
      <c r="CM48" s="26">
        <f t="shared" si="87"/>
        <v>0.4</v>
      </c>
      <c r="CN48" s="26">
        <f t="shared" si="87"/>
        <v>0.4</v>
      </c>
      <c r="CO48" s="26">
        <f t="shared" si="87"/>
        <v>0.4</v>
      </c>
      <c r="CP48" s="26">
        <f t="shared" si="87"/>
        <v>0.4</v>
      </c>
      <c r="CQ48" s="26">
        <f t="shared" si="87"/>
        <v>0.4</v>
      </c>
      <c r="CR48" s="26">
        <f t="shared" si="87"/>
        <v>0.4</v>
      </c>
      <c r="CS48" s="26">
        <f t="shared" si="87"/>
        <v>0.4</v>
      </c>
      <c r="CT48" s="26">
        <f t="shared" si="87"/>
        <v>0.4</v>
      </c>
      <c r="CU48" s="26">
        <f t="shared" si="87"/>
        <v>0.4</v>
      </c>
      <c r="CV48" s="26">
        <f t="shared" si="87"/>
        <v>0.4</v>
      </c>
    </row>
    <row r="49" spans="2:100" x14ac:dyDescent="0.2">
      <c r="B49" t="s">
        <v>12</v>
      </c>
      <c r="D49" s="3">
        <f>'budget 7 units 6D 1 2nd country'!D49</f>
        <v>62.849999999999994</v>
      </c>
      <c r="E49" s="3">
        <f>'budget 7 units 6D 1 2nd country'!E49</f>
        <v>68.5762</v>
      </c>
      <c r="F49" s="3">
        <f>'budget 7 units 6D 1 2nd country'!F49</f>
        <v>92.844997600000013</v>
      </c>
      <c r="G49" s="3">
        <f>'budget 7 units 6D 1 2nd country'!G49</f>
        <v>116.9313127328</v>
      </c>
      <c r="H49" s="3">
        <f>'budget 7 units 6D 1 2nd country'!H49</f>
        <v>136.61681345155841</v>
      </c>
      <c r="I49" s="3">
        <f>'budget 7 units 6D 1 2nd country'!I49</f>
        <v>139.75823166322797</v>
      </c>
      <c r="J49" s="3">
        <f>'budget 7 units 6D 1 2nd country'!J49</f>
        <v>143.33160485815881</v>
      </c>
      <c r="K49" s="3">
        <f>'budget 7 units 6D 1 2nd country'!K49</f>
        <v>147.37494896419025</v>
      </c>
      <c r="L49" s="3"/>
      <c r="M49" s="3">
        <f t="shared" si="77"/>
        <v>62.849999999999994</v>
      </c>
      <c r="N49" s="3">
        <f t="shared" si="78"/>
        <v>62.849999999999994</v>
      </c>
      <c r="O49" s="3">
        <f t="shared" si="78"/>
        <v>62.849999999999994</v>
      </c>
      <c r="P49" s="3">
        <f t="shared" si="78"/>
        <v>62.849999999999994</v>
      </c>
      <c r="Q49" s="3">
        <f t="shared" si="79"/>
        <v>68.5762</v>
      </c>
      <c r="R49" s="3">
        <f t="shared" si="80"/>
        <v>68.5762</v>
      </c>
      <c r="S49" s="3">
        <f t="shared" si="80"/>
        <v>68.5762</v>
      </c>
      <c r="T49" s="3">
        <f t="shared" si="80"/>
        <v>68.5762</v>
      </c>
      <c r="U49" s="3">
        <f t="shared" si="80"/>
        <v>68.5762</v>
      </c>
      <c r="V49" s="3">
        <f t="shared" si="80"/>
        <v>68.5762</v>
      </c>
      <c r="W49" s="3">
        <f t="shared" si="80"/>
        <v>68.5762</v>
      </c>
      <c r="X49" s="3">
        <f t="shared" si="80"/>
        <v>68.5762</v>
      </c>
      <c r="Y49" s="3">
        <f t="shared" si="80"/>
        <v>68.5762</v>
      </c>
      <c r="Z49" s="3">
        <f t="shared" si="80"/>
        <v>68.5762</v>
      </c>
      <c r="AA49" s="3">
        <f t="shared" si="80"/>
        <v>68.5762</v>
      </c>
      <c r="AB49" s="3">
        <f t="shared" si="80"/>
        <v>68.5762</v>
      </c>
      <c r="AC49" s="3">
        <f t="shared" si="81"/>
        <v>92.844997600000013</v>
      </c>
      <c r="AD49" s="3">
        <f t="shared" si="82"/>
        <v>92.844997600000013</v>
      </c>
      <c r="AE49" s="3">
        <f t="shared" si="82"/>
        <v>92.844997600000013</v>
      </c>
      <c r="AF49" s="3">
        <f t="shared" si="82"/>
        <v>92.844997600000013</v>
      </c>
      <c r="AG49" s="3">
        <f t="shared" si="82"/>
        <v>92.844997600000013</v>
      </c>
      <c r="AH49" s="3">
        <f t="shared" si="82"/>
        <v>92.844997600000013</v>
      </c>
      <c r="AI49" s="3">
        <f t="shared" si="82"/>
        <v>92.844997600000013</v>
      </c>
      <c r="AJ49" s="3">
        <f t="shared" si="82"/>
        <v>92.844997600000013</v>
      </c>
      <c r="AK49" s="3">
        <f t="shared" si="82"/>
        <v>92.844997600000013</v>
      </c>
      <c r="AL49" s="3">
        <f t="shared" si="82"/>
        <v>92.844997600000013</v>
      </c>
      <c r="AM49" s="3">
        <f t="shared" si="82"/>
        <v>92.844997600000013</v>
      </c>
      <c r="AN49" s="3">
        <f t="shared" si="82"/>
        <v>92.844997600000013</v>
      </c>
      <c r="AO49" s="3">
        <f t="shared" si="83"/>
        <v>116.9313127328</v>
      </c>
      <c r="AP49" s="3">
        <f t="shared" si="83"/>
        <v>116.9313127328</v>
      </c>
      <c r="AQ49" s="3">
        <f t="shared" si="83"/>
        <v>116.9313127328</v>
      </c>
      <c r="AR49" s="3">
        <f t="shared" si="83"/>
        <v>116.9313127328</v>
      </c>
      <c r="AS49" s="3">
        <f t="shared" si="83"/>
        <v>116.9313127328</v>
      </c>
      <c r="AT49" s="3">
        <f t="shared" si="83"/>
        <v>116.9313127328</v>
      </c>
      <c r="AU49" s="3">
        <f t="shared" si="83"/>
        <v>116.9313127328</v>
      </c>
      <c r="AV49" s="3">
        <f t="shared" si="83"/>
        <v>116.9313127328</v>
      </c>
      <c r="AW49" s="3">
        <f t="shared" si="83"/>
        <v>116.9313127328</v>
      </c>
      <c r="AX49" s="3">
        <f t="shared" si="83"/>
        <v>116.9313127328</v>
      </c>
      <c r="AY49" s="3">
        <f t="shared" si="83"/>
        <v>116.9313127328</v>
      </c>
      <c r="AZ49" s="3">
        <f t="shared" si="83"/>
        <v>116.9313127328</v>
      </c>
      <c r="BA49" s="3">
        <f>$H49</f>
        <v>136.61681345155841</v>
      </c>
      <c r="BB49" s="3">
        <f>BA49</f>
        <v>136.61681345155841</v>
      </c>
      <c r="BC49" s="3">
        <f t="shared" ref="BC49:BL49" si="88">BB49</f>
        <v>136.61681345155841</v>
      </c>
      <c r="BD49" s="3">
        <f t="shared" si="88"/>
        <v>136.61681345155841</v>
      </c>
      <c r="BE49" s="3">
        <f t="shared" si="88"/>
        <v>136.61681345155841</v>
      </c>
      <c r="BF49" s="3">
        <f t="shared" si="88"/>
        <v>136.61681345155841</v>
      </c>
      <c r="BG49" s="3">
        <f t="shared" si="88"/>
        <v>136.61681345155841</v>
      </c>
      <c r="BH49" s="3">
        <f t="shared" si="88"/>
        <v>136.61681345155841</v>
      </c>
      <c r="BI49" s="3">
        <f t="shared" si="88"/>
        <v>136.61681345155841</v>
      </c>
      <c r="BJ49" s="3">
        <f t="shared" si="88"/>
        <v>136.61681345155841</v>
      </c>
      <c r="BK49" s="3">
        <f t="shared" si="88"/>
        <v>136.61681345155841</v>
      </c>
      <c r="BL49" s="3">
        <f t="shared" si="88"/>
        <v>136.61681345155841</v>
      </c>
      <c r="BM49" s="3">
        <f>$I49</f>
        <v>139.75823166322797</v>
      </c>
      <c r="BN49" s="3">
        <f>BM49</f>
        <v>139.75823166322797</v>
      </c>
      <c r="BO49" s="3">
        <f t="shared" ref="BO49:BX49" si="89">BN49</f>
        <v>139.75823166322797</v>
      </c>
      <c r="BP49" s="3">
        <f t="shared" si="89"/>
        <v>139.75823166322797</v>
      </c>
      <c r="BQ49" s="3">
        <f t="shared" si="89"/>
        <v>139.75823166322797</v>
      </c>
      <c r="BR49" s="3">
        <f t="shared" si="89"/>
        <v>139.75823166322797</v>
      </c>
      <c r="BS49" s="3">
        <f t="shared" si="89"/>
        <v>139.75823166322797</v>
      </c>
      <c r="BT49" s="3">
        <f t="shared" si="89"/>
        <v>139.75823166322797</v>
      </c>
      <c r="BU49" s="3">
        <f t="shared" si="89"/>
        <v>139.75823166322797</v>
      </c>
      <c r="BV49" s="3">
        <f t="shared" si="89"/>
        <v>139.75823166322797</v>
      </c>
      <c r="BW49" s="3">
        <f t="shared" si="89"/>
        <v>139.75823166322797</v>
      </c>
      <c r="BX49" s="3">
        <f t="shared" si="89"/>
        <v>139.75823166322797</v>
      </c>
      <c r="BY49" s="3">
        <f t="shared" si="86"/>
        <v>143.33160485815881</v>
      </c>
      <c r="BZ49" s="3">
        <f t="shared" si="86"/>
        <v>143.33160485815881</v>
      </c>
      <c r="CA49" s="3">
        <f t="shared" si="86"/>
        <v>143.33160485815881</v>
      </c>
      <c r="CB49" s="3">
        <f t="shared" si="86"/>
        <v>143.33160485815881</v>
      </c>
      <c r="CC49" s="3">
        <f t="shared" si="86"/>
        <v>143.33160485815881</v>
      </c>
      <c r="CD49" s="3">
        <f t="shared" si="86"/>
        <v>143.33160485815881</v>
      </c>
      <c r="CE49" s="3">
        <f t="shared" si="86"/>
        <v>143.33160485815881</v>
      </c>
      <c r="CF49" s="3">
        <f t="shared" si="86"/>
        <v>143.33160485815881</v>
      </c>
      <c r="CG49" s="3">
        <f t="shared" si="86"/>
        <v>143.33160485815881</v>
      </c>
      <c r="CH49" s="3">
        <f t="shared" si="86"/>
        <v>143.33160485815881</v>
      </c>
      <c r="CI49" s="3">
        <f t="shared" si="86"/>
        <v>143.33160485815881</v>
      </c>
      <c r="CJ49" s="3">
        <f t="shared" si="86"/>
        <v>143.33160485815881</v>
      </c>
      <c r="CK49" s="3">
        <f t="shared" si="87"/>
        <v>147.37494896419025</v>
      </c>
      <c r="CL49" s="3">
        <f t="shared" si="87"/>
        <v>147.37494896419025</v>
      </c>
      <c r="CM49" s="3">
        <f t="shared" si="87"/>
        <v>147.37494896419025</v>
      </c>
      <c r="CN49" s="3">
        <f t="shared" si="87"/>
        <v>147.37494896419025</v>
      </c>
      <c r="CO49" s="3">
        <f t="shared" si="87"/>
        <v>147.37494896419025</v>
      </c>
      <c r="CP49" s="3">
        <f t="shared" si="87"/>
        <v>147.37494896419025</v>
      </c>
      <c r="CQ49" s="3">
        <f t="shared" si="87"/>
        <v>147.37494896419025</v>
      </c>
      <c r="CR49" s="3">
        <f t="shared" si="87"/>
        <v>147.37494896419025</v>
      </c>
      <c r="CS49" s="3">
        <f t="shared" si="87"/>
        <v>147.37494896419025</v>
      </c>
      <c r="CT49" s="3">
        <f t="shared" si="87"/>
        <v>147.37494896419025</v>
      </c>
      <c r="CU49" s="3">
        <f t="shared" si="87"/>
        <v>147.37494896419025</v>
      </c>
      <c r="CV49" s="3">
        <f t="shared" si="87"/>
        <v>147.37494896419025</v>
      </c>
    </row>
    <row r="50" spans="2:100" x14ac:dyDescent="0.2">
      <c r="B50" t="s">
        <v>3</v>
      </c>
      <c r="D50" s="30">
        <f>'budget 7 units 6D 1 2nd country'!D50</f>
        <v>0.48488464598249803</v>
      </c>
      <c r="E50" s="30">
        <f>'budget 7 units 6D 1 2nd country'!E50</f>
        <v>0.4764860111817219</v>
      </c>
      <c r="F50" s="30">
        <f>'budget 7 units 6D 1 2nd country'!F50</f>
        <v>0.41548376107664409</v>
      </c>
      <c r="G50" s="30">
        <f>'budget 7 units 6D 1 2nd country'!G50</f>
        <v>0.38104385151490533</v>
      </c>
      <c r="H50" s="30">
        <f>'budget 7 units 6D 1 2nd country'!H50</f>
        <v>0.36440708706349434</v>
      </c>
      <c r="I50" s="30">
        <f>'budget 7 units 6D 1 2nd country'!I50</f>
        <v>0.37095243018229068</v>
      </c>
      <c r="J50" s="30">
        <f>'budget 7 units 6D 1 2nd country'!J50</f>
        <v>0.37774723654048747</v>
      </c>
      <c r="K50" s="30">
        <f>'budget 7 units 6D 1 2nd country'!K50</f>
        <v>0.38476576241242078</v>
      </c>
      <c r="L50" s="5"/>
      <c r="M50" s="5">
        <f t="shared" si="77"/>
        <v>0.48488464598249803</v>
      </c>
      <c r="N50" s="5">
        <f t="shared" si="78"/>
        <v>0.48488464598249803</v>
      </c>
      <c r="O50" s="5">
        <f t="shared" si="78"/>
        <v>0.48488464598249803</v>
      </c>
      <c r="P50" s="5">
        <f t="shared" si="78"/>
        <v>0.48488464598249803</v>
      </c>
      <c r="Q50" s="5">
        <f t="shared" si="79"/>
        <v>0.4764860111817219</v>
      </c>
      <c r="R50" s="5">
        <f t="shared" si="80"/>
        <v>0.4764860111817219</v>
      </c>
      <c r="S50" s="5">
        <f t="shared" si="80"/>
        <v>0.4764860111817219</v>
      </c>
      <c r="T50" s="5">
        <f t="shared" si="80"/>
        <v>0.4764860111817219</v>
      </c>
      <c r="U50" s="5">
        <f t="shared" si="80"/>
        <v>0.4764860111817219</v>
      </c>
      <c r="V50" s="5">
        <f t="shared" si="80"/>
        <v>0.4764860111817219</v>
      </c>
      <c r="W50" s="5">
        <f t="shared" si="80"/>
        <v>0.4764860111817219</v>
      </c>
      <c r="X50" s="5">
        <f t="shared" si="80"/>
        <v>0.4764860111817219</v>
      </c>
      <c r="Y50" s="5">
        <f t="shared" si="80"/>
        <v>0.4764860111817219</v>
      </c>
      <c r="Z50" s="5">
        <f t="shared" si="80"/>
        <v>0.4764860111817219</v>
      </c>
      <c r="AA50" s="5">
        <f t="shared" si="80"/>
        <v>0.4764860111817219</v>
      </c>
      <c r="AB50" s="5">
        <f t="shared" si="80"/>
        <v>0.4764860111817219</v>
      </c>
      <c r="AC50" s="5">
        <f t="shared" si="81"/>
        <v>0.41548376107664409</v>
      </c>
      <c r="AD50" s="5">
        <f t="shared" si="82"/>
        <v>0.41548376107664409</v>
      </c>
      <c r="AE50" s="5">
        <f t="shared" si="82"/>
        <v>0.41548376107664409</v>
      </c>
      <c r="AF50" s="5">
        <f t="shared" si="82"/>
        <v>0.41548376107664409</v>
      </c>
      <c r="AG50" s="5">
        <f t="shared" si="82"/>
        <v>0.41548376107664409</v>
      </c>
      <c r="AH50" s="5">
        <f t="shared" si="82"/>
        <v>0.41548376107664409</v>
      </c>
      <c r="AI50" s="5">
        <f t="shared" si="82"/>
        <v>0.41548376107664409</v>
      </c>
      <c r="AJ50" s="5">
        <f t="shared" si="82"/>
        <v>0.41548376107664409</v>
      </c>
      <c r="AK50" s="5">
        <f t="shared" si="82"/>
        <v>0.41548376107664409</v>
      </c>
      <c r="AL50" s="5">
        <f t="shared" si="82"/>
        <v>0.41548376107664409</v>
      </c>
      <c r="AM50" s="5">
        <f t="shared" si="82"/>
        <v>0.41548376107664409</v>
      </c>
      <c r="AN50" s="5">
        <f t="shared" si="82"/>
        <v>0.41548376107664409</v>
      </c>
      <c r="AO50" s="5">
        <f t="shared" si="83"/>
        <v>0.38104385151490533</v>
      </c>
      <c r="AP50" s="5">
        <f t="shared" si="83"/>
        <v>0.38104385151490533</v>
      </c>
      <c r="AQ50" s="5">
        <f t="shared" si="83"/>
        <v>0.38104385151490533</v>
      </c>
      <c r="AR50" s="5">
        <f t="shared" si="83"/>
        <v>0.38104385151490533</v>
      </c>
      <c r="AS50" s="5">
        <f t="shared" si="83"/>
        <v>0.38104385151490533</v>
      </c>
      <c r="AT50" s="5">
        <f t="shared" si="83"/>
        <v>0.38104385151490533</v>
      </c>
      <c r="AU50" s="5">
        <f t="shared" si="83"/>
        <v>0.38104385151490533</v>
      </c>
      <c r="AV50" s="5">
        <f t="shared" si="83"/>
        <v>0.38104385151490533</v>
      </c>
      <c r="AW50" s="5">
        <f t="shared" si="83"/>
        <v>0.38104385151490533</v>
      </c>
      <c r="AX50" s="5">
        <f t="shared" si="83"/>
        <v>0.38104385151490533</v>
      </c>
      <c r="AY50" s="5">
        <f t="shared" si="83"/>
        <v>0.38104385151490533</v>
      </c>
      <c r="AZ50" s="5">
        <f t="shared" si="83"/>
        <v>0.38104385151490533</v>
      </c>
      <c r="BA50" s="5">
        <f t="shared" si="84"/>
        <v>0.38104385151490533</v>
      </c>
      <c r="BB50" s="5">
        <f t="shared" si="84"/>
        <v>0.38104385151490533</v>
      </c>
      <c r="BC50" s="5">
        <f t="shared" si="84"/>
        <v>0.38104385151490533</v>
      </c>
      <c r="BD50" s="5">
        <f t="shared" si="84"/>
        <v>0.38104385151490533</v>
      </c>
      <c r="BE50" s="5">
        <f t="shared" si="84"/>
        <v>0.38104385151490533</v>
      </c>
      <c r="BF50" s="5">
        <f t="shared" si="84"/>
        <v>0.38104385151490533</v>
      </c>
      <c r="BG50" s="5">
        <f t="shared" si="84"/>
        <v>0.38104385151490533</v>
      </c>
      <c r="BH50" s="5">
        <f t="shared" si="84"/>
        <v>0.38104385151490533</v>
      </c>
      <c r="BI50" s="5">
        <f t="shared" si="84"/>
        <v>0.38104385151490533</v>
      </c>
      <c r="BJ50" s="5">
        <f t="shared" si="84"/>
        <v>0.38104385151490533</v>
      </c>
      <c r="BK50" s="5">
        <f t="shared" si="84"/>
        <v>0.38104385151490533</v>
      </c>
      <c r="BL50" s="5">
        <f t="shared" si="84"/>
        <v>0.38104385151490533</v>
      </c>
      <c r="BM50" s="5">
        <f t="shared" si="85"/>
        <v>0.38104385151490533</v>
      </c>
      <c r="BN50" s="5">
        <f t="shared" si="85"/>
        <v>0.38104385151490533</v>
      </c>
      <c r="BO50" s="5">
        <f t="shared" si="85"/>
        <v>0.38104385151490533</v>
      </c>
      <c r="BP50" s="5">
        <f t="shared" si="85"/>
        <v>0.38104385151490533</v>
      </c>
      <c r="BQ50" s="5">
        <f t="shared" si="85"/>
        <v>0.38104385151490533</v>
      </c>
      <c r="BR50" s="5">
        <f t="shared" si="85"/>
        <v>0.38104385151490533</v>
      </c>
      <c r="BS50" s="5">
        <f t="shared" si="85"/>
        <v>0.38104385151490533</v>
      </c>
      <c r="BT50" s="5">
        <f t="shared" si="85"/>
        <v>0.38104385151490533</v>
      </c>
      <c r="BU50" s="5">
        <f t="shared" si="85"/>
        <v>0.38104385151490533</v>
      </c>
      <c r="BV50" s="5">
        <f t="shared" si="85"/>
        <v>0.38104385151490533</v>
      </c>
      <c r="BW50" s="5">
        <f t="shared" si="85"/>
        <v>0.38104385151490533</v>
      </c>
      <c r="BX50" s="5">
        <f t="shared" si="85"/>
        <v>0.38104385151490533</v>
      </c>
      <c r="BY50" s="5">
        <f t="shared" si="86"/>
        <v>0.37774723654048747</v>
      </c>
      <c r="BZ50" s="5">
        <f t="shared" si="86"/>
        <v>0.37774723654048747</v>
      </c>
      <c r="CA50" s="5">
        <f t="shared" si="86"/>
        <v>0.37774723654048747</v>
      </c>
      <c r="CB50" s="5">
        <f t="shared" si="86"/>
        <v>0.37774723654048747</v>
      </c>
      <c r="CC50" s="5">
        <f t="shared" si="86"/>
        <v>0.37774723654048747</v>
      </c>
      <c r="CD50" s="5">
        <f t="shared" si="86"/>
        <v>0.37774723654048747</v>
      </c>
      <c r="CE50" s="5">
        <f t="shared" si="86"/>
        <v>0.37774723654048747</v>
      </c>
      <c r="CF50" s="5">
        <f t="shared" si="86"/>
        <v>0.37774723654048747</v>
      </c>
      <c r="CG50" s="5">
        <f t="shared" si="86"/>
        <v>0.37774723654048747</v>
      </c>
      <c r="CH50" s="5">
        <f t="shared" si="86"/>
        <v>0.37774723654048747</v>
      </c>
      <c r="CI50" s="5">
        <f t="shared" si="86"/>
        <v>0.37774723654048747</v>
      </c>
      <c r="CJ50" s="5">
        <f t="shared" si="86"/>
        <v>0.37774723654048747</v>
      </c>
      <c r="CK50" s="5">
        <f t="shared" si="87"/>
        <v>0.38476576241242078</v>
      </c>
      <c r="CL50" s="5">
        <f t="shared" si="87"/>
        <v>0.38476576241242078</v>
      </c>
      <c r="CM50" s="5">
        <f t="shared" si="87"/>
        <v>0.38476576241242078</v>
      </c>
      <c r="CN50" s="5">
        <f t="shared" si="87"/>
        <v>0.38476576241242078</v>
      </c>
      <c r="CO50" s="5">
        <f t="shared" si="87"/>
        <v>0.38476576241242078</v>
      </c>
      <c r="CP50" s="5">
        <f t="shared" si="87"/>
        <v>0.38476576241242078</v>
      </c>
      <c r="CQ50" s="5">
        <f t="shared" si="87"/>
        <v>0.38476576241242078</v>
      </c>
      <c r="CR50" s="5">
        <f t="shared" si="87"/>
        <v>0.38476576241242078</v>
      </c>
      <c r="CS50" s="5">
        <f t="shared" si="87"/>
        <v>0.38476576241242078</v>
      </c>
      <c r="CT50" s="5">
        <f t="shared" si="87"/>
        <v>0.38476576241242078</v>
      </c>
      <c r="CU50" s="5">
        <f t="shared" si="87"/>
        <v>0.38476576241242078</v>
      </c>
      <c r="CV50" s="5">
        <f t="shared" si="87"/>
        <v>0.38476576241242078</v>
      </c>
    </row>
    <row r="51" spans="2:100" ht="15.75" customHeight="1" x14ac:dyDescent="0.2">
      <c r="B51" t="s">
        <v>68</v>
      </c>
      <c r="D51" s="3">
        <f>'budget 7 units 6D 1 2nd country'!D51</f>
        <v>8000</v>
      </c>
      <c r="E51" s="3">
        <f>'budget 7 units 6D 1 2nd country'!E51</f>
        <v>8000</v>
      </c>
      <c r="F51" s="3">
        <f>'budget 7 units 6D 1 2nd country'!F51</f>
        <v>10400</v>
      </c>
      <c r="G51" s="3">
        <f>'budget 7 units 6D 1 2nd country'!G51</f>
        <v>10600</v>
      </c>
      <c r="H51" s="3">
        <f>'budget 7 units 6D 1 2nd country'!H51</f>
        <v>10800</v>
      </c>
      <c r="I51" s="3">
        <f>'budget 7 units 6D 1 2nd country'!I51</f>
        <v>11000</v>
      </c>
      <c r="J51" s="3">
        <f>'budget 7 units 6D 1 2nd country'!J51</f>
        <v>11200</v>
      </c>
      <c r="K51" s="3">
        <f>'budget 7 units 6D 1 2nd country'!K51</f>
        <v>11400</v>
      </c>
      <c r="L51" s="3"/>
      <c r="M51" s="3">
        <f t="shared" si="77"/>
        <v>8000</v>
      </c>
      <c r="N51" s="3">
        <f t="shared" si="78"/>
        <v>8000</v>
      </c>
      <c r="O51" s="3">
        <f t="shared" si="78"/>
        <v>8000</v>
      </c>
      <c r="P51" s="3">
        <f t="shared" si="78"/>
        <v>8000</v>
      </c>
      <c r="Q51" s="3">
        <f t="shared" si="79"/>
        <v>8000</v>
      </c>
      <c r="R51" s="3">
        <f t="shared" si="80"/>
        <v>8000</v>
      </c>
      <c r="S51" s="3">
        <f t="shared" si="80"/>
        <v>8000</v>
      </c>
      <c r="T51" s="3">
        <f t="shared" si="80"/>
        <v>8000</v>
      </c>
      <c r="U51" s="3">
        <f t="shared" si="80"/>
        <v>8000</v>
      </c>
      <c r="V51" s="3">
        <f t="shared" si="80"/>
        <v>8000</v>
      </c>
      <c r="W51" s="3">
        <f t="shared" si="80"/>
        <v>8000</v>
      </c>
      <c r="X51" s="3">
        <f t="shared" si="80"/>
        <v>8000</v>
      </c>
      <c r="Y51" s="3">
        <f t="shared" si="80"/>
        <v>8000</v>
      </c>
      <c r="Z51" s="3">
        <f t="shared" si="80"/>
        <v>8000</v>
      </c>
      <c r="AA51" s="3">
        <f t="shared" si="80"/>
        <v>8000</v>
      </c>
      <c r="AB51" s="3">
        <f t="shared" si="80"/>
        <v>8000</v>
      </c>
      <c r="AC51" s="3">
        <f t="shared" si="81"/>
        <v>10400</v>
      </c>
      <c r="AD51" s="3">
        <f t="shared" si="82"/>
        <v>10400</v>
      </c>
      <c r="AE51" s="3">
        <f t="shared" si="82"/>
        <v>10400</v>
      </c>
      <c r="AF51" s="3">
        <f t="shared" si="82"/>
        <v>10400</v>
      </c>
      <c r="AG51" s="3">
        <f t="shared" si="82"/>
        <v>10400</v>
      </c>
      <c r="AH51" s="3">
        <f t="shared" si="82"/>
        <v>10400</v>
      </c>
      <c r="AI51" s="3">
        <f t="shared" si="82"/>
        <v>10400</v>
      </c>
      <c r="AJ51" s="3">
        <f t="shared" si="82"/>
        <v>10400</v>
      </c>
      <c r="AK51" s="3">
        <f t="shared" si="82"/>
        <v>10400</v>
      </c>
      <c r="AL51" s="3">
        <f t="shared" si="82"/>
        <v>10400</v>
      </c>
      <c r="AM51" s="3">
        <f t="shared" si="82"/>
        <v>10400</v>
      </c>
      <c r="AN51" s="3">
        <f t="shared" si="82"/>
        <v>10400</v>
      </c>
      <c r="AO51" s="3">
        <f t="shared" si="83"/>
        <v>10600</v>
      </c>
      <c r="AP51" s="3">
        <f t="shared" si="83"/>
        <v>10600</v>
      </c>
      <c r="AQ51" s="3">
        <f t="shared" si="83"/>
        <v>10600</v>
      </c>
      <c r="AR51" s="3">
        <f t="shared" si="83"/>
        <v>10600</v>
      </c>
      <c r="AS51" s="3">
        <f t="shared" si="83"/>
        <v>10600</v>
      </c>
      <c r="AT51" s="3">
        <f t="shared" si="83"/>
        <v>10600</v>
      </c>
      <c r="AU51" s="3">
        <f t="shared" si="83"/>
        <v>10600</v>
      </c>
      <c r="AV51" s="3">
        <f t="shared" si="83"/>
        <v>10600</v>
      </c>
      <c r="AW51" s="3">
        <f t="shared" si="83"/>
        <v>10600</v>
      </c>
      <c r="AX51" s="3">
        <f t="shared" si="83"/>
        <v>10600</v>
      </c>
      <c r="AY51" s="3">
        <f t="shared" si="83"/>
        <v>10600</v>
      </c>
      <c r="AZ51" s="3">
        <f t="shared" si="83"/>
        <v>10600</v>
      </c>
      <c r="BA51" s="3">
        <f t="shared" si="84"/>
        <v>10600</v>
      </c>
      <c r="BB51" s="3">
        <f t="shared" si="84"/>
        <v>10600</v>
      </c>
      <c r="BC51" s="3">
        <f t="shared" si="84"/>
        <v>10600</v>
      </c>
      <c r="BD51" s="3">
        <f t="shared" si="84"/>
        <v>10600</v>
      </c>
      <c r="BE51" s="3">
        <f t="shared" si="84"/>
        <v>10600</v>
      </c>
      <c r="BF51" s="3">
        <f t="shared" si="84"/>
        <v>10600</v>
      </c>
      <c r="BG51" s="3">
        <f t="shared" si="84"/>
        <v>10600</v>
      </c>
      <c r="BH51" s="3">
        <f t="shared" si="84"/>
        <v>10600</v>
      </c>
      <c r="BI51" s="3">
        <f t="shared" si="84"/>
        <v>10600</v>
      </c>
      <c r="BJ51" s="3">
        <f t="shared" si="84"/>
        <v>10600</v>
      </c>
      <c r="BK51" s="3">
        <f t="shared" si="84"/>
        <v>10600</v>
      </c>
      <c r="BL51" s="3">
        <f t="shared" si="84"/>
        <v>10600</v>
      </c>
      <c r="BM51" s="3">
        <f t="shared" si="85"/>
        <v>10600</v>
      </c>
      <c r="BN51" s="3">
        <f t="shared" si="85"/>
        <v>10600</v>
      </c>
      <c r="BO51" s="3">
        <f t="shared" si="85"/>
        <v>10600</v>
      </c>
      <c r="BP51" s="3">
        <f t="shared" si="85"/>
        <v>10600</v>
      </c>
      <c r="BQ51" s="3">
        <f t="shared" si="85"/>
        <v>10600</v>
      </c>
      <c r="BR51" s="3">
        <f t="shared" si="85"/>
        <v>10600</v>
      </c>
      <c r="BS51" s="3">
        <f t="shared" si="85"/>
        <v>10600</v>
      </c>
      <c r="BT51" s="3">
        <f t="shared" si="85"/>
        <v>10600</v>
      </c>
      <c r="BU51" s="3">
        <f t="shared" si="85"/>
        <v>10600</v>
      </c>
      <c r="BV51" s="3">
        <f t="shared" si="85"/>
        <v>10600</v>
      </c>
      <c r="BW51" s="3">
        <f t="shared" si="85"/>
        <v>10600</v>
      </c>
      <c r="BX51" s="3">
        <f t="shared" si="85"/>
        <v>10600</v>
      </c>
      <c r="BY51" s="3">
        <f t="shared" si="86"/>
        <v>11200</v>
      </c>
      <c r="BZ51" s="3">
        <f t="shared" si="86"/>
        <v>11200</v>
      </c>
      <c r="CA51" s="3">
        <f t="shared" si="86"/>
        <v>11200</v>
      </c>
      <c r="CB51" s="3">
        <f t="shared" si="86"/>
        <v>11200</v>
      </c>
      <c r="CC51" s="3">
        <f t="shared" si="86"/>
        <v>11200</v>
      </c>
      <c r="CD51" s="3">
        <f t="shared" si="86"/>
        <v>11200</v>
      </c>
      <c r="CE51" s="3">
        <f t="shared" si="86"/>
        <v>11200</v>
      </c>
      <c r="CF51" s="3">
        <f t="shared" si="86"/>
        <v>11200</v>
      </c>
      <c r="CG51" s="3">
        <f t="shared" si="86"/>
        <v>11200</v>
      </c>
      <c r="CH51" s="3">
        <f t="shared" si="86"/>
        <v>11200</v>
      </c>
      <c r="CI51" s="3">
        <f t="shared" si="86"/>
        <v>11200</v>
      </c>
      <c r="CJ51" s="3">
        <f t="shared" si="86"/>
        <v>11200</v>
      </c>
      <c r="CK51" s="3">
        <f t="shared" si="87"/>
        <v>11400</v>
      </c>
      <c r="CL51" s="3">
        <f t="shared" si="87"/>
        <v>11400</v>
      </c>
      <c r="CM51" s="3">
        <f t="shared" si="87"/>
        <v>11400</v>
      </c>
      <c r="CN51" s="3">
        <f t="shared" si="87"/>
        <v>11400</v>
      </c>
      <c r="CO51" s="3">
        <f t="shared" si="87"/>
        <v>11400</v>
      </c>
      <c r="CP51" s="3">
        <f t="shared" si="87"/>
        <v>11400</v>
      </c>
      <c r="CQ51" s="3">
        <f t="shared" si="87"/>
        <v>11400</v>
      </c>
      <c r="CR51" s="3">
        <f t="shared" si="87"/>
        <v>11400</v>
      </c>
      <c r="CS51" s="3">
        <f t="shared" si="87"/>
        <v>11400</v>
      </c>
      <c r="CT51" s="3">
        <f t="shared" si="87"/>
        <v>11400</v>
      </c>
      <c r="CU51" s="3">
        <f t="shared" si="87"/>
        <v>11400</v>
      </c>
      <c r="CV51" s="3">
        <f t="shared" si="87"/>
        <v>11400</v>
      </c>
    </row>
    <row r="52" spans="2:100" x14ac:dyDescent="0.2">
      <c r="B52" t="s">
        <v>126</v>
      </c>
      <c r="D52" s="31">
        <f>'budget 7 units 6D 1 2nd country'!D52</f>
        <v>2.5000000000000001E-2</v>
      </c>
      <c r="E52" s="31">
        <f>'budget 7 units 6D 1 2nd country'!E52</f>
        <v>2.5000000000000001E-2</v>
      </c>
      <c r="F52" s="31">
        <f>'budget 7 units 6D 1 2nd country'!F52</f>
        <v>2.5000000000000001E-2</v>
      </c>
      <c r="G52" s="31">
        <f>'budget 7 units 6D 1 2nd country'!G52</f>
        <v>2.5000000000000001E-2</v>
      </c>
      <c r="H52" s="31">
        <f>'budget 7 units 6D 1 2nd country'!H52</f>
        <v>2.5000000000000001E-2</v>
      </c>
      <c r="I52" s="31">
        <f>'budget 7 units 6D 1 2nd country'!I52</f>
        <v>2.5000000000000001E-2</v>
      </c>
      <c r="J52" s="31">
        <f>'budget 7 units 6D 1 2nd country'!J52</f>
        <v>2.5000000000000001E-2</v>
      </c>
      <c r="K52" s="31">
        <f>'budget 7 units 6D 1 2nd country'!K52</f>
        <v>2.5000000000000001E-2</v>
      </c>
      <c r="L52" s="3"/>
      <c r="M52" s="25">
        <f t="shared" si="77"/>
        <v>2.5000000000000001E-2</v>
      </c>
      <c r="N52" s="25">
        <f t="shared" si="78"/>
        <v>2.5000000000000001E-2</v>
      </c>
      <c r="O52" s="25">
        <f t="shared" si="78"/>
        <v>2.5000000000000001E-2</v>
      </c>
      <c r="P52" s="25">
        <f t="shared" si="78"/>
        <v>2.5000000000000001E-2</v>
      </c>
      <c r="Q52" s="25">
        <f t="shared" si="79"/>
        <v>2.5000000000000001E-2</v>
      </c>
      <c r="R52" s="25">
        <f t="shared" si="80"/>
        <v>2.5000000000000001E-2</v>
      </c>
      <c r="S52" s="25">
        <f t="shared" si="80"/>
        <v>2.5000000000000001E-2</v>
      </c>
      <c r="T52" s="25">
        <f t="shared" si="80"/>
        <v>2.5000000000000001E-2</v>
      </c>
      <c r="U52" s="25">
        <f t="shared" si="80"/>
        <v>2.5000000000000001E-2</v>
      </c>
      <c r="V52" s="25">
        <f t="shared" si="80"/>
        <v>2.5000000000000001E-2</v>
      </c>
      <c r="W52" s="25">
        <f t="shared" si="80"/>
        <v>2.5000000000000001E-2</v>
      </c>
      <c r="X52" s="25">
        <f t="shared" si="80"/>
        <v>2.5000000000000001E-2</v>
      </c>
      <c r="Y52" s="25">
        <f t="shared" si="80"/>
        <v>2.5000000000000001E-2</v>
      </c>
      <c r="Z52" s="25">
        <f t="shared" si="80"/>
        <v>2.5000000000000001E-2</v>
      </c>
      <c r="AA52" s="25">
        <f t="shared" si="80"/>
        <v>2.5000000000000001E-2</v>
      </c>
      <c r="AB52" s="25">
        <f t="shared" si="80"/>
        <v>2.5000000000000001E-2</v>
      </c>
      <c r="AC52" s="25">
        <f t="shared" si="81"/>
        <v>2.5000000000000001E-2</v>
      </c>
      <c r="AD52" s="25">
        <f t="shared" si="82"/>
        <v>2.5000000000000001E-2</v>
      </c>
      <c r="AE52" s="25">
        <f t="shared" si="82"/>
        <v>2.5000000000000001E-2</v>
      </c>
      <c r="AF52" s="25">
        <f t="shared" si="82"/>
        <v>2.5000000000000001E-2</v>
      </c>
      <c r="AG52" s="25">
        <f t="shared" si="82"/>
        <v>2.5000000000000001E-2</v>
      </c>
      <c r="AH52" s="25">
        <f t="shared" si="82"/>
        <v>2.5000000000000001E-2</v>
      </c>
      <c r="AI52" s="25">
        <f t="shared" si="82"/>
        <v>2.5000000000000001E-2</v>
      </c>
      <c r="AJ52" s="25">
        <f t="shared" si="82"/>
        <v>2.5000000000000001E-2</v>
      </c>
      <c r="AK52" s="25">
        <f t="shared" si="82"/>
        <v>2.5000000000000001E-2</v>
      </c>
      <c r="AL52" s="25">
        <f t="shared" si="82"/>
        <v>2.5000000000000001E-2</v>
      </c>
      <c r="AM52" s="25">
        <f t="shared" si="82"/>
        <v>2.5000000000000001E-2</v>
      </c>
      <c r="AN52" s="25">
        <f t="shared" si="82"/>
        <v>2.5000000000000001E-2</v>
      </c>
      <c r="AO52" s="25">
        <f t="shared" si="83"/>
        <v>2.5000000000000001E-2</v>
      </c>
      <c r="AP52" s="25">
        <f t="shared" si="83"/>
        <v>2.5000000000000001E-2</v>
      </c>
      <c r="AQ52" s="25">
        <f t="shared" si="83"/>
        <v>2.5000000000000001E-2</v>
      </c>
      <c r="AR52" s="25">
        <f t="shared" si="83"/>
        <v>2.5000000000000001E-2</v>
      </c>
      <c r="AS52" s="25">
        <f t="shared" si="83"/>
        <v>2.5000000000000001E-2</v>
      </c>
      <c r="AT52" s="25">
        <f t="shared" si="83"/>
        <v>2.5000000000000001E-2</v>
      </c>
      <c r="AU52" s="25">
        <f t="shared" si="83"/>
        <v>2.5000000000000001E-2</v>
      </c>
      <c r="AV52" s="25">
        <f t="shared" si="83"/>
        <v>2.5000000000000001E-2</v>
      </c>
      <c r="AW52" s="25">
        <f t="shared" si="83"/>
        <v>2.5000000000000001E-2</v>
      </c>
      <c r="AX52" s="25">
        <f t="shared" si="83"/>
        <v>2.5000000000000001E-2</v>
      </c>
      <c r="AY52" s="25">
        <f t="shared" si="83"/>
        <v>2.5000000000000001E-2</v>
      </c>
      <c r="AZ52" s="25">
        <f t="shared" si="83"/>
        <v>2.5000000000000001E-2</v>
      </c>
      <c r="BA52" s="25">
        <f t="shared" si="84"/>
        <v>2.5000000000000001E-2</v>
      </c>
      <c r="BB52" s="25">
        <f t="shared" si="84"/>
        <v>2.5000000000000001E-2</v>
      </c>
      <c r="BC52" s="25">
        <f t="shared" si="84"/>
        <v>2.5000000000000001E-2</v>
      </c>
      <c r="BD52" s="25">
        <f t="shared" si="84"/>
        <v>2.5000000000000001E-2</v>
      </c>
      <c r="BE52" s="25">
        <f t="shared" si="84"/>
        <v>2.5000000000000001E-2</v>
      </c>
      <c r="BF52" s="25">
        <f t="shared" si="84"/>
        <v>2.5000000000000001E-2</v>
      </c>
      <c r="BG52" s="25">
        <f t="shared" si="84"/>
        <v>2.5000000000000001E-2</v>
      </c>
      <c r="BH52" s="25">
        <f t="shared" si="84"/>
        <v>2.5000000000000001E-2</v>
      </c>
      <c r="BI52" s="25">
        <f t="shared" si="84"/>
        <v>2.5000000000000001E-2</v>
      </c>
      <c r="BJ52" s="25">
        <f t="shared" si="84"/>
        <v>2.5000000000000001E-2</v>
      </c>
      <c r="BK52" s="25">
        <f t="shared" si="84"/>
        <v>2.5000000000000001E-2</v>
      </c>
      <c r="BL52" s="25">
        <f t="shared" si="84"/>
        <v>2.5000000000000001E-2</v>
      </c>
      <c r="BM52" s="25">
        <f t="shared" si="85"/>
        <v>2.5000000000000001E-2</v>
      </c>
      <c r="BN52" s="25">
        <f t="shared" si="85"/>
        <v>2.5000000000000001E-2</v>
      </c>
      <c r="BO52" s="25">
        <f t="shared" si="85"/>
        <v>2.5000000000000001E-2</v>
      </c>
      <c r="BP52" s="25">
        <f t="shared" si="85"/>
        <v>2.5000000000000001E-2</v>
      </c>
      <c r="BQ52" s="25">
        <f t="shared" si="85"/>
        <v>2.5000000000000001E-2</v>
      </c>
      <c r="BR52" s="25">
        <f t="shared" si="85"/>
        <v>2.5000000000000001E-2</v>
      </c>
      <c r="BS52" s="25">
        <f t="shared" si="85"/>
        <v>2.5000000000000001E-2</v>
      </c>
      <c r="BT52" s="25">
        <f t="shared" si="85"/>
        <v>2.5000000000000001E-2</v>
      </c>
      <c r="BU52" s="25">
        <f t="shared" si="85"/>
        <v>2.5000000000000001E-2</v>
      </c>
      <c r="BV52" s="25">
        <f t="shared" si="85"/>
        <v>2.5000000000000001E-2</v>
      </c>
      <c r="BW52" s="25">
        <f t="shared" si="85"/>
        <v>2.5000000000000001E-2</v>
      </c>
      <c r="BX52" s="25">
        <f t="shared" si="85"/>
        <v>2.5000000000000001E-2</v>
      </c>
      <c r="BY52" s="25">
        <f t="shared" si="86"/>
        <v>2.5000000000000001E-2</v>
      </c>
      <c r="BZ52" s="25">
        <f t="shared" si="86"/>
        <v>2.5000000000000001E-2</v>
      </c>
      <c r="CA52" s="25">
        <f t="shared" si="86"/>
        <v>2.5000000000000001E-2</v>
      </c>
      <c r="CB52" s="25">
        <f t="shared" si="86"/>
        <v>2.5000000000000001E-2</v>
      </c>
      <c r="CC52" s="25">
        <f t="shared" si="86"/>
        <v>2.5000000000000001E-2</v>
      </c>
      <c r="CD52" s="25">
        <f t="shared" si="86"/>
        <v>2.5000000000000001E-2</v>
      </c>
      <c r="CE52" s="25">
        <f t="shared" si="86"/>
        <v>2.5000000000000001E-2</v>
      </c>
      <c r="CF52" s="25">
        <f t="shared" si="86"/>
        <v>2.5000000000000001E-2</v>
      </c>
      <c r="CG52" s="25">
        <f t="shared" si="86"/>
        <v>2.5000000000000001E-2</v>
      </c>
      <c r="CH52" s="25">
        <f t="shared" si="86"/>
        <v>2.5000000000000001E-2</v>
      </c>
      <c r="CI52" s="25">
        <f t="shared" si="86"/>
        <v>2.5000000000000001E-2</v>
      </c>
      <c r="CJ52" s="25">
        <f t="shared" si="86"/>
        <v>2.5000000000000001E-2</v>
      </c>
      <c r="CK52" s="25">
        <f t="shared" si="87"/>
        <v>2.5000000000000001E-2</v>
      </c>
      <c r="CL52" s="25">
        <f t="shared" si="87"/>
        <v>2.5000000000000001E-2</v>
      </c>
      <c r="CM52" s="25">
        <f t="shared" si="87"/>
        <v>2.5000000000000001E-2</v>
      </c>
      <c r="CN52" s="25">
        <f t="shared" si="87"/>
        <v>2.5000000000000001E-2</v>
      </c>
      <c r="CO52" s="25">
        <f t="shared" si="87"/>
        <v>2.5000000000000001E-2</v>
      </c>
      <c r="CP52" s="25">
        <f t="shared" si="87"/>
        <v>2.5000000000000001E-2</v>
      </c>
      <c r="CQ52" s="25">
        <f t="shared" si="87"/>
        <v>2.5000000000000001E-2</v>
      </c>
      <c r="CR52" s="25">
        <f t="shared" si="87"/>
        <v>2.5000000000000001E-2</v>
      </c>
      <c r="CS52" s="25">
        <f t="shared" si="87"/>
        <v>2.5000000000000001E-2</v>
      </c>
      <c r="CT52" s="25">
        <f t="shared" si="87"/>
        <v>2.5000000000000001E-2</v>
      </c>
      <c r="CU52" s="25">
        <f t="shared" si="87"/>
        <v>2.5000000000000001E-2</v>
      </c>
      <c r="CV52" s="25">
        <f t="shared" si="87"/>
        <v>2.5000000000000001E-2</v>
      </c>
    </row>
    <row r="53" spans="2:100" x14ac:dyDescent="0.2">
      <c r="B53" t="s">
        <v>127</v>
      </c>
      <c r="D53" s="3">
        <f>'budget 7 units 6D 1 2nd country'!D53</f>
        <v>5000</v>
      </c>
      <c r="E53" s="3">
        <f>'budget 7 units 6D 1 2nd country'!E53</f>
        <v>5000</v>
      </c>
      <c r="F53" s="3">
        <f>'budget 7 units 6D 1 2nd country'!F53</f>
        <v>5250</v>
      </c>
      <c r="G53" s="3">
        <f>'budget 7 units 6D 1 2nd country'!G53</f>
        <v>5500</v>
      </c>
      <c r="H53" s="3">
        <f>'budget 7 units 6D 1 2nd country'!H53</f>
        <v>5750</v>
      </c>
      <c r="I53" s="3">
        <f>'budget 7 units 6D 1 2nd country'!I53</f>
        <v>6000</v>
      </c>
      <c r="J53" s="3">
        <f>'budget 7 units 6D 1 2nd country'!J53</f>
        <v>6120</v>
      </c>
      <c r="K53" s="3">
        <f>'budget 7 units 6D 1 2nd country'!K53</f>
        <v>6242.4000000000005</v>
      </c>
      <c r="L53" s="3"/>
      <c r="M53" s="3">
        <f t="shared" si="77"/>
        <v>5000</v>
      </c>
      <c r="N53" s="3">
        <f t="shared" si="78"/>
        <v>5000</v>
      </c>
      <c r="O53" s="3">
        <f t="shared" si="78"/>
        <v>5000</v>
      </c>
      <c r="P53" s="3">
        <f t="shared" si="78"/>
        <v>5000</v>
      </c>
      <c r="Q53" s="3">
        <f t="shared" si="79"/>
        <v>5000</v>
      </c>
      <c r="R53" s="3">
        <f t="shared" si="80"/>
        <v>5000</v>
      </c>
      <c r="S53" s="3">
        <f t="shared" si="80"/>
        <v>5000</v>
      </c>
      <c r="T53" s="3">
        <f t="shared" si="80"/>
        <v>5000</v>
      </c>
      <c r="U53" s="3">
        <f t="shared" si="80"/>
        <v>5000</v>
      </c>
      <c r="V53" s="3">
        <f t="shared" si="80"/>
        <v>5000</v>
      </c>
      <c r="W53" s="3">
        <f t="shared" si="80"/>
        <v>5000</v>
      </c>
      <c r="X53" s="3">
        <f t="shared" si="80"/>
        <v>5000</v>
      </c>
      <c r="Y53" s="3">
        <f t="shared" si="80"/>
        <v>5000</v>
      </c>
      <c r="Z53" s="3">
        <f t="shared" si="80"/>
        <v>5000</v>
      </c>
      <c r="AA53" s="3">
        <f t="shared" si="80"/>
        <v>5000</v>
      </c>
      <c r="AB53" s="3">
        <f t="shared" si="80"/>
        <v>5000</v>
      </c>
      <c r="AC53" s="3">
        <f t="shared" si="81"/>
        <v>5250</v>
      </c>
      <c r="AD53" s="3">
        <f t="shared" si="82"/>
        <v>5250</v>
      </c>
      <c r="AE53" s="3">
        <f t="shared" si="82"/>
        <v>5250</v>
      </c>
      <c r="AF53" s="3">
        <f t="shared" si="82"/>
        <v>5250</v>
      </c>
      <c r="AG53" s="3">
        <f t="shared" si="82"/>
        <v>5250</v>
      </c>
      <c r="AH53" s="3">
        <f t="shared" si="82"/>
        <v>5250</v>
      </c>
      <c r="AI53" s="3">
        <f t="shared" si="82"/>
        <v>5250</v>
      </c>
      <c r="AJ53" s="3">
        <f t="shared" si="82"/>
        <v>5250</v>
      </c>
      <c r="AK53" s="3">
        <f t="shared" si="82"/>
        <v>5250</v>
      </c>
      <c r="AL53" s="3">
        <f t="shared" si="82"/>
        <v>5250</v>
      </c>
      <c r="AM53" s="3">
        <f t="shared" si="82"/>
        <v>5250</v>
      </c>
      <c r="AN53" s="3">
        <f t="shared" si="82"/>
        <v>5250</v>
      </c>
      <c r="AO53" s="3">
        <f t="shared" si="83"/>
        <v>5500</v>
      </c>
      <c r="AP53" s="3">
        <f t="shared" si="83"/>
        <v>5500</v>
      </c>
      <c r="AQ53" s="3">
        <f t="shared" si="83"/>
        <v>5500</v>
      </c>
      <c r="AR53" s="3">
        <f t="shared" si="83"/>
        <v>5500</v>
      </c>
      <c r="AS53" s="3">
        <f t="shared" si="83"/>
        <v>5500</v>
      </c>
      <c r="AT53" s="3">
        <f t="shared" si="83"/>
        <v>5500</v>
      </c>
      <c r="AU53" s="3">
        <f t="shared" si="83"/>
        <v>5500</v>
      </c>
      <c r="AV53" s="3">
        <f t="shared" si="83"/>
        <v>5500</v>
      </c>
      <c r="AW53" s="3">
        <f t="shared" si="83"/>
        <v>5500</v>
      </c>
      <c r="AX53" s="3">
        <f t="shared" si="83"/>
        <v>5500</v>
      </c>
      <c r="AY53" s="3">
        <f t="shared" si="83"/>
        <v>5500</v>
      </c>
      <c r="AZ53" s="3">
        <f t="shared" si="83"/>
        <v>5500</v>
      </c>
      <c r="BA53" s="3">
        <f t="shared" si="84"/>
        <v>5500</v>
      </c>
      <c r="BB53" s="3">
        <f t="shared" si="84"/>
        <v>5500</v>
      </c>
      <c r="BC53" s="3">
        <f t="shared" si="84"/>
        <v>5500</v>
      </c>
      <c r="BD53" s="3">
        <f t="shared" si="84"/>
        <v>5500</v>
      </c>
      <c r="BE53" s="3">
        <f t="shared" si="84"/>
        <v>5500</v>
      </c>
      <c r="BF53" s="3">
        <f t="shared" si="84"/>
        <v>5500</v>
      </c>
      <c r="BG53" s="3">
        <f t="shared" si="84"/>
        <v>5500</v>
      </c>
      <c r="BH53" s="3">
        <f t="shared" si="84"/>
        <v>5500</v>
      </c>
      <c r="BI53" s="3">
        <f t="shared" si="84"/>
        <v>5500</v>
      </c>
      <c r="BJ53" s="3">
        <f t="shared" si="84"/>
        <v>5500</v>
      </c>
      <c r="BK53" s="3">
        <f t="shared" si="84"/>
        <v>5500</v>
      </c>
      <c r="BL53" s="3">
        <f t="shared" si="84"/>
        <v>5500</v>
      </c>
      <c r="BM53" s="3">
        <f t="shared" si="85"/>
        <v>5500</v>
      </c>
      <c r="BN53" s="3">
        <f t="shared" si="85"/>
        <v>5500</v>
      </c>
      <c r="BO53" s="3">
        <f t="shared" si="85"/>
        <v>5500</v>
      </c>
      <c r="BP53" s="3">
        <f t="shared" si="85"/>
        <v>5500</v>
      </c>
      <c r="BQ53" s="3">
        <f t="shared" si="85"/>
        <v>5500</v>
      </c>
      <c r="BR53" s="3">
        <f t="shared" si="85"/>
        <v>5500</v>
      </c>
      <c r="BS53" s="3">
        <f t="shared" si="85"/>
        <v>5500</v>
      </c>
      <c r="BT53" s="3">
        <f t="shared" si="85"/>
        <v>5500</v>
      </c>
      <c r="BU53" s="3">
        <f t="shared" si="85"/>
        <v>5500</v>
      </c>
      <c r="BV53" s="3">
        <f t="shared" si="85"/>
        <v>5500</v>
      </c>
      <c r="BW53" s="3">
        <f t="shared" si="85"/>
        <v>5500</v>
      </c>
      <c r="BX53" s="3">
        <f t="shared" si="85"/>
        <v>5500</v>
      </c>
      <c r="BY53" s="3">
        <f t="shared" si="86"/>
        <v>6120</v>
      </c>
      <c r="BZ53" s="3">
        <f t="shared" si="86"/>
        <v>6120</v>
      </c>
      <c r="CA53" s="3">
        <f t="shared" si="86"/>
        <v>6120</v>
      </c>
      <c r="CB53" s="3">
        <f t="shared" si="86"/>
        <v>6120</v>
      </c>
      <c r="CC53" s="3">
        <f t="shared" si="86"/>
        <v>6120</v>
      </c>
      <c r="CD53" s="3">
        <f t="shared" si="86"/>
        <v>6120</v>
      </c>
      <c r="CE53" s="3">
        <f t="shared" si="86"/>
        <v>6120</v>
      </c>
      <c r="CF53" s="3">
        <f t="shared" si="86"/>
        <v>6120</v>
      </c>
      <c r="CG53" s="3">
        <f t="shared" si="86"/>
        <v>6120</v>
      </c>
      <c r="CH53" s="3">
        <f t="shared" si="86"/>
        <v>6120</v>
      </c>
      <c r="CI53" s="3">
        <f t="shared" si="86"/>
        <v>6120</v>
      </c>
      <c r="CJ53" s="3">
        <f t="shared" si="86"/>
        <v>6120</v>
      </c>
      <c r="CK53" s="3">
        <f t="shared" si="87"/>
        <v>6242.4000000000005</v>
      </c>
      <c r="CL53" s="3">
        <f t="shared" si="87"/>
        <v>6242.4000000000005</v>
      </c>
      <c r="CM53" s="3">
        <f t="shared" si="87"/>
        <v>6242.4000000000005</v>
      </c>
      <c r="CN53" s="3">
        <f t="shared" si="87"/>
        <v>6242.4000000000005</v>
      </c>
      <c r="CO53" s="3">
        <f t="shared" si="87"/>
        <v>6242.4000000000005</v>
      </c>
      <c r="CP53" s="3">
        <f t="shared" si="87"/>
        <v>6242.4000000000005</v>
      </c>
      <c r="CQ53" s="3">
        <f t="shared" si="87"/>
        <v>6242.4000000000005</v>
      </c>
      <c r="CR53" s="3">
        <f t="shared" si="87"/>
        <v>6242.4000000000005</v>
      </c>
      <c r="CS53" s="3">
        <f t="shared" si="87"/>
        <v>6242.4000000000005</v>
      </c>
      <c r="CT53" s="3">
        <f t="shared" si="87"/>
        <v>6242.4000000000005</v>
      </c>
      <c r="CU53" s="3">
        <f t="shared" si="87"/>
        <v>6242.4000000000005</v>
      </c>
      <c r="CV53" s="3">
        <f t="shared" si="87"/>
        <v>6242.4000000000005</v>
      </c>
    </row>
    <row r="54" spans="2:100" x14ac:dyDescent="0.2">
      <c r="B54" t="s">
        <v>128</v>
      </c>
      <c r="D54" s="3">
        <f>'budget 7 units 6D 1 2nd country'!D54</f>
        <v>35</v>
      </c>
      <c r="E54" s="3">
        <f>'budget 7 units 6D 1 2nd country'!E54</f>
        <v>35</v>
      </c>
      <c r="F54" s="3">
        <f>'budget 7 units 6D 1 2nd country'!F54</f>
        <v>40</v>
      </c>
      <c r="G54" s="3">
        <f>'budget 7 units 6D 1 2nd country'!G54</f>
        <v>45</v>
      </c>
      <c r="H54" s="3">
        <f>'budget 7 units 6D 1 2nd country'!H54</f>
        <v>50</v>
      </c>
      <c r="I54" s="3">
        <f>'budget 7 units 6D 1 2nd country'!I54</f>
        <v>50</v>
      </c>
      <c r="J54" s="3">
        <f>'budget 7 units 6D 1 2nd country'!J54</f>
        <v>50</v>
      </c>
      <c r="K54" s="3">
        <f>'budget 7 units 6D 1 2nd country'!K54</f>
        <v>50</v>
      </c>
      <c r="L54" s="3"/>
      <c r="M54" s="3">
        <f t="shared" si="77"/>
        <v>35</v>
      </c>
      <c r="N54" s="3">
        <f t="shared" si="78"/>
        <v>35</v>
      </c>
      <c r="O54" s="3">
        <f t="shared" si="78"/>
        <v>35</v>
      </c>
      <c r="P54" s="3">
        <f t="shared" si="78"/>
        <v>35</v>
      </c>
      <c r="Q54" s="3">
        <f t="shared" si="79"/>
        <v>35</v>
      </c>
      <c r="R54" s="3">
        <f t="shared" si="80"/>
        <v>35</v>
      </c>
      <c r="S54" s="3">
        <f t="shared" si="80"/>
        <v>35</v>
      </c>
      <c r="T54" s="3">
        <f t="shared" si="80"/>
        <v>35</v>
      </c>
      <c r="U54" s="3">
        <f t="shared" si="80"/>
        <v>35</v>
      </c>
      <c r="V54" s="3">
        <f t="shared" si="80"/>
        <v>35</v>
      </c>
      <c r="W54" s="3">
        <f t="shared" si="80"/>
        <v>35</v>
      </c>
      <c r="X54" s="3">
        <f t="shared" si="80"/>
        <v>35</v>
      </c>
      <c r="Y54" s="3">
        <f t="shared" si="80"/>
        <v>35</v>
      </c>
      <c r="Z54" s="3">
        <f t="shared" si="80"/>
        <v>35</v>
      </c>
      <c r="AA54" s="3">
        <f t="shared" si="80"/>
        <v>35</v>
      </c>
      <c r="AB54" s="3">
        <f t="shared" si="80"/>
        <v>35</v>
      </c>
      <c r="AC54" s="3">
        <f t="shared" si="81"/>
        <v>40</v>
      </c>
      <c r="AD54" s="3">
        <f t="shared" si="82"/>
        <v>40</v>
      </c>
      <c r="AE54" s="3">
        <f t="shared" si="82"/>
        <v>40</v>
      </c>
      <c r="AF54" s="3">
        <f t="shared" si="82"/>
        <v>40</v>
      </c>
      <c r="AG54" s="3">
        <f t="shared" si="82"/>
        <v>40</v>
      </c>
      <c r="AH54" s="3">
        <f t="shared" si="82"/>
        <v>40</v>
      </c>
      <c r="AI54" s="3">
        <f t="shared" si="82"/>
        <v>40</v>
      </c>
      <c r="AJ54" s="3">
        <f t="shared" si="82"/>
        <v>40</v>
      </c>
      <c r="AK54" s="3">
        <f t="shared" si="82"/>
        <v>40</v>
      </c>
      <c r="AL54" s="3">
        <f t="shared" si="82"/>
        <v>40</v>
      </c>
      <c r="AM54" s="3">
        <f t="shared" si="82"/>
        <v>40</v>
      </c>
      <c r="AN54" s="3">
        <f t="shared" si="82"/>
        <v>40</v>
      </c>
      <c r="AO54" s="3">
        <f t="shared" si="83"/>
        <v>45</v>
      </c>
      <c r="AP54" s="3">
        <f t="shared" si="83"/>
        <v>45</v>
      </c>
      <c r="AQ54" s="3">
        <f t="shared" si="83"/>
        <v>45</v>
      </c>
      <c r="AR54" s="3">
        <f t="shared" si="83"/>
        <v>45</v>
      </c>
      <c r="AS54" s="3">
        <f t="shared" si="83"/>
        <v>45</v>
      </c>
      <c r="AT54" s="3">
        <f t="shared" si="83"/>
        <v>45</v>
      </c>
      <c r="AU54" s="3">
        <f t="shared" si="83"/>
        <v>45</v>
      </c>
      <c r="AV54" s="3">
        <f t="shared" si="83"/>
        <v>45</v>
      </c>
      <c r="AW54" s="3">
        <f t="shared" si="83"/>
        <v>45</v>
      </c>
      <c r="AX54" s="3">
        <f t="shared" si="83"/>
        <v>45</v>
      </c>
      <c r="AY54" s="3">
        <f t="shared" si="83"/>
        <v>45</v>
      </c>
      <c r="AZ54" s="3">
        <f t="shared" si="83"/>
        <v>45</v>
      </c>
      <c r="BA54" s="3">
        <f t="shared" si="84"/>
        <v>45</v>
      </c>
      <c r="BB54" s="3">
        <f t="shared" si="84"/>
        <v>45</v>
      </c>
      <c r="BC54" s="3">
        <f t="shared" si="84"/>
        <v>45</v>
      </c>
      <c r="BD54" s="3">
        <f t="shared" si="84"/>
        <v>45</v>
      </c>
      <c r="BE54" s="3">
        <f t="shared" si="84"/>
        <v>45</v>
      </c>
      <c r="BF54" s="3">
        <f t="shared" si="84"/>
        <v>45</v>
      </c>
      <c r="BG54" s="3">
        <f t="shared" si="84"/>
        <v>45</v>
      </c>
      <c r="BH54" s="3">
        <f t="shared" si="84"/>
        <v>45</v>
      </c>
      <c r="BI54" s="3">
        <f t="shared" si="84"/>
        <v>45</v>
      </c>
      <c r="BJ54" s="3">
        <f t="shared" si="84"/>
        <v>45</v>
      </c>
      <c r="BK54" s="3">
        <f t="shared" si="84"/>
        <v>45</v>
      </c>
      <c r="BL54" s="3">
        <f t="shared" si="84"/>
        <v>45</v>
      </c>
      <c r="BM54" s="3">
        <f t="shared" si="85"/>
        <v>45</v>
      </c>
      <c r="BN54" s="3">
        <f t="shared" si="85"/>
        <v>45</v>
      </c>
      <c r="BO54" s="3">
        <f t="shared" si="85"/>
        <v>45</v>
      </c>
      <c r="BP54" s="3">
        <f t="shared" si="85"/>
        <v>45</v>
      </c>
      <c r="BQ54" s="3">
        <f t="shared" si="85"/>
        <v>45</v>
      </c>
      <c r="BR54" s="3">
        <f t="shared" si="85"/>
        <v>45</v>
      </c>
      <c r="BS54" s="3">
        <f t="shared" si="85"/>
        <v>45</v>
      </c>
      <c r="BT54" s="3">
        <f t="shared" si="85"/>
        <v>45</v>
      </c>
      <c r="BU54" s="3">
        <f t="shared" si="85"/>
        <v>45</v>
      </c>
      <c r="BV54" s="3">
        <f t="shared" si="85"/>
        <v>45</v>
      </c>
      <c r="BW54" s="3">
        <f t="shared" si="85"/>
        <v>45</v>
      </c>
      <c r="BX54" s="3">
        <f t="shared" si="85"/>
        <v>45</v>
      </c>
      <c r="BY54" s="3">
        <f t="shared" si="86"/>
        <v>50</v>
      </c>
      <c r="BZ54" s="3">
        <f t="shared" si="86"/>
        <v>50</v>
      </c>
      <c r="CA54" s="3">
        <f t="shared" si="86"/>
        <v>50</v>
      </c>
      <c r="CB54" s="3">
        <f t="shared" si="86"/>
        <v>50</v>
      </c>
      <c r="CC54" s="3">
        <f t="shared" si="86"/>
        <v>50</v>
      </c>
      <c r="CD54" s="3">
        <f t="shared" si="86"/>
        <v>50</v>
      </c>
      <c r="CE54" s="3">
        <f t="shared" si="86"/>
        <v>50</v>
      </c>
      <c r="CF54" s="3">
        <f t="shared" si="86"/>
        <v>50</v>
      </c>
      <c r="CG54" s="3">
        <f t="shared" si="86"/>
        <v>50</v>
      </c>
      <c r="CH54" s="3">
        <f t="shared" si="86"/>
        <v>50</v>
      </c>
      <c r="CI54" s="3">
        <f t="shared" si="86"/>
        <v>50</v>
      </c>
      <c r="CJ54" s="3">
        <f t="shared" si="86"/>
        <v>50</v>
      </c>
      <c r="CK54" s="3">
        <f t="shared" si="87"/>
        <v>50</v>
      </c>
      <c r="CL54" s="3">
        <f t="shared" si="87"/>
        <v>50</v>
      </c>
      <c r="CM54" s="3">
        <f t="shared" si="87"/>
        <v>50</v>
      </c>
      <c r="CN54" s="3">
        <f t="shared" si="87"/>
        <v>50</v>
      </c>
      <c r="CO54" s="3">
        <f t="shared" si="87"/>
        <v>50</v>
      </c>
      <c r="CP54" s="3">
        <f t="shared" si="87"/>
        <v>50</v>
      </c>
      <c r="CQ54" s="3">
        <f t="shared" si="87"/>
        <v>50</v>
      </c>
      <c r="CR54" s="3">
        <f t="shared" si="87"/>
        <v>50</v>
      </c>
      <c r="CS54" s="3">
        <f t="shared" si="87"/>
        <v>50</v>
      </c>
      <c r="CT54" s="3">
        <f t="shared" si="87"/>
        <v>50</v>
      </c>
      <c r="CU54" s="3">
        <f t="shared" si="87"/>
        <v>50</v>
      </c>
      <c r="CV54" s="3">
        <f t="shared" si="87"/>
        <v>50</v>
      </c>
    </row>
    <row r="55" spans="2:100" x14ac:dyDescent="0.2">
      <c r="B55" t="s">
        <v>80</v>
      </c>
      <c r="D55" s="3">
        <f>'budget 7 units 6D 1 2nd country'!D55</f>
        <v>70</v>
      </c>
      <c r="E55" s="3">
        <f>'budget 7 units 6D 1 2nd country'!E55</f>
        <v>70</v>
      </c>
      <c r="F55" s="3">
        <f>'budget 7 units 6D 1 2nd country'!F55</f>
        <v>70</v>
      </c>
      <c r="G55" s="3">
        <f>'budget 7 units 6D 1 2nd country'!G55</f>
        <v>70</v>
      </c>
      <c r="H55" s="3">
        <f>'budget 7 units 6D 1 2nd country'!H55</f>
        <v>70</v>
      </c>
      <c r="I55" s="3">
        <f>'budget 7 units 6D 1 2nd country'!I55</f>
        <v>70</v>
      </c>
      <c r="J55" s="3">
        <f>'budget 7 units 6D 1 2nd country'!J55</f>
        <v>70</v>
      </c>
      <c r="K55" s="3">
        <f>'budget 7 units 6D 1 2nd country'!K55</f>
        <v>70</v>
      </c>
      <c r="L55" s="3"/>
      <c r="M55" s="3">
        <f t="shared" si="77"/>
        <v>70</v>
      </c>
      <c r="N55" s="3">
        <f t="shared" si="78"/>
        <v>70</v>
      </c>
      <c r="O55" s="3">
        <f t="shared" si="78"/>
        <v>70</v>
      </c>
      <c r="P55" s="3">
        <f t="shared" si="78"/>
        <v>70</v>
      </c>
      <c r="Q55" s="3">
        <f t="shared" si="79"/>
        <v>70</v>
      </c>
      <c r="R55" s="3">
        <f t="shared" si="80"/>
        <v>70</v>
      </c>
      <c r="S55" s="3">
        <f t="shared" si="80"/>
        <v>70</v>
      </c>
      <c r="T55" s="3">
        <f t="shared" si="80"/>
        <v>70</v>
      </c>
      <c r="U55" s="3">
        <f t="shared" si="80"/>
        <v>70</v>
      </c>
      <c r="V55" s="3">
        <f t="shared" si="80"/>
        <v>70</v>
      </c>
      <c r="W55" s="3">
        <f t="shared" si="80"/>
        <v>70</v>
      </c>
      <c r="X55" s="3">
        <f t="shared" si="80"/>
        <v>70</v>
      </c>
      <c r="Y55" s="3">
        <f t="shared" si="80"/>
        <v>70</v>
      </c>
      <c r="Z55" s="3">
        <f t="shared" si="80"/>
        <v>70</v>
      </c>
      <c r="AA55" s="3">
        <f t="shared" si="80"/>
        <v>70</v>
      </c>
      <c r="AB55" s="3">
        <f t="shared" si="80"/>
        <v>70</v>
      </c>
      <c r="AC55" s="3">
        <f t="shared" si="81"/>
        <v>70</v>
      </c>
      <c r="AD55" s="3">
        <f t="shared" si="82"/>
        <v>70</v>
      </c>
      <c r="AE55" s="3">
        <f t="shared" si="82"/>
        <v>70</v>
      </c>
      <c r="AF55" s="3">
        <f t="shared" si="82"/>
        <v>70</v>
      </c>
      <c r="AG55" s="3">
        <f t="shared" si="82"/>
        <v>70</v>
      </c>
      <c r="AH55" s="3">
        <f t="shared" si="82"/>
        <v>70</v>
      </c>
      <c r="AI55" s="3">
        <f t="shared" si="82"/>
        <v>70</v>
      </c>
      <c r="AJ55" s="3">
        <f t="shared" si="82"/>
        <v>70</v>
      </c>
      <c r="AK55" s="3">
        <f t="shared" si="82"/>
        <v>70</v>
      </c>
      <c r="AL55" s="3">
        <f t="shared" si="82"/>
        <v>70</v>
      </c>
      <c r="AM55" s="3">
        <f t="shared" si="82"/>
        <v>70</v>
      </c>
      <c r="AN55" s="3">
        <f t="shared" si="82"/>
        <v>70</v>
      </c>
      <c r="AO55" s="3">
        <f t="shared" si="83"/>
        <v>70</v>
      </c>
      <c r="AP55" s="3">
        <f t="shared" si="83"/>
        <v>70</v>
      </c>
      <c r="AQ55" s="3">
        <f t="shared" si="83"/>
        <v>70</v>
      </c>
      <c r="AR55" s="3">
        <f t="shared" si="83"/>
        <v>70</v>
      </c>
      <c r="AS55" s="3">
        <f t="shared" si="83"/>
        <v>70</v>
      </c>
      <c r="AT55" s="3">
        <f t="shared" si="83"/>
        <v>70</v>
      </c>
      <c r="AU55" s="3">
        <f t="shared" si="83"/>
        <v>70</v>
      </c>
      <c r="AV55" s="3">
        <f t="shared" si="83"/>
        <v>70</v>
      </c>
      <c r="AW55" s="3">
        <f t="shared" si="83"/>
        <v>70</v>
      </c>
      <c r="AX55" s="3">
        <f t="shared" si="83"/>
        <v>70</v>
      </c>
      <c r="AY55" s="3">
        <f t="shared" si="83"/>
        <v>70</v>
      </c>
      <c r="AZ55" s="3">
        <f t="shared" si="83"/>
        <v>70</v>
      </c>
      <c r="BA55" s="3">
        <f t="shared" si="84"/>
        <v>70</v>
      </c>
      <c r="BB55" s="3">
        <f t="shared" si="84"/>
        <v>70</v>
      </c>
      <c r="BC55" s="3">
        <f t="shared" si="84"/>
        <v>70</v>
      </c>
      <c r="BD55" s="3">
        <f t="shared" si="84"/>
        <v>70</v>
      </c>
      <c r="BE55" s="3">
        <f t="shared" si="84"/>
        <v>70</v>
      </c>
      <c r="BF55" s="3">
        <f t="shared" si="84"/>
        <v>70</v>
      </c>
      <c r="BG55" s="3">
        <f t="shared" si="84"/>
        <v>70</v>
      </c>
      <c r="BH55" s="3">
        <f t="shared" si="84"/>
        <v>70</v>
      </c>
      <c r="BI55" s="3">
        <f t="shared" si="84"/>
        <v>70</v>
      </c>
      <c r="BJ55" s="3">
        <f t="shared" si="84"/>
        <v>70</v>
      </c>
      <c r="BK55" s="3">
        <f t="shared" si="84"/>
        <v>70</v>
      </c>
      <c r="BL55" s="3">
        <f t="shared" si="84"/>
        <v>70</v>
      </c>
      <c r="BM55" s="3">
        <f t="shared" si="85"/>
        <v>70</v>
      </c>
      <c r="BN55" s="3">
        <f t="shared" si="85"/>
        <v>70</v>
      </c>
      <c r="BO55" s="3">
        <f t="shared" si="85"/>
        <v>70</v>
      </c>
      <c r="BP55" s="3">
        <f t="shared" si="85"/>
        <v>70</v>
      </c>
      <c r="BQ55" s="3">
        <f t="shared" si="85"/>
        <v>70</v>
      </c>
      <c r="BR55" s="3">
        <f t="shared" si="85"/>
        <v>70</v>
      </c>
      <c r="BS55" s="3">
        <f t="shared" si="85"/>
        <v>70</v>
      </c>
      <c r="BT55" s="3">
        <f t="shared" si="85"/>
        <v>70</v>
      </c>
      <c r="BU55" s="3">
        <f t="shared" si="85"/>
        <v>70</v>
      </c>
      <c r="BV55" s="3">
        <f t="shared" si="85"/>
        <v>70</v>
      </c>
      <c r="BW55" s="3">
        <f t="shared" si="85"/>
        <v>70</v>
      </c>
      <c r="BX55" s="3">
        <f t="shared" si="85"/>
        <v>70</v>
      </c>
      <c r="BY55" s="3">
        <f t="shared" si="86"/>
        <v>70</v>
      </c>
      <c r="BZ55" s="3">
        <f t="shared" si="86"/>
        <v>70</v>
      </c>
      <c r="CA55" s="3">
        <f t="shared" si="86"/>
        <v>70</v>
      </c>
      <c r="CB55" s="3">
        <f t="shared" si="86"/>
        <v>70</v>
      </c>
      <c r="CC55" s="3">
        <f t="shared" si="86"/>
        <v>70</v>
      </c>
      <c r="CD55" s="3">
        <f t="shared" si="86"/>
        <v>70</v>
      </c>
      <c r="CE55" s="3">
        <f t="shared" si="86"/>
        <v>70</v>
      </c>
      <c r="CF55" s="3">
        <f t="shared" si="86"/>
        <v>70</v>
      </c>
      <c r="CG55" s="3">
        <f t="shared" si="86"/>
        <v>70</v>
      </c>
      <c r="CH55" s="3">
        <f t="shared" si="86"/>
        <v>70</v>
      </c>
      <c r="CI55" s="3">
        <f t="shared" si="86"/>
        <v>70</v>
      </c>
      <c r="CJ55" s="3">
        <f t="shared" si="86"/>
        <v>70</v>
      </c>
      <c r="CK55" s="3">
        <f t="shared" si="87"/>
        <v>70</v>
      </c>
      <c r="CL55" s="3">
        <f t="shared" si="87"/>
        <v>70</v>
      </c>
      <c r="CM55" s="3">
        <f t="shared" si="87"/>
        <v>70</v>
      </c>
      <c r="CN55" s="3">
        <f t="shared" si="87"/>
        <v>70</v>
      </c>
      <c r="CO55" s="3">
        <f t="shared" si="87"/>
        <v>70</v>
      </c>
      <c r="CP55" s="3">
        <f t="shared" si="87"/>
        <v>70</v>
      </c>
      <c r="CQ55" s="3">
        <f t="shared" si="87"/>
        <v>70</v>
      </c>
      <c r="CR55" s="3">
        <f t="shared" si="87"/>
        <v>70</v>
      </c>
      <c r="CS55" s="3">
        <f t="shared" si="87"/>
        <v>70</v>
      </c>
      <c r="CT55" s="3">
        <f t="shared" si="87"/>
        <v>70</v>
      </c>
      <c r="CU55" s="3">
        <f t="shared" si="87"/>
        <v>70</v>
      </c>
      <c r="CV55" s="3">
        <f t="shared" si="87"/>
        <v>70</v>
      </c>
    </row>
    <row r="56" spans="2:100" x14ac:dyDescent="0.2">
      <c r="B56" t="s">
        <v>62</v>
      </c>
      <c r="D56" s="3">
        <f>'budget 7 units 6D 1 2nd country'!D56</f>
        <v>5400</v>
      </c>
      <c r="E56" s="3">
        <f>'budget 7 units 6D 1 2nd country'!E56</f>
        <v>5400</v>
      </c>
      <c r="F56" s="3">
        <f>'budget 7 units 6D 1 2nd country'!F56</f>
        <v>5600</v>
      </c>
      <c r="G56" s="3">
        <f>'budget 7 units 6D 1 2nd country'!G56</f>
        <v>5900</v>
      </c>
      <c r="H56" s="3">
        <f>'budget 7 units 6D 1 2nd country'!H56</f>
        <v>6100</v>
      </c>
      <c r="I56" s="3">
        <f>'budget 7 units 6D 1 2nd country'!I56</f>
        <v>6300</v>
      </c>
      <c r="J56" s="3">
        <f>'budget 7 units 6D 1 2nd country'!J56</f>
        <v>6426</v>
      </c>
      <c r="K56" s="3">
        <f>'budget 7 units 6D 1 2nd country'!K56</f>
        <v>6554.52</v>
      </c>
      <c r="L56" s="3"/>
      <c r="M56" s="3">
        <f t="shared" si="77"/>
        <v>5400</v>
      </c>
      <c r="N56" s="3">
        <f t="shared" si="78"/>
        <v>5400</v>
      </c>
      <c r="O56" s="3">
        <f t="shared" si="78"/>
        <v>5400</v>
      </c>
      <c r="P56" s="3">
        <f t="shared" si="78"/>
        <v>5400</v>
      </c>
      <c r="Q56" s="3">
        <f t="shared" si="79"/>
        <v>5400</v>
      </c>
      <c r="R56" s="3">
        <f t="shared" si="80"/>
        <v>5400</v>
      </c>
      <c r="S56" s="3">
        <f t="shared" si="80"/>
        <v>5400</v>
      </c>
      <c r="T56" s="3">
        <f t="shared" si="80"/>
        <v>5400</v>
      </c>
      <c r="U56" s="3">
        <f t="shared" si="80"/>
        <v>5400</v>
      </c>
      <c r="V56" s="3">
        <f t="shared" si="80"/>
        <v>5400</v>
      </c>
      <c r="W56" s="3">
        <f t="shared" si="80"/>
        <v>5400</v>
      </c>
      <c r="X56" s="3">
        <f t="shared" si="80"/>
        <v>5400</v>
      </c>
      <c r="Y56" s="3">
        <f t="shared" si="80"/>
        <v>5400</v>
      </c>
      <c r="Z56" s="3">
        <f t="shared" si="80"/>
        <v>5400</v>
      </c>
      <c r="AA56" s="3">
        <f t="shared" si="80"/>
        <v>5400</v>
      </c>
      <c r="AB56" s="3">
        <f t="shared" si="80"/>
        <v>5400</v>
      </c>
      <c r="AC56" s="3">
        <f t="shared" si="81"/>
        <v>5600</v>
      </c>
      <c r="AD56" s="3">
        <f t="shared" si="82"/>
        <v>5600</v>
      </c>
      <c r="AE56" s="3">
        <f t="shared" si="82"/>
        <v>5600</v>
      </c>
      <c r="AF56" s="3">
        <f t="shared" si="82"/>
        <v>5600</v>
      </c>
      <c r="AG56" s="3">
        <f t="shared" si="82"/>
        <v>5600</v>
      </c>
      <c r="AH56" s="3">
        <f t="shared" si="82"/>
        <v>5600</v>
      </c>
      <c r="AI56" s="3">
        <f t="shared" si="82"/>
        <v>5600</v>
      </c>
      <c r="AJ56" s="3">
        <f t="shared" si="82"/>
        <v>5600</v>
      </c>
      <c r="AK56" s="3">
        <f t="shared" si="82"/>
        <v>5600</v>
      </c>
      <c r="AL56" s="3">
        <f t="shared" si="82"/>
        <v>5600</v>
      </c>
      <c r="AM56" s="3">
        <f t="shared" si="82"/>
        <v>5600</v>
      </c>
      <c r="AN56" s="3">
        <f t="shared" si="82"/>
        <v>5600</v>
      </c>
      <c r="AO56" s="3">
        <f t="shared" si="83"/>
        <v>5900</v>
      </c>
      <c r="AP56" s="3">
        <f t="shared" si="83"/>
        <v>5900</v>
      </c>
      <c r="AQ56" s="3">
        <f t="shared" si="83"/>
        <v>5900</v>
      </c>
      <c r="AR56" s="3">
        <f t="shared" si="83"/>
        <v>5900</v>
      </c>
      <c r="AS56" s="3">
        <f t="shared" si="83"/>
        <v>5900</v>
      </c>
      <c r="AT56" s="3">
        <f t="shared" si="83"/>
        <v>5900</v>
      </c>
      <c r="AU56" s="3">
        <f t="shared" si="83"/>
        <v>5900</v>
      </c>
      <c r="AV56" s="3">
        <f t="shared" si="83"/>
        <v>5900</v>
      </c>
      <c r="AW56" s="3">
        <f t="shared" si="83"/>
        <v>5900</v>
      </c>
      <c r="AX56" s="3">
        <f t="shared" si="83"/>
        <v>5900</v>
      </c>
      <c r="AY56" s="3">
        <f t="shared" si="83"/>
        <v>5900</v>
      </c>
      <c r="AZ56" s="3">
        <f t="shared" si="83"/>
        <v>5900</v>
      </c>
      <c r="BA56" s="3">
        <f t="shared" si="84"/>
        <v>5900</v>
      </c>
      <c r="BB56" s="3">
        <f t="shared" si="84"/>
        <v>5900</v>
      </c>
      <c r="BC56" s="3">
        <f t="shared" si="84"/>
        <v>5900</v>
      </c>
      <c r="BD56" s="3">
        <f t="shared" si="84"/>
        <v>5900</v>
      </c>
      <c r="BE56" s="3">
        <f t="shared" si="84"/>
        <v>5900</v>
      </c>
      <c r="BF56" s="3">
        <f t="shared" si="84"/>
        <v>5900</v>
      </c>
      <c r="BG56" s="3">
        <f t="shared" si="84"/>
        <v>5900</v>
      </c>
      <c r="BH56" s="3">
        <f t="shared" si="84"/>
        <v>5900</v>
      </c>
      <c r="BI56" s="3">
        <f t="shared" si="84"/>
        <v>5900</v>
      </c>
      <c r="BJ56" s="3">
        <f t="shared" si="84"/>
        <v>5900</v>
      </c>
      <c r="BK56" s="3">
        <f t="shared" si="84"/>
        <v>5900</v>
      </c>
      <c r="BL56" s="3">
        <f t="shared" si="84"/>
        <v>5900</v>
      </c>
      <c r="BM56" s="3">
        <f t="shared" si="85"/>
        <v>5900</v>
      </c>
      <c r="BN56" s="3">
        <f t="shared" si="85"/>
        <v>5900</v>
      </c>
      <c r="BO56" s="3">
        <f t="shared" si="85"/>
        <v>5900</v>
      </c>
      <c r="BP56" s="3">
        <f t="shared" si="85"/>
        <v>5900</v>
      </c>
      <c r="BQ56" s="3">
        <f t="shared" si="85"/>
        <v>5900</v>
      </c>
      <c r="BR56" s="3">
        <f t="shared" si="85"/>
        <v>5900</v>
      </c>
      <c r="BS56" s="3">
        <f t="shared" si="85"/>
        <v>5900</v>
      </c>
      <c r="BT56" s="3">
        <f t="shared" si="85"/>
        <v>5900</v>
      </c>
      <c r="BU56" s="3">
        <f t="shared" si="85"/>
        <v>5900</v>
      </c>
      <c r="BV56" s="3">
        <f t="shared" si="85"/>
        <v>5900</v>
      </c>
      <c r="BW56" s="3">
        <f t="shared" si="85"/>
        <v>5900</v>
      </c>
      <c r="BX56" s="3">
        <f t="shared" si="85"/>
        <v>5900</v>
      </c>
      <c r="BY56" s="3">
        <f t="shared" si="86"/>
        <v>6426</v>
      </c>
      <c r="BZ56" s="3">
        <f t="shared" si="86"/>
        <v>6426</v>
      </c>
      <c r="CA56" s="3">
        <f t="shared" si="86"/>
        <v>6426</v>
      </c>
      <c r="CB56" s="3">
        <f t="shared" si="86"/>
        <v>6426</v>
      </c>
      <c r="CC56" s="3">
        <f t="shared" si="86"/>
        <v>6426</v>
      </c>
      <c r="CD56" s="3">
        <f t="shared" si="86"/>
        <v>6426</v>
      </c>
      <c r="CE56" s="3">
        <f t="shared" si="86"/>
        <v>6426</v>
      </c>
      <c r="CF56" s="3">
        <f t="shared" si="86"/>
        <v>6426</v>
      </c>
      <c r="CG56" s="3">
        <f t="shared" si="86"/>
        <v>6426</v>
      </c>
      <c r="CH56" s="3">
        <f t="shared" si="86"/>
        <v>6426</v>
      </c>
      <c r="CI56" s="3">
        <f t="shared" si="86"/>
        <v>6426</v>
      </c>
      <c r="CJ56" s="3">
        <f t="shared" si="86"/>
        <v>6426</v>
      </c>
      <c r="CK56" s="3">
        <f t="shared" si="87"/>
        <v>6554.52</v>
      </c>
      <c r="CL56" s="3">
        <f t="shared" si="87"/>
        <v>6554.52</v>
      </c>
      <c r="CM56" s="3">
        <f t="shared" si="87"/>
        <v>6554.52</v>
      </c>
      <c r="CN56" s="3">
        <f t="shared" si="87"/>
        <v>6554.52</v>
      </c>
      <c r="CO56" s="3">
        <f t="shared" si="87"/>
        <v>6554.52</v>
      </c>
      <c r="CP56" s="3">
        <f t="shared" si="87"/>
        <v>6554.52</v>
      </c>
      <c r="CQ56" s="3">
        <f t="shared" si="87"/>
        <v>6554.52</v>
      </c>
      <c r="CR56" s="3">
        <f t="shared" si="87"/>
        <v>6554.52</v>
      </c>
      <c r="CS56" s="3">
        <f t="shared" si="87"/>
        <v>6554.52</v>
      </c>
      <c r="CT56" s="3">
        <f t="shared" si="87"/>
        <v>6554.52</v>
      </c>
      <c r="CU56" s="3">
        <f t="shared" si="87"/>
        <v>6554.52</v>
      </c>
      <c r="CV56" s="3">
        <f t="shared" si="87"/>
        <v>6554.52</v>
      </c>
    </row>
    <row r="57" spans="2:100" x14ac:dyDescent="0.2">
      <c r="B57" t="s">
        <v>6</v>
      </c>
      <c r="D57" s="30">
        <f>'budget 7 units 6D 1 2nd country'!D57</f>
        <v>0.1</v>
      </c>
      <c r="E57" s="30">
        <f>'budget 7 units 6D 1 2nd country'!E57</f>
        <v>0.1</v>
      </c>
      <c r="F57" s="30">
        <f>'budget 7 units 6D 1 2nd country'!F57</f>
        <v>0.1</v>
      </c>
      <c r="G57" s="30">
        <f>'budget 7 units 6D 1 2nd country'!G57</f>
        <v>0.09</v>
      </c>
      <c r="H57" s="30">
        <f>'budget 7 units 6D 1 2nd country'!H57</f>
        <v>0.08</v>
      </c>
      <c r="I57" s="30">
        <f>'budget 7 units 6D 1 2nd country'!I57</f>
        <v>7.0000000000000007E-2</v>
      </c>
      <c r="J57" s="30">
        <f>'budget 7 units 6D 1 2nd country'!J57</f>
        <v>6.3000000000000014E-2</v>
      </c>
      <c r="K57" s="30">
        <f>'budget 7 units 6D 1 2nd country'!K57</f>
        <v>5.6700000000000014E-2</v>
      </c>
      <c r="L57" s="5"/>
      <c r="M57" s="5">
        <f t="shared" si="77"/>
        <v>0.1</v>
      </c>
      <c r="N57" s="5">
        <f t="shared" si="78"/>
        <v>0.1</v>
      </c>
      <c r="O57" s="5">
        <f t="shared" si="78"/>
        <v>0.1</v>
      </c>
      <c r="P57" s="5">
        <f t="shared" si="78"/>
        <v>0.1</v>
      </c>
      <c r="Q57" s="5">
        <f t="shared" si="79"/>
        <v>0.1</v>
      </c>
      <c r="R57" s="5">
        <f t="shared" si="80"/>
        <v>0.1</v>
      </c>
      <c r="S57" s="5">
        <f t="shared" si="80"/>
        <v>0.1</v>
      </c>
      <c r="T57" s="5">
        <f t="shared" si="80"/>
        <v>0.1</v>
      </c>
      <c r="U57" s="5">
        <f t="shared" si="80"/>
        <v>0.1</v>
      </c>
      <c r="V57" s="5">
        <f t="shared" si="80"/>
        <v>0.1</v>
      </c>
      <c r="W57" s="5">
        <f t="shared" si="80"/>
        <v>0.1</v>
      </c>
      <c r="X57" s="5">
        <f t="shared" si="80"/>
        <v>0.1</v>
      </c>
      <c r="Y57" s="5">
        <f t="shared" si="80"/>
        <v>0.1</v>
      </c>
      <c r="Z57" s="5">
        <f t="shared" si="80"/>
        <v>0.1</v>
      </c>
      <c r="AA57" s="5">
        <f t="shared" si="80"/>
        <v>0.1</v>
      </c>
      <c r="AB57" s="5">
        <f t="shared" si="80"/>
        <v>0.1</v>
      </c>
      <c r="AC57" s="5">
        <f t="shared" si="81"/>
        <v>0.1</v>
      </c>
      <c r="AD57" s="5">
        <f t="shared" si="82"/>
        <v>0.1</v>
      </c>
      <c r="AE57" s="5">
        <f t="shared" si="82"/>
        <v>0.1</v>
      </c>
      <c r="AF57" s="5">
        <f t="shared" si="82"/>
        <v>0.1</v>
      </c>
      <c r="AG57" s="5">
        <f t="shared" si="82"/>
        <v>0.1</v>
      </c>
      <c r="AH57" s="5">
        <f t="shared" si="82"/>
        <v>0.1</v>
      </c>
      <c r="AI57" s="5">
        <f t="shared" si="82"/>
        <v>0.1</v>
      </c>
      <c r="AJ57" s="5">
        <f t="shared" si="82"/>
        <v>0.1</v>
      </c>
      <c r="AK57" s="5">
        <f t="shared" si="82"/>
        <v>0.1</v>
      </c>
      <c r="AL57" s="5">
        <f t="shared" si="82"/>
        <v>0.1</v>
      </c>
      <c r="AM57" s="5">
        <f t="shared" si="82"/>
        <v>0.1</v>
      </c>
      <c r="AN57" s="5">
        <f t="shared" si="82"/>
        <v>0.1</v>
      </c>
      <c r="AO57" s="5">
        <f t="shared" si="83"/>
        <v>0.09</v>
      </c>
      <c r="AP57" s="5">
        <f t="shared" si="83"/>
        <v>0.09</v>
      </c>
      <c r="AQ57" s="5">
        <f t="shared" si="83"/>
        <v>0.09</v>
      </c>
      <c r="AR57" s="5">
        <f t="shared" si="83"/>
        <v>0.09</v>
      </c>
      <c r="AS57" s="5">
        <f t="shared" si="83"/>
        <v>0.09</v>
      </c>
      <c r="AT57" s="5">
        <f t="shared" si="83"/>
        <v>0.09</v>
      </c>
      <c r="AU57" s="5">
        <f t="shared" si="83"/>
        <v>0.09</v>
      </c>
      <c r="AV57" s="5">
        <f t="shared" si="83"/>
        <v>0.09</v>
      </c>
      <c r="AW57" s="5">
        <f t="shared" si="83"/>
        <v>0.09</v>
      </c>
      <c r="AX57" s="5">
        <f t="shared" si="83"/>
        <v>0.09</v>
      </c>
      <c r="AY57" s="5">
        <f t="shared" si="83"/>
        <v>0.09</v>
      </c>
      <c r="AZ57" s="5">
        <f t="shared" si="83"/>
        <v>0.09</v>
      </c>
      <c r="BA57" s="5">
        <f t="shared" si="84"/>
        <v>0.09</v>
      </c>
      <c r="BB57" s="5">
        <f t="shared" si="84"/>
        <v>0.09</v>
      </c>
      <c r="BC57" s="5">
        <f t="shared" si="84"/>
        <v>0.09</v>
      </c>
      <c r="BD57" s="5">
        <f t="shared" si="84"/>
        <v>0.09</v>
      </c>
      <c r="BE57" s="5">
        <f t="shared" si="84"/>
        <v>0.09</v>
      </c>
      <c r="BF57" s="5">
        <f t="shared" si="84"/>
        <v>0.09</v>
      </c>
      <c r="BG57" s="5">
        <f t="shared" si="84"/>
        <v>0.09</v>
      </c>
      <c r="BH57" s="5">
        <f t="shared" si="84"/>
        <v>0.09</v>
      </c>
      <c r="BI57" s="5">
        <f t="shared" si="84"/>
        <v>0.09</v>
      </c>
      <c r="BJ57" s="5">
        <f t="shared" si="84"/>
        <v>0.09</v>
      </c>
      <c r="BK57" s="5">
        <f t="shared" si="84"/>
        <v>0.09</v>
      </c>
      <c r="BL57" s="5">
        <f t="shared" si="84"/>
        <v>0.09</v>
      </c>
      <c r="BM57" s="5">
        <f t="shared" si="85"/>
        <v>0.09</v>
      </c>
      <c r="BN57" s="5">
        <f t="shared" si="85"/>
        <v>0.09</v>
      </c>
      <c r="BO57" s="5">
        <f t="shared" si="85"/>
        <v>0.09</v>
      </c>
      <c r="BP57" s="5">
        <f t="shared" si="85"/>
        <v>0.09</v>
      </c>
      <c r="BQ57" s="5">
        <f t="shared" si="85"/>
        <v>0.09</v>
      </c>
      <c r="BR57" s="5">
        <f t="shared" si="85"/>
        <v>0.09</v>
      </c>
      <c r="BS57" s="5">
        <f t="shared" si="85"/>
        <v>0.09</v>
      </c>
      <c r="BT57" s="5">
        <f t="shared" si="85"/>
        <v>0.09</v>
      </c>
      <c r="BU57" s="5">
        <f t="shared" si="85"/>
        <v>0.09</v>
      </c>
      <c r="BV57" s="5">
        <f t="shared" si="85"/>
        <v>0.09</v>
      </c>
      <c r="BW57" s="5">
        <f t="shared" si="85"/>
        <v>0.09</v>
      </c>
      <c r="BX57" s="5">
        <f t="shared" si="85"/>
        <v>0.09</v>
      </c>
      <c r="BY57" s="5">
        <f t="shared" si="86"/>
        <v>6.3000000000000014E-2</v>
      </c>
      <c r="BZ57" s="5">
        <f t="shared" si="86"/>
        <v>6.3000000000000014E-2</v>
      </c>
      <c r="CA57" s="5">
        <f t="shared" si="86"/>
        <v>6.3000000000000014E-2</v>
      </c>
      <c r="CB57" s="5">
        <f t="shared" si="86"/>
        <v>6.3000000000000014E-2</v>
      </c>
      <c r="CC57" s="5">
        <f t="shared" si="86"/>
        <v>6.3000000000000014E-2</v>
      </c>
      <c r="CD57" s="5">
        <f t="shared" si="86"/>
        <v>6.3000000000000014E-2</v>
      </c>
      <c r="CE57" s="5">
        <f t="shared" si="86"/>
        <v>6.3000000000000014E-2</v>
      </c>
      <c r="CF57" s="5">
        <f t="shared" si="86"/>
        <v>6.3000000000000014E-2</v>
      </c>
      <c r="CG57" s="5">
        <f t="shared" si="86"/>
        <v>6.3000000000000014E-2</v>
      </c>
      <c r="CH57" s="5">
        <f t="shared" si="86"/>
        <v>6.3000000000000014E-2</v>
      </c>
      <c r="CI57" s="5">
        <f t="shared" si="86"/>
        <v>6.3000000000000014E-2</v>
      </c>
      <c r="CJ57" s="5">
        <f t="shared" si="86"/>
        <v>6.3000000000000014E-2</v>
      </c>
      <c r="CK57" s="5">
        <f t="shared" si="87"/>
        <v>5.6700000000000014E-2</v>
      </c>
      <c r="CL57" s="5">
        <f t="shared" si="87"/>
        <v>5.6700000000000014E-2</v>
      </c>
      <c r="CM57" s="5">
        <f t="shared" si="87"/>
        <v>5.6700000000000014E-2</v>
      </c>
      <c r="CN57" s="5">
        <f t="shared" si="87"/>
        <v>5.6700000000000014E-2</v>
      </c>
      <c r="CO57" s="5">
        <f t="shared" si="87"/>
        <v>5.6700000000000014E-2</v>
      </c>
      <c r="CP57" s="5">
        <f t="shared" si="87"/>
        <v>5.6700000000000014E-2</v>
      </c>
      <c r="CQ57" s="5">
        <f t="shared" si="87"/>
        <v>5.6700000000000014E-2</v>
      </c>
      <c r="CR57" s="5">
        <f t="shared" si="87"/>
        <v>5.6700000000000014E-2</v>
      </c>
      <c r="CS57" s="5">
        <f t="shared" si="87"/>
        <v>5.6700000000000014E-2</v>
      </c>
      <c r="CT57" s="5">
        <f t="shared" si="87"/>
        <v>5.6700000000000014E-2</v>
      </c>
      <c r="CU57" s="5">
        <f t="shared" si="87"/>
        <v>5.6700000000000014E-2</v>
      </c>
      <c r="CV57" s="5">
        <f t="shared" si="87"/>
        <v>5.6700000000000014E-2</v>
      </c>
    </row>
    <row r="58" spans="2:100" x14ac:dyDescent="0.2">
      <c r="B58" t="s">
        <v>89</v>
      </c>
      <c r="D58" s="30">
        <f>'budget 7 units 6D 1 2nd country'!D58</f>
        <v>0.1</v>
      </c>
      <c r="E58" s="30">
        <f>'budget 7 units 6D 1 2nd country'!E58</f>
        <v>0.1</v>
      </c>
      <c r="F58" s="30">
        <f>'budget 7 units 6D 1 2nd country'!F58</f>
        <v>0.1</v>
      </c>
      <c r="G58" s="30">
        <f>'budget 7 units 6D 1 2nd country'!G58</f>
        <v>0.1</v>
      </c>
      <c r="H58" s="30">
        <f>'budget 7 units 6D 1 2nd country'!H58</f>
        <v>0.1</v>
      </c>
      <c r="I58" s="30">
        <f>'budget 7 units 6D 1 2nd country'!I58</f>
        <v>0.1</v>
      </c>
      <c r="J58" s="30">
        <f>'budget 7 units 6D 1 2nd country'!J58</f>
        <v>0.1</v>
      </c>
      <c r="K58" s="30">
        <f>'budget 7 units 6D 1 2nd country'!K58</f>
        <v>0.1</v>
      </c>
      <c r="L58" s="6"/>
      <c r="M58" s="5">
        <f t="shared" si="77"/>
        <v>0.1</v>
      </c>
      <c r="N58" s="5">
        <f t="shared" si="78"/>
        <v>0.1</v>
      </c>
      <c r="O58" s="5">
        <f t="shared" si="78"/>
        <v>0.1</v>
      </c>
      <c r="P58" s="5">
        <f t="shared" si="78"/>
        <v>0.1</v>
      </c>
      <c r="Q58" s="5">
        <f t="shared" si="79"/>
        <v>0.1</v>
      </c>
      <c r="R58" s="5">
        <f t="shared" si="80"/>
        <v>0.1</v>
      </c>
      <c r="S58" s="5">
        <f t="shared" si="80"/>
        <v>0.1</v>
      </c>
      <c r="T58" s="5">
        <f t="shared" si="80"/>
        <v>0.1</v>
      </c>
      <c r="U58" s="5">
        <f t="shared" si="80"/>
        <v>0.1</v>
      </c>
      <c r="V58" s="5">
        <f t="shared" si="80"/>
        <v>0.1</v>
      </c>
      <c r="W58" s="5">
        <f t="shared" si="80"/>
        <v>0.1</v>
      </c>
      <c r="X58" s="5">
        <f t="shared" si="80"/>
        <v>0.1</v>
      </c>
      <c r="Y58" s="5">
        <f t="shared" si="80"/>
        <v>0.1</v>
      </c>
      <c r="Z58" s="5">
        <f t="shared" si="80"/>
        <v>0.1</v>
      </c>
      <c r="AA58" s="5">
        <f t="shared" si="80"/>
        <v>0.1</v>
      </c>
      <c r="AB58" s="5">
        <f t="shared" si="80"/>
        <v>0.1</v>
      </c>
      <c r="AC58" s="5">
        <f t="shared" si="81"/>
        <v>0.1</v>
      </c>
      <c r="AD58" s="5">
        <f t="shared" si="82"/>
        <v>0.1</v>
      </c>
      <c r="AE58" s="5">
        <f t="shared" si="82"/>
        <v>0.1</v>
      </c>
      <c r="AF58" s="5">
        <f t="shared" si="82"/>
        <v>0.1</v>
      </c>
      <c r="AG58" s="5">
        <f t="shared" si="82"/>
        <v>0.1</v>
      </c>
      <c r="AH58" s="5">
        <f t="shared" si="82"/>
        <v>0.1</v>
      </c>
      <c r="AI58" s="5">
        <f t="shared" si="82"/>
        <v>0.1</v>
      </c>
      <c r="AJ58" s="5">
        <f t="shared" si="82"/>
        <v>0.1</v>
      </c>
      <c r="AK58" s="5">
        <f t="shared" si="82"/>
        <v>0.1</v>
      </c>
      <c r="AL58" s="5">
        <f t="shared" si="82"/>
        <v>0.1</v>
      </c>
      <c r="AM58" s="5">
        <f t="shared" si="82"/>
        <v>0.1</v>
      </c>
      <c r="AN58" s="5">
        <f t="shared" si="82"/>
        <v>0.1</v>
      </c>
      <c r="AO58" s="5">
        <f t="shared" si="83"/>
        <v>0.1</v>
      </c>
      <c r="AP58" s="5">
        <f t="shared" si="83"/>
        <v>0.1</v>
      </c>
      <c r="AQ58" s="5">
        <f t="shared" si="83"/>
        <v>0.1</v>
      </c>
      <c r="AR58" s="5">
        <f t="shared" si="83"/>
        <v>0.1</v>
      </c>
      <c r="AS58" s="5">
        <f t="shared" si="83"/>
        <v>0.1</v>
      </c>
      <c r="AT58" s="5">
        <f t="shared" si="83"/>
        <v>0.1</v>
      </c>
      <c r="AU58" s="5">
        <f t="shared" si="83"/>
        <v>0.1</v>
      </c>
      <c r="AV58" s="5">
        <f t="shared" si="83"/>
        <v>0.1</v>
      </c>
      <c r="AW58" s="5">
        <f t="shared" si="83"/>
        <v>0.1</v>
      </c>
      <c r="AX58" s="5">
        <f t="shared" si="83"/>
        <v>0.1</v>
      </c>
      <c r="AY58" s="5">
        <f t="shared" si="83"/>
        <v>0.1</v>
      </c>
      <c r="AZ58" s="5">
        <f t="shared" si="83"/>
        <v>0.1</v>
      </c>
      <c r="BA58" s="5">
        <f t="shared" si="84"/>
        <v>0.1</v>
      </c>
      <c r="BB58" s="5">
        <f t="shared" si="84"/>
        <v>0.1</v>
      </c>
      <c r="BC58" s="5">
        <f t="shared" si="84"/>
        <v>0.1</v>
      </c>
      <c r="BD58" s="5">
        <f t="shared" si="84"/>
        <v>0.1</v>
      </c>
      <c r="BE58" s="5">
        <f t="shared" si="84"/>
        <v>0.1</v>
      </c>
      <c r="BF58" s="5">
        <f t="shared" si="84"/>
        <v>0.1</v>
      </c>
      <c r="BG58" s="5">
        <f t="shared" si="84"/>
        <v>0.1</v>
      </c>
      <c r="BH58" s="5">
        <f t="shared" si="84"/>
        <v>0.1</v>
      </c>
      <c r="BI58" s="5">
        <f t="shared" si="84"/>
        <v>0.1</v>
      </c>
      <c r="BJ58" s="5">
        <f t="shared" si="84"/>
        <v>0.1</v>
      </c>
      <c r="BK58" s="5">
        <f t="shared" si="84"/>
        <v>0.1</v>
      </c>
      <c r="BL58" s="5">
        <f t="shared" si="84"/>
        <v>0.1</v>
      </c>
      <c r="BM58" s="5">
        <f t="shared" si="85"/>
        <v>0.1</v>
      </c>
      <c r="BN58" s="5">
        <f t="shared" si="85"/>
        <v>0.1</v>
      </c>
      <c r="BO58" s="5">
        <f t="shared" si="85"/>
        <v>0.1</v>
      </c>
      <c r="BP58" s="5">
        <f t="shared" si="85"/>
        <v>0.1</v>
      </c>
      <c r="BQ58" s="5">
        <f t="shared" si="85"/>
        <v>0.1</v>
      </c>
      <c r="BR58" s="5">
        <f t="shared" si="85"/>
        <v>0.1</v>
      </c>
      <c r="BS58" s="5">
        <f t="shared" si="85"/>
        <v>0.1</v>
      </c>
      <c r="BT58" s="5">
        <f t="shared" si="85"/>
        <v>0.1</v>
      </c>
      <c r="BU58" s="5">
        <f t="shared" si="85"/>
        <v>0.1</v>
      </c>
      <c r="BV58" s="5">
        <f t="shared" si="85"/>
        <v>0.1</v>
      </c>
      <c r="BW58" s="5">
        <f t="shared" si="85"/>
        <v>0.1</v>
      </c>
      <c r="BX58" s="5">
        <f t="shared" si="85"/>
        <v>0.1</v>
      </c>
      <c r="BY58" s="5">
        <f t="shared" si="86"/>
        <v>0.1</v>
      </c>
      <c r="BZ58" s="5">
        <f t="shared" si="86"/>
        <v>0.1</v>
      </c>
      <c r="CA58" s="5">
        <f t="shared" si="86"/>
        <v>0.1</v>
      </c>
      <c r="CB58" s="5">
        <f t="shared" si="86"/>
        <v>0.1</v>
      </c>
      <c r="CC58" s="5">
        <f t="shared" si="86"/>
        <v>0.1</v>
      </c>
      <c r="CD58" s="5">
        <f t="shared" si="86"/>
        <v>0.1</v>
      </c>
      <c r="CE58" s="5">
        <f t="shared" si="86"/>
        <v>0.1</v>
      </c>
      <c r="CF58" s="5">
        <f t="shared" si="86"/>
        <v>0.1</v>
      </c>
      <c r="CG58" s="5">
        <f t="shared" si="86"/>
        <v>0.1</v>
      </c>
      <c r="CH58" s="5">
        <f t="shared" si="86"/>
        <v>0.1</v>
      </c>
      <c r="CI58" s="5">
        <f t="shared" si="86"/>
        <v>0.1</v>
      </c>
      <c r="CJ58" s="5">
        <f t="shared" si="86"/>
        <v>0.1</v>
      </c>
      <c r="CK58" s="5">
        <f t="shared" si="87"/>
        <v>0.1</v>
      </c>
      <c r="CL58" s="5">
        <f t="shared" si="87"/>
        <v>0.1</v>
      </c>
      <c r="CM58" s="5">
        <f t="shared" si="87"/>
        <v>0.1</v>
      </c>
      <c r="CN58" s="5">
        <f t="shared" si="87"/>
        <v>0.1</v>
      </c>
      <c r="CO58" s="5">
        <f t="shared" si="87"/>
        <v>0.1</v>
      </c>
      <c r="CP58" s="5">
        <f t="shared" si="87"/>
        <v>0.1</v>
      </c>
      <c r="CQ58" s="5">
        <f t="shared" si="87"/>
        <v>0.1</v>
      </c>
      <c r="CR58" s="5">
        <f t="shared" si="87"/>
        <v>0.1</v>
      </c>
      <c r="CS58" s="5">
        <f t="shared" si="87"/>
        <v>0.1</v>
      </c>
      <c r="CT58" s="5">
        <f t="shared" si="87"/>
        <v>0.1</v>
      </c>
      <c r="CU58" s="5">
        <f t="shared" si="87"/>
        <v>0.1</v>
      </c>
      <c r="CV58" s="5">
        <f t="shared" si="87"/>
        <v>0.1</v>
      </c>
    </row>
    <row r="59" spans="2:100" x14ac:dyDescent="0.2"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2:100" x14ac:dyDescent="0.2">
      <c r="D60" s="6">
        <v>0.1</v>
      </c>
    </row>
    <row r="61" spans="2:100" x14ac:dyDescent="0.2">
      <c r="B61" t="s">
        <v>106</v>
      </c>
      <c r="D61" s="3">
        <f>4*K34+I41</f>
        <v>76394706.811020553</v>
      </c>
    </row>
    <row r="62" spans="2:100" x14ac:dyDescent="0.2">
      <c r="B62" t="s">
        <v>122</v>
      </c>
      <c r="D62" s="49">
        <f>D42+E42/(1+$E$60)+F42/(1+$E$60)^2+G42/(1+$E$60)^3+H42/(1+$E$60)^4+I42/(1+$E$60)^5+J42/(1+$E$60)^6+((K42/D60)/(1+D60)^7)</f>
        <v>93416187.41985178</v>
      </c>
    </row>
    <row r="63" spans="2:100" x14ac:dyDescent="0.2">
      <c r="B63" s="40" t="s">
        <v>197</v>
      </c>
      <c r="C63" s="45">
        <v>0.4</v>
      </c>
      <c r="D63" s="3">
        <f>(D$37*((1+C63)^7))+(E$37*((1+C63)^6))+(F$37*((1+C63)^5))+(G$37*((1+C63)^4))+(H$37*((1+C63)^3))+(I$37*((1+C63)^2))</f>
        <v>74292153.599999964</v>
      </c>
    </row>
    <row r="64" spans="2:100" x14ac:dyDescent="0.2">
      <c r="B64" s="40"/>
      <c r="C64" s="6"/>
      <c r="D64" s="3"/>
    </row>
  </sheetData>
  <pageMargins left="0.7" right="0.7" top="0.75" bottom="0.75" header="0.3" footer="0.3"/>
  <pageSetup paperSize="9" orientation="portrait" r:id="rId1"/>
  <ignoredErrors>
    <ignoredError sqref="D20 D8:H11 I8:I13 I27:I28 I21 D22:K22 D21:H21 J21:K21 I20 F20:H20 E20 J20:K20 J9:K9 J10:K10 BA49:CV49 R10:CV10" formula="1"/>
    <ignoredError sqref="D29:H29 J29:K29 G30:K30 G37:H37" formulaRange="1"/>
    <ignoredError sqref="I29" formula="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8875-9A6D-4A44-BB49-3380F36D6B3C}">
  <dimension ref="A2:M144"/>
  <sheetViews>
    <sheetView zoomScale="80" zoomScaleNormal="80" workbookViewId="0">
      <selection activeCell="A2" sqref="A2:XFD2"/>
    </sheetView>
  </sheetViews>
  <sheetFormatPr baseColWidth="10" defaultColWidth="11.5" defaultRowHeight="15" x14ac:dyDescent="0.2"/>
  <cols>
    <col min="2" max="2" width="31.6640625" bestFit="1" customWidth="1"/>
    <col min="3" max="3" width="28.6640625" customWidth="1"/>
    <col min="9" max="9" width="13.6640625" bestFit="1" customWidth="1"/>
  </cols>
  <sheetData>
    <row r="2" spans="2:13" x14ac:dyDescent="0.2">
      <c r="C2" t="s">
        <v>141</v>
      </c>
      <c r="D2" t="s">
        <v>149</v>
      </c>
      <c r="E2" t="s">
        <v>150</v>
      </c>
      <c r="F2" t="s">
        <v>151</v>
      </c>
      <c r="G2" t="s">
        <v>0</v>
      </c>
      <c r="H2" t="s">
        <v>144</v>
      </c>
      <c r="I2" t="s">
        <v>145</v>
      </c>
      <c r="J2" t="s">
        <v>146</v>
      </c>
      <c r="L2" t="s">
        <v>147</v>
      </c>
      <c r="M2" t="s">
        <v>148</v>
      </c>
    </row>
    <row r="3" spans="2:13" x14ac:dyDescent="0.2">
      <c r="B3" t="s">
        <v>138</v>
      </c>
      <c r="C3">
        <v>7</v>
      </c>
      <c r="D3" s="50">
        <v>2</v>
      </c>
      <c r="E3" s="51">
        <v>0.3</v>
      </c>
      <c r="F3" s="50">
        <f>D3*(1-E3)</f>
        <v>1.4</v>
      </c>
      <c r="G3" s="52">
        <f>F3*C3</f>
        <v>9.7999999999999989</v>
      </c>
      <c r="H3">
        <v>1.1000000000000001</v>
      </c>
      <c r="I3">
        <f>H3*C3</f>
        <v>7.7000000000000011</v>
      </c>
      <c r="J3">
        <f>G3-I3</f>
        <v>2.0999999999999979</v>
      </c>
      <c r="L3" s="5">
        <f>J3/G3</f>
        <v>0.21428571428571408</v>
      </c>
      <c r="M3" s="5">
        <f>J3/J$11</f>
        <v>7.5675675675675597E-2</v>
      </c>
    </row>
    <row r="4" spans="2:13" x14ac:dyDescent="0.2">
      <c r="B4" t="s">
        <v>142</v>
      </c>
      <c r="C4">
        <v>2</v>
      </c>
      <c r="D4" s="50">
        <v>4.5</v>
      </c>
      <c r="E4" s="51">
        <v>0.3</v>
      </c>
      <c r="F4" s="50">
        <f t="shared" ref="F4:F9" si="0">D4*(1-E4)</f>
        <v>3.15</v>
      </c>
      <c r="G4" s="52">
        <f>F4*C4</f>
        <v>6.3</v>
      </c>
      <c r="H4">
        <v>1.1000000000000001</v>
      </c>
      <c r="I4">
        <f>H4*C4</f>
        <v>2.2000000000000002</v>
      </c>
      <c r="J4">
        <f>G4-I4</f>
        <v>4.0999999999999996</v>
      </c>
      <c r="L4" s="5">
        <f t="shared" ref="L4:L11" si="1">J4/G4</f>
        <v>0.6507936507936507</v>
      </c>
      <c r="M4" s="5">
        <f t="shared" ref="M4:M9" si="2">J4/J$11</f>
        <v>0.14774774774774774</v>
      </c>
    </row>
    <row r="5" spans="2:13" x14ac:dyDescent="0.2">
      <c r="B5" t="s">
        <v>143</v>
      </c>
      <c r="C5">
        <v>2</v>
      </c>
      <c r="D5" s="50">
        <v>4.5</v>
      </c>
      <c r="E5" s="51">
        <v>0.3</v>
      </c>
      <c r="F5" s="50">
        <f t="shared" si="0"/>
        <v>3.15</v>
      </c>
      <c r="G5" s="52">
        <f>F5*C5</f>
        <v>6.3</v>
      </c>
      <c r="J5">
        <f>G5-I5</f>
        <v>6.3</v>
      </c>
      <c r="L5" s="5">
        <f t="shared" si="1"/>
        <v>1</v>
      </c>
      <c r="M5" s="5">
        <f t="shared" si="2"/>
        <v>0.22702702702702701</v>
      </c>
    </row>
    <row r="6" spans="2:13" x14ac:dyDescent="0.2">
      <c r="B6" t="s">
        <v>139</v>
      </c>
      <c r="C6">
        <f>C3+C4</f>
        <v>9</v>
      </c>
      <c r="D6" s="50">
        <v>4</v>
      </c>
      <c r="E6" s="51">
        <v>0.2</v>
      </c>
      <c r="F6" s="50">
        <f t="shared" si="0"/>
        <v>3.2</v>
      </c>
      <c r="G6" s="52">
        <f>F6*C6</f>
        <v>28.8</v>
      </c>
      <c r="H6" s="6">
        <v>0.5</v>
      </c>
      <c r="I6">
        <f>G6*H6</f>
        <v>14.4</v>
      </c>
      <c r="J6">
        <f>G6-I6</f>
        <v>14.4</v>
      </c>
      <c r="L6" s="5">
        <f t="shared" si="1"/>
        <v>0.5</v>
      </c>
      <c r="M6" s="5">
        <f t="shared" si="2"/>
        <v>0.51891891891891895</v>
      </c>
    </row>
    <row r="7" spans="2:13" x14ac:dyDescent="0.2">
      <c r="D7" s="50"/>
      <c r="E7" s="51"/>
      <c r="F7" s="50"/>
      <c r="G7" s="52"/>
      <c r="H7" s="6"/>
      <c r="L7" s="5"/>
      <c r="M7" s="5"/>
    </row>
    <row r="8" spans="2:13" x14ac:dyDescent="0.2">
      <c r="M8" s="5"/>
    </row>
    <row r="9" spans="2:13" x14ac:dyDescent="0.2">
      <c r="B9" t="s">
        <v>140</v>
      </c>
      <c r="C9">
        <v>1</v>
      </c>
      <c r="D9" s="50">
        <v>10</v>
      </c>
      <c r="E9" s="51">
        <v>0.15</v>
      </c>
      <c r="F9" s="50">
        <f t="shared" si="0"/>
        <v>8.5</v>
      </c>
      <c r="G9" s="52">
        <f>F9*C9</f>
        <v>8.5</v>
      </c>
      <c r="H9" s="6">
        <v>0.9</v>
      </c>
      <c r="I9">
        <f>G9*H9</f>
        <v>7.65</v>
      </c>
      <c r="J9">
        <f>G9-I9</f>
        <v>0.84999999999999964</v>
      </c>
      <c r="L9" s="5">
        <f t="shared" si="1"/>
        <v>9.9999999999999964E-2</v>
      </c>
      <c r="M9" s="5">
        <f t="shared" si="2"/>
        <v>3.0630630630630616E-2</v>
      </c>
    </row>
    <row r="10" spans="2:13" x14ac:dyDescent="0.2">
      <c r="L10" s="5" t="s">
        <v>108</v>
      </c>
    </row>
    <row r="11" spans="2:13" x14ac:dyDescent="0.2">
      <c r="C11">
        <f>SUM(C3:C10)</f>
        <v>21</v>
      </c>
      <c r="D11" t="s">
        <v>155</v>
      </c>
      <c r="G11" s="50">
        <f>SUM(G3:G10)</f>
        <v>59.7</v>
      </c>
      <c r="I11" s="50">
        <f>SUM(I3:I10)</f>
        <v>31.950000000000003</v>
      </c>
      <c r="J11">
        <f>SUM(J3:J10)</f>
        <v>27.75</v>
      </c>
      <c r="L11" s="5">
        <f t="shared" si="1"/>
        <v>0.46482412060301503</v>
      </c>
      <c r="M11" s="6">
        <f>SUM(M3:M10)</f>
        <v>0.99999999999999989</v>
      </c>
    </row>
    <row r="15" spans="2:13" x14ac:dyDescent="0.2">
      <c r="B15" t="s">
        <v>152</v>
      </c>
      <c r="D15" s="52"/>
      <c r="G15" s="52">
        <f>SUM(G3:G6)/C6</f>
        <v>5.6888888888888891</v>
      </c>
      <c r="I15" s="52">
        <f>SUM(I3:I6)/C6</f>
        <v>2.7000000000000006</v>
      </c>
      <c r="J15" s="52">
        <f>G15-I15</f>
        <v>2.9888888888888885</v>
      </c>
      <c r="L15" s="5">
        <f>J15/G15</f>
        <v>0.52539062499999989</v>
      </c>
    </row>
    <row r="20" spans="2:13" x14ac:dyDescent="0.2">
      <c r="B20" s="53" t="s">
        <v>153</v>
      </c>
      <c r="C20" s="53" t="s">
        <v>141</v>
      </c>
      <c r="D20" s="53" t="s">
        <v>149</v>
      </c>
      <c r="E20" s="53" t="s">
        <v>150</v>
      </c>
      <c r="F20" s="53" t="s">
        <v>151</v>
      </c>
      <c r="G20" s="53" t="s">
        <v>0</v>
      </c>
      <c r="H20" s="53" t="s">
        <v>154</v>
      </c>
      <c r="I20" s="53" t="s">
        <v>145</v>
      </c>
      <c r="J20" s="53" t="s">
        <v>146</v>
      </c>
      <c r="K20" s="53"/>
      <c r="L20" s="53" t="s">
        <v>147</v>
      </c>
      <c r="M20" s="53" t="s">
        <v>148</v>
      </c>
    </row>
    <row r="21" spans="2:13" x14ac:dyDescent="0.2">
      <c r="B21" s="53" t="s">
        <v>138</v>
      </c>
      <c r="C21" s="53">
        <v>7</v>
      </c>
      <c r="D21" s="54">
        <f>F21/(1-E21)</f>
        <v>8.2857142857142865</v>
      </c>
      <c r="E21" s="55">
        <v>0.3</v>
      </c>
      <c r="F21" s="54">
        <v>5.8</v>
      </c>
      <c r="G21" s="56">
        <f>F21*C21</f>
        <v>40.6</v>
      </c>
      <c r="H21" s="53">
        <v>1.1000000000000001</v>
      </c>
      <c r="I21" s="53">
        <f>H21*C21</f>
        <v>7.7000000000000011</v>
      </c>
      <c r="J21" s="53">
        <f>G21-I21</f>
        <v>32.9</v>
      </c>
      <c r="K21" s="53"/>
      <c r="L21" s="57">
        <f>J21/G21</f>
        <v>0.81034482758620685</v>
      </c>
      <c r="M21" s="57">
        <f>J21/$J$28</f>
        <v>0.59590653867053067</v>
      </c>
    </row>
    <row r="22" spans="2:13" x14ac:dyDescent="0.2">
      <c r="B22" s="53" t="s">
        <v>142</v>
      </c>
      <c r="C22" s="53">
        <v>2</v>
      </c>
      <c r="D22" s="54">
        <f>F22/(1-E22)</f>
        <v>8.2857142857142865</v>
      </c>
      <c r="E22" s="55">
        <v>0.3</v>
      </c>
      <c r="F22" s="54">
        <v>5.8</v>
      </c>
      <c r="G22" s="56">
        <f>F22*C22</f>
        <v>11.6</v>
      </c>
      <c r="H22" s="53">
        <v>1.1000000000000001</v>
      </c>
      <c r="I22" s="53">
        <f>H22*C22</f>
        <v>2.2000000000000002</v>
      </c>
      <c r="J22" s="53">
        <f>G22-I22</f>
        <v>9.3999999999999986</v>
      </c>
      <c r="K22" s="53"/>
      <c r="L22" s="57">
        <f>J22/G22</f>
        <v>0.81034482758620685</v>
      </c>
      <c r="M22" s="57">
        <f>J22/$J$28</f>
        <v>0.17025901104872304</v>
      </c>
    </row>
    <row r="23" spans="2:13" x14ac:dyDescent="0.2">
      <c r="B23" s="53" t="s">
        <v>139</v>
      </c>
      <c r="C23" s="53">
        <f>C21+C22</f>
        <v>9</v>
      </c>
      <c r="D23" s="54">
        <f>F23/(1-E23)</f>
        <v>3.3</v>
      </c>
      <c r="E23" s="55">
        <v>0.2</v>
      </c>
      <c r="F23" s="54">
        <v>2.64</v>
      </c>
      <c r="G23" s="56">
        <f>F23*C23</f>
        <v>23.76</v>
      </c>
      <c r="H23" s="53">
        <v>1.3</v>
      </c>
      <c r="I23" s="53">
        <f>H23*C23</f>
        <v>11.700000000000001</v>
      </c>
      <c r="J23" s="53">
        <f>G23-I23</f>
        <v>12.06</v>
      </c>
      <c r="K23" s="53"/>
      <c r="L23" s="57">
        <f>J23/G23</f>
        <v>0.50757575757575757</v>
      </c>
      <c r="M23" s="57">
        <f>J23/$J$28</f>
        <v>0.21843868864336172</v>
      </c>
    </row>
    <row r="24" spans="2:13" x14ac:dyDescent="0.2">
      <c r="B24" s="53"/>
      <c r="C24" s="53"/>
      <c r="D24" s="54"/>
      <c r="E24" s="55"/>
      <c r="F24" s="54"/>
      <c r="G24" s="56"/>
      <c r="H24" s="58"/>
      <c r="I24" s="53"/>
      <c r="J24" s="53"/>
      <c r="K24" s="53"/>
      <c r="L24" s="57"/>
      <c r="M24" s="57" t="s">
        <v>108</v>
      </c>
    </row>
    <row r="25" spans="2:13" x14ac:dyDescent="0.2">
      <c r="B25" s="53"/>
      <c r="C25" s="53"/>
      <c r="D25" s="54"/>
      <c r="E25" s="55"/>
      <c r="F25" s="54"/>
      <c r="G25" s="56"/>
      <c r="H25" s="58"/>
      <c r="I25" s="53"/>
      <c r="J25" s="53"/>
      <c r="K25" s="53"/>
      <c r="L25" s="57"/>
      <c r="M25" s="57" t="s">
        <v>108</v>
      </c>
    </row>
    <row r="26" spans="2:13" x14ac:dyDescent="0.2">
      <c r="B26" s="53" t="s">
        <v>140</v>
      </c>
      <c r="C26" s="53">
        <v>1</v>
      </c>
      <c r="D26" s="54">
        <v>10</v>
      </c>
      <c r="E26" s="55">
        <v>0.15</v>
      </c>
      <c r="F26" s="54">
        <f>D26*(1-E26)</f>
        <v>8.5</v>
      </c>
      <c r="G26" s="56">
        <f>F26*C26</f>
        <v>8.5</v>
      </c>
      <c r="H26" s="58">
        <v>0.9</v>
      </c>
      <c r="I26" s="53">
        <f>G26*H26</f>
        <v>7.65</v>
      </c>
      <c r="J26" s="53">
        <f>G26-I26</f>
        <v>0.84999999999999964</v>
      </c>
      <c r="K26" s="53"/>
      <c r="L26" s="57">
        <f>J26/G26</f>
        <v>9.9999999999999964E-2</v>
      </c>
      <c r="M26" s="57">
        <f>J26/$J$28</f>
        <v>1.5395761637384524E-2</v>
      </c>
    </row>
    <row r="27" spans="2:13" x14ac:dyDescent="0.2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7" t="s">
        <v>108</v>
      </c>
      <c r="M27" s="53"/>
    </row>
    <row r="28" spans="2:13" x14ac:dyDescent="0.2">
      <c r="B28" s="53"/>
      <c r="C28" s="53">
        <f>SUM(C21:C27)</f>
        <v>19</v>
      </c>
      <c r="D28" s="53" t="s">
        <v>156</v>
      </c>
      <c r="E28" s="53"/>
      <c r="F28" s="53"/>
      <c r="G28" s="54">
        <f>SUM(G21:G27)</f>
        <v>84.460000000000008</v>
      </c>
      <c r="H28" s="53"/>
      <c r="I28" s="54">
        <f>SUM(I21:I27)</f>
        <v>29.25</v>
      </c>
      <c r="J28" s="53">
        <f>SUM(J21:J27)</f>
        <v>55.21</v>
      </c>
      <c r="K28" s="53"/>
      <c r="L28" s="57">
        <f>J28/G28</f>
        <v>0.65368221643381474</v>
      </c>
      <c r="M28" s="53"/>
    </row>
    <row r="29" spans="2:13" x14ac:dyDescent="0.2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</row>
    <row r="30" spans="2:13" x14ac:dyDescent="0.2">
      <c r="B30" s="53" t="s">
        <v>152</v>
      </c>
      <c r="C30" s="53"/>
      <c r="D30" s="53"/>
      <c r="E30" s="53"/>
      <c r="F30" s="53"/>
      <c r="G30" s="52">
        <f>SUM(G21:G24)/C23</f>
        <v>8.4400000000000013</v>
      </c>
      <c r="I30" s="52">
        <f>SUM(I21:I24)/C21</f>
        <v>3.0857142857142859</v>
      </c>
      <c r="J30" s="52">
        <f>G30-I30</f>
        <v>5.3542857142857159</v>
      </c>
      <c r="L30" s="5">
        <f>J30/G30</f>
        <v>0.63439404197698046</v>
      </c>
      <c r="M30" s="53"/>
    </row>
    <row r="31" spans="2:13" x14ac:dyDescent="0.2"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</row>
    <row r="35" spans="1:11" x14ac:dyDescent="0.2">
      <c r="A35" t="s">
        <v>108</v>
      </c>
    </row>
    <row r="36" spans="1:11" x14ac:dyDescent="0.2">
      <c r="A36" s="64" t="s">
        <v>189</v>
      </c>
      <c r="B36" s="64"/>
      <c r="C36" s="64"/>
      <c r="D36" s="64">
        <v>2018</v>
      </c>
      <c r="E36" s="64">
        <v>2019</v>
      </c>
      <c r="F36" s="64">
        <v>2020</v>
      </c>
      <c r="G36" s="64">
        <v>2021</v>
      </c>
      <c r="H36" s="64">
        <v>2022</v>
      </c>
      <c r="I36" s="64">
        <v>2023</v>
      </c>
      <c r="J36" s="64">
        <v>2023</v>
      </c>
      <c r="K36" s="64">
        <v>2023</v>
      </c>
    </row>
    <row r="37" spans="1:11" x14ac:dyDescent="0.2">
      <c r="B37" t="s">
        <v>157</v>
      </c>
      <c r="D37" s="96">
        <f>D61</f>
        <v>62.849999999999994</v>
      </c>
      <c r="E37" s="96">
        <f t="shared" ref="E37:K37" si="3">E61</f>
        <v>68.5762</v>
      </c>
      <c r="F37" s="96">
        <f t="shared" si="3"/>
        <v>92.844997600000013</v>
      </c>
      <c r="G37" s="96">
        <f t="shared" si="3"/>
        <v>116.9313127328</v>
      </c>
      <c r="H37" s="96">
        <f t="shared" si="3"/>
        <v>136.61681345155841</v>
      </c>
      <c r="I37" s="96">
        <f t="shared" si="3"/>
        <v>139.75823166322797</v>
      </c>
      <c r="J37" s="96">
        <f t="shared" si="3"/>
        <v>143.33160485815881</v>
      </c>
      <c r="K37" s="96">
        <f t="shared" si="3"/>
        <v>147.37494896419025</v>
      </c>
    </row>
    <row r="38" spans="1:11" x14ac:dyDescent="0.2">
      <c r="B38" t="s">
        <v>188</v>
      </c>
      <c r="D38" s="30">
        <f t="shared" ref="D38:K38" si="4">D85/D61</f>
        <v>0.48488464598249803</v>
      </c>
      <c r="E38" s="30">
        <f t="shared" si="4"/>
        <v>0.4764860111817219</v>
      </c>
      <c r="F38" s="30">
        <f t="shared" si="4"/>
        <v>0.41548376107664409</v>
      </c>
      <c r="G38" s="30">
        <f t="shared" si="4"/>
        <v>0.38104385151490533</v>
      </c>
      <c r="H38" s="30">
        <f t="shared" si="4"/>
        <v>0.36440708706349434</v>
      </c>
      <c r="I38" s="30">
        <f t="shared" si="4"/>
        <v>0.37095243018229068</v>
      </c>
      <c r="J38" s="30">
        <f t="shared" si="4"/>
        <v>0.37774723654048747</v>
      </c>
      <c r="K38" s="30">
        <f t="shared" si="4"/>
        <v>0.38476576241242078</v>
      </c>
    </row>
    <row r="40" spans="1:11" x14ac:dyDescent="0.2">
      <c r="A40" s="65" t="s">
        <v>160</v>
      </c>
      <c r="B40" s="66" t="s">
        <v>138</v>
      </c>
      <c r="C40" s="66"/>
      <c r="D40" s="67">
        <f>C3</f>
        <v>7</v>
      </c>
      <c r="E40" s="67">
        <v>7</v>
      </c>
      <c r="F40" s="67">
        <v>7</v>
      </c>
      <c r="G40" s="67">
        <v>7</v>
      </c>
      <c r="H40" s="67">
        <v>7</v>
      </c>
      <c r="I40" s="67">
        <v>7</v>
      </c>
      <c r="J40" s="67">
        <v>7</v>
      </c>
      <c r="K40" s="68">
        <v>7</v>
      </c>
    </row>
    <row r="41" spans="1:11" x14ac:dyDescent="0.2">
      <c r="A41" s="69"/>
      <c r="B41" t="s">
        <v>142</v>
      </c>
      <c r="D41" s="70">
        <f>C4</f>
        <v>2</v>
      </c>
      <c r="E41" s="70">
        <f>D41*1.1</f>
        <v>2.2000000000000002</v>
      </c>
      <c r="F41" s="70">
        <f t="shared" ref="F41:K42" si="5">E41*1.1</f>
        <v>2.4200000000000004</v>
      </c>
      <c r="G41" s="70">
        <f t="shared" si="5"/>
        <v>2.6620000000000008</v>
      </c>
      <c r="H41" s="70">
        <f t="shared" si="5"/>
        <v>2.9282000000000012</v>
      </c>
      <c r="I41" s="70">
        <f t="shared" si="5"/>
        <v>3.2210200000000015</v>
      </c>
      <c r="J41" s="70">
        <f t="shared" si="5"/>
        <v>3.5431220000000021</v>
      </c>
      <c r="K41" s="71">
        <f t="shared" si="5"/>
        <v>3.8974342000000028</v>
      </c>
    </row>
    <row r="42" spans="1:11" x14ac:dyDescent="0.2">
      <c r="A42" s="69"/>
      <c r="B42" t="s">
        <v>143</v>
      </c>
      <c r="D42" s="70">
        <v>3</v>
      </c>
      <c r="E42" s="70">
        <f>D42*1.1</f>
        <v>3.3000000000000003</v>
      </c>
      <c r="F42" s="70">
        <f t="shared" si="5"/>
        <v>3.6300000000000008</v>
      </c>
      <c r="G42" s="70">
        <f t="shared" si="5"/>
        <v>3.9930000000000012</v>
      </c>
      <c r="H42" s="70">
        <f t="shared" si="5"/>
        <v>4.3923000000000014</v>
      </c>
      <c r="I42" s="70">
        <f t="shared" si="5"/>
        <v>4.8315300000000017</v>
      </c>
      <c r="J42" s="70">
        <f t="shared" si="5"/>
        <v>5.3146830000000023</v>
      </c>
      <c r="K42" s="71">
        <f t="shared" si="5"/>
        <v>5.8461513000000034</v>
      </c>
    </row>
    <row r="43" spans="1:11" x14ac:dyDescent="0.2">
      <c r="A43" s="69"/>
      <c r="B43" t="s">
        <v>139</v>
      </c>
      <c r="D43" s="72">
        <f>C6</f>
        <v>9</v>
      </c>
      <c r="E43" s="72">
        <f>E40+E41</f>
        <v>9.1999999999999993</v>
      </c>
      <c r="F43" s="72">
        <f t="shared" ref="F43:K43" si="6">F40+F41</f>
        <v>9.42</v>
      </c>
      <c r="G43" s="72">
        <f t="shared" si="6"/>
        <v>9.6620000000000008</v>
      </c>
      <c r="H43" s="72">
        <f t="shared" si="6"/>
        <v>9.9282000000000004</v>
      </c>
      <c r="I43" s="72">
        <f t="shared" si="6"/>
        <v>10.221020000000001</v>
      </c>
      <c r="J43" s="72">
        <f t="shared" si="6"/>
        <v>10.543122000000002</v>
      </c>
      <c r="K43" s="73">
        <f t="shared" si="6"/>
        <v>10.897434200000003</v>
      </c>
    </row>
    <row r="44" spans="1:11" ht="4.5" customHeight="1" x14ac:dyDescent="0.2">
      <c r="A44" s="69"/>
      <c r="D44" s="72"/>
      <c r="E44" s="72"/>
      <c r="F44" s="72"/>
      <c r="G44" s="72"/>
      <c r="H44" s="72"/>
      <c r="I44" s="72"/>
      <c r="J44" s="72"/>
      <c r="K44" s="73"/>
    </row>
    <row r="45" spans="1:11" x14ac:dyDescent="0.2">
      <c r="A45" s="69"/>
      <c r="B45" t="s">
        <v>158</v>
      </c>
      <c r="D45" s="70">
        <v>0</v>
      </c>
      <c r="E45" s="70">
        <v>0.1</v>
      </c>
      <c r="F45" s="70">
        <v>0.2</v>
      </c>
      <c r="G45" s="70">
        <v>0.3</v>
      </c>
      <c r="H45" s="70">
        <f>G45*1.01</f>
        <v>0.30299999999999999</v>
      </c>
      <c r="I45" s="70">
        <f>H45*1.01</f>
        <v>0.30602999999999997</v>
      </c>
      <c r="J45" s="70">
        <f>I45*1.01</f>
        <v>0.30909029999999998</v>
      </c>
      <c r="K45" s="71">
        <f>J45*1.01</f>
        <v>0.31218120299999996</v>
      </c>
    </row>
    <row r="46" spans="1:11" ht="6" customHeight="1" x14ac:dyDescent="0.2">
      <c r="A46" s="69"/>
      <c r="D46" s="72"/>
      <c r="E46" s="72"/>
      <c r="F46" s="72"/>
      <c r="G46" s="72"/>
      <c r="H46" s="72"/>
      <c r="I46" s="72"/>
      <c r="J46" s="72"/>
      <c r="K46" s="73"/>
    </row>
    <row r="47" spans="1:11" x14ac:dyDescent="0.2">
      <c r="A47" s="69"/>
      <c r="B47" t="s">
        <v>140</v>
      </c>
      <c r="D47" s="70">
        <v>1</v>
      </c>
      <c r="E47" s="70">
        <v>1</v>
      </c>
      <c r="F47" s="70">
        <f t="shared" ref="F47:K47" si="7">E47*1.1</f>
        <v>1.1000000000000001</v>
      </c>
      <c r="G47" s="70">
        <f t="shared" si="7"/>
        <v>1.2100000000000002</v>
      </c>
      <c r="H47" s="70">
        <f t="shared" si="7"/>
        <v>1.3310000000000004</v>
      </c>
      <c r="I47" s="70">
        <f t="shared" si="7"/>
        <v>1.4641000000000006</v>
      </c>
      <c r="J47" s="70">
        <f t="shared" si="7"/>
        <v>1.6105100000000008</v>
      </c>
      <c r="K47" s="71">
        <f t="shared" si="7"/>
        <v>1.7715610000000011</v>
      </c>
    </row>
    <row r="48" spans="1:11" ht="6" customHeight="1" x14ac:dyDescent="0.2">
      <c r="A48" s="69"/>
      <c r="D48" s="72"/>
      <c r="E48" s="72"/>
      <c r="F48" s="72"/>
      <c r="G48" s="72"/>
      <c r="H48" s="72"/>
      <c r="I48" s="72"/>
      <c r="J48" s="72"/>
      <c r="K48" s="73"/>
    </row>
    <row r="49" spans="1:11" x14ac:dyDescent="0.2">
      <c r="A49" s="74"/>
      <c r="B49" s="75" t="s">
        <v>159</v>
      </c>
      <c r="C49" s="75"/>
      <c r="D49" s="76">
        <v>0</v>
      </c>
      <c r="E49" s="76">
        <v>0</v>
      </c>
      <c r="F49" s="76">
        <v>1</v>
      </c>
      <c r="G49" s="76">
        <v>2</v>
      </c>
      <c r="H49" s="76">
        <v>3</v>
      </c>
      <c r="I49" s="76">
        <v>3</v>
      </c>
      <c r="J49" s="76">
        <v>3</v>
      </c>
      <c r="K49" s="77">
        <v>3</v>
      </c>
    </row>
    <row r="51" spans="1:11" x14ac:dyDescent="0.2">
      <c r="A51" s="65" t="s">
        <v>161</v>
      </c>
      <c r="B51" s="66" t="s">
        <v>138</v>
      </c>
      <c r="C51" s="66"/>
      <c r="D51" s="78">
        <f>F3</f>
        <v>1.4</v>
      </c>
      <c r="E51" s="78">
        <f>D51</f>
        <v>1.4</v>
      </c>
      <c r="F51" s="78">
        <f t="shared" ref="F51:K51" si="8">E51</f>
        <v>1.4</v>
      </c>
      <c r="G51" s="78">
        <f t="shared" si="8"/>
        <v>1.4</v>
      </c>
      <c r="H51" s="78">
        <f t="shared" si="8"/>
        <v>1.4</v>
      </c>
      <c r="I51" s="78">
        <f t="shared" si="8"/>
        <v>1.4</v>
      </c>
      <c r="J51" s="78">
        <f t="shared" si="8"/>
        <v>1.4</v>
      </c>
      <c r="K51" s="79">
        <f t="shared" si="8"/>
        <v>1.4</v>
      </c>
    </row>
    <row r="52" spans="1:11" x14ac:dyDescent="0.2">
      <c r="A52" s="69" t="s">
        <v>157</v>
      </c>
      <c r="B52" t="s">
        <v>142</v>
      </c>
      <c r="D52" s="80">
        <f>F4</f>
        <v>3.15</v>
      </c>
      <c r="E52" s="80">
        <f>D52</f>
        <v>3.15</v>
      </c>
      <c r="F52" s="80">
        <f t="shared" ref="F52:K53" si="9">E52</f>
        <v>3.15</v>
      </c>
      <c r="G52" s="80">
        <f t="shared" si="9"/>
        <v>3.15</v>
      </c>
      <c r="H52" s="80">
        <f t="shared" si="9"/>
        <v>3.15</v>
      </c>
      <c r="I52" s="80">
        <f t="shared" si="9"/>
        <v>3.15</v>
      </c>
      <c r="J52" s="80">
        <f t="shared" si="9"/>
        <v>3.15</v>
      </c>
      <c r="K52" s="81">
        <f t="shared" si="9"/>
        <v>3.15</v>
      </c>
    </row>
    <row r="53" spans="1:11" x14ac:dyDescent="0.2">
      <c r="A53" s="69"/>
      <c r="B53" t="s">
        <v>143</v>
      </c>
      <c r="D53" s="80">
        <f>F5</f>
        <v>3.15</v>
      </c>
      <c r="E53" s="80">
        <f>D53</f>
        <v>3.15</v>
      </c>
      <c r="F53" s="80">
        <f t="shared" si="9"/>
        <v>3.15</v>
      </c>
      <c r="G53" s="80">
        <f t="shared" si="9"/>
        <v>3.15</v>
      </c>
      <c r="H53" s="80">
        <f t="shared" si="9"/>
        <v>3.15</v>
      </c>
      <c r="I53" s="80">
        <f t="shared" si="9"/>
        <v>3.15</v>
      </c>
      <c r="J53" s="80">
        <f t="shared" si="9"/>
        <v>3.15</v>
      </c>
      <c r="K53" s="81">
        <f t="shared" si="9"/>
        <v>3.15</v>
      </c>
    </row>
    <row r="54" spans="1:11" x14ac:dyDescent="0.2">
      <c r="A54" s="69"/>
      <c r="B54" t="s">
        <v>139</v>
      </c>
      <c r="D54" s="80">
        <f>F6</f>
        <v>3.2</v>
      </c>
      <c r="E54" s="80">
        <f>D54*0.98</f>
        <v>3.1360000000000001</v>
      </c>
      <c r="F54" s="80">
        <f t="shared" ref="F54:K54" si="10">E54*0.98</f>
        <v>3.07328</v>
      </c>
      <c r="G54" s="80">
        <f t="shared" si="10"/>
        <v>3.0118144</v>
      </c>
      <c r="H54" s="80">
        <f t="shared" si="10"/>
        <v>2.951578112</v>
      </c>
      <c r="I54" s="80">
        <f t="shared" si="10"/>
        <v>2.89254654976</v>
      </c>
      <c r="J54" s="80">
        <f t="shared" si="10"/>
        <v>2.8346956187647998</v>
      </c>
      <c r="K54" s="81">
        <f t="shared" si="10"/>
        <v>2.7780017063895039</v>
      </c>
    </row>
    <row r="55" spans="1:11" ht="4.5" customHeight="1" x14ac:dyDescent="0.2">
      <c r="A55" s="69"/>
      <c r="D55" s="80"/>
      <c r="E55" s="80"/>
      <c r="F55" s="80"/>
      <c r="G55" s="80"/>
      <c r="H55" s="80"/>
      <c r="I55" s="80"/>
      <c r="J55" s="80"/>
      <c r="K55" s="81"/>
    </row>
    <row r="56" spans="1:11" x14ac:dyDescent="0.2">
      <c r="A56" s="69"/>
      <c r="B56" t="s">
        <v>158</v>
      </c>
      <c r="D56" s="80">
        <v>40</v>
      </c>
      <c r="E56" s="80">
        <v>41</v>
      </c>
      <c r="F56" s="80">
        <v>42</v>
      </c>
      <c r="G56" s="80">
        <v>43</v>
      </c>
      <c r="H56" s="80">
        <v>44</v>
      </c>
      <c r="I56" s="80">
        <v>45</v>
      </c>
      <c r="J56" s="80">
        <v>46</v>
      </c>
      <c r="K56" s="81">
        <v>47</v>
      </c>
    </row>
    <row r="57" spans="1:11" ht="6" customHeight="1" x14ac:dyDescent="0.2">
      <c r="A57" s="69"/>
      <c r="D57" s="80"/>
      <c r="E57" s="80"/>
      <c r="F57" s="80"/>
      <c r="G57" s="80"/>
      <c r="H57" s="80"/>
      <c r="I57" s="80"/>
      <c r="J57" s="80"/>
      <c r="K57" s="81"/>
    </row>
    <row r="58" spans="1:11" x14ac:dyDescent="0.2">
      <c r="A58" s="69"/>
      <c r="B58" t="s">
        <v>140</v>
      </c>
      <c r="D58" s="80">
        <f>F9</f>
        <v>8.5</v>
      </c>
      <c r="E58" s="80">
        <f>D58</f>
        <v>8.5</v>
      </c>
      <c r="F58" s="80">
        <f t="shared" ref="F58:K58" si="11">E58</f>
        <v>8.5</v>
      </c>
      <c r="G58" s="80">
        <f t="shared" si="11"/>
        <v>8.5</v>
      </c>
      <c r="H58" s="80">
        <f t="shared" si="11"/>
        <v>8.5</v>
      </c>
      <c r="I58" s="80">
        <f t="shared" si="11"/>
        <v>8.5</v>
      </c>
      <c r="J58" s="80">
        <f t="shared" si="11"/>
        <v>8.5</v>
      </c>
      <c r="K58" s="81">
        <f t="shared" si="11"/>
        <v>8.5</v>
      </c>
    </row>
    <row r="59" spans="1:11" ht="6" customHeight="1" x14ac:dyDescent="0.2">
      <c r="A59" s="69"/>
      <c r="D59" s="80"/>
      <c r="E59" s="80"/>
      <c r="F59" s="80"/>
      <c r="G59" s="80"/>
      <c r="H59" s="80"/>
      <c r="I59" s="80"/>
      <c r="J59" s="80"/>
      <c r="K59" s="81"/>
    </row>
    <row r="60" spans="1:11" x14ac:dyDescent="0.2">
      <c r="A60" s="74"/>
      <c r="B60" s="75" t="s">
        <v>159</v>
      </c>
      <c r="C60" s="75"/>
      <c r="D60" s="82">
        <v>18</v>
      </c>
      <c r="E60" s="82">
        <f>D60*0.98</f>
        <v>17.64</v>
      </c>
      <c r="F60" s="82">
        <f t="shared" ref="F60:K60" si="12">E60*0.98</f>
        <v>17.287199999999999</v>
      </c>
      <c r="G60" s="82">
        <f t="shared" si="12"/>
        <v>16.941455999999999</v>
      </c>
      <c r="H60" s="82">
        <f t="shared" si="12"/>
        <v>16.602626879999999</v>
      </c>
      <c r="I60" s="82">
        <f t="shared" si="12"/>
        <v>16.2705743424</v>
      </c>
      <c r="J60" s="82">
        <f t="shared" si="12"/>
        <v>15.945162855551999</v>
      </c>
      <c r="K60" s="83">
        <f t="shared" si="12"/>
        <v>15.626259598440958</v>
      </c>
    </row>
    <row r="61" spans="1:11" x14ac:dyDescent="0.2">
      <c r="A61" s="98" t="s">
        <v>162</v>
      </c>
      <c r="B61" s="99"/>
      <c r="C61" s="99"/>
      <c r="D61" s="102">
        <f>D51*D40+D41*D52+D42*D53+D43*D54+D45*D56+D47*D58+D49*D60</f>
        <v>62.849999999999994</v>
      </c>
      <c r="E61" s="102">
        <f t="shared" ref="E61:K61" si="13">E51*E40+E41*E52+E42*E53+E43*E54+E45*E56+E47*E58+E49*E60</f>
        <v>68.5762</v>
      </c>
      <c r="F61" s="102">
        <f t="shared" si="13"/>
        <v>92.844997600000013</v>
      </c>
      <c r="G61" s="102">
        <f t="shared" si="13"/>
        <v>116.9313127328</v>
      </c>
      <c r="H61" s="102">
        <f t="shared" si="13"/>
        <v>136.61681345155841</v>
      </c>
      <c r="I61" s="102">
        <f t="shared" si="13"/>
        <v>139.75823166322797</v>
      </c>
      <c r="J61" s="102">
        <f t="shared" si="13"/>
        <v>143.33160485815881</v>
      </c>
      <c r="K61" s="103">
        <f t="shared" si="13"/>
        <v>147.37494896419025</v>
      </c>
    </row>
    <row r="63" spans="1:11" x14ac:dyDescent="0.2">
      <c r="A63" s="65" t="s">
        <v>188</v>
      </c>
      <c r="B63" s="66" t="s">
        <v>138</v>
      </c>
      <c r="C63" s="66"/>
      <c r="D63" s="84">
        <f>L3</f>
        <v>0.21428571428571408</v>
      </c>
      <c r="E63" s="84">
        <f>D63</f>
        <v>0.21428571428571408</v>
      </c>
      <c r="F63" s="84">
        <f t="shared" ref="F63:K63" si="14">E63</f>
        <v>0.21428571428571408</v>
      </c>
      <c r="G63" s="84">
        <f t="shared" si="14"/>
        <v>0.21428571428571408</v>
      </c>
      <c r="H63" s="84">
        <f t="shared" si="14"/>
        <v>0.21428571428571408</v>
      </c>
      <c r="I63" s="84">
        <f t="shared" si="14"/>
        <v>0.21428571428571408</v>
      </c>
      <c r="J63" s="84">
        <f t="shared" si="14"/>
        <v>0.21428571428571408</v>
      </c>
      <c r="K63" s="85">
        <f t="shared" si="14"/>
        <v>0.21428571428571408</v>
      </c>
    </row>
    <row r="64" spans="1:11" x14ac:dyDescent="0.2">
      <c r="A64" s="69" t="s">
        <v>108</v>
      </c>
      <c r="B64" t="s">
        <v>142</v>
      </c>
      <c r="D64" s="86">
        <f>L4</f>
        <v>0.6507936507936507</v>
      </c>
      <c r="E64" s="86">
        <f t="shared" ref="E64:K72" si="15">D64</f>
        <v>0.6507936507936507</v>
      </c>
      <c r="F64" s="86">
        <f t="shared" si="15"/>
        <v>0.6507936507936507</v>
      </c>
      <c r="G64" s="86">
        <f t="shared" si="15"/>
        <v>0.6507936507936507</v>
      </c>
      <c r="H64" s="86">
        <f t="shared" si="15"/>
        <v>0.6507936507936507</v>
      </c>
      <c r="I64" s="86">
        <f t="shared" si="15"/>
        <v>0.6507936507936507</v>
      </c>
      <c r="J64" s="86">
        <f t="shared" si="15"/>
        <v>0.6507936507936507</v>
      </c>
      <c r="K64" s="87">
        <f t="shared" si="15"/>
        <v>0.6507936507936507</v>
      </c>
    </row>
    <row r="65" spans="1:11" x14ac:dyDescent="0.2">
      <c r="A65" s="69"/>
      <c r="B65" t="s">
        <v>143</v>
      </c>
      <c r="D65" s="86">
        <f>L5</f>
        <v>1</v>
      </c>
      <c r="E65" s="86">
        <f t="shared" si="15"/>
        <v>1</v>
      </c>
      <c r="F65" s="86">
        <f t="shared" si="15"/>
        <v>1</v>
      </c>
      <c r="G65" s="86">
        <f t="shared" si="15"/>
        <v>1</v>
      </c>
      <c r="H65" s="86">
        <f t="shared" si="15"/>
        <v>1</v>
      </c>
      <c r="I65" s="86">
        <f t="shared" si="15"/>
        <v>1</v>
      </c>
      <c r="J65" s="86">
        <f t="shared" si="15"/>
        <v>1</v>
      </c>
      <c r="K65" s="87">
        <f t="shared" si="15"/>
        <v>1</v>
      </c>
    </row>
    <row r="66" spans="1:11" x14ac:dyDescent="0.2">
      <c r="A66" s="69"/>
      <c r="B66" t="s">
        <v>139</v>
      </c>
      <c r="D66" s="86">
        <f>L6</f>
        <v>0.5</v>
      </c>
      <c r="E66" s="86">
        <f t="shared" si="15"/>
        <v>0.5</v>
      </c>
      <c r="F66" s="86">
        <f t="shared" si="15"/>
        <v>0.5</v>
      </c>
      <c r="G66" s="86">
        <f t="shared" si="15"/>
        <v>0.5</v>
      </c>
      <c r="H66" s="86">
        <f t="shared" si="15"/>
        <v>0.5</v>
      </c>
      <c r="I66" s="86">
        <f t="shared" si="15"/>
        <v>0.5</v>
      </c>
      <c r="J66" s="86">
        <f t="shared" si="15"/>
        <v>0.5</v>
      </c>
      <c r="K66" s="87">
        <f t="shared" si="15"/>
        <v>0.5</v>
      </c>
    </row>
    <row r="67" spans="1:11" ht="4.5" customHeight="1" x14ac:dyDescent="0.2">
      <c r="A67" s="69"/>
      <c r="D67" s="86"/>
      <c r="E67" s="86"/>
      <c r="F67" s="86"/>
      <c r="G67" s="86"/>
      <c r="H67" s="86"/>
      <c r="I67" s="86"/>
      <c r="J67" s="86"/>
      <c r="K67" s="87"/>
    </row>
    <row r="68" spans="1:11" x14ac:dyDescent="0.2">
      <c r="A68" s="69"/>
      <c r="B68" t="s">
        <v>158</v>
      </c>
      <c r="D68" s="86">
        <v>0.2</v>
      </c>
      <c r="E68" s="86">
        <f t="shared" si="15"/>
        <v>0.2</v>
      </c>
      <c r="F68" s="86">
        <f t="shared" si="15"/>
        <v>0.2</v>
      </c>
      <c r="G68" s="86">
        <f t="shared" si="15"/>
        <v>0.2</v>
      </c>
      <c r="H68" s="86">
        <f t="shared" si="15"/>
        <v>0.2</v>
      </c>
      <c r="I68" s="86">
        <f t="shared" si="15"/>
        <v>0.2</v>
      </c>
      <c r="J68" s="86">
        <f t="shared" si="15"/>
        <v>0.2</v>
      </c>
      <c r="K68" s="87">
        <f t="shared" si="15"/>
        <v>0.2</v>
      </c>
    </row>
    <row r="69" spans="1:11" ht="6" customHeight="1" x14ac:dyDescent="0.2">
      <c r="A69" s="69"/>
      <c r="D69" s="86"/>
      <c r="E69" s="86"/>
      <c r="F69" s="86"/>
      <c r="G69" s="86"/>
      <c r="H69" s="86"/>
      <c r="I69" s="86"/>
      <c r="J69" s="86"/>
      <c r="K69" s="87"/>
    </row>
    <row r="70" spans="1:11" x14ac:dyDescent="0.2">
      <c r="A70" s="69"/>
      <c r="B70" t="s">
        <v>140</v>
      </c>
      <c r="D70" s="86">
        <v>0.05</v>
      </c>
      <c r="E70" s="86">
        <f t="shared" si="15"/>
        <v>0.05</v>
      </c>
      <c r="F70" s="86">
        <f t="shared" si="15"/>
        <v>0.05</v>
      </c>
      <c r="G70" s="86">
        <f t="shared" si="15"/>
        <v>0.05</v>
      </c>
      <c r="H70" s="86">
        <f t="shared" si="15"/>
        <v>0.05</v>
      </c>
      <c r="I70" s="86">
        <f t="shared" si="15"/>
        <v>0.05</v>
      </c>
      <c r="J70" s="86">
        <f t="shared" si="15"/>
        <v>0.05</v>
      </c>
      <c r="K70" s="87">
        <f t="shared" si="15"/>
        <v>0.05</v>
      </c>
    </row>
    <row r="71" spans="1:11" ht="6" customHeight="1" x14ac:dyDescent="0.2">
      <c r="A71" s="69"/>
      <c r="D71" s="86"/>
      <c r="E71" s="86"/>
      <c r="F71" s="86"/>
      <c r="G71" s="86"/>
      <c r="H71" s="86"/>
      <c r="I71" s="86"/>
      <c r="J71" s="86"/>
      <c r="K71" s="87"/>
    </row>
    <row r="72" spans="1:11" x14ac:dyDescent="0.2">
      <c r="A72" s="74"/>
      <c r="B72" s="75" t="s">
        <v>159</v>
      </c>
      <c r="C72" s="75"/>
      <c r="D72" s="88">
        <v>0.2</v>
      </c>
      <c r="E72" s="88">
        <f t="shared" si="15"/>
        <v>0.2</v>
      </c>
      <c r="F72" s="88">
        <f t="shared" si="15"/>
        <v>0.2</v>
      </c>
      <c r="G72" s="88">
        <f t="shared" si="15"/>
        <v>0.2</v>
      </c>
      <c r="H72" s="88">
        <f t="shared" si="15"/>
        <v>0.2</v>
      </c>
      <c r="I72" s="88">
        <f t="shared" si="15"/>
        <v>0.2</v>
      </c>
      <c r="J72" s="88">
        <f t="shared" si="15"/>
        <v>0.2</v>
      </c>
      <c r="K72" s="89">
        <f t="shared" si="15"/>
        <v>0.2</v>
      </c>
    </row>
    <row r="75" spans="1:11" x14ac:dyDescent="0.2">
      <c r="A75" s="65" t="s">
        <v>190</v>
      </c>
      <c r="B75" s="66" t="s">
        <v>138</v>
      </c>
      <c r="C75" s="66"/>
      <c r="D75" s="90">
        <f>D63*D51*D40</f>
        <v>2.0999999999999979</v>
      </c>
      <c r="E75" s="90">
        <f t="shared" ref="D75:K78" si="16">E63*E51*E40</f>
        <v>2.0999999999999979</v>
      </c>
      <c r="F75" s="90">
        <f t="shared" si="16"/>
        <v>2.0999999999999979</v>
      </c>
      <c r="G75" s="90">
        <f t="shared" si="16"/>
        <v>2.0999999999999979</v>
      </c>
      <c r="H75" s="90">
        <f t="shared" si="16"/>
        <v>2.0999999999999979</v>
      </c>
      <c r="I75" s="90">
        <f t="shared" si="16"/>
        <v>2.0999999999999979</v>
      </c>
      <c r="J75" s="90">
        <f t="shared" si="16"/>
        <v>2.0999999999999979</v>
      </c>
      <c r="K75" s="91">
        <f t="shared" si="16"/>
        <v>2.0999999999999979</v>
      </c>
    </row>
    <row r="76" spans="1:11" x14ac:dyDescent="0.2">
      <c r="A76" s="69" t="s">
        <v>108</v>
      </c>
      <c r="B76" t="s">
        <v>142</v>
      </c>
      <c r="D76" s="92">
        <f t="shared" si="16"/>
        <v>4.0999999999999996</v>
      </c>
      <c r="E76" s="92">
        <f t="shared" si="16"/>
        <v>4.51</v>
      </c>
      <c r="F76" s="92">
        <f t="shared" si="16"/>
        <v>4.9610000000000003</v>
      </c>
      <c r="G76" s="92">
        <f t="shared" si="16"/>
        <v>5.4571000000000014</v>
      </c>
      <c r="H76" s="92">
        <f t="shared" si="16"/>
        <v>6.002810000000002</v>
      </c>
      <c r="I76" s="92">
        <f t="shared" si="16"/>
        <v>6.6030910000000027</v>
      </c>
      <c r="J76" s="92">
        <f t="shared" si="16"/>
        <v>7.2634001000000037</v>
      </c>
      <c r="K76" s="93">
        <f t="shared" si="16"/>
        <v>7.9897401100000049</v>
      </c>
    </row>
    <row r="77" spans="1:11" x14ac:dyDescent="0.2">
      <c r="A77" s="69"/>
      <c r="B77" t="s">
        <v>143</v>
      </c>
      <c r="D77" s="92">
        <f t="shared" si="16"/>
        <v>9.4499999999999993</v>
      </c>
      <c r="E77" s="92">
        <f t="shared" si="16"/>
        <v>10.395000000000001</v>
      </c>
      <c r="F77" s="92">
        <f t="shared" si="16"/>
        <v>11.434500000000002</v>
      </c>
      <c r="G77" s="92">
        <f t="shared" si="16"/>
        <v>12.577950000000003</v>
      </c>
      <c r="H77" s="92">
        <f t="shared" si="16"/>
        <v>13.835745000000005</v>
      </c>
      <c r="I77" s="92">
        <f t="shared" si="16"/>
        <v>15.219319500000005</v>
      </c>
      <c r="J77" s="92">
        <f t="shared" si="16"/>
        <v>16.741251450000007</v>
      </c>
      <c r="K77" s="93">
        <f t="shared" si="16"/>
        <v>18.415376595000009</v>
      </c>
    </row>
    <row r="78" spans="1:11" x14ac:dyDescent="0.2">
      <c r="A78" s="69"/>
      <c r="B78" t="s">
        <v>139</v>
      </c>
      <c r="D78" s="92">
        <f>D66*D54*D43</f>
        <v>14.4</v>
      </c>
      <c r="E78" s="92">
        <f t="shared" si="16"/>
        <v>14.425599999999999</v>
      </c>
      <c r="F78" s="92">
        <f t="shared" si="16"/>
        <v>14.475148799999999</v>
      </c>
      <c r="G78" s="92">
        <f t="shared" si="16"/>
        <v>14.550075366400002</v>
      </c>
      <c r="H78" s="92">
        <f t="shared" si="16"/>
        <v>14.651928905779201</v>
      </c>
      <c r="I78" s="92">
        <f t="shared" si="16"/>
        <v>14.782388068013979</v>
      </c>
      <c r="J78" s="92">
        <f t="shared" si="16"/>
        <v>14.943270870751389</v>
      </c>
      <c r="K78" s="93">
        <f t="shared" si="16"/>
        <v>15.136545401433674</v>
      </c>
    </row>
    <row r="79" spans="1:11" ht="7.5" customHeight="1" x14ac:dyDescent="0.2">
      <c r="A79" s="69"/>
      <c r="D79" s="92"/>
      <c r="E79" s="92"/>
      <c r="F79" s="92"/>
      <c r="G79" s="92"/>
      <c r="H79" s="92"/>
      <c r="I79" s="92"/>
      <c r="J79" s="92"/>
      <c r="K79" s="93"/>
    </row>
    <row r="80" spans="1:11" x14ac:dyDescent="0.2">
      <c r="A80" s="69"/>
      <c r="B80" t="s">
        <v>158</v>
      </c>
      <c r="D80" s="92">
        <f t="shared" ref="D80:K80" si="17">D68*D56*D45</f>
        <v>0</v>
      </c>
      <c r="E80" s="92">
        <f t="shared" si="17"/>
        <v>0.82000000000000017</v>
      </c>
      <c r="F80" s="92">
        <f t="shared" si="17"/>
        <v>1.6800000000000002</v>
      </c>
      <c r="G80" s="92">
        <f t="shared" si="17"/>
        <v>2.5799999999999996</v>
      </c>
      <c r="H80" s="92">
        <f t="shared" si="17"/>
        <v>2.6664000000000003</v>
      </c>
      <c r="I80" s="92">
        <f t="shared" si="17"/>
        <v>2.7542699999999996</v>
      </c>
      <c r="J80" s="92">
        <f t="shared" si="17"/>
        <v>2.8436307600000004</v>
      </c>
      <c r="K80" s="93">
        <f t="shared" si="17"/>
        <v>2.9345033081999996</v>
      </c>
    </row>
    <row r="81" spans="1:11" ht="6.75" customHeight="1" x14ac:dyDescent="0.2">
      <c r="A81" s="69"/>
      <c r="D81" s="92"/>
      <c r="E81" s="92"/>
      <c r="F81" s="92"/>
      <c r="G81" s="92"/>
      <c r="H81" s="92"/>
      <c r="I81" s="92"/>
      <c r="J81" s="92"/>
      <c r="K81" s="93"/>
    </row>
    <row r="82" spans="1:11" x14ac:dyDescent="0.2">
      <c r="A82" s="69"/>
      <c r="B82" t="s">
        <v>140</v>
      </c>
      <c r="D82" s="92">
        <f t="shared" ref="D82:K82" si="18">D70*D58*D47</f>
        <v>0.42500000000000004</v>
      </c>
      <c r="E82" s="92">
        <f t="shared" si="18"/>
        <v>0.42500000000000004</v>
      </c>
      <c r="F82" s="92">
        <f t="shared" si="18"/>
        <v>0.46750000000000008</v>
      </c>
      <c r="G82" s="92">
        <f t="shared" si="18"/>
        <v>0.5142500000000001</v>
      </c>
      <c r="H82" s="92">
        <f t="shared" si="18"/>
        <v>0.56567500000000026</v>
      </c>
      <c r="I82" s="92">
        <f t="shared" si="18"/>
        <v>0.62224250000000036</v>
      </c>
      <c r="J82" s="92">
        <f t="shared" si="18"/>
        <v>0.68446675000000035</v>
      </c>
      <c r="K82" s="93">
        <f t="shared" si="18"/>
        <v>0.75291342500000058</v>
      </c>
    </row>
    <row r="83" spans="1:11" ht="6.75" customHeight="1" x14ac:dyDescent="0.2">
      <c r="A83" s="69"/>
      <c r="D83" s="92"/>
      <c r="E83" s="92"/>
      <c r="F83" s="92"/>
      <c r="G83" s="92"/>
      <c r="H83" s="92"/>
      <c r="I83" s="92"/>
      <c r="J83" s="92"/>
      <c r="K83" s="93"/>
    </row>
    <row r="84" spans="1:11" x14ac:dyDescent="0.2">
      <c r="A84" s="74"/>
      <c r="B84" s="75" t="s">
        <v>159</v>
      </c>
      <c r="C84" s="75"/>
      <c r="D84" s="94">
        <f t="shared" ref="D84:K84" si="19">D72*D60*D49</f>
        <v>0</v>
      </c>
      <c r="E84" s="94">
        <f t="shared" si="19"/>
        <v>0</v>
      </c>
      <c r="F84" s="94">
        <f t="shared" si="19"/>
        <v>3.4574400000000001</v>
      </c>
      <c r="G84" s="94">
        <f t="shared" si="19"/>
        <v>6.7765823999999997</v>
      </c>
      <c r="H84" s="94">
        <f t="shared" si="19"/>
        <v>9.9615761280000008</v>
      </c>
      <c r="I84" s="94">
        <f t="shared" si="19"/>
        <v>9.7623446054400009</v>
      </c>
      <c r="J84" s="94">
        <f t="shared" si="19"/>
        <v>9.5670977133312007</v>
      </c>
      <c r="K84" s="95">
        <f t="shared" si="19"/>
        <v>9.3757557590645746</v>
      </c>
    </row>
    <row r="85" spans="1:11" x14ac:dyDescent="0.2">
      <c r="A85" s="98" t="s">
        <v>191</v>
      </c>
      <c r="B85" s="99"/>
      <c r="C85" s="99"/>
      <c r="D85" s="100">
        <f t="shared" ref="D85:K85" si="20">SUM(D75:D84)</f>
        <v>30.474999999999998</v>
      </c>
      <c r="E85" s="100">
        <f t="shared" si="20"/>
        <v>32.675599999999996</v>
      </c>
      <c r="F85" s="100">
        <f t="shared" si="20"/>
        <v>38.575588799999998</v>
      </c>
      <c r="G85" s="100">
        <f t="shared" si="20"/>
        <v>44.555957766399999</v>
      </c>
      <c r="H85" s="100">
        <f t="shared" si="20"/>
        <v>49.784135033779208</v>
      </c>
      <c r="I85" s="100">
        <f t="shared" si="20"/>
        <v>51.843655673453981</v>
      </c>
      <c r="J85" s="100">
        <f t="shared" si="20"/>
        <v>54.143117644082601</v>
      </c>
      <c r="K85" s="101">
        <f t="shared" si="20"/>
        <v>56.704834598698262</v>
      </c>
    </row>
    <row r="87" spans="1:11" x14ac:dyDescent="0.2">
      <c r="A87" s="65" t="s">
        <v>259</v>
      </c>
      <c r="B87" s="66"/>
      <c r="C87" s="66"/>
      <c r="D87" s="123">
        <f>E87</f>
        <v>40.392709027777776</v>
      </c>
      <c r="E87" s="123">
        <f>F87</f>
        <v>40.392709027777776</v>
      </c>
      <c r="F87" s="123">
        <f>(D105*35%+D113*65%)</f>
        <v>40.392709027777776</v>
      </c>
      <c r="G87" s="123">
        <v>45</v>
      </c>
      <c r="H87" s="123">
        <v>50</v>
      </c>
      <c r="I87" s="123">
        <v>55</v>
      </c>
      <c r="J87" s="123">
        <v>60</v>
      </c>
      <c r="K87" s="124">
        <v>65</v>
      </c>
    </row>
    <row r="88" spans="1:11" x14ac:dyDescent="0.2">
      <c r="A88" s="69" t="s">
        <v>257</v>
      </c>
      <c r="D88" s="118">
        <f>D92</f>
        <v>22.583066666666667</v>
      </c>
      <c r="E88" s="118">
        <f>E92</f>
        <v>22.583066666666667</v>
      </c>
      <c r="F88" s="118">
        <f>(D109*35%+D117*65%)</f>
        <v>18.928186666666669</v>
      </c>
      <c r="G88" s="118">
        <f>G87*46%</f>
        <v>20.7</v>
      </c>
      <c r="H88" s="118">
        <f>H87*45%</f>
        <v>22.5</v>
      </c>
      <c r="I88" s="118">
        <f>I87*44%</f>
        <v>24.2</v>
      </c>
      <c r="J88" s="118">
        <f>J87*43%</f>
        <v>25.8</v>
      </c>
      <c r="K88" s="125">
        <f>K87*42%</f>
        <v>27.3</v>
      </c>
    </row>
    <row r="89" spans="1:11" x14ac:dyDescent="0.2">
      <c r="A89" s="74" t="s">
        <v>258</v>
      </c>
      <c r="B89" s="75"/>
      <c r="C89" s="75"/>
      <c r="D89" s="88">
        <f>D88/D87</f>
        <v>0.55908769701820327</v>
      </c>
      <c r="E89" s="88">
        <f t="shared" ref="E89:K89" si="21">E88/E87</f>
        <v>0.55908769701820327</v>
      </c>
      <c r="F89" s="88">
        <f t="shared" si="21"/>
        <v>0.46860404073541811</v>
      </c>
      <c r="G89" s="88">
        <f t="shared" si="21"/>
        <v>0.45999999999999996</v>
      </c>
      <c r="H89" s="88">
        <f t="shared" si="21"/>
        <v>0.45</v>
      </c>
      <c r="I89" s="88">
        <f t="shared" si="21"/>
        <v>0.44</v>
      </c>
      <c r="J89" s="88">
        <f t="shared" si="21"/>
        <v>0.43</v>
      </c>
      <c r="K89" s="89">
        <f t="shared" si="21"/>
        <v>0.42</v>
      </c>
    </row>
    <row r="90" spans="1:11" x14ac:dyDescent="0.2">
      <c r="A90" s="69"/>
      <c r="D90" s="86"/>
      <c r="E90" s="86"/>
      <c r="F90" s="86"/>
      <c r="G90" s="86"/>
      <c r="H90" s="86"/>
      <c r="I90" s="86"/>
      <c r="J90" s="86"/>
      <c r="K90" s="87"/>
    </row>
    <row r="91" spans="1:11" x14ac:dyDescent="0.2">
      <c r="A91" s="65" t="s">
        <v>260</v>
      </c>
      <c r="B91" s="66"/>
      <c r="C91" s="66"/>
      <c r="D91" s="123">
        <f>E91</f>
        <v>45.629006944444441</v>
      </c>
      <c r="E91" s="123">
        <f>F91</f>
        <v>45.629006944444441</v>
      </c>
      <c r="F91" s="123">
        <f>(D105+D113)/2</f>
        <v>45.629006944444441</v>
      </c>
      <c r="G91" s="123">
        <v>50</v>
      </c>
      <c r="H91" s="123">
        <v>55</v>
      </c>
      <c r="I91" s="123">
        <v>60</v>
      </c>
      <c r="J91" s="123">
        <v>65</v>
      </c>
      <c r="K91" s="124">
        <v>70</v>
      </c>
    </row>
    <row r="92" spans="1:11" x14ac:dyDescent="0.2">
      <c r="A92" s="69" t="s">
        <v>257</v>
      </c>
      <c r="D92" s="118">
        <f>E92</f>
        <v>22.583066666666667</v>
      </c>
      <c r="E92" s="118">
        <f>F92</f>
        <v>22.583066666666667</v>
      </c>
      <c r="F92" s="118">
        <f>(D109+D117)/2</f>
        <v>22.583066666666667</v>
      </c>
      <c r="G92" s="118">
        <f>G91*48%</f>
        <v>24</v>
      </c>
      <c r="H92" s="118">
        <f>H91*47%</f>
        <v>25.849999999999998</v>
      </c>
      <c r="I92" s="118">
        <f>I91*46%</f>
        <v>27.6</v>
      </c>
      <c r="J92" s="118">
        <f>J91*45%</f>
        <v>29.25</v>
      </c>
      <c r="K92" s="125">
        <f>K91*44%</f>
        <v>30.8</v>
      </c>
    </row>
    <row r="93" spans="1:11" x14ac:dyDescent="0.2">
      <c r="A93" s="74" t="s">
        <v>258</v>
      </c>
      <c r="B93" s="75"/>
      <c r="C93" s="75"/>
      <c r="D93" s="88">
        <f>D92/D91</f>
        <v>0.49492785793393795</v>
      </c>
      <c r="E93" s="88">
        <f t="shared" ref="E93" si="22">E92/E91</f>
        <v>0.49492785793393795</v>
      </c>
      <c r="F93" s="88">
        <f t="shared" ref="F93" si="23">F92/F91</f>
        <v>0.49492785793393795</v>
      </c>
      <c r="G93" s="88">
        <f t="shared" ref="G93" si="24">G92/G91</f>
        <v>0.48</v>
      </c>
      <c r="H93" s="88">
        <f t="shared" ref="H93" si="25">H92/H91</f>
        <v>0.47</v>
      </c>
      <c r="I93" s="88">
        <f t="shared" ref="I93" si="26">I92/I91</f>
        <v>0.46</v>
      </c>
      <c r="J93" s="88">
        <f t="shared" ref="J93" si="27">J92/J91</f>
        <v>0.45</v>
      </c>
      <c r="K93" s="89">
        <f t="shared" ref="K93" si="28">K92/K91</f>
        <v>0.44</v>
      </c>
    </row>
    <row r="94" spans="1:11" x14ac:dyDescent="0.2">
      <c r="G94" s="118"/>
    </row>
    <row r="95" spans="1:11" x14ac:dyDescent="0.2">
      <c r="A95" t="s">
        <v>244</v>
      </c>
      <c r="B95" t="s">
        <v>220</v>
      </c>
      <c r="D95" s="118">
        <f>D40*D51+D41*D52+D53*D42</f>
        <v>25.549999999999997</v>
      </c>
      <c r="F95" t="s">
        <v>241</v>
      </c>
    </row>
    <row r="96" spans="1:11" x14ac:dyDescent="0.2">
      <c r="B96" t="s">
        <v>221</v>
      </c>
      <c r="D96" s="118">
        <f>D54*D43</f>
        <v>28.8</v>
      </c>
      <c r="J96" s="118"/>
    </row>
    <row r="97" spans="1:13" x14ac:dyDescent="0.2">
      <c r="B97" t="s">
        <v>222</v>
      </c>
      <c r="D97" s="118">
        <f>D95+D96</f>
        <v>54.349999999999994</v>
      </c>
      <c r="F97" s="118"/>
      <c r="G97" s="118"/>
      <c r="J97" s="118"/>
    </row>
    <row r="98" spans="1:13" x14ac:dyDescent="0.2">
      <c r="D98" s="118"/>
      <c r="G98" s="118"/>
    </row>
    <row r="99" spans="1:13" x14ac:dyDescent="0.2">
      <c r="B99" t="s">
        <v>230</v>
      </c>
      <c r="D99" s="118">
        <f>D75+D76+D77</f>
        <v>15.649999999999997</v>
      </c>
      <c r="E99" s="5">
        <f>D99/D95</f>
        <v>0.61252446183953024</v>
      </c>
      <c r="F99" s="122"/>
      <c r="G99" s="118"/>
    </row>
    <row r="100" spans="1:13" x14ac:dyDescent="0.2">
      <c r="B100" t="s">
        <v>231</v>
      </c>
      <c r="D100" s="118">
        <f>D78</f>
        <v>14.4</v>
      </c>
      <c r="E100" s="6">
        <f>D100/D96</f>
        <v>0.5</v>
      </c>
      <c r="F100" s="5"/>
    </row>
    <row r="101" spans="1:13" x14ac:dyDescent="0.2">
      <c r="B101" t="s">
        <v>232</v>
      </c>
      <c r="D101" s="118">
        <f>D99+D100</f>
        <v>30.049999999999997</v>
      </c>
      <c r="E101" s="6">
        <f>D101/D97</f>
        <v>0.55289788408463658</v>
      </c>
      <c r="F101" s="5"/>
    </row>
    <row r="102" spans="1:13" x14ac:dyDescent="0.2">
      <c r="D102" s="118"/>
    </row>
    <row r="103" spans="1:13" x14ac:dyDescent="0.2">
      <c r="A103" t="s">
        <v>245</v>
      </c>
      <c r="B103" t="s">
        <v>223</v>
      </c>
      <c r="D103" s="118">
        <f>95%*D95/9*12</f>
        <v>32.36333333333333</v>
      </c>
      <c r="F103" t="s">
        <v>242</v>
      </c>
    </row>
    <row r="104" spans="1:13" x14ac:dyDescent="0.2">
      <c r="B104" t="s">
        <v>224</v>
      </c>
      <c r="D104" s="118">
        <f>80%*D96/9*12</f>
        <v>30.720000000000006</v>
      </c>
      <c r="F104" t="s">
        <v>243</v>
      </c>
    </row>
    <row r="105" spans="1:13" x14ac:dyDescent="0.2">
      <c r="B105" t="s">
        <v>225</v>
      </c>
      <c r="D105" s="118">
        <f>D103+D104</f>
        <v>63.083333333333336</v>
      </c>
    </row>
    <row r="106" spans="1:13" x14ac:dyDescent="0.2">
      <c r="M106" s="6"/>
    </row>
    <row r="107" spans="1:13" x14ac:dyDescent="0.2">
      <c r="B107" t="s">
        <v>233</v>
      </c>
      <c r="D107" s="118">
        <f>93%*D99/9*12</f>
        <v>19.405999999999999</v>
      </c>
      <c r="E107" s="6">
        <f>D107/D103</f>
        <v>0.59962921001132974</v>
      </c>
    </row>
    <row r="108" spans="1:13" x14ac:dyDescent="0.2">
      <c r="B108" t="s">
        <v>234</v>
      </c>
      <c r="D108" s="118">
        <f>D100*80%/9*12</f>
        <v>15.360000000000003</v>
      </c>
      <c r="E108" s="6">
        <f>D108/D104</f>
        <v>0.5</v>
      </c>
    </row>
    <row r="109" spans="1:13" x14ac:dyDescent="0.2">
      <c r="B109" t="s">
        <v>235</v>
      </c>
      <c r="D109" s="118">
        <f>D107+D108</f>
        <v>34.766000000000005</v>
      </c>
      <c r="E109" s="6">
        <f>D109/D105</f>
        <v>0.55111228533685608</v>
      </c>
    </row>
    <row r="111" spans="1:13" x14ac:dyDescent="0.2">
      <c r="A111" t="s">
        <v>246</v>
      </c>
      <c r="B111" t="s">
        <v>226</v>
      </c>
      <c r="D111" s="118">
        <f>D103/12*7*95%</f>
        <v>17.934680555555552</v>
      </c>
      <c r="F111" t="s">
        <v>247</v>
      </c>
      <c r="I111" s="119"/>
      <c r="K111" s="120"/>
    </row>
    <row r="112" spans="1:13" x14ac:dyDescent="0.2">
      <c r="B112" t="s">
        <v>227</v>
      </c>
      <c r="D112" s="118">
        <f>D104/12*7/70*40</f>
        <v>10.24</v>
      </c>
      <c r="F112" t="s">
        <v>248</v>
      </c>
    </row>
    <row r="113" spans="2:7" x14ac:dyDescent="0.2">
      <c r="B113" t="s">
        <v>228</v>
      </c>
      <c r="D113" s="118">
        <f>D111+D112</f>
        <v>28.174680555555554</v>
      </c>
    </row>
    <row r="115" spans="2:7" x14ac:dyDescent="0.2">
      <c r="B115" t="s">
        <v>236</v>
      </c>
      <c r="D115" s="118">
        <f>D107/12*7*80%</f>
        <v>9.0561333333333334</v>
      </c>
      <c r="E115" s="6">
        <f>D115/D111</f>
        <v>0.50495091369375145</v>
      </c>
    </row>
    <row r="116" spans="2:7" x14ac:dyDescent="0.2">
      <c r="B116" t="s">
        <v>237</v>
      </c>
      <c r="D116" s="118">
        <f>D108/12*7*15%</f>
        <v>1.3440000000000001</v>
      </c>
      <c r="E116" s="6">
        <f>D116/D112</f>
        <v>0.13125000000000001</v>
      </c>
    </row>
    <row r="117" spans="2:7" x14ac:dyDescent="0.2">
      <c r="B117" t="s">
        <v>238</v>
      </c>
      <c r="D117" s="118">
        <f>SUM(D115:D116)</f>
        <v>10.400133333333333</v>
      </c>
      <c r="E117" s="6">
        <f>D117/D113</f>
        <v>0.36913047914868402</v>
      </c>
    </row>
    <row r="119" spans="2:7" x14ac:dyDescent="0.2">
      <c r="B119" t="s">
        <v>216</v>
      </c>
      <c r="D119" s="118">
        <f>D97/9</f>
        <v>6.0388888888888879</v>
      </c>
      <c r="E119" s="121" t="s">
        <v>239</v>
      </c>
      <c r="F119">
        <v>9</v>
      </c>
      <c r="G119" t="s">
        <v>240</v>
      </c>
    </row>
    <row r="120" spans="2:7" x14ac:dyDescent="0.2">
      <c r="B120" t="s">
        <v>229</v>
      </c>
      <c r="D120" s="118">
        <f>D105/12</f>
        <v>5.2569444444444446</v>
      </c>
      <c r="E120" s="121" t="s">
        <v>239</v>
      </c>
      <c r="F120">
        <v>10</v>
      </c>
      <c r="G120" t="s">
        <v>240</v>
      </c>
    </row>
    <row r="121" spans="2:7" x14ac:dyDescent="0.2">
      <c r="B121" t="s">
        <v>217</v>
      </c>
      <c r="D121" s="118">
        <f>D113/7</f>
        <v>4.0249543650793651</v>
      </c>
      <c r="E121" s="121" t="s">
        <v>239</v>
      </c>
      <c r="F121">
        <v>7</v>
      </c>
      <c r="G121" t="s">
        <v>240</v>
      </c>
    </row>
    <row r="122" spans="2:7" x14ac:dyDescent="0.2">
      <c r="D122" s="118"/>
      <c r="E122" s="121"/>
    </row>
    <row r="124" spans="2:7" x14ac:dyDescent="0.2">
      <c r="B124" t="s">
        <v>249</v>
      </c>
      <c r="D124">
        <v>100</v>
      </c>
    </row>
    <row r="125" spans="2:7" x14ac:dyDescent="0.2">
      <c r="B125" t="s">
        <v>250</v>
      </c>
      <c r="D125" s="6">
        <v>0.3</v>
      </c>
    </row>
    <row r="126" spans="2:7" x14ac:dyDescent="0.2">
      <c r="B126" t="s">
        <v>251</v>
      </c>
      <c r="D126">
        <v>70</v>
      </c>
    </row>
    <row r="127" spans="2:7" x14ac:dyDescent="0.2">
      <c r="B127" t="s">
        <v>252</v>
      </c>
      <c r="D127" s="6">
        <v>0.5</v>
      </c>
    </row>
    <row r="128" spans="2:7" x14ac:dyDescent="0.2">
      <c r="B128" t="s">
        <v>254</v>
      </c>
      <c r="D128">
        <f>D126*D127</f>
        <v>35</v>
      </c>
    </row>
    <row r="129" spans="2:4" x14ac:dyDescent="0.2">
      <c r="B129" t="s">
        <v>252</v>
      </c>
      <c r="D129">
        <f>D126*D127</f>
        <v>35</v>
      </c>
    </row>
    <row r="131" spans="2:4" x14ac:dyDescent="0.2">
      <c r="B131" t="s">
        <v>253</v>
      </c>
      <c r="D131" s="6">
        <v>0.6</v>
      </c>
    </row>
    <row r="132" spans="2:4" x14ac:dyDescent="0.2">
      <c r="B132" t="s">
        <v>251</v>
      </c>
      <c r="D132">
        <f>(100%-D131)*D124</f>
        <v>40</v>
      </c>
    </row>
    <row r="133" spans="2:4" x14ac:dyDescent="0.2">
      <c r="B133" t="s">
        <v>255</v>
      </c>
      <c r="D133">
        <f>D128</f>
        <v>35</v>
      </c>
    </row>
    <row r="134" spans="2:4" x14ac:dyDescent="0.2">
      <c r="B134" t="s">
        <v>256</v>
      </c>
      <c r="D134" s="5">
        <f>(D132-D133)/D132</f>
        <v>0.125</v>
      </c>
    </row>
    <row r="137" spans="2:4" x14ac:dyDescent="0.2">
      <c r="D137" t="s">
        <v>214</v>
      </c>
    </row>
    <row r="138" spans="2:4" x14ac:dyDescent="0.2">
      <c r="B138" t="s">
        <v>213</v>
      </c>
      <c r="D138">
        <v>2.5000000000000001E-3</v>
      </c>
    </row>
    <row r="139" spans="2:4" x14ac:dyDescent="0.2">
      <c r="B139" t="s">
        <v>215</v>
      </c>
      <c r="D139">
        <v>0.01</v>
      </c>
    </row>
    <row r="140" spans="2:4" x14ac:dyDescent="0.2">
      <c r="B140" t="s">
        <v>146</v>
      </c>
      <c r="D140" s="6">
        <f>(D139-D138)/D139</f>
        <v>0.75</v>
      </c>
    </row>
    <row r="141" spans="2:4" x14ac:dyDescent="0.2">
      <c r="D141" s="6"/>
    </row>
    <row r="142" spans="2:4" x14ac:dyDescent="0.2">
      <c r="B142" t="s">
        <v>219</v>
      </c>
      <c r="D142">
        <v>0.06</v>
      </c>
    </row>
    <row r="143" spans="2:4" x14ac:dyDescent="0.2">
      <c r="B143" t="s">
        <v>218</v>
      </c>
      <c r="D143">
        <v>1.7500000000000002E-2</v>
      </c>
    </row>
    <row r="144" spans="2:4" x14ac:dyDescent="0.2">
      <c r="B144" s="119" t="s">
        <v>146</v>
      </c>
      <c r="D144" s="5">
        <f>(D142-D143)/D142</f>
        <v>0.70833333333333326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B29C7A0642D4BBF07F7C4671D95A9" ma:contentTypeVersion="18" ma:contentTypeDescription="Create a new document." ma:contentTypeScope="" ma:versionID="501e9c6f16cccaa0d0d8a94e4c1aa7b4">
  <xsd:schema xmlns:xsd="http://www.w3.org/2001/XMLSchema" xmlns:xs="http://www.w3.org/2001/XMLSchema" xmlns:p="http://schemas.microsoft.com/office/2006/metadata/properties" xmlns:ns1="http://schemas.microsoft.com/sharepoint/v3" xmlns:ns2="6b90f42b-64c4-4e1d-b8a2-9a34aba7b617" xmlns:ns3="ef9a9971-8f81-456e-9573-47180d38c8d8" targetNamespace="http://schemas.microsoft.com/office/2006/metadata/properties" ma:root="true" ma:fieldsID="fe4ba88828d8b1ae876948560bb4b123" ns1:_="" ns2:_="" ns3:_="">
    <xsd:import namespace="http://schemas.microsoft.com/sharepoint/v3"/>
    <xsd:import namespace="6b90f42b-64c4-4e1d-b8a2-9a34aba7b617"/>
    <xsd:import namespace="ef9a9971-8f81-456e-9573-47180d38c8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0f42b-64c4-4e1d-b8a2-9a34aba7b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2d39682-ccf7-48d8-962f-2ca2d3d56b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a9971-8f81-456e-9573-47180d38c8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aa7b886-658a-491b-a511-3b1a3937035f}" ma:internalName="TaxCatchAll" ma:showField="CatchAllData" ma:web="ef9a9971-8f81-456e-9573-47180d38c8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ef9a9971-8f81-456e-9573-47180d38c8d8" xsi:nil="true"/>
    <_ip_UnifiedCompliancePolicyProperties xmlns="http://schemas.microsoft.com/sharepoint/v3" xsi:nil="true"/>
    <lcf76f155ced4ddcb4097134ff3c332f xmlns="6b90f42b-64c4-4e1d-b8a2-9a34aba7b6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31D87F2-CA92-40F4-815D-4DFC09AAFA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A429D1-293B-45C0-B26E-6A9286E59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b90f42b-64c4-4e1d-b8a2-9a34aba7b617"/>
    <ds:schemaRef ds:uri="ef9a9971-8f81-456e-9573-47180d38c8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F3A92E-FEF2-4ABC-A35A-B1D6D0723446}">
  <ds:schemaRefs>
    <ds:schemaRef ds:uri="ef9a9971-8f81-456e-9573-47180d38c8d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6b90f42b-64c4-4e1d-b8a2-9a34aba7b617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 - read this first</vt:lpstr>
      <vt:lpstr>budget 7 units 6D 1 2nd country</vt:lpstr>
      <vt:lpstr>comments</vt:lpstr>
      <vt:lpstr>budget 6 units D</vt:lpstr>
      <vt:lpstr>view extra unit</vt:lpstr>
      <vt:lpstr>budget 32 units</vt:lpstr>
      <vt:lpstr>ARPU and margin</vt:lpstr>
    </vt:vector>
  </TitlesOfParts>
  <Company>Bluefish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Gerhard Top</cp:lastModifiedBy>
  <dcterms:created xsi:type="dcterms:W3CDTF">2014-05-29T08:53:52Z</dcterms:created>
  <dcterms:modified xsi:type="dcterms:W3CDTF">2023-03-21T11:28:13Z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c6f62-bb58-4b94-b6ca-9af54699d31b_Enabled">
    <vt:lpwstr>True</vt:lpwstr>
  </property>
  <property fmtid="{D5CDD505-2E9C-101B-9397-08002B2CF9AE}" pid="3" name="MSIP_Label_d2dc6f62-bb58-4b94-b6ca-9af54699d31b_SiteId">
    <vt:lpwstr>00000000-0000-0000-0000-000000000000</vt:lpwstr>
  </property>
  <property fmtid="{D5CDD505-2E9C-101B-9397-08002B2CF9AE}" pid="4" name="MSIP_Label_d2dc6f62-bb58-4b94-b6ca-9af54699d31b_Owner">
    <vt:lpwstr>johannes.vandijk@kpn.com</vt:lpwstr>
  </property>
  <property fmtid="{D5CDD505-2E9C-101B-9397-08002B2CF9AE}" pid="5" name="MSIP_Label_d2dc6f62-bb58-4b94-b6ca-9af54699d31b_SetDate">
    <vt:lpwstr>2019-04-16T13:44:40.9497143Z</vt:lpwstr>
  </property>
  <property fmtid="{D5CDD505-2E9C-101B-9397-08002B2CF9AE}" pid="6" name="MSIP_Label_d2dc6f62-bb58-4b94-b6ca-9af54699d31b_Name">
    <vt:lpwstr>Intern gebruik</vt:lpwstr>
  </property>
  <property fmtid="{D5CDD505-2E9C-101B-9397-08002B2CF9AE}" pid="7" name="MSIP_Label_d2dc6f62-bb58-4b94-b6ca-9af54699d31b_Application">
    <vt:lpwstr>Microsoft Azure Information Protection</vt:lpwstr>
  </property>
  <property fmtid="{D5CDD505-2E9C-101B-9397-08002B2CF9AE}" pid="8" name="MSIP_Label_d2dc6f62-bb58-4b94-b6ca-9af54699d31b_Extended_MSFT_Method">
    <vt:lpwstr>Automatic</vt:lpwstr>
  </property>
  <property fmtid="{D5CDD505-2E9C-101B-9397-08002B2CF9AE}" pid="9" name="Sensitivity">
    <vt:lpwstr>Intern gebruik</vt:lpwstr>
  </property>
  <property fmtid="{D5CDD505-2E9C-101B-9397-08002B2CF9AE}" pid="10" name="ContentTypeId">
    <vt:lpwstr>0x0101006B0B29C7A0642D4BBF07F7C4671D95A9</vt:lpwstr>
  </property>
  <property fmtid="{D5CDD505-2E9C-101B-9397-08002B2CF9AE}" pid="11" name="MediaServiceImageTags">
    <vt:lpwstr/>
  </property>
</Properties>
</file>