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ahmad.nisar\Desktop\M\"/>
    </mc:Choice>
  </mc:AlternateContent>
  <xr:revisionPtr revIDLastSave="0" documentId="13_ncr:1_{BE40630F-AF01-4003-A4B8-7E32273DB41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2" l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5" i="2"/>
  <c r="O9" i="2"/>
  <c r="O8" i="2"/>
  <c r="O7" i="2"/>
  <c r="D10" i="2" l="1"/>
  <c r="F10" i="2" s="1"/>
  <c r="F9" i="2"/>
  <c r="F8" i="2"/>
  <c r="F7" i="2"/>
  <c r="F6" i="2"/>
  <c r="E43" i="2"/>
  <c r="E44" i="2" s="1"/>
  <c r="F42" i="2"/>
  <c r="F41" i="2"/>
  <c r="F40" i="2"/>
  <c r="F39" i="2"/>
  <c r="F38" i="2"/>
  <c r="F37" i="2"/>
  <c r="F36" i="2"/>
  <c r="F35" i="2"/>
  <c r="D34" i="2"/>
  <c r="F34" i="2" s="1"/>
  <c r="F33" i="2"/>
  <c r="F32" i="2"/>
  <c r="F31" i="2"/>
  <c r="D30" i="2"/>
  <c r="F30" i="2" s="1"/>
  <c r="F29" i="2"/>
  <c r="D28" i="2"/>
  <c r="F27" i="2"/>
  <c r="D26" i="2"/>
  <c r="F25" i="2"/>
  <c r="D24" i="2"/>
  <c r="F24" i="2" s="1"/>
  <c r="D23" i="2"/>
  <c r="F22" i="2"/>
  <c r="F21" i="2"/>
  <c r="F20" i="2"/>
  <c r="D19" i="2"/>
  <c r="F18" i="2"/>
  <c r="F17" i="2"/>
  <c r="F16" i="2"/>
  <c r="F15" i="2"/>
  <c r="F14" i="2"/>
  <c r="D13" i="2"/>
  <c r="F13" i="2" s="1"/>
  <c r="F12" i="2"/>
  <c r="D11" i="2"/>
  <c r="F11" i="2" s="1"/>
  <c r="F5" i="2"/>
  <c r="D43" i="2" l="1"/>
  <c r="D44" i="2" s="1"/>
  <c r="F26" i="2"/>
  <c r="E45" i="2"/>
  <c r="F23" i="2"/>
  <c r="F28" i="2"/>
  <c r="F19" i="2"/>
  <c r="L42" i="1"/>
  <c r="F43" i="2" l="1"/>
  <c r="F44" i="2" s="1"/>
  <c r="F45" i="2" s="1"/>
  <c r="D45" i="2"/>
  <c r="L29" i="1"/>
  <c r="M14" i="1"/>
  <c r="M12" i="1"/>
  <c r="L48" i="1"/>
  <c r="L37" i="1"/>
  <c r="L33" i="1"/>
  <c r="L20" i="1"/>
  <c r="M10" i="1"/>
  <c r="M13" i="1"/>
  <c r="M16" i="1"/>
  <c r="M17" i="1"/>
  <c r="M19" i="1"/>
  <c r="M21" i="1"/>
  <c r="M22" i="1"/>
  <c r="M26" i="1"/>
  <c r="M31" i="1"/>
  <c r="M34" i="1"/>
  <c r="M35" i="1"/>
  <c r="M36" i="1"/>
  <c r="M39" i="1"/>
  <c r="M40" i="1"/>
  <c r="M41" i="1"/>
  <c r="M43" i="1"/>
  <c r="M44" i="1"/>
  <c r="M45" i="1"/>
  <c r="M46" i="1"/>
  <c r="M47" i="1"/>
  <c r="M7" i="1"/>
  <c r="K48" i="1"/>
  <c r="K37" i="1"/>
  <c r="H44" i="2" l="1"/>
  <c r="I44" i="2" s="1"/>
  <c r="M48" i="1"/>
  <c r="M37" i="1"/>
  <c r="M28" i="1"/>
  <c r="L25" i="1"/>
  <c r="L15" i="1"/>
  <c r="K38" i="1"/>
  <c r="K32" i="1"/>
  <c r="M32" i="1" s="1"/>
  <c r="K30" i="1"/>
  <c r="K27" i="1"/>
  <c r="K24" i="1"/>
  <c r="M24" i="1" s="1"/>
  <c r="K23" i="1"/>
  <c r="K18" i="1"/>
  <c r="K11" i="1"/>
  <c r="M11" i="1" s="1"/>
  <c r="K9" i="1"/>
  <c r="K8" i="1"/>
  <c r="M8" i="1" s="1"/>
  <c r="K29" i="1" l="1"/>
  <c r="M29" i="1" s="1"/>
  <c r="M27" i="1"/>
  <c r="K33" i="1"/>
  <c r="M33" i="1" s="1"/>
  <c r="M30" i="1"/>
  <c r="K42" i="1"/>
  <c r="M38" i="1"/>
  <c r="K15" i="1"/>
  <c r="M15" i="1" s="1"/>
  <c r="M9" i="1"/>
  <c r="L49" i="1"/>
  <c r="L50" i="1" s="1"/>
  <c r="M18" i="1"/>
  <c r="K20" i="1"/>
  <c r="M20" i="1" s="1"/>
  <c r="M23" i="1"/>
  <c r="K25" i="1"/>
  <c r="M25" i="1" s="1"/>
  <c r="D2" i="1"/>
  <c r="C3" i="1"/>
  <c r="C4" i="1" s="1"/>
  <c r="B4" i="1"/>
  <c r="M42" i="1" l="1"/>
  <c r="M49" i="1" s="1"/>
  <c r="M50" i="1" s="1"/>
  <c r="K49" i="1"/>
  <c r="G4" i="1"/>
  <c r="F4" i="1"/>
  <c r="E4" i="1"/>
  <c r="D3" i="1"/>
  <c r="D4" i="1" s="1"/>
  <c r="K50" i="1" l="1"/>
  <c r="K51" i="1"/>
  <c r="K52" i="1" s="1"/>
  <c r="N49" i="1"/>
  <c r="O49" i="1" s="1"/>
</calcChain>
</file>

<file path=xl/sharedStrings.xml><?xml version="1.0" encoding="utf-8"?>
<sst xmlns="http://schemas.openxmlformats.org/spreadsheetml/2006/main" count="198" uniqueCount="89">
  <si>
    <t>Lectures</t>
  </si>
  <si>
    <t>Minutes</t>
  </si>
  <si>
    <t>Hours</t>
  </si>
  <si>
    <t>Remaining</t>
  </si>
  <si>
    <t>Done</t>
  </si>
  <si>
    <t>Total</t>
  </si>
  <si>
    <t>Angular</t>
  </si>
  <si>
    <t>Getting Started</t>
  </si>
  <si>
    <t>The Basics</t>
  </si>
  <si>
    <t>Course Project - Basics</t>
  </si>
  <si>
    <t>Debugging</t>
  </si>
  <si>
    <t>Components and Data Binding</t>
  </si>
  <si>
    <t xml:space="preserve">CP - Components and DataBinding </t>
  </si>
  <si>
    <t>Directives - Deep Dive</t>
  </si>
  <si>
    <t>CP - Directives</t>
  </si>
  <si>
    <t>Services &amp; Dependency Injection</t>
  </si>
  <si>
    <t>CP - Services &amp; DI</t>
  </si>
  <si>
    <t>Changing pages with routing</t>
  </si>
  <si>
    <t>CP- Routing</t>
  </si>
  <si>
    <t>Observables</t>
  </si>
  <si>
    <t>CP - Observables</t>
  </si>
  <si>
    <t>Forms</t>
  </si>
  <si>
    <t>CP- Forms</t>
  </si>
  <si>
    <t>Pipes</t>
  </si>
  <si>
    <t>HTTP Requests</t>
  </si>
  <si>
    <t>CP - HTTP</t>
  </si>
  <si>
    <t>Authentication &amp; Route Protection</t>
  </si>
  <si>
    <t>Dynamic Components</t>
  </si>
  <si>
    <t>Angular Modules &amp; Optimization</t>
  </si>
  <si>
    <t>Deploying</t>
  </si>
  <si>
    <t>Standalone Components</t>
  </si>
  <si>
    <t>Angular Signals</t>
  </si>
  <si>
    <t>NgRx for State Management</t>
  </si>
  <si>
    <t>Angular Universal</t>
  </si>
  <si>
    <t>Angular Animations</t>
  </si>
  <si>
    <t>Offline capabilities</t>
  </si>
  <si>
    <t>Unit Testing</t>
  </si>
  <si>
    <t>Angular Platform</t>
  </si>
  <si>
    <t>Changes &amp; New Features</t>
  </si>
  <si>
    <t>Typescript</t>
  </si>
  <si>
    <t>Course Roundup</t>
  </si>
  <si>
    <t>1 hr / day</t>
  </si>
  <si>
    <t>1.5 hr / day</t>
  </si>
  <si>
    <t>2 hr / day</t>
  </si>
  <si>
    <t>Mon - 1</t>
  </si>
  <si>
    <t>Tue - 1</t>
  </si>
  <si>
    <t>Thurs - 1</t>
  </si>
  <si>
    <t>Mon - 2</t>
  </si>
  <si>
    <t>Tue - 2</t>
  </si>
  <si>
    <t>Tue - Wed - 2</t>
  </si>
  <si>
    <t>Wed - 2</t>
  </si>
  <si>
    <t>Thurs - 2</t>
  </si>
  <si>
    <t>Status</t>
  </si>
  <si>
    <t>Day</t>
  </si>
  <si>
    <t>Date</t>
  </si>
  <si>
    <t>Last Sprint</t>
  </si>
  <si>
    <t>Completed</t>
  </si>
  <si>
    <t xml:space="preserve">Mon - 2 </t>
  </si>
  <si>
    <t>Total (Mins)</t>
  </si>
  <si>
    <t>Total (Hours)</t>
  </si>
  <si>
    <t>Fri - 3</t>
  </si>
  <si>
    <t>Practice</t>
  </si>
  <si>
    <t>..\..\Downloads\pipes-start\pipes-start</t>
  </si>
  <si>
    <t>..\..\Downloads\forms-td-start\Forms - Practice</t>
  </si>
  <si>
    <t>..\..\Downloads\forms-reactive-start\forms-reactive-start</t>
  </si>
  <si>
    <t>..\..\Downloads\obs-01-start\obs-01-start</t>
  </si>
  <si>
    <t>..\..\Downloads\routing-start\routing-start</t>
  </si>
  <si>
    <t>..\..\Downloads\services-assignment-start\services-assignment-start</t>
  </si>
  <si>
    <t>..\..\Downloads\services-start\services-start</t>
  </si>
  <si>
    <t>..\..\Downloads\directives-final\directives-final</t>
  </si>
  <si>
    <t>..\..\Downloads\http-01-start\http-01-start</t>
  </si>
  <si>
    <t>..\..\Downloads\01-starting-project\01-starting-project</t>
  </si>
  <si>
    <t>Outline</t>
  </si>
  <si>
    <t>..\..\Downloads\NgRx\01-starting-setup\01-starting-setup</t>
  </si>
  <si>
    <t>..\..\Downloads\NgRx\01-starting-setup-standalone\01-starting-setup-standalone</t>
  </si>
  <si>
    <t xml:space="preserve"> </t>
  </si>
  <si>
    <t>Angular Essentials - Components, Templates, Services &amp; More</t>
  </si>
  <si>
    <t>Angular Essentials - Working with Modules</t>
  </si>
  <si>
    <t>Debugging Angular Apps</t>
  </si>
  <si>
    <t>Fri</t>
  </si>
  <si>
    <t>Days</t>
  </si>
  <si>
    <t>Wed, 6/12</t>
  </si>
  <si>
    <t>Tue, 6/11</t>
  </si>
  <si>
    <t>Mon, 6/10</t>
  </si>
  <si>
    <t>Thurs, 6/13</t>
  </si>
  <si>
    <t>Fri, 6/14</t>
  </si>
  <si>
    <t>Sat, 6/15</t>
  </si>
  <si>
    <t>Sun, 6/16</t>
  </si>
  <si>
    <t>Mon, 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</si>
</sst>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9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4" borderId="0" xfId="0" applyFill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4" fillId="6" borderId="0" xfId="2"/>
    <xf numFmtId="0" fontId="3" fillId="5" borderId="0" xfId="1"/>
    <xf numFmtId="0" fontId="5" fillId="4" borderId="0" xfId="0" applyFont="1" applyFill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/>
    <xf numFmtId="0" fontId="0" fillId="4" borderId="0" xfId="0" applyFont="1" applyFill="1"/>
    <xf numFmtId="0" fontId="0" fillId="0" borderId="0" xfId="0" applyFont="1"/>
    <xf numFmtId="16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164" fontId="7" fillId="8" borderId="0" xfId="0" applyNumberFormat="1" applyFont="1" applyFill="1" applyAlignment="1">
      <alignment horizontal="center"/>
    </xf>
    <xf numFmtId="0" fontId="7" fillId="8" borderId="0" xfId="0" applyFont="1" applyFill="1" applyAlignment="1">
      <alignment horizontal="center"/>
    </xf>
    <xf numFmtId="164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4" fillId="9" borderId="0" xfId="2" applyFill="1"/>
    <xf numFmtId="164" fontId="8" fillId="9" borderId="0" xfId="0" applyNumberFormat="1" applyFont="1" applyFill="1" applyAlignment="1">
      <alignment horizontal="center"/>
    </xf>
    <xf numFmtId="0" fontId="8" fillId="9" borderId="0" xfId="0" applyFont="1" applyFill="1" applyAlignment="1">
      <alignment horizontal="center"/>
    </xf>
    <xf numFmtId="164" fontId="3" fillId="5" borderId="0" xfId="1" applyNumberFormat="1" applyAlignment="1">
      <alignment horizontal="center"/>
    </xf>
    <xf numFmtId="0" fontId="3" fillId="5" borderId="0" xfId="1" applyAlignment="1">
      <alignment horizontal="center"/>
    </xf>
    <xf numFmtId="0" fontId="4" fillId="6" borderId="0" xfId="2" applyAlignment="1">
      <alignment horizontal="center"/>
    </xf>
    <xf numFmtId="0" fontId="8" fillId="9" borderId="0" xfId="2" applyFont="1" applyFill="1" applyAlignment="1">
      <alignment horizontal="center"/>
    </xf>
    <xf numFmtId="0" fontId="3" fillId="10" borderId="0" xfId="1" applyFill="1"/>
    <xf numFmtId="0" fontId="3" fillId="10" borderId="0" xfId="1" applyFill="1" applyAlignment="1">
      <alignment horizontal="center"/>
    </xf>
    <xf numFmtId="164" fontId="3" fillId="10" borderId="0" xfId="1" applyNumberFormat="1" applyFill="1" applyAlignment="1">
      <alignment horizontal="center"/>
    </xf>
    <xf numFmtId="0" fontId="3" fillId="5" borderId="0" xfId="1" applyAlignment="1">
      <alignment horizontal="left"/>
    </xf>
    <xf numFmtId="0" fontId="9" fillId="10" borderId="0" xfId="1" applyFont="1" applyFill="1" applyAlignment="1">
      <alignment horizontal="center"/>
    </xf>
    <xf numFmtId="0" fontId="9" fillId="5" borderId="0" xfId="1" applyFont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165" fontId="6" fillId="11" borderId="0" xfId="0" applyNumberFormat="1" applyFont="1" applyFill="1" applyAlignment="1">
      <alignment horizontal="center" vertical="center"/>
    </xf>
    <xf numFmtId="0" fontId="3" fillId="5" borderId="0" xfId="1" applyFont="1" applyAlignment="1">
      <alignment horizontal="center"/>
    </xf>
    <xf numFmtId="0" fontId="3" fillId="10" borderId="0" xfId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8" borderId="0" xfId="0" applyFont="1" applyFill="1"/>
    <xf numFmtId="0" fontId="12" fillId="10" borderId="0" xfId="3" applyFill="1" applyAlignment="1">
      <alignment horizontal="center"/>
    </xf>
    <xf numFmtId="0" fontId="12" fillId="5" borderId="0" xfId="3" applyFill="1" applyAlignment="1">
      <alignment horizontal="center"/>
    </xf>
    <xf numFmtId="0" fontId="7" fillId="2" borderId="0" xfId="2" applyFont="1" applyFill="1" applyAlignment="1">
      <alignment horizontal="center"/>
    </xf>
    <xf numFmtId="0" fontId="7" fillId="2" borderId="18" xfId="2" applyFont="1" applyFill="1" applyBorder="1"/>
    <xf numFmtId="0" fontId="4" fillId="9" borderId="18" xfId="2" applyFill="1" applyBorder="1"/>
    <xf numFmtId="0" fontId="6" fillId="11" borderId="19" xfId="0" applyFont="1" applyFill="1" applyBorder="1" applyAlignment="1">
      <alignment horizontal="center" vertical="center"/>
    </xf>
    <xf numFmtId="0" fontId="7" fillId="2" borderId="20" xfId="0" applyFont="1" applyFill="1" applyBorder="1"/>
    <xf numFmtId="0" fontId="0" fillId="9" borderId="20" xfId="0" applyFill="1" applyBorder="1" applyAlignment="1">
      <alignment horizontal="center"/>
    </xf>
    <xf numFmtId="165" fontId="6" fillId="11" borderId="15" xfId="0" applyNumberFormat="1" applyFont="1" applyFill="1" applyBorder="1" applyAlignment="1">
      <alignment horizontal="center" vertical="center"/>
    </xf>
    <xf numFmtId="164" fontId="14" fillId="9" borderId="16" xfId="0" applyNumberFormat="1" applyFont="1" applyFill="1" applyBorder="1" applyAlignment="1">
      <alignment horizontal="center"/>
    </xf>
    <xf numFmtId="0" fontId="14" fillId="9" borderId="16" xfId="0" applyFont="1" applyFill="1" applyBorder="1" applyAlignment="1">
      <alignment horizontal="center"/>
    </xf>
    <xf numFmtId="0" fontId="7" fillId="2" borderId="21" xfId="1" applyFont="1" applyFill="1" applyBorder="1"/>
    <xf numFmtId="0" fontId="7" fillId="2" borderId="22" xfId="1" applyFont="1" applyFill="1" applyBorder="1" applyAlignment="1">
      <alignment horizontal="center"/>
    </xf>
    <xf numFmtId="164" fontId="7" fillId="2" borderId="22" xfId="1" applyNumberFormat="1" applyFont="1" applyFill="1" applyBorder="1" applyAlignment="1">
      <alignment horizontal="center"/>
    </xf>
    <xf numFmtId="0" fontId="13" fillId="2" borderId="23" xfId="1" applyFont="1" applyFill="1" applyBorder="1" applyAlignment="1">
      <alignment horizontal="center"/>
    </xf>
    <xf numFmtId="0" fontId="7" fillId="2" borderId="21" xfId="1" applyFont="1" applyFill="1" applyBorder="1" applyAlignment="1">
      <alignment horizontal="left"/>
    </xf>
    <xf numFmtId="0" fontId="7" fillId="2" borderId="21" xfId="2" applyFont="1" applyFill="1" applyBorder="1"/>
    <xf numFmtId="0" fontId="7" fillId="2" borderId="22" xfId="2" applyFont="1" applyFill="1" applyBorder="1" applyAlignment="1">
      <alignment horizontal="center"/>
    </xf>
    <xf numFmtId="164" fontId="7" fillId="2" borderId="22" xfId="0" applyNumberFormat="1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23" xfId="0" applyFont="1" applyFill="1" applyBorder="1"/>
    <xf numFmtId="0" fontId="3" fillId="5" borderId="17" xfId="1" applyBorder="1"/>
    <xf numFmtId="0" fontId="9" fillId="5" borderId="20" xfId="1" applyFont="1" applyBorder="1" applyAlignment="1">
      <alignment horizontal="center"/>
    </xf>
    <xf numFmtId="0" fontId="8" fillId="9" borderId="0" xfId="0" applyFont="1" applyFill="1" applyAlignment="1">
      <alignment horizontal="center"/>
    </xf>
    <xf numFmtId="10" fontId="10" fillId="11" borderId="0" xfId="0" applyNumberFormat="1" applyFont="1" applyFill="1" applyAlignment="1">
      <alignment horizontal="center" vertical="center"/>
    </xf>
    <xf numFmtId="10" fontId="11" fillId="11" borderId="0" xfId="0" applyNumberFormat="1" applyFont="1" applyFill="1" applyAlignment="1">
      <alignment horizontal="center" vertical="center"/>
    </xf>
    <xf numFmtId="10" fontId="10" fillId="11" borderId="0" xfId="0" applyNumberFormat="1" applyFont="1" applyFill="1" applyBorder="1" applyAlignment="1">
      <alignment horizontal="center" vertical="center"/>
    </xf>
    <xf numFmtId="10" fontId="10" fillId="11" borderId="15" xfId="0" applyNumberFormat="1" applyFont="1" applyFill="1" applyBorder="1" applyAlignment="1">
      <alignment horizontal="center" vertical="center"/>
    </xf>
    <xf numFmtId="10" fontId="11" fillId="11" borderId="0" xfId="0" applyNumberFormat="1" applyFont="1" applyFill="1" applyBorder="1" applyAlignment="1">
      <alignment horizontal="center" vertical="center"/>
    </xf>
    <xf numFmtId="10" fontId="11" fillId="11" borderId="15" xfId="0" applyNumberFormat="1" applyFont="1" applyFill="1" applyBorder="1" applyAlignment="1">
      <alignment horizontal="center" vertical="center"/>
    </xf>
    <xf numFmtId="2" fontId="0" fillId="0" borderId="0" xfId="0" applyNumberFormat="1"/>
    <xf numFmtId="165" fontId="0" fillId="0" borderId="0" xfId="0" applyNumberFormat="1"/>
    <xf numFmtId="165" fontId="0" fillId="13" borderId="0" xfId="0" applyNumberFormat="1" applyFill="1" applyAlignment="1">
      <alignment horizontal="center" vertical="center"/>
    </xf>
    <xf numFmtId="0" fontId="8" fillId="12" borderId="15" xfId="0" applyFont="1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..\Downloads\directives-final\directives-final" TargetMode="External"/><Relationship Id="rId13" Type="http://schemas.openxmlformats.org/officeDocument/2006/relationships/hyperlink" Target="..\..\Downloads\NgRx\01-starting-setup-standalone\01-starting-setup-standalone" TargetMode="External"/><Relationship Id="rId3" Type="http://schemas.openxmlformats.org/officeDocument/2006/relationships/hyperlink" Target="..\..\Downloads\forms-reactive-start\forms-reactive-start" TargetMode="External"/><Relationship Id="rId7" Type="http://schemas.openxmlformats.org/officeDocument/2006/relationships/hyperlink" Target="..\..\Downloads\services-start\services-start" TargetMode="External"/><Relationship Id="rId12" Type="http://schemas.openxmlformats.org/officeDocument/2006/relationships/hyperlink" Target="..\..\Downloads\NgRx\01-starting-setup\01-starting-setup" TargetMode="External"/><Relationship Id="rId2" Type="http://schemas.openxmlformats.org/officeDocument/2006/relationships/hyperlink" Target="..\..\Downloads\forms-td-start\Forms%20-%20Practice" TargetMode="External"/><Relationship Id="rId1" Type="http://schemas.openxmlformats.org/officeDocument/2006/relationships/hyperlink" Target="..\..\Downloads\pipes-start\pipes-start" TargetMode="External"/><Relationship Id="rId6" Type="http://schemas.openxmlformats.org/officeDocument/2006/relationships/hyperlink" Target="..\..\Downloads\services-assignment-start\services-assignment-start" TargetMode="External"/><Relationship Id="rId11" Type="http://schemas.openxmlformats.org/officeDocument/2006/relationships/hyperlink" Target="..\..\Downloads\01-starting-project\01-starting-project" TargetMode="External"/><Relationship Id="rId5" Type="http://schemas.openxmlformats.org/officeDocument/2006/relationships/hyperlink" Target="..\..\Downloads\routing-start\routing-start" TargetMode="External"/><Relationship Id="rId10" Type="http://schemas.openxmlformats.org/officeDocument/2006/relationships/hyperlink" Target="..\..\Downloads\01-starting-project\01-starting-project" TargetMode="External"/><Relationship Id="rId4" Type="http://schemas.openxmlformats.org/officeDocument/2006/relationships/hyperlink" Target="..\..\Downloads\obs-01-start\obs-01-start" TargetMode="External"/><Relationship Id="rId9" Type="http://schemas.openxmlformats.org/officeDocument/2006/relationships/hyperlink" Target="..\..\Downloads\http-01-start\http-01-start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..\Downloads\directives-final\directives-final" TargetMode="External"/><Relationship Id="rId13" Type="http://schemas.openxmlformats.org/officeDocument/2006/relationships/hyperlink" Target="..\..\Downloads\NgRx\01-starting-setup-standalone\01-starting-setup-standalone" TargetMode="External"/><Relationship Id="rId3" Type="http://schemas.openxmlformats.org/officeDocument/2006/relationships/hyperlink" Target="..\..\Downloads\forms-reactive-start\forms-reactive-start" TargetMode="External"/><Relationship Id="rId7" Type="http://schemas.openxmlformats.org/officeDocument/2006/relationships/hyperlink" Target="..\..\Downloads\services-start\services-start" TargetMode="External"/><Relationship Id="rId12" Type="http://schemas.openxmlformats.org/officeDocument/2006/relationships/hyperlink" Target="..\..\Downloads\NgRx\01-starting-setup\01-starting-setup" TargetMode="External"/><Relationship Id="rId2" Type="http://schemas.openxmlformats.org/officeDocument/2006/relationships/hyperlink" Target="..\..\Downloads\forms-td-start\Forms%20-%20Practice" TargetMode="External"/><Relationship Id="rId1" Type="http://schemas.openxmlformats.org/officeDocument/2006/relationships/hyperlink" Target="..\..\Downloads\pipes-start\pipes-start" TargetMode="External"/><Relationship Id="rId6" Type="http://schemas.openxmlformats.org/officeDocument/2006/relationships/hyperlink" Target="..\..\Downloads\services-assignment-start\services-assignment-start" TargetMode="External"/><Relationship Id="rId11" Type="http://schemas.openxmlformats.org/officeDocument/2006/relationships/hyperlink" Target="..\..\Downloads\01-starting-project\01-starting-project" TargetMode="External"/><Relationship Id="rId5" Type="http://schemas.openxmlformats.org/officeDocument/2006/relationships/hyperlink" Target="..\..\Downloads\routing-start\routing-start" TargetMode="External"/><Relationship Id="rId10" Type="http://schemas.openxmlformats.org/officeDocument/2006/relationships/hyperlink" Target="..\..\Downloads\01-starting-project\01-starting-project" TargetMode="External"/><Relationship Id="rId4" Type="http://schemas.openxmlformats.org/officeDocument/2006/relationships/hyperlink" Target="..\..\Downloads\obs-01-start\obs-01-start" TargetMode="External"/><Relationship Id="rId9" Type="http://schemas.openxmlformats.org/officeDocument/2006/relationships/hyperlink" Target="..\..\Downloads\http-01-start\http-01-start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9"/>
  <sheetViews>
    <sheetView topLeftCell="H20" zoomScale="85" zoomScaleNormal="85" workbookViewId="0">
      <selection activeCell="J6" sqref="J6:R50"/>
    </sheetView>
  </sheetViews>
  <sheetFormatPr defaultRowHeight="15" x14ac:dyDescent="0.25"/>
  <cols>
    <col min="1" max="1" width="15.85546875" customWidth="1"/>
    <col min="2" max="2" width="11.28515625" customWidth="1"/>
    <col min="3" max="3" width="11.42578125" customWidth="1"/>
    <col min="4" max="4" width="12.140625" customWidth="1"/>
    <col min="5" max="5" width="11.85546875" customWidth="1"/>
    <col min="6" max="6" width="12.42578125" customWidth="1"/>
    <col min="7" max="7" width="12.140625" customWidth="1"/>
    <col min="8" max="8" width="9.140625" style="30"/>
    <col min="9" max="9" width="9.85546875" style="30" bestFit="1" customWidth="1"/>
    <col min="10" max="10" width="32.28515625" bestFit="1" customWidth="1"/>
    <col min="11" max="11" width="13.5703125" customWidth="1"/>
    <col min="12" max="12" width="11.7109375" customWidth="1"/>
    <col min="13" max="13" width="12.140625" customWidth="1"/>
    <col min="14" max="14" width="14.140625" customWidth="1"/>
    <col min="15" max="15" width="13.5703125" hidden="1" customWidth="1"/>
    <col min="17" max="17" width="70.5703125" customWidth="1"/>
    <col min="18" max="18" width="77.5703125" customWidth="1"/>
    <col min="19" max="19" width="11" customWidth="1"/>
    <col min="20" max="20" width="12" bestFit="1" customWidth="1"/>
  </cols>
  <sheetData>
    <row r="1" spans="1:30" ht="30" customHeight="1" thickBot="1" x14ac:dyDescent="0.3">
      <c r="A1" s="1" t="s">
        <v>6</v>
      </c>
      <c r="B1" s="2" t="s">
        <v>5</v>
      </c>
      <c r="C1" s="3" t="s">
        <v>4</v>
      </c>
      <c r="D1" s="4" t="s">
        <v>3</v>
      </c>
      <c r="E1" s="4" t="s">
        <v>41</v>
      </c>
      <c r="F1" s="4" t="s">
        <v>42</v>
      </c>
      <c r="G1" s="4" t="s">
        <v>43</v>
      </c>
      <c r="H1" s="29"/>
      <c r="I1" s="29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ht="34.5" customHeight="1" x14ac:dyDescent="0.25">
      <c r="A2" s="5" t="s">
        <v>0</v>
      </c>
      <c r="B2" s="9">
        <v>501</v>
      </c>
      <c r="C2" s="10">
        <v>23</v>
      </c>
      <c r="D2" s="11">
        <f>B2-C2</f>
        <v>478</v>
      </c>
      <c r="E2" s="18"/>
      <c r="F2" s="18"/>
      <c r="G2" s="19"/>
      <c r="H2" s="29"/>
      <c r="I2" s="29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44.25" customHeight="1" x14ac:dyDescent="0.25">
      <c r="A3" s="6" t="s">
        <v>1</v>
      </c>
      <c r="B3" s="12">
        <v>2106</v>
      </c>
      <c r="C3" s="13">
        <f>39+40</f>
        <v>79</v>
      </c>
      <c r="D3" s="14">
        <f>B3-C3</f>
        <v>2027</v>
      </c>
      <c r="E3" s="18"/>
      <c r="F3" s="18"/>
      <c r="G3" s="20"/>
      <c r="H3" s="29"/>
      <c r="I3" s="2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49.5" customHeight="1" thickBot="1" x14ac:dyDescent="0.3">
      <c r="A4" s="7" t="s">
        <v>2</v>
      </c>
      <c r="B4" s="15">
        <f>B3/60</f>
        <v>35.1</v>
      </c>
      <c r="C4" s="16">
        <f>C3/60</f>
        <v>1.3166666666666667</v>
      </c>
      <c r="D4" s="17">
        <f>D3/60</f>
        <v>33.783333333333331</v>
      </c>
      <c r="E4" s="15">
        <f>B4/1</f>
        <v>35.1</v>
      </c>
      <c r="F4" s="16">
        <f>B4/1.5</f>
        <v>23.400000000000002</v>
      </c>
      <c r="G4" s="17">
        <f>B4/2</f>
        <v>17.55</v>
      </c>
      <c r="H4" s="29"/>
      <c r="I4" s="2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x14ac:dyDescent="0.25">
      <c r="A5" s="8"/>
      <c r="B5" s="8"/>
      <c r="C5" s="8"/>
      <c r="D5" s="8"/>
      <c r="E5" s="8"/>
      <c r="F5" s="8"/>
      <c r="G5" s="8"/>
      <c r="H5" s="29"/>
      <c r="I5" s="29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5" customHeight="1" x14ac:dyDescent="0.25">
      <c r="A6" s="8"/>
      <c r="B6" s="8"/>
      <c r="C6" s="8"/>
      <c r="D6" s="8"/>
      <c r="E6" s="8"/>
      <c r="F6" s="8"/>
      <c r="G6" s="8"/>
      <c r="H6" s="29"/>
      <c r="I6" s="29"/>
      <c r="J6" s="39" t="s">
        <v>72</v>
      </c>
      <c r="K6" s="39" t="s">
        <v>5</v>
      </c>
      <c r="L6" s="39" t="s">
        <v>56</v>
      </c>
      <c r="M6" s="39" t="s">
        <v>3</v>
      </c>
      <c r="N6" s="39" t="s">
        <v>54</v>
      </c>
      <c r="O6" s="40" t="s">
        <v>53</v>
      </c>
      <c r="P6" s="40" t="s">
        <v>52</v>
      </c>
      <c r="Q6" s="84" t="s">
        <v>61</v>
      </c>
      <c r="R6" s="84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5" customHeight="1" x14ac:dyDescent="0.25">
      <c r="A7" s="23"/>
      <c r="B7" s="23"/>
      <c r="C7" s="23"/>
      <c r="D7" s="23"/>
      <c r="E7" s="23"/>
      <c r="F7" s="23"/>
      <c r="G7" s="23"/>
      <c r="H7" s="29"/>
      <c r="I7" s="29"/>
      <c r="J7" s="22" t="s">
        <v>7</v>
      </c>
      <c r="K7" s="42">
        <v>40</v>
      </c>
      <c r="L7" s="42">
        <v>40</v>
      </c>
      <c r="M7" s="42">
        <f>K7-L7</f>
        <v>0</v>
      </c>
      <c r="N7" s="41">
        <v>45403</v>
      </c>
      <c r="O7" s="42" t="s">
        <v>55</v>
      </c>
      <c r="P7" s="50" t="s">
        <v>4</v>
      </c>
      <c r="Q7" s="54"/>
      <c r="R7" s="54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x14ac:dyDescent="0.25">
      <c r="A8" s="23"/>
      <c r="B8" s="23"/>
      <c r="C8" s="23"/>
      <c r="D8" s="23"/>
      <c r="E8" s="23"/>
      <c r="F8" s="23"/>
      <c r="G8" s="23"/>
      <c r="H8" s="29"/>
      <c r="I8" s="29"/>
      <c r="J8" s="22" t="s">
        <v>8</v>
      </c>
      <c r="K8" s="42">
        <f>60+55</f>
        <v>115</v>
      </c>
      <c r="L8" s="42">
        <v>115</v>
      </c>
      <c r="M8" s="42">
        <f t="shared" ref="M8:M48" si="0">K8-L8</f>
        <v>0</v>
      </c>
      <c r="N8" s="41">
        <v>45405</v>
      </c>
      <c r="O8" s="42" t="s">
        <v>55</v>
      </c>
      <c r="P8" s="50" t="s">
        <v>4</v>
      </c>
      <c r="Q8" s="54"/>
      <c r="R8" s="54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x14ac:dyDescent="0.25">
      <c r="A9" s="23"/>
      <c r="B9" s="23"/>
      <c r="C9" s="23"/>
      <c r="D9" s="23"/>
      <c r="E9" s="23"/>
      <c r="F9" s="23"/>
      <c r="G9" s="23"/>
      <c r="H9" s="29"/>
      <c r="I9" s="29"/>
      <c r="J9" s="45" t="s">
        <v>9</v>
      </c>
      <c r="K9" s="46">
        <f>60+4</f>
        <v>64</v>
      </c>
      <c r="L9" s="46">
        <v>64</v>
      </c>
      <c r="M9" s="46">
        <f t="shared" si="0"/>
        <v>0</v>
      </c>
      <c r="N9" s="47">
        <v>45411</v>
      </c>
      <c r="O9" s="46" t="s">
        <v>44</v>
      </c>
      <c r="P9" s="49" t="s">
        <v>4</v>
      </c>
      <c r="Q9" s="55"/>
      <c r="R9" s="55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5" customHeight="1" x14ac:dyDescent="0.25">
      <c r="A10" s="23"/>
      <c r="B10" s="23"/>
      <c r="C10" s="23"/>
      <c r="D10" s="23"/>
      <c r="E10" s="23"/>
      <c r="F10" s="23"/>
      <c r="G10" s="23"/>
      <c r="H10" s="29"/>
      <c r="I10" s="29"/>
      <c r="J10" s="45" t="s">
        <v>10</v>
      </c>
      <c r="K10" s="46">
        <v>10</v>
      </c>
      <c r="L10" s="46">
        <v>10</v>
      </c>
      <c r="M10" s="46">
        <f t="shared" si="0"/>
        <v>0</v>
      </c>
      <c r="N10" s="47">
        <v>45411</v>
      </c>
      <c r="O10" s="46" t="s">
        <v>44</v>
      </c>
      <c r="P10" s="49" t="s">
        <v>4</v>
      </c>
      <c r="Q10" s="55"/>
      <c r="R10" s="55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15" customHeight="1" x14ac:dyDescent="0.25">
      <c r="A11" s="23"/>
      <c r="B11" s="23"/>
      <c r="C11" s="23"/>
      <c r="D11" s="23"/>
      <c r="E11" s="23"/>
      <c r="F11" s="23"/>
      <c r="G11" s="23"/>
      <c r="H11" s="29"/>
      <c r="I11" s="29"/>
      <c r="J11" s="22" t="s">
        <v>11</v>
      </c>
      <c r="K11" s="42">
        <f>60+25</f>
        <v>85</v>
      </c>
      <c r="L11" s="42">
        <v>85</v>
      </c>
      <c r="M11" s="42">
        <f t="shared" si="0"/>
        <v>0</v>
      </c>
      <c r="N11" s="41">
        <v>45412</v>
      </c>
      <c r="O11" s="42" t="s">
        <v>45</v>
      </c>
      <c r="P11" s="50" t="s">
        <v>4</v>
      </c>
      <c r="Q11" s="61" t="s">
        <v>71</v>
      </c>
      <c r="R11" s="54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5" customHeight="1" x14ac:dyDescent="0.25">
      <c r="A12" s="23"/>
      <c r="B12" s="23"/>
      <c r="C12" s="23"/>
      <c r="D12" s="23"/>
      <c r="E12" s="23"/>
      <c r="F12" s="23"/>
      <c r="G12" s="23"/>
      <c r="H12" s="29"/>
      <c r="I12" s="29"/>
      <c r="J12" s="48" t="s">
        <v>12</v>
      </c>
      <c r="K12" s="42">
        <v>31</v>
      </c>
      <c r="L12" s="42">
        <v>31</v>
      </c>
      <c r="M12" s="42">
        <f t="shared" si="0"/>
        <v>0</v>
      </c>
      <c r="N12" s="41">
        <v>45412</v>
      </c>
      <c r="O12" s="42" t="s">
        <v>45</v>
      </c>
      <c r="P12" s="50" t="s">
        <v>4</v>
      </c>
      <c r="Q12" s="54"/>
      <c r="R12" s="54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x14ac:dyDescent="0.25">
      <c r="A13" s="23"/>
      <c r="B13" s="23"/>
      <c r="C13" s="23"/>
      <c r="D13" s="23"/>
      <c r="E13" s="23"/>
      <c r="F13" s="23"/>
      <c r="G13" s="23"/>
      <c r="H13" s="29"/>
      <c r="I13" s="29"/>
      <c r="J13" s="45" t="s">
        <v>13</v>
      </c>
      <c r="K13" s="46">
        <v>47</v>
      </c>
      <c r="L13" s="46">
        <v>47</v>
      </c>
      <c r="M13" s="46">
        <f t="shared" si="0"/>
        <v>0</v>
      </c>
      <c r="N13" s="47">
        <v>45414</v>
      </c>
      <c r="O13" s="46" t="s">
        <v>46</v>
      </c>
      <c r="P13" s="49" t="s">
        <v>4</v>
      </c>
      <c r="Q13" s="60" t="s">
        <v>69</v>
      </c>
      <c r="R13" s="55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x14ac:dyDescent="0.25">
      <c r="A14" s="23"/>
      <c r="B14" s="23"/>
      <c r="C14" s="23"/>
      <c r="D14" s="23"/>
      <c r="E14" s="23"/>
      <c r="F14" s="23"/>
      <c r="G14" s="23"/>
      <c r="H14" s="29"/>
      <c r="I14" s="29"/>
      <c r="J14" s="45" t="s">
        <v>14</v>
      </c>
      <c r="K14" s="46">
        <v>7</v>
      </c>
      <c r="L14" s="46">
        <v>7</v>
      </c>
      <c r="M14" s="46">
        <f t="shared" si="0"/>
        <v>0</v>
      </c>
      <c r="N14" s="47">
        <v>45414</v>
      </c>
      <c r="O14" s="46" t="s">
        <v>46</v>
      </c>
      <c r="P14" s="49" t="s">
        <v>4</v>
      </c>
      <c r="Q14" s="55"/>
      <c r="R14" s="55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25">
      <c r="A15" s="23"/>
      <c r="B15" s="23"/>
      <c r="C15" s="23"/>
      <c r="D15" s="23"/>
      <c r="E15" s="23"/>
      <c r="F15" s="23"/>
      <c r="G15" s="23"/>
      <c r="H15" s="29"/>
      <c r="I15" s="29"/>
      <c r="J15" s="38"/>
      <c r="K15" s="44">
        <f>SUM(K9:K14)</f>
        <v>244</v>
      </c>
      <c r="L15" s="44">
        <f>SUM(L9:L14)</f>
        <v>244</v>
      </c>
      <c r="M15" s="44">
        <f t="shared" si="0"/>
        <v>0</v>
      </c>
      <c r="N15" s="36"/>
      <c r="O15" s="37"/>
      <c r="P15" s="37"/>
      <c r="Q15" s="56"/>
      <c r="R15" s="56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x14ac:dyDescent="0.25">
      <c r="A16" s="23"/>
      <c r="B16" s="23"/>
      <c r="C16" s="23"/>
      <c r="D16" s="23"/>
      <c r="E16" s="23"/>
      <c r="F16" s="23"/>
      <c r="G16" s="23"/>
      <c r="H16" s="29"/>
      <c r="I16" s="29"/>
      <c r="J16" s="45" t="s">
        <v>15</v>
      </c>
      <c r="K16" s="46">
        <v>45</v>
      </c>
      <c r="L16" s="46">
        <v>45</v>
      </c>
      <c r="M16" s="46">
        <f t="shared" si="0"/>
        <v>0</v>
      </c>
      <c r="N16" s="47">
        <v>45414</v>
      </c>
      <c r="O16" s="46" t="s">
        <v>46</v>
      </c>
      <c r="P16" s="49" t="s">
        <v>4</v>
      </c>
      <c r="Q16" s="60" t="s">
        <v>67</v>
      </c>
      <c r="R16" s="60" t="s">
        <v>68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25">
      <c r="A17" s="23"/>
      <c r="B17" s="23"/>
      <c r="C17" s="23"/>
      <c r="D17" s="23"/>
      <c r="E17" s="23"/>
      <c r="F17" s="23"/>
      <c r="G17" s="23"/>
      <c r="H17" s="29"/>
      <c r="I17" s="29"/>
      <c r="J17" s="45" t="s">
        <v>16</v>
      </c>
      <c r="K17" s="46">
        <v>31</v>
      </c>
      <c r="L17" s="46">
        <v>31</v>
      </c>
      <c r="M17" s="46">
        <f t="shared" si="0"/>
        <v>0</v>
      </c>
      <c r="N17" s="47">
        <v>45414</v>
      </c>
      <c r="O17" s="46" t="s">
        <v>46</v>
      </c>
      <c r="P17" s="49" t="s">
        <v>4</v>
      </c>
      <c r="Q17" s="55"/>
      <c r="R17" s="55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x14ac:dyDescent="0.25">
      <c r="A18" s="23"/>
      <c r="B18" s="23"/>
      <c r="C18" s="23"/>
      <c r="D18" s="23"/>
      <c r="E18" s="23"/>
      <c r="F18" s="23"/>
      <c r="G18" s="23"/>
      <c r="H18" s="29"/>
      <c r="I18" s="29"/>
      <c r="J18" s="22" t="s">
        <v>17</v>
      </c>
      <c r="K18" s="42">
        <f>120+18</f>
        <v>138</v>
      </c>
      <c r="L18" s="42">
        <v>138</v>
      </c>
      <c r="M18" s="42">
        <f t="shared" si="0"/>
        <v>0</v>
      </c>
      <c r="N18" s="41">
        <v>45418</v>
      </c>
      <c r="O18" s="42" t="s">
        <v>47</v>
      </c>
      <c r="P18" s="50" t="s">
        <v>4</v>
      </c>
      <c r="Q18" s="61" t="s">
        <v>66</v>
      </c>
      <c r="R18" s="54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25">
      <c r="A19" s="23"/>
      <c r="B19" s="23"/>
      <c r="C19" s="23"/>
      <c r="D19" s="23"/>
      <c r="E19" s="23"/>
      <c r="F19" s="23"/>
      <c r="G19" s="23"/>
      <c r="H19" s="29"/>
      <c r="I19" s="29"/>
      <c r="J19" s="22" t="s">
        <v>18</v>
      </c>
      <c r="K19" s="42">
        <v>46</v>
      </c>
      <c r="L19" s="42">
        <v>46</v>
      </c>
      <c r="M19" s="42">
        <f t="shared" si="0"/>
        <v>0</v>
      </c>
      <c r="N19" s="41">
        <v>45418</v>
      </c>
      <c r="O19" s="42" t="s">
        <v>57</v>
      </c>
      <c r="P19" s="50" t="s">
        <v>4</v>
      </c>
      <c r="Q19" s="54"/>
      <c r="R19" s="54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25">
      <c r="A20" s="23"/>
      <c r="B20" s="23"/>
      <c r="C20" s="23"/>
      <c r="D20" s="23"/>
      <c r="E20" s="23"/>
      <c r="F20" s="23"/>
      <c r="G20" s="23"/>
      <c r="H20" s="29"/>
      <c r="I20" s="29"/>
      <c r="J20" s="38"/>
      <c r="K20" s="44">
        <f>SUM(K16:K19)</f>
        <v>260</v>
      </c>
      <c r="L20" s="44">
        <f>SUM(L16:L19)</f>
        <v>260</v>
      </c>
      <c r="M20" s="44">
        <f t="shared" si="0"/>
        <v>0</v>
      </c>
      <c r="N20" s="36"/>
      <c r="O20" s="37"/>
      <c r="P20" s="37"/>
      <c r="Q20" s="56"/>
      <c r="R20" s="56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25">
      <c r="A21" s="23"/>
      <c r="B21" s="23"/>
      <c r="C21" s="23"/>
      <c r="D21" s="23"/>
      <c r="E21" s="23"/>
      <c r="F21" s="23"/>
      <c r="G21" s="23"/>
      <c r="H21" s="29"/>
      <c r="I21" s="29"/>
      <c r="J21" s="45" t="s">
        <v>19</v>
      </c>
      <c r="K21" s="46">
        <v>45</v>
      </c>
      <c r="L21" s="46">
        <v>45</v>
      </c>
      <c r="M21" s="46">
        <f t="shared" si="0"/>
        <v>0</v>
      </c>
      <c r="N21" s="47">
        <v>45419</v>
      </c>
      <c r="O21" s="46" t="s">
        <v>48</v>
      </c>
      <c r="P21" s="49" t="s">
        <v>4</v>
      </c>
      <c r="Q21" s="60" t="s">
        <v>65</v>
      </c>
      <c r="R21" s="55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25">
      <c r="A22" s="23"/>
      <c r="B22" s="23"/>
      <c r="C22" s="23"/>
      <c r="D22" s="23"/>
      <c r="E22" s="23"/>
      <c r="F22" s="23"/>
      <c r="G22" s="23"/>
      <c r="H22" s="29"/>
      <c r="I22" s="29"/>
      <c r="J22" s="45" t="s">
        <v>20</v>
      </c>
      <c r="K22" s="46">
        <v>6</v>
      </c>
      <c r="L22" s="46">
        <v>6</v>
      </c>
      <c r="M22" s="46">
        <f t="shared" si="0"/>
        <v>0</v>
      </c>
      <c r="N22" s="47">
        <v>45419</v>
      </c>
      <c r="O22" s="46" t="s">
        <v>48</v>
      </c>
      <c r="P22" s="49" t="s">
        <v>4</v>
      </c>
      <c r="Q22" s="55"/>
      <c r="R22" s="55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x14ac:dyDescent="0.25">
      <c r="A23" s="23"/>
      <c r="B23" s="23"/>
      <c r="C23" s="23"/>
      <c r="D23" s="23"/>
      <c r="E23" s="23"/>
      <c r="F23" s="23"/>
      <c r="G23" s="23"/>
      <c r="H23" s="29"/>
      <c r="I23" s="29"/>
      <c r="J23" s="22" t="s">
        <v>21</v>
      </c>
      <c r="K23" s="42">
        <f>120+3</f>
        <v>123</v>
      </c>
      <c r="L23" s="42">
        <v>123</v>
      </c>
      <c r="M23" s="42">
        <f t="shared" si="0"/>
        <v>0</v>
      </c>
      <c r="N23" s="41">
        <v>45420</v>
      </c>
      <c r="O23" s="42" t="s">
        <v>50</v>
      </c>
      <c r="P23" s="50" t="s">
        <v>4</v>
      </c>
      <c r="Q23" s="61" t="s">
        <v>63</v>
      </c>
      <c r="R23" s="61" t="s">
        <v>64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25">
      <c r="A24" s="23"/>
      <c r="B24" s="23"/>
      <c r="C24" s="23"/>
      <c r="D24" s="23"/>
      <c r="E24" s="23"/>
      <c r="F24" s="23"/>
      <c r="G24" s="23"/>
      <c r="H24" s="29"/>
      <c r="I24" s="29"/>
      <c r="J24" s="22" t="s">
        <v>22</v>
      </c>
      <c r="K24" s="42">
        <f>60+15</f>
        <v>75</v>
      </c>
      <c r="L24" s="42">
        <v>75</v>
      </c>
      <c r="M24" s="42">
        <f t="shared" si="0"/>
        <v>0</v>
      </c>
      <c r="N24" s="41">
        <v>45420</v>
      </c>
      <c r="O24" s="42" t="s">
        <v>50</v>
      </c>
      <c r="P24" s="50" t="s">
        <v>4</v>
      </c>
      <c r="Q24" s="54"/>
      <c r="R24" s="54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x14ac:dyDescent="0.25">
      <c r="A25" s="23"/>
      <c r="B25" s="23"/>
      <c r="C25" s="23"/>
      <c r="D25" s="23"/>
      <c r="E25" s="23"/>
      <c r="F25" s="23"/>
      <c r="G25" s="23"/>
      <c r="H25" s="29"/>
      <c r="I25" s="29"/>
      <c r="J25" s="38"/>
      <c r="K25" s="44">
        <f>SUM(K21:K24)</f>
        <v>249</v>
      </c>
      <c r="L25" s="44">
        <f>SUM(L21:L24)</f>
        <v>249</v>
      </c>
      <c r="M25" s="44">
        <f t="shared" si="0"/>
        <v>0</v>
      </c>
      <c r="N25" s="36"/>
      <c r="O25" s="37"/>
      <c r="P25" s="37"/>
      <c r="Q25" s="56"/>
      <c r="R25" s="56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25">
      <c r="A26" s="23"/>
      <c r="B26" s="23"/>
      <c r="C26" s="23"/>
      <c r="D26" s="23"/>
      <c r="E26" s="23"/>
      <c r="F26" s="23"/>
      <c r="G26" s="23"/>
      <c r="H26" s="29"/>
      <c r="I26" s="29"/>
      <c r="J26" s="45" t="s">
        <v>23</v>
      </c>
      <c r="K26" s="46">
        <v>37</v>
      </c>
      <c r="L26" s="46">
        <v>37</v>
      </c>
      <c r="M26" s="46">
        <f t="shared" si="0"/>
        <v>0</v>
      </c>
      <c r="N26" s="47">
        <v>45421</v>
      </c>
      <c r="O26" s="46" t="s">
        <v>51</v>
      </c>
      <c r="P26" s="49" t="s">
        <v>4</v>
      </c>
      <c r="Q26" s="60" t="s">
        <v>62</v>
      </c>
      <c r="R26" s="60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x14ac:dyDescent="0.25">
      <c r="A27" s="23"/>
      <c r="B27" s="23"/>
      <c r="C27" s="23"/>
      <c r="D27" s="23"/>
      <c r="E27" s="23"/>
      <c r="F27" s="23"/>
      <c r="G27" s="23"/>
      <c r="H27" s="29"/>
      <c r="I27" s="29"/>
      <c r="J27" s="45" t="s">
        <v>24</v>
      </c>
      <c r="K27" s="46">
        <f>60+41</f>
        <v>101</v>
      </c>
      <c r="L27" s="46">
        <v>101</v>
      </c>
      <c r="M27" s="46">
        <f t="shared" si="0"/>
        <v>0</v>
      </c>
      <c r="N27" s="47">
        <v>45421</v>
      </c>
      <c r="O27" s="46" t="s">
        <v>51</v>
      </c>
      <c r="P27" s="49" t="s">
        <v>4</v>
      </c>
      <c r="Q27" s="60" t="s">
        <v>70</v>
      </c>
      <c r="R27" s="60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25">
      <c r="A28" s="23"/>
      <c r="B28" s="23"/>
      <c r="C28" s="23"/>
      <c r="D28" s="23"/>
      <c r="E28" s="23"/>
      <c r="F28" s="23"/>
      <c r="G28" s="23"/>
      <c r="H28" s="29"/>
      <c r="I28" s="29"/>
      <c r="J28" s="45" t="s">
        <v>25</v>
      </c>
      <c r="K28" s="46">
        <v>34</v>
      </c>
      <c r="L28" s="46">
        <v>34</v>
      </c>
      <c r="M28" s="46">
        <f t="shared" si="0"/>
        <v>0</v>
      </c>
      <c r="N28" s="47">
        <v>45421</v>
      </c>
      <c r="O28" s="46" t="s">
        <v>51</v>
      </c>
      <c r="P28" s="49" t="s">
        <v>4</v>
      </c>
      <c r="Q28" s="55"/>
      <c r="R28" s="55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25">
      <c r="A29" s="23"/>
      <c r="B29" s="23"/>
      <c r="C29" s="23"/>
      <c r="D29" s="23"/>
      <c r="E29" s="23"/>
      <c r="F29" s="23"/>
      <c r="G29" s="23"/>
      <c r="H29" s="29"/>
      <c r="I29" s="29"/>
      <c r="J29" s="38"/>
      <c r="K29" s="44">
        <f>SUM(K26:K28)</f>
        <v>172</v>
      </c>
      <c r="L29" s="44">
        <f>SUM(L26:L28)</f>
        <v>172</v>
      </c>
      <c r="M29" s="44">
        <f t="shared" si="0"/>
        <v>0</v>
      </c>
      <c r="N29" s="36"/>
      <c r="O29" s="37"/>
      <c r="P29" s="37"/>
      <c r="Q29" s="56"/>
      <c r="R29" s="56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25">
      <c r="A30" s="23"/>
      <c r="B30" s="23"/>
      <c r="C30" s="23"/>
      <c r="D30" s="23"/>
      <c r="E30" s="23"/>
      <c r="F30" s="23"/>
      <c r="G30" s="23"/>
      <c r="H30" s="29"/>
      <c r="I30" s="29"/>
      <c r="J30" s="22" t="s">
        <v>26</v>
      </c>
      <c r="K30" s="42">
        <f>120+12</f>
        <v>132</v>
      </c>
      <c r="L30" s="42">
        <v>132</v>
      </c>
      <c r="M30" s="42">
        <f t="shared" si="0"/>
        <v>0</v>
      </c>
      <c r="N30" s="41">
        <v>45435</v>
      </c>
      <c r="O30" s="42" t="s">
        <v>47</v>
      </c>
      <c r="P30" s="50" t="s">
        <v>4</v>
      </c>
      <c r="Q30" s="54"/>
      <c r="R30" s="54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x14ac:dyDescent="0.25">
      <c r="A31" s="23"/>
      <c r="B31" s="23"/>
      <c r="C31" s="23"/>
      <c r="D31" s="23"/>
      <c r="E31" s="23"/>
      <c r="F31" s="23"/>
      <c r="G31" s="23"/>
      <c r="H31" s="29"/>
      <c r="I31" s="29"/>
      <c r="J31" s="21" t="s">
        <v>27</v>
      </c>
      <c r="K31" s="43">
        <v>39</v>
      </c>
      <c r="L31" s="43"/>
      <c r="M31" s="43">
        <f t="shared" si="0"/>
        <v>39</v>
      </c>
      <c r="N31" s="26"/>
      <c r="O31" s="27" t="s">
        <v>47</v>
      </c>
      <c r="P31" s="27"/>
      <c r="Q31" s="27"/>
      <c r="R31" s="27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x14ac:dyDescent="0.25">
      <c r="A32" s="23"/>
      <c r="B32" s="23"/>
      <c r="C32" s="23"/>
      <c r="D32" s="23"/>
      <c r="E32" s="23"/>
      <c r="F32" s="23"/>
      <c r="G32" s="23"/>
      <c r="H32" s="29"/>
      <c r="I32" s="29"/>
      <c r="J32" s="21" t="s">
        <v>28</v>
      </c>
      <c r="K32" s="43">
        <f>60+28</f>
        <v>88</v>
      </c>
      <c r="L32" s="43"/>
      <c r="M32" s="43">
        <f t="shared" si="0"/>
        <v>88</v>
      </c>
      <c r="N32" s="26"/>
      <c r="O32" s="27" t="s">
        <v>47</v>
      </c>
      <c r="P32" s="27"/>
      <c r="Q32" s="27"/>
      <c r="R32" s="27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x14ac:dyDescent="0.25">
      <c r="A33" s="23"/>
      <c r="B33" s="23"/>
      <c r="C33" s="23"/>
      <c r="D33" s="23"/>
      <c r="E33" s="23"/>
      <c r="F33" s="23"/>
      <c r="G33" s="23"/>
      <c r="H33" s="29"/>
      <c r="I33" s="29"/>
      <c r="J33" s="38"/>
      <c r="K33" s="44">
        <f>SUM(K30:K32)</f>
        <v>259</v>
      </c>
      <c r="L33" s="44">
        <f>SUM(L30:L32)</f>
        <v>132</v>
      </c>
      <c r="M33" s="44">
        <f t="shared" si="0"/>
        <v>127</v>
      </c>
      <c r="N33" s="36"/>
      <c r="O33" s="37"/>
      <c r="P33" s="37"/>
      <c r="Q33" s="56"/>
      <c r="R33" s="56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x14ac:dyDescent="0.25">
      <c r="A34" s="23"/>
      <c r="B34" s="23"/>
      <c r="C34" s="23"/>
      <c r="D34" s="23"/>
      <c r="E34" s="23"/>
      <c r="F34" s="23"/>
      <c r="G34" s="23"/>
      <c r="H34" s="29"/>
      <c r="I34" s="29"/>
      <c r="J34" s="21" t="s">
        <v>29</v>
      </c>
      <c r="K34" s="43">
        <v>18</v>
      </c>
      <c r="L34" s="43"/>
      <c r="M34" s="43">
        <f t="shared" si="0"/>
        <v>18</v>
      </c>
      <c r="N34" s="34"/>
      <c r="O34" s="35" t="s">
        <v>48</v>
      </c>
      <c r="P34" s="35"/>
      <c r="Q34" s="35"/>
      <c r="R34" s="35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25">
      <c r="A35" s="23"/>
      <c r="B35" s="23"/>
      <c r="C35" s="23"/>
      <c r="D35" s="23"/>
      <c r="E35" s="23"/>
      <c r="F35" s="23"/>
      <c r="G35" s="23"/>
      <c r="H35" s="29"/>
      <c r="I35" s="29"/>
      <c r="J35" s="45" t="s">
        <v>30</v>
      </c>
      <c r="K35" s="46">
        <v>46</v>
      </c>
      <c r="L35" s="46">
        <v>46</v>
      </c>
      <c r="M35" s="46">
        <f t="shared" si="0"/>
        <v>0</v>
      </c>
      <c r="N35" s="47">
        <v>45429</v>
      </c>
      <c r="O35" s="46" t="s">
        <v>60</v>
      </c>
      <c r="P35" s="49" t="s">
        <v>4</v>
      </c>
      <c r="Q35" s="60" t="s">
        <v>71</v>
      </c>
      <c r="R35" s="55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x14ac:dyDescent="0.25">
      <c r="A36" s="23"/>
      <c r="B36" s="23"/>
      <c r="C36" s="23"/>
      <c r="D36" s="23"/>
      <c r="E36" s="23"/>
      <c r="F36" s="23"/>
      <c r="G36" s="23"/>
      <c r="H36" s="29"/>
      <c r="I36" s="29"/>
      <c r="J36" s="45" t="s">
        <v>31</v>
      </c>
      <c r="K36" s="46">
        <v>28</v>
      </c>
      <c r="L36" s="46">
        <v>7</v>
      </c>
      <c r="M36" s="46">
        <f t="shared" si="0"/>
        <v>21</v>
      </c>
      <c r="N36" s="47">
        <v>45429</v>
      </c>
      <c r="O36" s="46" t="s">
        <v>60</v>
      </c>
      <c r="P36" s="49" t="s">
        <v>4</v>
      </c>
      <c r="Q36" s="55"/>
      <c r="R36" s="55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x14ac:dyDescent="0.25">
      <c r="A37" s="23"/>
      <c r="B37" s="23"/>
      <c r="C37" s="23"/>
      <c r="D37" s="23"/>
      <c r="E37" s="23"/>
      <c r="F37" s="23"/>
      <c r="G37" s="23"/>
      <c r="H37" s="29"/>
      <c r="I37" s="29"/>
      <c r="J37" s="38"/>
      <c r="K37" s="44">
        <f>SUM(K34:K36)+200</f>
        <v>292</v>
      </c>
      <c r="L37" s="44">
        <f>SUM(L34:L36)</f>
        <v>53</v>
      </c>
      <c r="M37" s="44">
        <f t="shared" si="0"/>
        <v>239</v>
      </c>
      <c r="N37" s="36"/>
      <c r="O37" s="37"/>
      <c r="P37" s="37"/>
      <c r="Q37" s="56"/>
      <c r="R37" s="56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x14ac:dyDescent="0.25">
      <c r="A38" s="23"/>
      <c r="B38" s="23"/>
      <c r="C38" s="23"/>
      <c r="D38" s="23"/>
      <c r="E38" s="23"/>
      <c r="F38" s="23"/>
      <c r="G38" s="23"/>
      <c r="H38" s="29"/>
      <c r="I38" s="29"/>
      <c r="J38" s="22" t="s">
        <v>32</v>
      </c>
      <c r="K38" s="42">
        <f>360+30</f>
        <v>390</v>
      </c>
      <c r="L38" s="42">
        <v>114</v>
      </c>
      <c r="M38" s="42">
        <f t="shared" si="0"/>
        <v>276</v>
      </c>
      <c r="N38" s="41">
        <v>45434</v>
      </c>
      <c r="O38" s="42" t="s">
        <v>49</v>
      </c>
      <c r="P38" s="50" t="s">
        <v>4</v>
      </c>
      <c r="Q38" s="42" t="s">
        <v>73</v>
      </c>
      <c r="R38" s="42" t="s">
        <v>74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x14ac:dyDescent="0.25">
      <c r="A39" s="23"/>
      <c r="B39" s="23"/>
      <c r="C39" s="23"/>
      <c r="D39" s="23"/>
      <c r="E39" s="23"/>
      <c r="F39" s="23"/>
      <c r="G39" s="23"/>
      <c r="H39" s="29"/>
      <c r="I39" s="29"/>
      <c r="J39" s="21" t="s">
        <v>33</v>
      </c>
      <c r="K39" s="43">
        <v>29</v>
      </c>
      <c r="L39" s="43"/>
      <c r="M39" s="43">
        <f t="shared" si="0"/>
        <v>29</v>
      </c>
      <c r="N39" s="24"/>
      <c r="O39" s="25" t="s">
        <v>50</v>
      </c>
      <c r="P39" s="25"/>
      <c r="Q39" s="57"/>
      <c r="R39" s="57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x14ac:dyDescent="0.25">
      <c r="A40" s="23"/>
      <c r="B40" s="23"/>
      <c r="C40" s="23"/>
      <c r="D40" s="23"/>
      <c r="E40" s="23"/>
      <c r="F40" s="23"/>
      <c r="G40" s="23"/>
      <c r="H40" s="29"/>
      <c r="I40" s="29"/>
      <c r="J40" s="21" t="s">
        <v>34</v>
      </c>
      <c r="K40" s="43">
        <v>39</v>
      </c>
      <c r="L40" s="43"/>
      <c r="M40" s="43">
        <f t="shared" si="0"/>
        <v>39</v>
      </c>
      <c r="N40" s="24"/>
      <c r="O40" s="25" t="s">
        <v>50</v>
      </c>
      <c r="P40" s="28"/>
      <c r="Q40" s="58"/>
      <c r="R40" s="5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x14ac:dyDescent="0.25">
      <c r="A41" s="23"/>
      <c r="B41" s="23"/>
      <c r="C41" s="23"/>
      <c r="D41" s="23"/>
      <c r="E41" s="23"/>
      <c r="F41" s="23"/>
      <c r="G41" s="23"/>
      <c r="H41" s="29"/>
      <c r="I41" s="29"/>
      <c r="J41" s="21" t="s">
        <v>35</v>
      </c>
      <c r="K41" s="43">
        <v>27</v>
      </c>
      <c r="L41" s="43"/>
      <c r="M41" s="43">
        <f t="shared" si="0"/>
        <v>27</v>
      </c>
      <c r="N41" s="24"/>
      <c r="O41" s="25" t="s">
        <v>50</v>
      </c>
      <c r="P41" s="28"/>
      <c r="Q41" s="58"/>
      <c r="R41" s="5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x14ac:dyDescent="0.25">
      <c r="A42" s="23"/>
      <c r="B42" s="23"/>
      <c r="C42" s="23"/>
      <c r="D42" s="23"/>
      <c r="E42" s="23"/>
      <c r="F42" s="23"/>
      <c r="G42" s="23"/>
      <c r="H42" s="29"/>
      <c r="I42" s="29"/>
      <c r="J42" s="38"/>
      <c r="K42" s="44">
        <f>SUM(K38:K41)+190</f>
        <v>675</v>
      </c>
      <c r="L42" s="44">
        <f>SUM(L38:L41)</f>
        <v>114</v>
      </c>
      <c r="M42" s="44">
        <f t="shared" si="0"/>
        <v>561</v>
      </c>
      <c r="N42" s="36"/>
      <c r="O42" s="37"/>
      <c r="P42" s="37"/>
      <c r="Q42" s="56"/>
      <c r="R42" s="56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x14ac:dyDescent="0.25">
      <c r="A43" s="23"/>
      <c r="B43" s="23"/>
      <c r="C43" s="23"/>
      <c r="D43" s="23"/>
      <c r="E43" s="23"/>
      <c r="F43" s="23"/>
      <c r="G43" s="23"/>
      <c r="H43" s="29"/>
      <c r="I43" s="29"/>
      <c r="J43" s="21" t="s">
        <v>36</v>
      </c>
      <c r="K43" s="43">
        <v>45</v>
      </c>
      <c r="L43" s="43"/>
      <c r="M43" s="43">
        <f t="shared" si="0"/>
        <v>45</v>
      </c>
      <c r="N43" s="31"/>
      <c r="O43" s="32" t="s">
        <v>51</v>
      </c>
      <c r="P43" s="33"/>
      <c r="Q43" s="59"/>
      <c r="R43" s="59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x14ac:dyDescent="0.25">
      <c r="A44" s="23"/>
      <c r="B44" s="23"/>
      <c r="C44" s="23"/>
      <c r="D44" s="23"/>
      <c r="E44" s="23"/>
      <c r="F44" s="23"/>
      <c r="G44" s="23"/>
      <c r="H44" s="29"/>
      <c r="I44" s="29"/>
      <c r="J44" s="21" t="s">
        <v>37</v>
      </c>
      <c r="K44" s="43">
        <v>67</v>
      </c>
      <c r="L44" s="43"/>
      <c r="M44" s="43">
        <f t="shared" si="0"/>
        <v>67</v>
      </c>
      <c r="N44" s="31"/>
      <c r="O44" s="32" t="s">
        <v>51</v>
      </c>
      <c r="P44" s="33"/>
      <c r="Q44" s="59"/>
      <c r="R44" s="59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x14ac:dyDescent="0.25">
      <c r="A45" s="23"/>
      <c r="B45" s="23"/>
      <c r="C45" s="23"/>
      <c r="D45" s="23"/>
      <c r="E45" s="23"/>
      <c r="F45" s="23"/>
      <c r="G45" s="23"/>
      <c r="H45" s="29"/>
      <c r="I45" s="29"/>
      <c r="J45" s="21" t="s">
        <v>38</v>
      </c>
      <c r="K45" s="43">
        <v>16</v>
      </c>
      <c r="L45" s="43"/>
      <c r="M45" s="43">
        <f t="shared" si="0"/>
        <v>16</v>
      </c>
      <c r="N45" s="31"/>
      <c r="O45" s="32" t="s">
        <v>51</v>
      </c>
      <c r="P45" s="33"/>
      <c r="Q45" s="59"/>
      <c r="R45" s="59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x14ac:dyDescent="0.25">
      <c r="A46" s="23"/>
      <c r="B46" s="23"/>
      <c r="C46" s="23"/>
      <c r="D46" s="23"/>
      <c r="E46" s="23"/>
      <c r="F46" s="23"/>
      <c r="G46" s="23"/>
      <c r="H46" s="29"/>
      <c r="I46" s="29"/>
      <c r="J46" s="21" t="s">
        <v>40</v>
      </c>
      <c r="K46" s="43">
        <v>1</v>
      </c>
      <c r="L46" s="43"/>
      <c r="M46" s="43">
        <f t="shared" si="0"/>
        <v>1</v>
      </c>
      <c r="N46" s="31"/>
      <c r="O46" s="32" t="s">
        <v>51</v>
      </c>
      <c r="P46" s="33"/>
      <c r="Q46" s="59"/>
      <c r="R46" s="59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x14ac:dyDescent="0.25">
      <c r="A47" s="23"/>
      <c r="B47" s="23"/>
      <c r="C47" s="23"/>
      <c r="D47" s="23"/>
      <c r="E47" s="23"/>
      <c r="F47" s="23"/>
      <c r="G47" s="23"/>
      <c r="H47" s="29"/>
      <c r="I47" s="29"/>
      <c r="J47" s="21" t="s">
        <v>39</v>
      </c>
      <c r="K47" s="43">
        <v>61</v>
      </c>
      <c r="L47" s="43"/>
      <c r="M47" s="43">
        <f t="shared" si="0"/>
        <v>61</v>
      </c>
      <c r="N47" s="31"/>
      <c r="O47" s="32" t="s">
        <v>51</v>
      </c>
      <c r="P47" s="33"/>
      <c r="Q47" s="59"/>
      <c r="R47" s="59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x14ac:dyDescent="0.25">
      <c r="A48" s="23"/>
      <c r="B48" s="23"/>
      <c r="C48" s="23"/>
      <c r="D48" s="23"/>
      <c r="E48" s="23"/>
      <c r="F48" s="23"/>
      <c r="G48" s="23"/>
      <c r="H48" s="29"/>
      <c r="I48" s="29"/>
      <c r="J48" s="38"/>
      <c r="K48" s="44">
        <f>SUM(K43:K47)</f>
        <v>190</v>
      </c>
      <c r="L48" s="44">
        <f>SUM(L43:L47)</f>
        <v>0</v>
      </c>
      <c r="M48" s="44">
        <f t="shared" si="0"/>
        <v>190</v>
      </c>
      <c r="N48" s="36"/>
      <c r="O48" s="37"/>
      <c r="P48" s="37"/>
      <c r="Q48" s="56"/>
      <c r="R48" s="56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ht="18.75" customHeight="1" x14ac:dyDescent="0.25">
      <c r="A49" s="23"/>
      <c r="B49" s="23"/>
      <c r="C49" s="23"/>
      <c r="D49" s="23"/>
      <c r="E49" s="23"/>
      <c r="F49" s="23"/>
      <c r="G49" s="23"/>
      <c r="H49" s="29"/>
      <c r="I49" s="29"/>
      <c r="J49" s="52" t="s">
        <v>58</v>
      </c>
      <c r="K49" s="52">
        <f>K48+K42+K37+K33+K29+K25+K20+K15</f>
        <v>2341</v>
      </c>
      <c r="L49" s="52">
        <f t="shared" ref="L49:M49" si="1">L48+L42+L37+L33+L29+L25+L20+L15</f>
        <v>1224</v>
      </c>
      <c r="M49" s="52">
        <f t="shared" si="1"/>
        <v>1117</v>
      </c>
      <c r="N49" s="85">
        <f>L49/K49</f>
        <v>0.52285348141819732</v>
      </c>
      <c r="O49" s="86">
        <f>1-N49</f>
        <v>0.47714651858180268</v>
      </c>
      <c r="P49" s="51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8.75" x14ac:dyDescent="0.25">
      <c r="A50" s="23"/>
      <c r="B50" s="23"/>
      <c r="C50" s="23"/>
      <c r="D50" s="23"/>
      <c r="E50" s="23"/>
      <c r="F50" s="23"/>
      <c r="G50" s="23"/>
      <c r="H50" s="29"/>
      <c r="I50" s="29"/>
      <c r="J50" s="51" t="s">
        <v>59</v>
      </c>
      <c r="K50" s="53">
        <f>K49/60</f>
        <v>39.016666666666666</v>
      </c>
      <c r="L50" s="53">
        <f>L49/60</f>
        <v>20.399999999999999</v>
      </c>
      <c r="M50" s="53">
        <f>M49/60</f>
        <v>18.616666666666667</v>
      </c>
      <c r="N50" s="85"/>
      <c r="O50" s="86"/>
      <c r="P50" s="51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x14ac:dyDescent="0.25">
      <c r="A51" s="23"/>
      <c r="B51" s="23"/>
      <c r="C51" s="23"/>
      <c r="D51" s="23"/>
      <c r="E51" s="23"/>
      <c r="F51" s="23"/>
      <c r="G51" s="23"/>
      <c r="H51" s="29"/>
      <c r="I51" s="29"/>
      <c r="J51" s="8"/>
      <c r="K51" s="8">
        <f>K49-285</f>
        <v>2056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x14ac:dyDescent="0.25">
      <c r="A52" s="23"/>
      <c r="B52" s="23"/>
      <c r="C52" s="23"/>
      <c r="D52" s="23"/>
      <c r="E52" s="23"/>
      <c r="F52" s="23"/>
      <c r="G52" s="23"/>
      <c r="H52" s="29"/>
      <c r="I52" s="29"/>
      <c r="J52" s="8"/>
      <c r="K52" s="8">
        <f>K51/60</f>
        <v>34.266666666666666</v>
      </c>
      <c r="L52" s="8"/>
      <c r="M52" s="8"/>
      <c r="N52" s="8"/>
      <c r="O52" s="8"/>
      <c r="P52" s="8"/>
      <c r="Q52" s="8" t="s">
        <v>75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x14ac:dyDescent="0.25">
      <c r="A53" s="23"/>
      <c r="B53" s="23"/>
      <c r="C53" s="23"/>
      <c r="D53" s="23"/>
      <c r="E53" s="23"/>
      <c r="F53" s="23"/>
      <c r="G53" s="23"/>
      <c r="H53" s="29"/>
      <c r="I53" s="29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x14ac:dyDescent="0.25">
      <c r="A54" s="23"/>
      <c r="B54" s="23"/>
      <c r="C54" s="23"/>
      <c r="D54" s="23"/>
      <c r="E54" s="23"/>
      <c r="F54" s="23"/>
      <c r="G54" s="23"/>
      <c r="H54" s="29"/>
      <c r="I54" s="29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x14ac:dyDescent="0.25">
      <c r="A55" s="23"/>
      <c r="B55" s="23"/>
      <c r="C55" s="23"/>
      <c r="D55" s="23"/>
      <c r="E55" s="23"/>
      <c r="F55" s="23"/>
      <c r="G55" s="23"/>
      <c r="H55" s="29"/>
      <c r="I55" s="29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x14ac:dyDescent="0.25">
      <c r="A56" s="23"/>
      <c r="B56" s="23"/>
      <c r="C56" s="23"/>
      <c r="D56" s="23"/>
      <c r="E56" s="23"/>
      <c r="F56" s="23"/>
      <c r="G56" s="23"/>
      <c r="H56" s="29"/>
      <c r="I56" s="29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x14ac:dyDescent="0.25">
      <c r="A57" s="23"/>
      <c r="B57" s="23"/>
      <c r="C57" s="23"/>
      <c r="D57" s="23"/>
      <c r="E57" s="23"/>
      <c r="F57" s="23"/>
      <c r="G57" s="23"/>
      <c r="H57" s="29"/>
      <c r="I57" s="29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x14ac:dyDescent="0.25">
      <c r="A58" s="23"/>
      <c r="B58" s="23"/>
      <c r="C58" s="23"/>
      <c r="D58" s="23"/>
      <c r="E58" s="23"/>
      <c r="F58" s="23"/>
      <c r="G58" s="23"/>
      <c r="H58" s="29"/>
      <c r="I58" s="29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x14ac:dyDescent="0.25">
      <c r="A59" s="23"/>
      <c r="B59" s="23"/>
      <c r="C59" s="23"/>
      <c r="D59" s="23"/>
      <c r="E59" s="23"/>
      <c r="F59" s="23"/>
      <c r="G59" s="23"/>
      <c r="H59" s="29"/>
      <c r="I59" s="2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x14ac:dyDescent="0.25">
      <c r="A60" s="23"/>
      <c r="B60" s="23"/>
      <c r="C60" s="23"/>
      <c r="D60" s="23"/>
      <c r="E60" s="23"/>
      <c r="F60" s="23"/>
      <c r="G60" s="23"/>
      <c r="H60" s="29"/>
      <c r="I60" s="29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x14ac:dyDescent="0.25">
      <c r="A61" s="23"/>
      <c r="B61" s="23"/>
      <c r="C61" s="23"/>
      <c r="D61" s="23"/>
      <c r="E61" s="23"/>
      <c r="F61" s="23"/>
      <c r="G61" s="23"/>
      <c r="H61" s="29"/>
      <c r="I61" s="29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x14ac:dyDescent="0.25">
      <c r="A62" s="23"/>
      <c r="B62" s="23"/>
      <c r="C62" s="23"/>
      <c r="D62" s="23"/>
      <c r="E62" s="23"/>
      <c r="F62" s="23"/>
      <c r="G62" s="23"/>
      <c r="H62" s="29"/>
      <c r="I62" s="29"/>
      <c r="X62" s="8"/>
      <c r="Y62" s="8"/>
      <c r="Z62" s="8"/>
      <c r="AA62" s="8"/>
      <c r="AB62" s="8"/>
      <c r="AC62" s="8"/>
      <c r="AD62" s="8"/>
    </row>
    <row r="63" spans="1:30" x14ac:dyDescent="0.25">
      <c r="A63" s="23"/>
      <c r="B63" s="23"/>
      <c r="C63" s="23"/>
      <c r="D63" s="23"/>
      <c r="E63" s="23"/>
      <c r="F63" s="23"/>
      <c r="G63" s="23"/>
      <c r="H63" s="29"/>
      <c r="I63" s="29"/>
    </row>
    <row r="64" spans="1:30" x14ac:dyDescent="0.25">
      <c r="A64" s="23"/>
      <c r="B64" s="23"/>
      <c r="C64" s="23"/>
      <c r="D64" s="23"/>
      <c r="E64" s="23"/>
      <c r="F64" s="23"/>
      <c r="G64" s="23"/>
      <c r="H64" s="29"/>
      <c r="I64" s="29"/>
    </row>
    <row r="65" spans="1:9" x14ac:dyDescent="0.25">
      <c r="A65" s="23"/>
      <c r="B65" s="23"/>
      <c r="C65" s="23"/>
      <c r="D65" s="23"/>
      <c r="E65" s="23"/>
      <c r="F65" s="23"/>
      <c r="G65" s="23"/>
      <c r="H65" s="29"/>
      <c r="I65" s="29"/>
    </row>
    <row r="66" spans="1:9" x14ac:dyDescent="0.25">
      <c r="A66" s="23"/>
      <c r="B66" s="23"/>
      <c r="C66" s="23"/>
      <c r="D66" s="23"/>
      <c r="E66" s="23"/>
      <c r="F66" s="23"/>
      <c r="G66" s="23"/>
      <c r="H66" s="29"/>
      <c r="I66" s="29"/>
    </row>
    <row r="67" spans="1:9" x14ac:dyDescent="0.25">
      <c r="A67" s="23"/>
      <c r="B67" s="23"/>
      <c r="C67" s="23"/>
      <c r="D67" s="23"/>
      <c r="E67" s="23"/>
      <c r="F67" s="23"/>
      <c r="G67" s="23"/>
      <c r="H67" s="29"/>
      <c r="I67" s="29"/>
    </row>
    <row r="68" spans="1:9" x14ac:dyDescent="0.25">
      <c r="A68" s="23"/>
      <c r="B68" s="23"/>
      <c r="C68" s="23"/>
      <c r="D68" s="23"/>
      <c r="E68" s="23"/>
      <c r="F68" s="23"/>
      <c r="G68" s="23"/>
      <c r="H68" s="29"/>
      <c r="I68" s="29"/>
    </row>
    <row r="69" spans="1:9" x14ac:dyDescent="0.25">
      <c r="A69" s="23"/>
      <c r="B69" s="23"/>
      <c r="C69" s="23"/>
      <c r="D69" s="23"/>
      <c r="E69" s="23"/>
      <c r="F69" s="23"/>
      <c r="G69" s="23"/>
      <c r="H69" s="29"/>
      <c r="I69" s="29"/>
    </row>
  </sheetData>
  <mergeCells count="3">
    <mergeCell ref="Q6:R6"/>
    <mergeCell ref="N49:N50"/>
    <mergeCell ref="O49:O50"/>
  </mergeCells>
  <hyperlinks>
    <hyperlink ref="Q26" r:id="rId1" xr:uid="{C36C5E6C-ADF6-4789-A3F8-507993A4602D}"/>
    <hyperlink ref="Q23" r:id="rId2" xr:uid="{073B913C-347D-46D6-AE8D-298584FC5731}"/>
    <hyperlink ref="R23" r:id="rId3" xr:uid="{919A2B5F-DFD5-4415-87DF-3F098311E0B5}"/>
    <hyperlink ref="Q21" r:id="rId4" xr:uid="{E9A202B4-44F8-4A56-8C6E-9B76A9B3CE6D}"/>
    <hyperlink ref="Q18" r:id="rId5" xr:uid="{9F34FBD6-C118-4325-A54C-7E0642938367}"/>
    <hyperlink ref="Q16" r:id="rId6" xr:uid="{29B4643B-1EE3-40BF-98E1-138DAD9729BD}"/>
    <hyperlink ref="R16" r:id="rId7" xr:uid="{291D8FB2-3769-4368-9ED6-8EC034EECB1A}"/>
    <hyperlink ref="Q13" r:id="rId8" xr:uid="{CECFD904-6D33-4DD6-84C8-1D8FDAD28559}"/>
    <hyperlink ref="Q27" r:id="rId9" xr:uid="{34B4F001-9388-4652-9C38-DCB091382CFB}"/>
    <hyperlink ref="Q11" r:id="rId10" xr:uid="{402CD735-896B-4681-A00A-2335D6624ECD}"/>
    <hyperlink ref="Q35" r:id="rId11" xr:uid="{EBB20351-6186-4558-928D-064531F54BFA}"/>
    <hyperlink ref="Q38" r:id="rId12" xr:uid="{C9CFF44B-CF15-46AA-967D-C28A9C2EF096}"/>
    <hyperlink ref="R38" r:id="rId13" xr:uid="{1374CE7E-C809-4FDE-B9A3-1A66CAA98AD8}"/>
  </hyperlinks>
  <pageMargins left="0.7" right="0.7" top="0.75" bottom="0.75" header="0.3" footer="0.3"/>
  <pageSetup orientation="portrait" horizontalDpi="200" verticalDpi="2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9C6A-D8C1-4029-81CE-19E0ABAD5CD9}">
  <dimension ref="C4:O45"/>
  <sheetViews>
    <sheetView tabSelected="1" topLeftCell="B1" workbookViewId="0">
      <selection activeCell="H10" sqref="H10"/>
    </sheetView>
  </sheetViews>
  <sheetFormatPr defaultRowHeight="15" x14ac:dyDescent="0.25"/>
  <cols>
    <col min="3" max="3" width="57" bestFit="1" customWidth="1"/>
    <col min="4" max="4" width="8.140625" customWidth="1"/>
    <col min="5" max="5" width="13.85546875" bestFit="1" customWidth="1"/>
    <col min="6" max="6" width="13.42578125" bestFit="1" customWidth="1"/>
    <col min="7" max="7" width="10.140625" bestFit="1" customWidth="1"/>
    <col min="8" max="8" width="12.5703125" bestFit="1" customWidth="1"/>
    <col min="9" max="9" width="11" customWidth="1"/>
    <col min="10" max="10" width="63.85546875" hidden="1" customWidth="1"/>
    <col min="11" max="11" width="75.7109375" hidden="1" customWidth="1"/>
    <col min="12" max="12" width="11" bestFit="1" customWidth="1"/>
    <col min="13" max="13" width="9.85546875" bestFit="1" customWidth="1"/>
  </cols>
  <sheetData>
    <row r="4" spans="3:15" ht="18.75" x14ac:dyDescent="0.3">
      <c r="C4" s="69" t="s">
        <v>72</v>
      </c>
      <c r="D4" s="69" t="s">
        <v>5</v>
      </c>
      <c r="E4" s="69" t="s">
        <v>56</v>
      </c>
      <c r="F4" s="69" t="s">
        <v>3</v>
      </c>
      <c r="G4" s="69" t="s">
        <v>54</v>
      </c>
      <c r="H4" s="70" t="s">
        <v>53</v>
      </c>
      <c r="I4" s="70" t="s">
        <v>52</v>
      </c>
      <c r="J4" s="84" t="s">
        <v>61</v>
      </c>
      <c r="K4" s="84"/>
    </row>
    <row r="5" spans="3:15" x14ac:dyDescent="0.25">
      <c r="C5" s="82" t="s">
        <v>7</v>
      </c>
      <c r="D5" s="42">
        <v>31</v>
      </c>
      <c r="E5" s="42">
        <v>31</v>
      </c>
      <c r="F5" s="42">
        <f>D5-E5</f>
        <v>0</v>
      </c>
      <c r="G5" s="41">
        <v>45436</v>
      </c>
      <c r="H5" s="42" t="s">
        <v>79</v>
      </c>
      <c r="I5" s="83" t="s">
        <v>4</v>
      </c>
      <c r="J5" s="54"/>
      <c r="K5" s="54"/>
      <c r="L5" s="91">
        <f>D5/60</f>
        <v>0.51666666666666672</v>
      </c>
      <c r="M5" t="s">
        <v>83</v>
      </c>
    </row>
    <row r="6" spans="3:15" x14ac:dyDescent="0.25">
      <c r="C6" s="71" t="s">
        <v>76</v>
      </c>
      <c r="D6" s="72">
        <v>287</v>
      </c>
      <c r="E6" s="72">
        <v>24</v>
      </c>
      <c r="F6" s="72">
        <f>D6-E6</f>
        <v>263</v>
      </c>
      <c r="G6" s="73"/>
      <c r="H6" s="72"/>
      <c r="I6" s="74"/>
      <c r="J6" s="54"/>
      <c r="K6" s="54"/>
      <c r="L6" s="91">
        <f t="shared" ref="L6:L45" si="0">D6/60</f>
        <v>4.7833333333333332</v>
      </c>
      <c r="N6" s="94" t="s">
        <v>2</v>
      </c>
      <c r="O6" s="94" t="s">
        <v>80</v>
      </c>
    </row>
    <row r="7" spans="3:15" x14ac:dyDescent="0.25">
      <c r="C7" s="71" t="s">
        <v>77</v>
      </c>
      <c r="D7" s="72">
        <v>39</v>
      </c>
      <c r="E7" s="72"/>
      <c r="F7" s="72">
        <f>D7-E7</f>
        <v>39</v>
      </c>
      <c r="G7" s="73"/>
      <c r="H7" s="72"/>
      <c r="I7" s="74"/>
      <c r="J7" s="54"/>
      <c r="K7" s="54"/>
      <c r="L7" s="91">
        <f t="shared" si="0"/>
        <v>0.65</v>
      </c>
      <c r="M7" t="s">
        <v>82</v>
      </c>
      <c r="N7" s="95">
        <v>6</v>
      </c>
      <c r="O7" s="93">
        <f>D45/N7</f>
        <v>7.0611111111111109</v>
      </c>
    </row>
    <row r="8" spans="3:15" x14ac:dyDescent="0.25">
      <c r="C8" s="71" t="s">
        <v>77</v>
      </c>
      <c r="D8" s="72">
        <v>100</v>
      </c>
      <c r="E8" s="72"/>
      <c r="F8" s="72">
        <f>D8-E8</f>
        <v>100</v>
      </c>
      <c r="G8" s="73"/>
      <c r="H8" s="72"/>
      <c r="I8" s="74"/>
      <c r="J8" s="54"/>
      <c r="K8" s="54"/>
      <c r="L8" s="91">
        <f t="shared" si="0"/>
        <v>1.6666666666666667</v>
      </c>
      <c r="N8" s="96">
        <v>5</v>
      </c>
      <c r="O8" s="93">
        <f>D45/N8</f>
        <v>8.4733333333333327</v>
      </c>
    </row>
    <row r="9" spans="3:15" x14ac:dyDescent="0.25">
      <c r="C9" s="71" t="s">
        <v>78</v>
      </c>
      <c r="D9" s="72">
        <v>17</v>
      </c>
      <c r="E9" s="72"/>
      <c r="F9" s="72">
        <f>D9-E9</f>
        <v>17</v>
      </c>
      <c r="G9" s="73"/>
      <c r="H9" s="72"/>
      <c r="I9" s="74"/>
      <c r="J9" s="54"/>
      <c r="K9" s="54"/>
      <c r="L9" s="91">
        <f t="shared" si="0"/>
        <v>0.28333333333333333</v>
      </c>
      <c r="N9" s="96">
        <v>4</v>
      </c>
      <c r="O9" s="93">
        <f>D45/N9</f>
        <v>10.591666666666667</v>
      </c>
    </row>
    <row r="10" spans="3:15" x14ac:dyDescent="0.25">
      <c r="C10" s="71" t="s">
        <v>8</v>
      </c>
      <c r="D10" s="72">
        <f>60+56</f>
        <v>116</v>
      </c>
      <c r="E10" s="72"/>
      <c r="F10" s="72">
        <f t="shared" ref="F10:F42" si="1">D10-E10</f>
        <v>116</v>
      </c>
      <c r="G10" s="73"/>
      <c r="H10" s="72"/>
      <c r="I10" s="74"/>
      <c r="J10" s="54"/>
      <c r="K10" s="54"/>
      <c r="L10" s="91">
        <f t="shared" si="0"/>
        <v>1.9333333333333333</v>
      </c>
    </row>
    <row r="11" spans="3:15" x14ac:dyDescent="0.25">
      <c r="C11" s="71" t="s">
        <v>9</v>
      </c>
      <c r="D11" s="72">
        <f>60+4</f>
        <v>64</v>
      </c>
      <c r="E11" s="72"/>
      <c r="F11" s="72">
        <f t="shared" si="1"/>
        <v>64</v>
      </c>
      <c r="G11" s="73"/>
      <c r="H11" s="72"/>
      <c r="I11" s="74"/>
      <c r="J11" s="55"/>
      <c r="K11" s="55"/>
      <c r="L11" s="91">
        <f t="shared" si="0"/>
        <v>1.0666666666666667</v>
      </c>
      <c r="M11" t="s">
        <v>81</v>
      </c>
    </row>
    <row r="12" spans="3:15" x14ac:dyDescent="0.25">
      <c r="C12" s="71" t="s">
        <v>10</v>
      </c>
      <c r="D12" s="72">
        <v>10</v>
      </c>
      <c r="E12" s="72"/>
      <c r="F12" s="72">
        <f t="shared" si="1"/>
        <v>10</v>
      </c>
      <c r="G12" s="73"/>
      <c r="H12" s="72"/>
      <c r="I12" s="74"/>
      <c r="J12" s="55"/>
      <c r="K12" s="55"/>
      <c r="L12" s="91">
        <f t="shared" si="0"/>
        <v>0.16666666666666666</v>
      </c>
    </row>
    <row r="13" spans="3:15" x14ac:dyDescent="0.25">
      <c r="C13" s="71" t="s">
        <v>11</v>
      </c>
      <c r="D13" s="72">
        <f>60+25</f>
        <v>85</v>
      </c>
      <c r="E13" s="72"/>
      <c r="F13" s="72">
        <f t="shared" si="1"/>
        <v>85</v>
      </c>
      <c r="G13" s="73"/>
      <c r="H13" s="72"/>
      <c r="I13" s="74"/>
      <c r="J13" s="61" t="s">
        <v>71</v>
      </c>
      <c r="K13" s="54"/>
      <c r="L13" s="91">
        <f t="shared" si="0"/>
        <v>1.4166666666666667</v>
      </c>
    </row>
    <row r="14" spans="3:15" x14ac:dyDescent="0.25">
      <c r="C14" s="75" t="s">
        <v>12</v>
      </c>
      <c r="D14" s="72">
        <v>31</v>
      </c>
      <c r="E14" s="72"/>
      <c r="F14" s="72">
        <f t="shared" si="1"/>
        <v>31</v>
      </c>
      <c r="G14" s="73"/>
      <c r="H14" s="72"/>
      <c r="I14" s="74"/>
      <c r="J14" s="54"/>
      <c r="K14" s="54"/>
      <c r="L14" s="91">
        <f t="shared" si="0"/>
        <v>0.51666666666666672</v>
      </c>
    </row>
    <row r="15" spans="3:15" x14ac:dyDescent="0.25">
      <c r="C15" s="71" t="s">
        <v>13</v>
      </c>
      <c r="D15" s="72">
        <v>47</v>
      </c>
      <c r="E15" s="72"/>
      <c r="F15" s="72">
        <f t="shared" si="1"/>
        <v>47</v>
      </c>
      <c r="G15" s="73"/>
      <c r="H15" s="72"/>
      <c r="I15" s="74"/>
      <c r="J15" s="60" t="s">
        <v>69</v>
      </c>
      <c r="K15" s="55"/>
      <c r="L15" s="91">
        <f t="shared" si="0"/>
        <v>0.78333333333333333</v>
      </c>
    </row>
    <row r="16" spans="3:15" x14ac:dyDescent="0.25">
      <c r="C16" s="71" t="s">
        <v>14</v>
      </c>
      <c r="D16" s="72">
        <v>7</v>
      </c>
      <c r="E16" s="72"/>
      <c r="F16" s="72">
        <f t="shared" si="1"/>
        <v>7</v>
      </c>
      <c r="G16" s="73"/>
      <c r="H16" s="72"/>
      <c r="I16" s="74"/>
      <c r="J16" s="55"/>
      <c r="K16" s="55"/>
      <c r="L16" s="91">
        <f t="shared" si="0"/>
        <v>0.11666666666666667</v>
      </c>
    </row>
    <row r="17" spans="3:13" x14ac:dyDescent="0.25">
      <c r="C17" s="71" t="s">
        <v>15</v>
      </c>
      <c r="D17" s="72">
        <v>45</v>
      </c>
      <c r="E17" s="72"/>
      <c r="F17" s="72">
        <f t="shared" si="1"/>
        <v>45</v>
      </c>
      <c r="G17" s="73"/>
      <c r="H17" s="72"/>
      <c r="I17" s="74"/>
      <c r="J17" s="60" t="s">
        <v>67</v>
      </c>
      <c r="K17" s="60" t="s">
        <v>68</v>
      </c>
      <c r="L17" s="91">
        <f t="shared" si="0"/>
        <v>0.75</v>
      </c>
      <c r="M17" t="s">
        <v>84</v>
      </c>
    </row>
    <row r="18" spans="3:13" x14ac:dyDescent="0.25">
      <c r="C18" s="71" t="s">
        <v>16</v>
      </c>
      <c r="D18" s="72">
        <v>31</v>
      </c>
      <c r="E18" s="72"/>
      <c r="F18" s="72">
        <f t="shared" si="1"/>
        <v>31</v>
      </c>
      <c r="G18" s="73"/>
      <c r="H18" s="72"/>
      <c r="I18" s="74"/>
      <c r="J18" s="55"/>
      <c r="K18" s="55"/>
      <c r="L18" s="91">
        <f t="shared" si="0"/>
        <v>0.51666666666666672</v>
      </c>
    </row>
    <row r="19" spans="3:13" x14ac:dyDescent="0.25">
      <c r="C19" s="71" t="s">
        <v>17</v>
      </c>
      <c r="D19" s="72">
        <f>120+18</f>
        <v>138</v>
      </c>
      <c r="E19" s="72"/>
      <c r="F19" s="72">
        <f t="shared" si="1"/>
        <v>138</v>
      </c>
      <c r="G19" s="73"/>
      <c r="H19" s="72"/>
      <c r="I19" s="74"/>
      <c r="J19" s="61" t="s">
        <v>66</v>
      </c>
      <c r="K19" s="54"/>
      <c r="L19" s="91">
        <f t="shared" si="0"/>
        <v>2.2999999999999998</v>
      </c>
    </row>
    <row r="20" spans="3:13" x14ac:dyDescent="0.25">
      <c r="C20" s="71" t="s">
        <v>18</v>
      </c>
      <c r="D20" s="72">
        <v>46</v>
      </c>
      <c r="E20" s="72"/>
      <c r="F20" s="72">
        <f t="shared" si="1"/>
        <v>46</v>
      </c>
      <c r="G20" s="73"/>
      <c r="H20" s="72"/>
      <c r="I20" s="74"/>
      <c r="J20" s="54"/>
      <c r="K20" s="54"/>
      <c r="L20" s="91">
        <f t="shared" si="0"/>
        <v>0.76666666666666672</v>
      </c>
    </row>
    <row r="21" spans="3:13" x14ac:dyDescent="0.25">
      <c r="C21" s="71" t="s">
        <v>19</v>
      </c>
      <c r="D21" s="72">
        <v>45</v>
      </c>
      <c r="E21" s="72"/>
      <c r="F21" s="72">
        <f t="shared" si="1"/>
        <v>45</v>
      </c>
      <c r="G21" s="73"/>
      <c r="H21" s="72"/>
      <c r="I21" s="74"/>
      <c r="J21" s="60" t="s">
        <v>65</v>
      </c>
      <c r="K21" s="55"/>
      <c r="L21" s="91">
        <f t="shared" si="0"/>
        <v>0.75</v>
      </c>
    </row>
    <row r="22" spans="3:13" x14ac:dyDescent="0.25">
      <c r="C22" s="71" t="s">
        <v>20</v>
      </c>
      <c r="D22" s="72">
        <v>6</v>
      </c>
      <c r="E22" s="72"/>
      <c r="F22" s="72">
        <f t="shared" si="1"/>
        <v>6</v>
      </c>
      <c r="G22" s="73"/>
      <c r="H22" s="72"/>
      <c r="I22" s="74"/>
      <c r="J22" s="55"/>
      <c r="K22" s="55"/>
      <c r="L22" s="91">
        <f t="shared" si="0"/>
        <v>0.1</v>
      </c>
    </row>
    <row r="23" spans="3:13" x14ac:dyDescent="0.25">
      <c r="C23" s="71" t="s">
        <v>21</v>
      </c>
      <c r="D23" s="72">
        <f>120+3</f>
        <v>123</v>
      </c>
      <c r="E23" s="72"/>
      <c r="F23" s="72">
        <f t="shared" si="1"/>
        <v>123</v>
      </c>
      <c r="G23" s="73"/>
      <c r="H23" s="72"/>
      <c r="I23" s="74"/>
      <c r="J23" s="61" t="s">
        <v>63</v>
      </c>
      <c r="K23" s="61" t="s">
        <v>64</v>
      </c>
      <c r="L23" s="91">
        <f t="shared" si="0"/>
        <v>2.0499999999999998</v>
      </c>
      <c r="M23" t="s">
        <v>85</v>
      </c>
    </row>
    <row r="24" spans="3:13" x14ac:dyDescent="0.25">
      <c r="C24" s="71" t="s">
        <v>22</v>
      </c>
      <c r="D24" s="72">
        <f>60+15</f>
        <v>75</v>
      </c>
      <c r="E24" s="72"/>
      <c r="F24" s="72">
        <f t="shared" si="1"/>
        <v>75</v>
      </c>
      <c r="G24" s="73"/>
      <c r="H24" s="72"/>
      <c r="I24" s="74"/>
      <c r="J24" s="54"/>
      <c r="K24" s="54"/>
      <c r="L24" s="91">
        <f t="shared" si="0"/>
        <v>1.25</v>
      </c>
    </row>
    <row r="25" spans="3:13" x14ac:dyDescent="0.25">
      <c r="C25" s="71" t="s">
        <v>23</v>
      </c>
      <c r="D25" s="72">
        <v>37</v>
      </c>
      <c r="E25" s="72"/>
      <c r="F25" s="72">
        <f t="shared" si="1"/>
        <v>37</v>
      </c>
      <c r="G25" s="73"/>
      <c r="H25" s="72"/>
      <c r="I25" s="74"/>
      <c r="J25" s="60" t="s">
        <v>62</v>
      </c>
      <c r="K25" s="60"/>
      <c r="L25" s="91">
        <f t="shared" si="0"/>
        <v>0.6166666666666667</v>
      </c>
    </row>
    <row r="26" spans="3:13" x14ac:dyDescent="0.25">
      <c r="C26" s="71" t="s">
        <v>24</v>
      </c>
      <c r="D26" s="72">
        <f>60+41</f>
        <v>101</v>
      </c>
      <c r="E26" s="72"/>
      <c r="F26" s="72">
        <f t="shared" si="1"/>
        <v>101</v>
      </c>
      <c r="G26" s="73"/>
      <c r="H26" s="72"/>
      <c r="I26" s="74"/>
      <c r="J26" s="60" t="s">
        <v>70</v>
      </c>
      <c r="K26" s="60"/>
      <c r="L26" s="91">
        <f t="shared" si="0"/>
        <v>1.6833333333333333</v>
      </c>
    </row>
    <row r="27" spans="3:13" x14ac:dyDescent="0.25">
      <c r="C27" s="71" t="s">
        <v>25</v>
      </c>
      <c r="D27" s="72">
        <v>34</v>
      </c>
      <c r="E27" s="72"/>
      <c r="F27" s="72">
        <f t="shared" si="1"/>
        <v>34</v>
      </c>
      <c r="G27" s="73"/>
      <c r="H27" s="72"/>
      <c r="I27" s="74"/>
      <c r="J27" s="55"/>
      <c r="K27" s="55"/>
      <c r="L27" s="91">
        <f t="shared" si="0"/>
        <v>0.56666666666666665</v>
      </c>
    </row>
    <row r="28" spans="3:13" x14ac:dyDescent="0.25">
      <c r="C28" s="71" t="s">
        <v>26</v>
      </c>
      <c r="D28" s="72">
        <f>120+12</f>
        <v>132</v>
      </c>
      <c r="E28" s="72"/>
      <c r="F28" s="72">
        <f t="shared" si="1"/>
        <v>132</v>
      </c>
      <c r="G28" s="73"/>
      <c r="H28" s="72"/>
      <c r="I28" s="74"/>
      <c r="J28" s="54"/>
      <c r="K28" s="54"/>
      <c r="L28" s="91">
        <f t="shared" si="0"/>
        <v>2.2000000000000002</v>
      </c>
      <c r="M28" t="s">
        <v>86</v>
      </c>
    </row>
    <row r="29" spans="3:13" x14ac:dyDescent="0.25">
      <c r="C29" s="76" t="s">
        <v>27</v>
      </c>
      <c r="D29" s="77">
        <v>39</v>
      </c>
      <c r="E29" s="77"/>
      <c r="F29" s="77">
        <f t="shared" si="1"/>
        <v>39</v>
      </c>
      <c r="G29" s="78"/>
      <c r="H29" s="79"/>
      <c r="I29" s="80"/>
      <c r="J29" s="27"/>
      <c r="K29" s="27"/>
      <c r="L29" s="91">
        <f t="shared" si="0"/>
        <v>0.65</v>
      </c>
    </row>
    <row r="30" spans="3:13" x14ac:dyDescent="0.25">
      <c r="C30" s="76" t="s">
        <v>28</v>
      </c>
      <c r="D30" s="77">
        <f>60+28</f>
        <v>88</v>
      </c>
      <c r="E30" s="77"/>
      <c r="F30" s="77">
        <f t="shared" si="1"/>
        <v>88</v>
      </c>
      <c r="G30" s="78"/>
      <c r="H30" s="79"/>
      <c r="I30" s="80"/>
      <c r="J30" s="27"/>
      <c r="K30" s="27"/>
      <c r="L30" s="91">
        <f t="shared" si="0"/>
        <v>1.4666666666666666</v>
      </c>
    </row>
    <row r="31" spans="3:13" x14ac:dyDescent="0.25">
      <c r="C31" s="76" t="s">
        <v>29</v>
      </c>
      <c r="D31" s="77">
        <v>18</v>
      </c>
      <c r="E31" s="77"/>
      <c r="F31" s="77">
        <f t="shared" si="1"/>
        <v>18</v>
      </c>
      <c r="G31" s="78"/>
      <c r="H31" s="79"/>
      <c r="I31" s="80"/>
      <c r="J31" s="35"/>
      <c r="K31" s="35"/>
      <c r="L31" s="91">
        <f t="shared" si="0"/>
        <v>0.3</v>
      </c>
    </row>
    <row r="32" spans="3:13" x14ac:dyDescent="0.25">
      <c r="C32" s="71" t="s">
        <v>30</v>
      </c>
      <c r="D32" s="72">
        <v>46</v>
      </c>
      <c r="E32" s="72"/>
      <c r="F32" s="72">
        <f t="shared" si="1"/>
        <v>46</v>
      </c>
      <c r="G32" s="73"/>
      <c r="H32" s="72"/>
      <c r="I32" s="74"/>
      <c r="J32" s="60" t="s">
        <v>71</v>
      </c>
      <c r="K32" s="55"/>
      <c r="L32" s="91">
        <f t="shared" si="0"/>
        <v>0.76666666666666672</v>
      </c>
    </row>
    <row r="33" spans="3:13" x14ac:dyDescent="0.25">
      <c r="C33" s="71" t="s">
        <v>31</v>
      </c>
      <c r="D33" s="72">
        <v>28</v>
      </c>
      <c r="E33" s="72"/>
      <c r="F33" s="72">
        <f t="shared" si="1"/>
        <v>28</v>
      </c>
      <c r="G33" s="73"/>
      <c r="H33" s="72"/>
      <c r="I33" s="74"/>
      <c r="J33" s="55"/>
      <c r="K33" s="55"/>
      <c r="L33" s="91">
        <f t="shared" si="0"/>
        <v>0.46666666666666667</v>
      </c>
    </row>
    <row r="34" spans="3:13" x14ac:dyDescent="0.25">
      <c r="C34" s="71" t="s">
        <v>32</v>
      </c>
      <c r="D34" s="72">
        <f>360+30</f>
        <v>390</v>
      </c>
      <c r="E34" s="72"/>
      <c r="F34" s="72">
        <f t="shared" si="1"/>
        <v>390</v>
      </c>
      <c r="G34" s="73"/>
      <c r="H34" s="72"/>
      <c r="I34" s="74"/>
      <c r="J34" s="42" t="s">
        <v>73</v>
      </c>
      <c r="K34" s="42" t="s">
        <v>74</v>
      </c>
      <c r="L34" s="91">
        <f t="shared" si="0"/>
        <v>6.5</v>
      </c>
    </row>
    <row r="35" spans="3:13" x14ac:dyDescent="0.25">
      <c r="C35" s="76" t="s">
        <v>33</v>
      </c>
      <c r="D35" s="77">
        <v>30</v>
      </c>
      <c r="E35" s="77"/>
      <c r="F35" s="77">
        <f t="shared" si="1"/>
        <v>30</v>
      </c>
      <c r="G35" s="78"/>
      <c r="H35" s="79"/>
      <c r="I35" s="80"/>
      <c r="J35" s="57"/>
      <c r="K35" s="57"/>
      <c r="L35" s="91">
        <f t="shared" si="0"/>
        <v>0.5</v>
      </c>
      <c r="M35" t="s">
        <v>87</v>
      </c>
    </row>
    <row r="36" spans="3:13" x14ac:dyDescent="0.25">
      <c r="C36" s="76" t="s">
        <v>34</v>
      </c>
      <c r="D36" s="77">
        <v>39</v>
      </c>
      <c r="E36" s="77"/>
      <c r="F36" s="77">
        <f t="shared" si="1"/>
        <v>39</v>
      </c>
      <c r="G36" s="78"/>
      <c r="H36" s="79"/>
      <c r="I36" s="81"/>
      <c r="J36" s="58"/>
      <c r="K36" s="58"/>
      <c r="L36" s="91">
        <f t="shared" si="0"/>
        <v>0.65</v>
      </c>
    </row>
    <row r="37" spans="3:13" x14ac:dyDescent="0.25">
      <c r="C37" s="76" t="s">
        <v>35</v>
      </c>
      <c r="D37" s="77">
        <v>27</v>
      </c>
      <c r="E37" s="77"/>
      <c r="F37" s="77">
        <f t="shared" si="1"/>
        <v>27</v>
      </c>
      <c r="G37" s="78"/>
      <c r="H37" s="79"/>
      <c r="I37" s="81"/>
      <c r="J37" s="58"/>
      <c r="K37" s="58"/>
      <c r="L37" s="91">
        <f t="shared" si="0"/>
        <v>0.45</v>
      </c>
    </row>
    <row r="38" spans="3:13" x14ac:dyDescent="0.25">
      <c r="C38" s="76" t="s">
        <v>36</v>
      </c>
      <c r="D38" s="77">
        <v>45</v>
      </c>
      <c r="E38" s="77"/>
      <c r="F38" s="77">
        <f t="shared" si="1"/>
        <v>45</v>
      </c>
      <c r="G38" s="78"/>
      <c r="H38" s="79"/>
      <c r="I38" s="81"/>
      <c r="J38" s="59"/>
      <c r="K38" s="59"/>
      <c r="L38" s="91">
        <f t="shared" si="0"/>
        <v>0.75</v>
      </c>
      <c r="M38" t="s">
        <v>88</v>
      </c>
    </row>
    <row r="39" spans="3:13" x14ac:dyDescent="0.25">
      <c r="C39" s="76" t="s">
        <v>37</v>
      </c>
      <c r="D39" s="77">
        <v>67</v>
      </c>
      <c r="E39" s="77"/>
      <c r="F39" s="77">
        <f t="shared" si="1"/>
        <v>67</v>
      </c>
      <c r="G39" s="78"/>
      <c r="H39" s="79"/>
      <c r="I39" s="81"/>
      <c r="J39" s="59"/>
      <c r="K39" s="59"/>
      <c r="L39" s="91">
        <f t="shared" si="0"/>
        <v>1.1166666666666667</v>
      </c>
    </row>
    <row r="40" spans="3:13" x14ac:dyDescent="0.25">
      <c r="C40" s="76" t="s">
        <v>38</v>
      </c>
      <c r="D40" s="77">
        <v>16</v>
      </c>
      <c r="E40" s="77"/>
      <c r="F40" s="77">
        <f t="shared" si="1"/>
        <v>16</v>
      </c>
      <c r="G40" s="78"/>
      <c r="H40" s="79"/>
      <c r="I40" s="81"/>
      <c r="J40" s="59"/>
      <c r="K40" s="59"/>
      <c r="L40" s="91">
        <f t="shared" si="0"/>
        <v>0.26666666666666666</v>
      </c>
    </row>
    <row r="41" spans="3:13" x14ac:dyDescent="0.25">
      <c r="C41" s="76" t="s">
        <v>40</v>
      </c>
      <c r="D41" s="77">
        <v>1</v>
      </c>
      <c r="E41" s="77"/>
      <c r="F41" s="77">
        <f t="shared" si="1"/>
        <v>1</v>
      </c>
      <c r="G41" s="78"/>
      <c r="H41" s="79"/>
      <c r="I41" s="81"/>
      <c r="J41" s="59"/>
      <c r="K41" s="59"/>
      <c r="L41" s="91">
        <f t="shared" si="0"/>
        <v>1.6666666666666666E-2</v>
      </c>
    </row>
    <row r="42" spans="3:13" x14ac:dyDescent="0.25">
      <c r="C42" s="63" t="s">
        <v>39</v>
      </c>
      <c r="D42" s="62">
        <v>61</v>
      </c>
      <c r="E42" s="62"/>
      <c r="F42" s="62">
        <f t="shared" si="1"/>
        <v>61</v>
      </c>
      <c r="G42" s="26"/>
      <c r="H42" s="27"/>
      <c r="I42" s="66"/>
      <c r="J42" s="59"/>
      <c r="K42" s="59"/>
      <c r="L42" s="91">
        <f t="shared" si="0"/>
        <v>1.0166666666666666</v>
      </c>
    </row>
    <row r="43" spans="3:13" x14ac:dyDescent="0.25">
      <c r="C43" s="64"/>
      <c r="D43" s="44">
        <f>SUM(D5:D42)</f>
        <v>2542</v>
      </c>
      <c r="E43" s="44">
        <f>SUM(E5:E42)</f>
        <v>55</v>
      </c>
      <c r="F43" s="44">
        <f>SUM(F5:F42)</f>
        <v>2487</v>
      </c>
      <c r="G43" s="36"/>
      <c r="H43" s="37"/>
      <c r="I43" s="67"/>
      <c r="J43" s="56"/>
      <c r="K43" s="56"/>
      <c r="L43" s="91">
        <f t="shared" si="0"/>
        <v>42.366666666666667</v>
      </c>
    </row>
    <row r="44" spans="3:13" ht="18.75" x14ac:dyDescent="0.25">
      <c r="C44" s="65" t="s">
        <v>58</v>
      </c>
      <c r="D44" s="52">
        <f>D43</f>
        <v>2542</v>
      </c>
      <c r="E44" s="52">
        <f>E43</f>
        <v>55</v>
      </c>
      <c r="F44" s="52">
        <f>F43</f>
        <v>2487</v>
      </c>
      <c r="G44" s="87"/>
      <c r="H44" s="87">
        <f>E44/D44</f>
        <v>2.1636506687647522E-2</v>
      </c>
      <c r="I44" s="89">
        <f>1-H44</f>
        <v>0.97836349331235251</v>
      </c>
      <c r="J44" s="8"/>
      <c r="K44" s="8"/>
      <c r="L44" s="92">
        <f t="shared" si="0"/>
        <v>42.366666666666667</v>
      </c>
    </row>
    <row r="45" spans="3:13" ht="18.75" x14ac:dyDescent="0.25">
      <c r="C45" s="65" t="s">
        <v>59</v>
      </c>
      <c r="D45" s="68">
        <f>D44/60</f>
        <v>42.366666666666667</v>
      </c>
      <c r="E45" s="68">
        <f>E44/60</f>
        <v>0.91666666666666663</v>
      </c>
      <c r="F45" s="68">
        <f>F44/60</f>
        <v>41.45</v>
      </c>
      <c r="G45" s="88"/>
      <c r="H45" s="88"/>
      <c r="I45" s="90"/>
      <c r="J45" s="8"/>
      <c r="K45" s="8"/>
      <c r="L45" s="91"/>
    </row>
  </sheetData>
  <mergeCells count="4">
    <mergeCell ref="J4:K4"/>
    <mergeCell ref="H44:H45"/>
    <mergeCell ref="G44:G45"/>
    <mergeCell ref="I44:I45"/>
  </mergeCells>
  <hyperlinks>
    <hyperlink ref="J25" r:id="rId1" xr:uid="{DBB3F0C2-FBA8-4315-B66D-889DCFA80778}"/>
    <hyperlink ref="J23" r:id="rId2" xr:uid="{5179CDC2-9A39-4F71-9B6C-09C94A613080}"/>
    <hyperlink ref="K23" r:id="rId3" xr:uid="{9659285A-5CEE-4476-AF65-94A0DF2F5698}"/>
    <hyperlink ref="J21" r:id="rId4" xr:uid="{259F6C90-AD0E-41F2-A4E2-1DBD129AC614}"/>
    <hyperlink ref="J19" r:id="rId5" xr:uid="{40FD5F97-52CB-4897-B862-55959857D712}"/>
    <hyperlink ref="J17" r:id="rId6" xr:uid="{184F9C27-0A89-47CB-B2EB-C82DE2AAC566}"/>
    <hyperlink ref="K17" r:id="rId7" xr:uid="{9BC4FA49-5843-47EA-9FA6-6D597AE3CFD4}"/>
    <hyperlink ref="J15" r:id="rId8" xr:uid="{0C5C5E3C-DD5F-46F9-8E6C-97626315319B}"/>
    <hyperlink ref="J26" r:id="rId9" xr:uid="{BBA52025-621C-4DDB-8D4C-40552A13533B}"/>
    <hyperlink ref="J13" r:id="rId10" xr:uid="{E0FE79A2-46E4-4E41-8C78-7DE4D332613B}"/>
    <hyperlink ref="J32" r:id="rId11" xr:uid="{FA248752-5297-4CDE-957D-0541B8A7F2D1}"/>
    <hyperlink ref="J34" r:id="rId12" xr:uid="{BE015A77-60DB-43E2-ABC1-346DD1D54955}"/>
    <hyperlink ref="K34" r:id="rId13" xr:uid="{6475EA1C-7DD4-443F-85A6-C0A189940565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Nisar</dc:creator>
  <cp:lastModifiedBy>Ahmad Nisar</cp:lastModifiedBy>
  <dcterms:created xsi:type="dcterms:W3CDTF">2015-06-05T18:17:20Z</dcterms:created>
  <dcterms:modified xsi:type="dcterms:W3CDTF">2024-06-10T10:23:19Z</dcterms:modified>
</cp:coreProperties>
</file>