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Luther College\Courses\Data Science\DS 120\Classwork\4-Optimization\"/>
    </mc:Choice>
  </mc:AlternateContent>
  <bookViews>
    <workbookView xWindow="0" yWindow="0" windowWidth="21570" windowHeight="8055" activeTab="2"/>
  </bookViews>
  <sheets>
    <sheet name="Meals" sheetId="1" r:id="rId1"/>
    <sheet name="Nutrition" sheetId="2" r:id="rId2"/>
    <sheet name="Meal V.2" sheetId="3" r:id="rId3"/>
    <sheet name="Pivot Table" sheetId="4" r:id="rId4"/>
  </sheets>
  <definedNames>
    <definedName name="solver_adj" localSheetId="2" hidden="1">'Meal V.2'!$K$2:$K$10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'Meal V.2'!$K$2:$K$10</definedName>
    <definedName name="solver_lhs2" localSheetId="2" hidden="1">'Meal V.2'!$K$2:$K$10</definedName>
    <definedName name="solver_lhs3" localSheetId="2" hidden="1">'Meal V.2'!$K$2:$K$10</definedName>
    <definedName name="solver_lhs4" localSheetId="2" hidden="1">'Meal V.2'!$L$12</definedName>
    <definedName name="solver_lhs5" localSheetId="2" hidden="1">'Meal V.2'!$N$12</definedName>
    <definedName name="solver_lhs6" localSheetId="2" hidden="1">'Meal V.2'!$N$12</definedName>
    <definedName name="solver_lhs7" localSheetId="2" hidden="1">'Meal V.2'!$O$12</definedName>
    <definedName name="solver_lhs8" localSheetId="2" hidden="1">'Meal V.2'!$O$12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'Meal V.2'!$L$12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hs1" localSheetId="2" hidden="1">2</definedName>
    <definedName name="solver_rhs2" localSheetId="2" hidden="1">integer</definedName>
    <definedName name="solver_rhs3" localSheetId="2" hidden="1">0</definedName>
    <definedName name="solver_rhs4" localSheetId="2" hidden="1">1800</definedName>
    <definedName name="solver_rhs5" localSheetId="2" hidden="1">325</definedName>
    <definedName name="solver_rhs6" localSheetId="2" hidden="1">225</definedName>
    <definedName name="solver_rhs7" localSheetId="2" hidden="1">56</definedName>
    <definedName name="solver_rhs8" localSheetId="2" hidden="1">44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I10" i="3"/>
  <c r="O10" i="3" s="1"/>
  <c r="H10" i="3"/>
  <c r="N10" i="3" s="1"/>
  <c r="G10" i="3"/>
  <c r="M10" i="3" s="1"/>
  <c r="F10" i="3"/>
  <c r="E10" i="3"/>
  <c r="D10" i="3"/>
  <c r="N9" i="3"/>
  <c r="I9" i="3"/>
  <c r="O9" i="3" s="1"/>
  <c r="H9" i="3"/>
  <c r="G9" i="3"/>
  <c r="M9" i="3" s="1"/>
  <c r="F9" i="3"/>
  <c r="L9" i="3" s="1"/>
  <c r="E9" i="3"/>
  <c r="D9" i="3"/>
  <c r="M8" i="3"/>
  <c r="I8" i="3"/>
  <c r="O8" i="3" s="1"/>
  <c r="H8" i="3"/>
  <c r="N8" i="3" s="1"/>
  <c r="G8" i="3"/>
  <c r="F8" i="3"/>
  <c r="L8" i="3" s="1"/>
  <c r="E8" i="3"/>
  <c r="D8" i="3"/>
  <c r="O7" i="3"/>
  <c r="O6" i="3"/>
  <c r="O5" i="3"/>
  <c r="O4" i="3"/>
  <c r="O3" i="3"/>
  <c r="O2" i="3"/>
  <c r="N7" i="3"/>
  <c r="N6" i="3"/>
  <c r="N5" i="3"/>
  <c r="N4" i="3"/>
  <c r="N3" i="3"/>
  <c r="N2" i="3"/>
  <c r="M7" i="3"/>
  <c r="M6" i="3"/>
  <c r="M5" i="3"/>
  <c r="M4" i="3"/>
  <c r="M3" i="3"/>
  <c r="M2" i="3"/>
  <c r="N12" i="3" l="1"/>
  <c r="M12" i="3"/>
  <c r="O12" i="3"/>
  <c r="I7" i="3"/>
  <c r="H7" i="3"/>
  <c r="G7" i="3"/>
  <c r="F7" i="3"/>
  <c r="L7" i="3" s="1"/>
  <c r="E7" i="3"/>
  <c r="D7" i="3"/>
  <c r="I6" i="3"/>
  <c r="H6" i="3"/>
  <c r="G6" i="3"/>
  <c r="F6" i="3"/>
  <c r="L6" i="3" s="1"/>
  <c r="E6" i="3"/>
  <c r="D6" i="3"/>
  <c r="I5" i="3"/>
  <c r="H5" i="3"/>
  <c r="G5" i="3"/>
  <c r="F5" i="3"/>
  <c r="L5" i="3" s="1"/>
  <c r="E5" i="3"/>
  <c r="D5" i="3"/>
  <c r="I4" i="3"/>
  <c r="H4" i="3"/>
  <c r="G4" i="3"/>
  <c r="F4" i="3"/>
  <c r="L4" i="3" s="1"/>
  <c r="E4" i="3"/>
  <c r="D4" i="3"/>
  <c r="I3" i="3"/>
  <c r="H3" i="3"/>
  <c r="G3" i="3"/>
  <c r="F3" i="3"/>
  <c r="L3" i="3" s="1"/>
  <c r="E3" i="3"/>
  <c r="D3" i="3"/>
  <c r="I2" i="3"/>
  <c r="H2" i="3"/>
  <c r="G2" i="3"/>
  <c r="F2" i="3"/>
  <c r="L2" i="3" s="1"/>
  <c r="E2" i="3"/>
  <c r="D2" i="3"/>
  <c r="L12" i="3" l="1"/>
  <c r="E52" i="1"/>
  <c r="E51" i="1" l="1"/>
  <c r="E53" i="1" s="1"/>
  <c r="E47" i="1"/>
  <c r="E48" i="1" s="1"/>
  <c r="I47" i="1"/>
  <c r="I48" i="1" s="1"/>
  <c r="I49" i="1" s="1"/>
  <c r="H47" i="1"/>
  <c r="H48" i="1" s="1"/>
  <c r="H49" i="1" s="1"/>
  <c r="G47" i="1"/>
  <c r="G48" i="1" s="1"/>
  <c r="G49" i="1" s="1"/>
  <c r="F47" i="1"/>
  <c r="F48" i="1" s="1"/>
  <c r="F49" i="1" s="1"/>
  <c r="I42" i="1"/>
  <c r="I43" i="1" s="1"/>
  <c r="I44" i="1" s="1"/>
  <c r="H42" i="1"/>
  <c r="H43" i="1" s="1"/>
  <c r="H44" i="1" s="1"/>
  <c r="G42" i="1"/>
  <c r="G43" i="1" s="1"/>
  <c r="G44" i="1" s="1"/>
  <c r="F42" i="1"/>
  <c r="F43" i="1" s="1"/>
  <c r="F44" i="1" s="1"/>
  <c r="E42" i="1"/>
  <c r="E43" i="1" s="1"/>
  <c r="E44" i="1" s="1"/>
  <c r="I40" i="1"/>
  <c r="H40" i="1"/>
  <c r="G40" i="1"/>
  <c r="F40" i="1"/>
  <c r="E40" i="1"/>
  <c r="F39" i="1"/>
  <c r="E39" i="1"/>
  <c r="I39" i="1"/>
  <c r="H39" i="1"/>
  <c r="G39" i="1"/>
  <c r="E49" i="1" l="1"/>
</calcChain>
</file>

<file path=xl/sharedStrings.xml><?xml version="1.0" encoding="utf-8"?>
<sst xmlns="http://schemas.openxmlformats.org/spreadsheetml/2006/main" count="302" uniqueCount="56">
  <si>
    <t>Food</t>
  </si>
  <si>
    <t>Measure</t>
  </si>
  <si>
    <t>Weight (g)</t>
  </si>
  <si>
    <t>Fat (g)</t>
  </si>
  <si>
    <t>Carbo(g)</t>
  </si>
  <si>
    <t>Protein (g)</t>
  </si>
  <si>
    <t>Meal</t>
  </si>
  <si>
    <t>Breakfast</t>
  </si>
  <si>
    <t>Lunch</t>
  </si>
  <si>
    <t>Dinner</t>
  </si>
  <si>
    <t>1 Cup</t>
  </si>
  <si>
    <t>Bananas</t>
  </si>
  <si>
    <t>1 Banana</t>
  </si>
  <si>
    <t>1 Plate</t>
  </si>
  <si>
    <t>Spaghetti</t>
  </si>
  <si>
    <t>Pizza, Cheese</t>
  </si>
  <si>
    <t>1 Slice</t>
  </si>
  <si>
    <t>Eggplant, Cooked, Steamed</t>
  </si>
  <si>
    <t>Eggs, Cooked, Fried</t>
  </si>
  <si>
    <t>1 Egg</t>
  </si>
  <si>
    <t>Dates</t>
  </si>
  <si>
    <t>10 Dates</t>
  </si>
  <si>
    <t>Chicken, Fried, Batter, Breast</t>
  </si>
  <si>
    <t>4.9 oz</t>
  </si>
  <si>
    <t>Apple Pie</t>
  </si>
  <si>
    <t>1 Piece</t>
  </si>
  <si>
    <t>Rice, White, Cooked</t>
  </si>
  <si>
    <t>Apple Juice</t>
  </si>
  <si>
    <t>Skim Milk</t>
  </si>
  <si>
    <t>Coffee, Brewed</t>
  </si>
  <si>
    <t>6 fl oz</t>
  </si>
  <si>
    <t>Date</t>
  </si>
  <si>
    <t>February, 4</t>
  </si>
  <si>
    <t>February, 5</t>
  </si>
  <si>
    <t>Calories</t>
  </si>
  <si>
    <t>Sum</t>
  </si>
  <si>
    <t>Average</t>
  </si>
  <si>
    <t>Maximum</t>
  </si>
  <si>
    <t>Minimum</t>
  </si>
  <si>
    <t>Match</t>
  </si>
  <si>
    <t>Index</t>
  </si>
  <si>
    <t>Sumif</t>
  </si>
  <si>
    <t>Countif</t>
  </si>
  <si>
    <t>Feb. 8</t>
  </si>
  <si>
    <t>Total Cal.</t>
  </si>
  <si>
    <t>Avg. Carbs</t>
  </si>
  <si>
    <t>Row Labels</t>
  </si>
  <si>
    <t>Grand Total</t>
  </si>
  <si>
    <t>Sum of Calories</t>
  </si>
  <si>
    <t>Average of Protein (g)</t>
  </si>
  <si>
    <t>Sum of Weight (g)</t>
  </si>
  <si>
    <t>Num Servings</t>
  </si>
  <si>
    <t>Cal. Consumed</t>
  </si>
  <si>
    <t>Fat Consumed</t>
  </si>
  <si>
    <t>Carbs Consumed</t>
  </si>
  <si>
    <t>Protein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</si>
</sst>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6" fontId="0" fillId="0" borderId="0" xfId="0" applyNumberFormat="1"/>
    <xf numFmtId="0" fontId="1" fillId="2" borderId="0" xfId="1" applyFill="1"/>
    <xf numFmtId="0" fontId="1" fillId="0" borderId="0" xfId="1"/>
    <xf numFmtId="0" fontId="1" fillId="2" borderId="0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M. Osman" refreshedDate="42774.421728240741" createdVersion="6" refreshedVersion="6" minRefreshableVersion="3" recordCount="36">
  <cacheSource type="worksheet">
    <worksheetSource ref="A1:I37" sheet="Meals"/>
  </cacheSource>
  <cacheFields count="9">
    <cacheField name="Meal" numFmtId="0">
      <sharedItems count="3">
        <s v="Breakfast"/>
        <s v="Lunch"/>
        <s v="Dinner"/>
      </sharedItems>
    </cacheField>
    <cacheField name="Date" numFmtId="16">
      <sharedItems count="2">
        <s v="February, 4"/>
        <s v="February, 5"/>
      </sharedItems>
    </cacheField>
    <cacheField name="Food" numFmtId="0">
      <sharedItems/>
    </cacheField>
    <cacheField name="Measure" numFmtId="0">
      <sharedItems/>
    </cacheField>
    <cacheField name="Weight (g)" numFmtId="0">
      <sharedItems containsSemiMixedTypes="0" containsString="0" containsNumber="1" containsInteger="1" minValue="46" maxValue="250"/>
    </cacheField>
    <cacheField name="Calories" numFmtId="0">
      <sharedItems containsSemiMixedTypes="0" containsString="0" containsNumber="1" containsInteger="1" minValue="0" maxValue="405" count="12">
        <n v="115"/>
        <n v="90"/>
        <n v="85"/>
        <n v="105"/>
        <n v="405"/>
        <n v="0"/>
        <n v="260"/>
        <n v="290"/>
        <n v="365"/>
        <n v="25"/>
        <n v="225"/>
        <n v="230"/>
      </sharedItems>
    </cacheField>
    <cacheField name="Fat (g)" numFmtId="0">
      <sharedItems containsSemiMixedTypes="0" containsString="0" containsNumber="1" containsInteger="1" minValue="0" maxValue="18"/>
    </cacheField>
    <cacheField name="Carbo(g)" numFmtId="0">
      <sharedItems containsSemiMixedTypes="0" containsString="0" containsNumber="1" containsInteger="1" minValue="0" maxValue="61"/>
    </cacheField>
    <cacheField name="Protein (g)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s v="Apple Juice"/>
    <s v="1 Cup"/>
    <n v="248"/>
    <x v="0"/>
    <n v="0"/>
    <n v="29"/>
    <n v="0"/>
  </r>
  <r>
    <x v="0"/>
    <x v="0"/>
    <s v="Eggs, Cooked, Fried"/>
    <s v="1 Egg"/>
    <n v="46"/>
    <x v="1"/>
    <n v="7"/>
    <n v="1"/>
    <n v="6"/>
  </r>
  <r>
    <x v="0"/>
    <x v="0"/>
    <s v="Skim Milk"/>
    <s v="1 Cup"/>
    <n v="245"/>
    <x v="2"/>
    <n v="0"/>
    <n v="12"/>
    <n v="8"/>
  </r>
  <r>
    <x v="0"/>
    <x v="0"/>
    <s v="Bananas"/>
    <s v="1 Banana"/>
    <n v="114"/>
    <x v="3"/>
    <n v="1"/>
    <n v="27"/>
    <n v="1"/>
  </r>
  <r>
    <x v="0"/>
    <x v="0"/>
    <s v="Apple Pie"/>
    <s v="1 Piece"/>
    <n v="158"/>
    <x v="4"/>
    <n v="18"/>
    <n v="60"/>
    <n v="3"/>
  </r>
  <r>
    <x v="0"/>
    <x v="0"/>
    <s v="Coffee, Brewed"/>
    <s v="6 fl oz"/>
    <n v="180"/>
    <x v="5"/>
    <n v="0"/>
    <n v="0"/>
    <n v="0"/>
  </r>
  <r>
    <x v="1"/>
    <x v="0"/>
    <s v="Apple Juice"/>
    <s v="1 Cup"/>
    <n v="248"/>
    <x v="0"/>
    <n v="0"/>
    <n v="29"/>
    <n v="0"/>
  </r>
  <r>
    <x v="1"/>
    <x v="0"/>
    <s v="Spaghetti"/>
    <s v="1 Plate"/>
    <n v="250"/>
    <x v="6"/>
    <n v="9"/>
    <n v="37"/>
    <n v="9"/>
  </r>
  <r>
    <x v="1"/>
    <x v="0"/>
    <s v="Pizza, Cheese"/>
    <s v="1 Slice"/>
    <n v="120"/>
    <x v="7"/>
    <n v="9"/>
    <n v="39"/>
    <n v="15"/>
  </r>
  <r>
    <x v="1"/>
    <x v="0"/>
    <s v="Chicken, Fried, Batter, Breast"/>
    <s v="4.9 oz"/>
    <n v="140"/>
    <x v="8"/>
    <n v="18"/>
    <n v="13"/>
    <n v="35"/>
  </r>
  <r>
    <x v="1"/>
    <x v="0"/>
    <s v="Apple Pie"/>
    <s v="1 Piece"/>
    <n v="158"/>
    <x v="4"/>
    <n v="18"/>
    <n v="60"/>
    <n v="3"/>
  </r>
  <r>
    <x v="1"/>
    <x v="0"/>
    <s v="Coffee, Brewed"/>
    <s v="6 fl oz"/>
    <n v="180"/>
    <x v="5"/>
    <n v="0"/>
    <n v="0"/>
    <n v="0"/>
  </r>
  <r>
    <x v="2"/>
    <x v="0"/>
    <s v="Apple Juice"/>
    <s v="1 Cup"/>
    <n v="248"/>
    <x v="0"/>
    <n v="0"/>
    <n v="29"/>
    <n v="0"/>
  </r>
  <r>
    <x v="2"/>
    <x v="0"/>
    <s v="Eggplant, Cooked, Steamed"/>
    <s v="1 Cup"/>
    <n v="96"/>
    <x v="9"/>
    <n v="0"/>
    <n v="6"/>
    <n v="1"/>
  </r>
  <r>
    <x v="2"/>
    <x v="0"/>
    <s v="Chicken, Fried, Batter, Breast"/>
    <s v="4.9 oz"/>
    <n v="140"/>
    <x v="8"/>
    <n v="18"/>
    <n v="13"/>
    <n v="35"/>
  </r>
  <r>
    <x v="2"/>
    <x v="0"/>
    <s v="Rice, White, Cooked"/>
    <s v="1 Cup"/>
    <n v="205"/>
    <x v="10"/>
    <n v="0"/>
    <n v="50"/>
    <n v="4"/>
  </r>
  <r>
    <x v="2"/>
    <x v="0"/>
    <s v="Dates"/>
    <s v="10 Dates"/>
    <n v="83"/>
    <x v="11"/>
    <n v="0"/>
    <n v="61"/>
    <n v="2"/>
  </r>
  <r>
    <x v="2"/>
    <x v="0"/>
    <s v="Coffee, Brewed"/>
    <s v="6 fl oz"/>
    <n v="180"/>
    <x v="5"/>
    <n v="0"/>
    <n v="0"/>
    <n v="0"/>
  </r>
  <r>
    <x v="0"/>
    <x v="1"/>
    <s v="Apple Juice"/>
    <s v="1 Cup"/>
    <n v="248"/>
    <x v="0"/>
    <n v="0"/>
    <n v="29"/>
    <n v="0"/>
  </r>
  <r>
    <x v="0"/>
    <x v="1"/>
    <s v="Eggs, Cooked, Fried"/>
    <s v="1 Egg"/>
    <n v="46"/>
    <x v="1"/>
    <n v="7"/>
    <n v="1"/>
    <n v="6"/>
  </r>
  <r>
    <x v="0"/>
    <x v="1"/>
    <s v="Skim Milk"/>
    <s v="1 Cup"/>
    <n v="245"/>
    <x v="2"/>
    <n v="0"/>
    <n v="12"/>
    <n v="8"/>
  </r>
  <r>
    <x v="0"/>
    <x v="1"/>
    <s v="Bananas"/>
    <s v="1 Banana"/>
    <n v="114"/>
    <x v="3"/>
    <n v="1"/>
    <n v="27"/>
    <n v="1"/>
  </r>
  <r>
    <x v="0"/>
    <x v="1"/>
    <s v="Apple Pie"/>
    <s v="1 Piece"/>
    <n v="158"/>
    <x v="4"/>
    <n v="18"/>
    <n v="60"/>
    <n v="3"/>
  </r>
  <r>
    <x v="0"/>
    <x v="1"/>
    <s v="Coffee, Brewed"/>
    <s v="6 fl oz"/>
    <n v="180"/>
    <x v="5"/>
    <n v="0"/>
    <n v="0"/>
    <n v="0"/>
  </r>
  <r>
    <x v="1"/>
    <x v="1"/>
    <s v="Apple Juice"/>
    <s v="1 Cup"/>
    <n v="248"/>
    <x v="0"/>
    <n v="0"/>
    <n v="29"/>
    <n v="0"/>
  </r>
  <r>
    <x v="1"/>
    <x v="1"/>
    <s v="Spaghetti"/>
    <s v="1 Plate"/>
    <n v="250"/>
    <x v="6"/>
    <n v="9"/>
    <n v="37"/>
    <n v="9"/>
  </r>
  <r>
    <x v="1"/>
    <x v="1"/>
    <s v="Pizza, Cheese"/>
    <s v="1 Slice"/>
    <n v="120"/>
    <x v="7"/>
    <n v="9"/>
    <n v="39"/>
    <n v="15"/>
  </r>
  <r>
    <x v="1"/>
    <x v="1"/>
    <s v="Chicken, Fried, Batter, Breast"/>
    <s v="4.9 oz"/>
    <n v="140"/>
    <x v="8"/>
    <n v="18"/>
    <n v="13"/>
    <n v="35"/>
  </r>
  <r>
    <x v="1"/>
    <x v="1"/>
    <s v="Apple Pie"/>
    <s v="1 Piece"/>
    <n v="158"/>
    <x v="4"/>
    <n v="18"/>
    <n v="60"/>
    <n v="3"/>
  </r>
  <r>
    <x v="1"/>
    <x v="1"/>
    <s v="Coffee, Brewed"/>
    <s v="6 fl oz"/>
    <n v="180"/>
    <x v="5"/>
    <n v="0"/>
    <n v="0"/>
    <n v="0"/>
  </r>
  <r>
    <x v="2"/>
    <x v="1"/>
    <s v="Apple Juice"/>
    <s v="1 Cup"/>
    <n v="248"/>
    <x v="0"/>
    <n v="0"/>
    <n v="29"/>
    <n v="0"/>
  </r>
  <r>
    <x v="2"/>
    <x v="1"/>
    <s v="Eggplant, Cooked, Steamed"/>
    <s v="1 Cup"/>
    <n v="96"/>
    <x v="9"/>
    <n v="0"/>
    <n v="6"/>
    <n v="1"/>
  </r>
  <r>
    <x v="2"/>
    <x v="1"/>
    <s v="Chicken, Fried, Batter, Breast"/>
    <s v="4.9 oz"/>
    <n v="140"/>
    <x v="8"/>
    <n v="18"/>
    <n v="13"/>
    <n v="35"/>
  </r>
  <r>
    <x v="2"/>
    <x v="1"/>
    <s v="Rice, White, Cooked"/>
    <s v="1 Cup"/>
    <n v="205"/>
    <x v="10"/>
    <n v="0"/>
    <n v="50"/>
    <n v="4"/>
  </r>
  <r>
    <x v="2"/>
    <x v="1"/>
    <s v="Dates"/>
    <s v="10 Dates"/>
    <n v="83"/>
    <x v="11"/>
    <n v="0"/>
    <n v="61"/>
    <n v="2"/>
  </r>
  <r>
    <x v="2"/>
    <x v="1"/>
    <s v="Coffee, Brewed"/>
    <s v="6 fl oz"/>
    <n v="180"/>
    <x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9"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>
      <items count="13">
        <item x="5"/>
        <item x="9"/>
        <item x="2"/>
        <item x="1"/>
        <item x="3"/>
        <item x="0"/>
        <item x="10"/>
        <item x="11"/>
        <item x="6"/>
        <item x="7"/>
        <item x="8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lories" fld="5" baseField="0" baseItem="0"/>
    <dataField name="Average of Protein (g)" fld="8" subtotal="average" baseField="0" baseItem="0"/>
    <dataField name="Sum of Weight (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30" zoomScaleNormal="130" workbookViewId="0">
      <pane ySplit="1" topLeftCell="A14" activePane="bottomLeft" state="frozen"/>
      <selection pane="bottomLeft" activeCell="A2" sqref="A2:I37"/>
    </sheetView>
  </sheetViews>
  <sheetFormatPr defaultRowHeight="15"/>
  <cols>
    <col min="1" max="1" width="13.28515625" customWidth="1"/>
    <col min="2" max="2" width="11.5703125" customWidth="1"/>
    <col min="3" max="3" width="35" customWidth="1"/>
  </cols>
  <sheetData>
    <row r="1" spans="1:9">
      <c r="A1" s="1" t="s">
        <v>6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34</v>
      </c>
      <c r="G1" s="1" t="s">
        <v>3</v>
      </c>
      <c r="H1" s="1" t="s">
        <v>4</v>
      </c>
      <c r="I1" s="1" t="s">
        <v>5</v>
      </c>
    </row>
    <row r="2" spans="1:9">
      <c r="A2" t="s">
        <v>7</v>
      </c>
      <c r="B2" s="18" t="s">
        <v>32</v>
      </c>
      <c r="C2" s="2" t="s">
        <v>27</v>
      </c>
      <c r="D2" s="2" t="s">
        <v>10</v>
      </c>
      <c r="E2" s="2">
        <v>248</v>
      </c>
      <c r="F2" s="2">
        <v>115</v>
      </c>
      <c r="G2" s="2">
        <v>0</v>
      </c>
      <c r="H2" s="2">
        <v>29</v>
      </c>
      <c r="I2" s="2">
        <v>0</v>
      </c>
    </row>
    <row r="3" spans="1:9">
      <c r="A3" t="s">
        <v>7</v>
      </c>
      <c r="B3" s="18" t="s">
        <v>32</v>
      </c>
      <c r="C3" s="7" t="s">
        <v>18</v>
      </c>
      <c r="D3" s="7" t="s">
        <v>19</v>
      </c>
      <c r="E3" s="7">
        <v>46</v>
      </c>
      <c r="F3" s="7">
        <v>90</v>
      </c>
      <c r="G3" s="7">
        <v>7</v>
      </c>
      <c r="H3" s="7">
        <v>1</v>
      </c>
      <c r="I3" s="7">
        <v>6</v>
      </c>
    </row>
    <row r="4" spans="1:9">
      <c r="A4" t="s">
        <v>7</v>
      </c>
      <c r="B4" s="18" t="s">
        <v>32</v>
      </c>
      <c r="C4" s="14" t="s">
        <v>28</v>
      </c>
      <c r="D4" s="14" t="s">
        <v>10</v>
      </c>
      <c r="E4" s="14">
        <v>245</v>
      </c>
      <c r="F4" s="14">
        <v>85</v>
      </c>
      <c r="G4" s="14">
        <v>0</v>
      </c>
      <c r="H4" s="14">
        <v>12</v>
      </c>
      <c r="I4" s="14">
        <v>8</v>
      </c>
    </row>
    <row r="5" spans="1:9">
      <c r="A5" t="s">
        <v>7</v>
      </c>
      <c r="B5" s="18" t="s">
        <v>32</v>
      </c>
      <c r="C5" s="3" t="s">
        <v>11</v>
      </c>
      <c r="D5" s="3" t="s">
        <v>12</v>
      </c>
      <c r="E5" s="3">
        <v>114</v>
      </c>
      <c r="F5" s="3">
        <v>105</v>
      </c>
      <c r="G5" s="3">
        <v>1</v>
      </c>
      <c r="H5" s="3">
        <v>27</v>
      </c>
      <c r="I5" s="3">
        <v>1</v>
      </c>
    </row>
    <row r="6" spans="1:9">
      <c r="A6" t="s">
        <v>7</v>
      </c>
      <c r="B6" s="18" t="s">
        <v>32</v>
      </c>
      <c r="C6" s="11" t="s">
        <v>24</v>
      </c>
      <c r="D6" s="11" t="s">
        <v>25</v>
      </c>
      <c r="E6" s="11">
        <v>158</v>
      </c>
      <c r="F6" s="11">
        <v>405</v>
      </c>
      <c r="G6" s="11">
        <v>18</v>
      </c>
      <c r="H6" s="11">
        <v>60</v>
      </c>
      <c r="I6" s="11">
        <v>3</v>
      </c>
    </row>
    <row r="7" spans="1:9">
      <c r="A7" t="s">
        <v>7</v>
      </c>
      <c r="B7" s="18" t="s">
        <v>32</v>
      </c>
      <c r="C7" s="15" t="s">
        <v>29</v>
      </c>
      <c r="D7" s="15" t="s">
        <v>30</v>
      </c>
      <c r="E7" s="15">
        <v>180</v>
      </c>
      <c r="F7" s="15">
        <v>0</v>
      </c>
      <c r="G7" s="15">
        <v>0</v>
      </c>
      <c r="H7" s="15">
        <v>0</v>
      </c>
      <c r="I7" s="15">
        <v>0</v>
      </c>
    </row>
    <row r="8" spans="1:9">
      <c r="A8" t="s">
        <v>8</v>
      </c>
      <c r="B8" s="18" t="s">
        <v>32</v>
      </c>
      <c r="C8" s="13" t="s">
        <v>27</v>
      </c>
      <c r="D8" s="2" t="s">
        <v>10</v>
      </c>
      <c r="E8" s="2">
        <v>248</v>
      </c>
      <c r="F8" s="2">
        <v>115</v>
      </c>
      <c r="G8" s="2">
        <v>0</v>
      </c>
      <c r="H8" s="2">
        <v>29</v>
      </c>
      <c r="I8" s="2">
        <v>0</v>
      </c>
    </row>
    <row r="9" spans="1:9">
      <c r="A9" t="s">
        <v>8</v>
      </c>
      <c r="B9" s="18" t="s">
        <v>32</v>
      </c>
      <c r="C9" s="4" t="s">
        <v>14</v>
      </c>
      <c r="D9" s="4" t="s">
        <v>13</v>
      </c>
      <c r="E9" s="4">
        <v>250</v>
      </c>
      <c r="F9" s="4">
        <v>260</v>
      </c>
      <c r="G9" s="4">
        <v>9</v>
      </c>
      <c r="H9" s="4">
        <v>37</v>
      </c>
      <c r="I9" s="4">
        <v>9</v>
      </c>
    </row>
    <row r="10" spans="1:9">
      <c r="A10" t="s">
        <v>8</v>
      </c>
      <c r="B10" s="18" t="s">
        <v>32</v>
      </c>
      <c r="C10" s="5" t="s">
        <v>15</v>
      </c>
      <c r="D10" s="5" t="s">
        <v>16</v>
      </c>
      <c r="E10" s="5">
        <v>120</v>
      </c>
      <c r="F10" s="5">
        <v>290</v>
      </c>
      <c r="G10" s="5">
        <v>9</v>
      </c>
      <c r="H10" s="5">
        <v>39</v>
      </c>
      <c r="I10" s="5">
        <v>15</v>
      </c>
    </row>
    <row r="11" spans="1:9">
      <c r="A11" t="s">
        <v>8</v>
      </c>
      <c r="B11" s="18" t="s">
        <v>32</v>
      </c>
      <c r="C11" s="9" t="s">
        <v>22</v>
      </c>
      <c r="D11" s="9" t="s">
        <v>23</v>
      </c>
      <c r="E11" s="9">
        <v>140</v>
      </c>
      <c r="F11" s="9">
        <v>365</v>
      </c>
      <c r="G11" s="9">
        <v>18</v>
      </c>
      <c r="H11" s="9">
        <v>13</v>
      </c>
      <c r="I11" s="9">
        <v>35</v>
      </c>
    </row>
    <row r="12" spans="1:9">
      <c r="A12" t="s">
        <v>8</v>
      </c>
      <c r="B12" s="18" t="s">
        <v>32</v>
      </c>
      <c r="C12" s="12" t="s">
        <v>24</v>
      </c>
      <c r="D12" s="12" t="s">
        <v>25</v>
      </c>
      <c r="E12" s="12">
        <v>158</v>
      </c>
      <c r="F12" s="12">
        <v>405</v>
      </c>
      <c r="G12" s="12">
        <v>18</v>
      </c>
      <c r="H12" s="12">
        <v>60</v>
      </c>
      <c r="I12" s="12">
        <v>3</v>
      </c>
    </row>
    <row r="13" spans="1:9">
      <c r="A13" t="s">
        <v>8</v>
      </c>
      <c r="B13" s="18" t="s">
        <v>32</v>
      </c>
      <c r="C13" s="16" t="s">
        <v>29</v>
      </c>
      <c r="D13" s="16" t="s">
        <v>30</v>
      </c>
      <c r="E13" s="16">
        <v>180</v>
      </c>
      <c r="F13" s="16">
        <v>0</v>
      </c>
      <c r="G13" s="16">
        <v>0</v>
      </c>
      <c r="H13" s="16">
        <v>0</v>
      </c>
      <c r="I13" s="16">
        <v>0</v>
      </c>
    </row>
    <row r="14" spans="1:9">
      <c r="A14" t="s">
        <v>9</v>
      </c>
      <c r="B14" s="18" t="s">
        <v>32</v>
      </c>
      <c r="C14" s="13" t="s">
        <v>27</v>
      </c>
      <c r="D14" s="2" t="s">
        <v>10</v>
      </c>
      <c r="E14" s="2">
        <v>248</v>
      </c>
      <c r="F14" s="2">
        <v>115</v>
      </c>
      <c r="G14" s="2">
        <v>0</v>
      </c>
      <c r="H14" s="2">
        <v>29</v>
      </c>
      <c r="I14" s="2">
        <v>0</v>
      </c>
    </row>
    <row r="15" spans="1:9">
      <c r="A15" t="s">
        <v>9</v>
      </c>
      <c r="B15" s="18" t="s">
        <v>32</v>
      </c>
      <c r="C15" s="6" t="s">
        <v>17</v>
      </c>
      <c r="D15" s="6" t="s">
        <v>10</v>
      </c>
      <c r="E15" s="6">
        <v>96</v>
      </c>
      <c r="F15" s="6">
        <v>25</v>
      </c>
      <c r="G15" s="6">
        <v>0</v>
      </c>
      <c r="H15" s="6">
        <v>6</v>
      </c>
      <c r="I15" s="6">
        <v>1</v>
      </c>
    </row>
    <row r="16" spans="1:9">
      <c r="A16" t="s">
        <v>9</v>
      </c>
      <c r="B16" s="18" t="s">
        <v>32</v>
      </c>
      <c r="C16" s="10" t="s">
        <v>22</v>
      </c>
      <c r="D16" s="10" t="s">
        <v>23</v>
      </c>
      <c r="E16" s="10">
        <v>140</v>
      </c>
      <c r="F16" s="10">
        <v>365</v>
      </c>
      <c r="G16" s="10">
        <v>18</v>
      </c>
      <c r="H16" s="10">
        <v>13</v>
      </c>
      <c r="I16" s="10">
        <v>35</v>
      </c>
    </row>
    <row r="17" spans="1:9">
      <c r="A17" t="s">
        <v>9</v>
      </c>
      <c r="B17" s="18" t="s">
        <v>32</v>
      </c>
      <c r="C17" s="13" t="s">
        <v>26</v>
      </c>
      <c r="D17" s="13" t="s">
        <v>10</v>
      </c>
      <c r="E17" s="13">
        <v>205</v>
      </c>
      <c r="F17" s="13">
        <v>225</v>
      </c>
      <c r="G17" s="13">
        <v>0</v>
      </c>
      <c r="H17" s="13">
        <v>50</v>
      </c>
      <c r="I17" s="13">
        <v>4</v>
      </c>
    </row>
    <row r="18" spans="1:9">
      <c r="A18" t="s">
        <v>9</v>
      </c>
      <c r="B18" s="18" t="s">
        <v>32</v>
      </c>
      <c r="C18" s="8" t="s">
        <v>20</v>
      </c>
      <c r="D18" s="8" t="s">
        <v>21</v>
      </c>
      <c r="E18" s="8">
        <v>83</v>
      </c>
      <c r="F18" s="8">
        <v>230</v>
      </c>
      <c r="G18" s="8">
        <v>0</v>
      </c>
      <c r="H18" s="8">
        <v>61</v>
      </c>
      <c r="I18" s="8">
        <v>2</v>
      </c>
    </row>
    <row r="19" spans="1:9">
      <c r="A19" t="s">
        <v>9</v>
      </c>
      <c r="B19" s="18" t="s">
        <v>32</v>
      </c>
      <c r="C19" s="17" t="s">
        <v>29</v>
      </c>
      <c r="D19" s="17" t="s">
        <v>30</v>
      </c>
      <c r="E19" s="17">
        <v>180</v>
      </c>
      <c r="F19" s="17">
        <v>0</v>
      </c>
      <c r="G19" s="17">
        <v>0</v>
      </c>
      <c r="H19" s="17">
        <v>0</v>
      </c>
      <c r="I19" s="17">
        <v>0</v>
      </c>
    </row>
    <row r="20" spans="1:9">
      <c r="A20" t="s">
        <v>7</v>
      </c>
      <c r="B20" s="18" t="s">
        <v>33</v>
      </c>
      <c r="C20" s="17" t="s">
        <v>27</v>
      </c>
      <c r="D20" s="17" t="s">
        <v>10</v>
      </c>
      <c r="E20" s="17">
        <v>248</v>
      </c>
      <c r="F20" s="17">
        <v>115</v>
      </c>
      <c r="G20" s="17">
        <v>0</v>
      </c>
      <c r="H20" s="17">
        <v>29</v>
      </c>
      <c r="I20" s="17">
        <v>0</v>
      </c>
    </row>
    <row r="21" spans="1:9">
      <c r="A21" t="s">
        <v>7</v>
      </c>
      <c r="B21" s="18" t="s">
        <v>33</v>
      </c>
      <c r="C21" s="17" t="s">
        <v>18</v>
      </c>
      <c r="D21" s="17" t="s">
        <v>19</v>
      </c>
      <c r="E21" s="17">
        <v>46</v>
      </c>
      <c r="F21" s="17">
        <v>90</v>
      </c>
      <c r="G21" s="17">
        <v>7</v>
      </c>
      <c r="H21" s="17">
        <v>1</v>
      </c>
      <c r="I21" s="17">
        <v>6</v>
      </c>
    </row>
    <row r="22" spans="1:9">
      <c r="A22" t="s">
        <v>7</v>
      </c>
      <c r="B22" s="18" t="s">
        <v>33</v>
      </c>
      <c r="C22" s="17" t="s">
        <v>28</v>
      </c>
      <c r="D22" s="17" t="s">
        <v>10</v>
      </c>
      <c r="E22" s="17">
        <v>245</v>
      </c>
      <c r="F22" s="17">
        <v>85</v>
      </c>
      <c r="G22" s="17">
        <v>0</v>
      </c>
      <c r="H22" s="17">
        <v>12</v>
      </c>
      <c r="I22" s="17">
        <v>8</v>
      </c>
    </row>
    <row r="23" spans="1:9">
      <c r="A23" t="s">
        <v>7</v>
      </c>
      <c r="B23" s="18" t="s">
        <v>33</v>
      </c>
      <c r="C23" s="17" t="s">
        <v>11</v>
      </c>
      <c r="D23" s="17" t="s">
        <v>12</v>
      </c>
      <c r="E23" s="17">
        <v>114</v>
      </c>
      <c r="F23" s="17">
        <v>105</v>
      </c>
      <c r="G23" s="17">
        <v>1</v>
      </c>
      <c r="H23" s="17">
        <v>27</v>
      </c>
      <c r="I23" s="17">
        <v>1</v>
      </c>
    </row>
    <row r="24" spans="1:9">
      <c r="A24" t="s">
        <v>7</v>
      </c>
      <c r="B24" s="18" t="s">
        <v>33</v>
      </c>
      <c r="C24" s="17" t="s">
        <v>24</v>
      </c>
      <c r="D24" s="17" t="s">
        <v>25</v>
      </c>
      <c r="E24" s="17">
        <v>158</v>
      </c>
      <c r="F24" s="17">
        <v>405</v>
      </c>
      <c r="G24" s="17">
        <v>18</v>
      </c>
      <c r="H24" s="17">
        <v>60</v>
      </c>
      <c r="I24" s="17">
        <v>3</v>
      </c>
    </row>
    <row r="25" spans="1:9">
      <c r="A25" t="s">
        <v>7</v>
      </c>
      <c r="B25" s="18" t="s">
        <v>33</v>
      </c>
      <c r="C25" s="17" t="s">
        <v>29</v>
      </c>
      <c r="D25" s="17" t="s">
        <v>30</v>
      </c>
      <c r="E25" s="17">
        <v>180</v>
      </c>
      <c r="F25" s="17">
        <v>0</v>
      </c>
      <c r="G25" s="17">
        <v>0</v>
      </c>
      <c r="H25" s="17">
        <v>0</v>
      </c>
      <c r="I25" s="17">
        <v>0</v>
      </c>
    </row>
    <row r="26" spans="1:9">
      <c r="A26" t="s">
        <v>8</v>
      </c>
      <c r="B26" s="18" t="s">
        <v>33</v>
      </c>
      <c r="C26" s="17" t="s">
        <v>27</v>
      </c>
      <c r="D26" s="17" t="s">
        <v>10</v>
      </c>
      <c r="E26" s="17">
        <v>248</v>
      </c>
      <c r="F26" s="17">
        <v>115</v>
      </c>
      <c r="G26" s="17">
        <v>0</v>
      </c>
      <c r="H26" s="17">
        <v>29</v>
      </c>
      <c r="I26" s="17">
        <v>0</v>
      </c>
    </row>
    <row r="27" spans="1:9">
      <c r="A27" t="s">
        <v>8</v>
      </c>
      <c r="B27" s="18" t="s">
        <v>33</v>
      </c>
      <c r="C27" s="17" t="s">
        <v>14</v>
      </c>
      <c r="D27" s="17" t="s">
        <v>13</v>
      </c>
      <c r="E27" s="17">
        <v>250</v>
      </c>
      <c r="F27" s="17">
        <v>260</v>
      </c>
      <c r="G27" s="17">
        <v>9</v>
      </c>
      <c r="H27" s="17">
        <v>37</v>
      </c>
      <c r="I27" s="17">
        <v>9</v>
      </c>
    </row>
    <row r="28" spans="1:9">
      <c r="A28" t="s">
        <v>8</v>
      </c>
      <c r="B28" s="18" t="s">
        <v>33</v>
      </c>
      <c r="C28" s="17" t="s">
        <v>15</v>
      </c>
      <c r="D28" s="17" t="s">
        <v>16</v>
      </c>
      <c r="E28" s="17">
        <v>120</v>
      </c>
      <c r="F28" s="17">
        <v>290</v>
      </c>
      <c r="G28" s="17">
        <v>9</v>
      </c>
      <c r="H28" s="17">
        <v>39</v>
      </c>
      <c r="I28" s="17">
        <v>15</v>
      </c>
    </row>
    <row r="29" spans="1:9">
      <c r="A29" t="s">
        <v>8</v>
      </c>
      <c r="B29" s="18" t="s">
        <v>33</v>
      </c>
      <c r="C29" s="17" t="s">
        <v>22</v>
      </c>
      <c r="D29" s="17" t="s">
        <v>23</v>
      </c>
      <c r="E29" s="17">
        <v>140</v>
      </c>
      <c r="F29" s="17">
        <v>365</v>
      </c>
      <c r="G29" s="17">
        <v>18</v>
      </c>
      <c r="H29" s="17">
        <v>13</v>
      </c>
      <c r="I29" s="17">
        <v>35</v>
      </c>
    </row>
    <row r="30" spans="1:9">
      <c r="A30" t="s">
        <v>8</v>
      </c>
      <c r="B30" s="18" t="s">
        <v>33</v>
      </c>
      <c r="C30" s="17" t="s">
        <v>24</v>
      </c>
      <c r="D30" s="17" t="s">
        <v>25</v>
      </c>
      <c r="E30" s="17">
        <v>158</v>
      </c>
      <c r="F30" s="17">
        <v>405</v>
      </c>
      <c r="G30" s="17">
        <v>18</v>
      </c>
      <c r="H30" s="17">
        <v>60</v>
      </c>
      <c r="I30" s="17">
        <v>3</v>
      </c>
    </row>
    <row r="31" spans="1:9">
      <c r="A31" t="s">
        <v>8</v>
      </c>
      <c r="B31" s="18" t="s">
        <v>33</v>
      </c>
      <c r="C31" s="17" t="s">
        <v>29</v>
      </c>
      <c r="D31" s="17" t="s">
        <v>30</v>
      </c>
      <c r="E31" s="17">
        <v>180</v>
      </c>
      <c r="F31" s="17">
        <v>0</v>
      </c>
      <c r="G31" s="17">
        <v>0</v>
      </c>
      <c r="H31" s="17">
        <v>0</v>
      </c>
      <c r="I31" s="17">
        <v>0</v>
      </c>
    </row>
    <row r="32" spans="1:9">
      <c r="A32" t="s">
        <v>9</v>
      </c>
      <c r="B32" s="18" t="s">
        <v>33</v>
      </c>
      <c r="C32" s="17" t="s">
        <v>27</v>
      </c>
      <c r="D32" s="17" t="s">
        <v>10</v>
      </c>
      <c r="E32" s="17">
        <v>248</v>
      </c>
      <c r="F32" s="17">
        <v>115</v>
      </c>
      <c r="G32" s="17">
        <v>0</v>
      </c>
      <c r="H32" s="17">
        <v>29</v>
      </c>
      <c r="I32" s="17">
        <v>0</v>
      </c>
    </row>
    <row r="33" spans="1:9">
      <c r="A33" t="s">
        <v>9</v>
      </c>
      <c r="B33" s="18" t="s">
        <v>33</v>
      </c>
      <c r="C33" s="17" t="s">
        <v>17</v>
      </c>
      <c r="D33" s="17" t="s">
        <v>10</v>
      </c>
      <c r="E33" s="17">
        <v>96</v>
      </c>
      <c r="F33" s="17">
        <v>25</v>
      </c>
      <c r="G33" s="17">
        <v>0</v>
      </c>
      <c r="H33" s="17">
        <v>6</v>
      </c>
      <c r="I33" s="17">
        <v>1</v>
      </c>
    </row>
    <row r="34" spans="1:9">
      <c r="A34" t="s">
        <v>9</v>
      </c>
      <c r="B34" s="18" t="s">
        <v>33</v>
      </c>
      <c r="C34" s="17" t="s">
        <v>22</v>
      </c>
      <c r="D34" s="17" t="s">
        <v>23</v>
      </c>
      <c r="E34" s="17">
        <v>140</v>
      </c>
      <c r="F34" s="17">
        <v>365</v>
      </c>
      <c r="G34" s="17">
        <v>18</v>
      </c>
      <c r="H34" s="17">
        <v>13</v>
      </c>
      <c r="I34" s="17">
        <v>35</v>
      </c>
    </row>
    <row r="35" spans="1:9">
      <c r="A35" t="s">
        <v>9</v>
      </c>
      <c r="B35" s="18" t="s">
        <v>33</v>
      </c>
      <c r="C35" s="17" t="s">
        <v>26</v>
      </c>
      <c r="D35" s="17" t="s">
        <v>10</v>
      </c>
      <c r="E35" s="17">
        <v>205</v>
      </c>
      <c r="F35" s="17">
        <v>225</v>
      </c>
      <c r="G35" s="17">
        <v>0</v>
      </c>
      <c r="H35" s="17">
        <v>50</v>
      </c>
      <c r="I35" s="17">
        <v>4</v>
      </c>
    </row>
    <row r="36" spans="1:9">
      <c r="A36" t="s">
        <v>9</v>
      </c>
      <c r="B36" s="18" t="s">
        <v>33</v>
      </c>
      <c r="C36" s="17" t="s">
        <v>20</v>
      </c>
      <c r="D36" s="17" t="s">
        <v>21</v>
      </c>
      <c r="E36" s="17">
        <v>83</v>
      </c>
      <c r="F36" s="17">
        <v>230</v>
      </c>
      <c r="G36" s="17">
        <v>0</v>
      </c>
      <c r="H36" s="17">
        <v>61</v>
      </c>
      <c r="I36" s="17">
        <v>2</v>
      </c>
    </row>
    <row r="37" spans="1:9">
      <c r="A37" t="s">
        <v>9</v>
      </c>
      <c r="B37" s="18" t="s">
        <v>33</v>
      </c>
      <c r="C37" s="17" t="s">
        <v>29</v>
      </c>
      <c r="D37" s="17" t="s">
        <v>30</v>
      </c>
      <c r="E37" s="17">
        <v>180</v>
      </c>
      <c r="F37" s="17">
        <v>0</v>
      </c>
      <c r="G37" s="17">
        <v>0</v>
      </c>
      <c r="H37" s="17">
        <v>0</v>
      </c>
      <c r="I37" s="17">
        <v>0</v>
      </c>
    </row>
    <row r="39" spans="1:9">
      <c r="A39" t="s">
        <v>35</v>
      </c>
      <c r="E39">
        <f>SUM($E$2:$E$37)</f>
        <v>6078</v>
      </c>
      <c r="F39">
        <f>SUM($F$2:$F$37)</f>
        <v>6390</v>
      </c>
      <c r="G39">
        <f>SUM(G2:G37)</f>
        <v>196</v>
      </c>
      <c r="H39">
        <f>SUM(H2:H37)</f>
        <v>932</v>
      </c>
      <c r="I39">
        <f>SUM(I2:I37)</f>
        <v>244</v>
      </c>
    </row>
    <row r="40" spans="1:9">
      <c r="A40" t="s">
        <v>36</v>
      </c>
      <c r="E40">
        <f>AVERAGE(E2:E37)</f>
        <v>168.83333333333334</v>
      </c>
      <c r="F40">
        <f>AVERAGE(F2:F37)</f>
        <v>177.5</v>
      </c>
      <c r="G40">
        <f>AVERAGE(G2:G37)</f>
        <v>5.4444444444444446</v>
      </c>
      <c r="H40">
        <f>AVERAGE(H2:H37)</f>
        <v>25.888888888888889</v>
      </c>
      <c r="I40">
        <f>AVERAGE(I2:I37)</f>
        <v>6.7777777777777777</v>
      </c>
    </row>
    <row r="42" spans="1:9">
      <c r="A42" t="s">
        <v>37</v>
      </c>
      <c r="E42">
        <f>MAX(E2:E37)</f>
        <v>250</v>
      </c>
      <c r="F42">
        <f>MAX(F2:F37)</f>
        <v>405</v>
      </c>
      <c r="G42">
        <f>MAX(G2:G37)</f>
        <v>18</v>
      </c>
      <c r="H42">
        <f>MAX(H2:H37)</f>
        <v>61</v>
      </c>
      <c r="I42">
        <f>MAX(I2:I37)</f>
        <v>35</v>
      </c>
    </row>
    <row r="43" spans="1:9">
      <c r="A43" t="s">
        <v>39</v>
      </c>
      <c r="E43">
        <f>MATCH(E42, E$2:E$37, 0)</f>
        <v>8</v>
      </c>
      <c r="F43">
        <f>MATCH(F42, F2:F37, 0)</f>
        <v>5</v>
      </c>
      <c r="G43">
        <f>MATCH(G42, G2:G37, 0)</f>
        <v>5</v>
      </c>
      <c r="H43">
        <f>MATCH(H42, H2:H37, 0)</f>
        <v>17</v>
      </c>
      <c r="I43">
        <f>MATCH(I42, I2:I37, 0)</f>
        <v>10</v>
      </c>
    </row>
    <row r="44" spans="1:9">
      <c r="A44" t="s">
        <v>40</v>
      </c>
      <c r="E44" t="str">
        <f>INDEX($C$2:$C$37, E43)</f>
        <v>Spaghetti</v>
      </c>
      <c r="F44" t="str">
        <f>INDEX($C$2:$C$37, F43)</f>
        <v>Apple Pie</v>
      </c>
      <c r="G44" t="str">
        <f>INDEX($C$2:$C$37, G43)</f>
        <v>Apple Pie</v>
      </c>
      <c r="H44" t="str">
        <f>INDEX($C$2:$C$37, H43)</f>
        <v>Dates</v>
      </c>
      <c r="I44" t="str">
        <f>INDEX($C$2:$C$37, I43)</f>
        <v>Chicken, Fried, Batter, Breast</v>
      </c>
    </row>
    <row r="47" spans="1:9">
      <c r="A47" t="s">
        <v>38</v>
      </c>
      <c r="E47">
        <f>MIN(E2:E37)</f>
        <v>46</v>
      </c>
      <c r="F47">
        <f>MIN(F2:F37)</f>
        <v>0</v>
      </c>
      <c r="G47">
        <f>MIN(G2:G37)</f>
        <v>0</v>
      </c>
      <c r="H47">
        <f>MIN(H2:H37)</f>
        <v>0</v>
      </c>
      <c r="I47">
        <f>MIN(I2:I37)</f>
        <v>0</v>
      </c>
    </row>
    <row r="48" spans="1:9">
      <c r="A48" t="s">
        <v>39</v>
      </c>
      <c r="E48">
        <f>MATCH(E47, E$2:E$37, 0)</f>
        <v>2</v>
      </c>
      <c r="F48">
        <f>MATCH(F47, F$2:F$37, 0)</f>
        <v>6</v>
      </c>
      <c r="G48">
        <f>MATCH(G47, G$2:G$37, 0)</f>
        <v>1</v>
      </c>
      <c r="H48">
        <f>MATCH(H47, H$2:H$37, 0)</f>
        <v>6</v>
      </c>
      <c r="I48">
        <f>MATCH(I47, I$2:I$37, 0)</f>
        <v>1</v>
      </c>
    </row>
    <row r="49" spans="1:9">
      <c r="A49" t="s">
        <v>40</v>
      </c>
      <c r="E49" t="str">
        <f>INDEX($C$2:$C$37, E48)</f>
        <v>Eggs, Cooked, Fried</v>
      </c>
      <c r="F49" t="str">
        <f>INDEX($C$2:$C$37, F48)</f>
        <v>Coffee, Brewed</v>
      </c>
      <c r="G49" t="str">
        <f>INDEX($C$2:$C$37, G48)</f>
        <v>Apple Juice</v>
      </c>
      <c r="H49" t="str">
        <f>INDEX($C$2:$C$37, H48)</f>
        <v>Coffee, Brewed</v>
      </c>
      <c r="I49" t="str">
        <f>INDEX($C$2:$C$37, I48)</f>
        <v>Apple Juice</v>
      </c>
    </row>
    <row r="51" spans="1:9">
      <c r="A51" t="s">
        <v>41</v>
      </c>
      <c r="E51">
        <f>SUMIF(A2:A37, "Breakfast", E2:E37)</f>
        <v>1982</v>
      </c>
    </row>
    <row r="52" spans="1:9">
      <c r="A52" t="s">
        <v>42</v>
      </c>
      <c r="E52">
        <f>COUNTIF(A2:A37, "Breakfast")</f>
        <v>12</v>
      </c>
    </row>
    <row r="53" spans="1:9">
      <c r="A53" t="s">
        <v>36</v>
      </c>
      <c r="E53">
        <f>E51/E52</f>
        <v>165.16666666666666</v>
      </c>
    </row>
    <row r="55" spans="1:9">
      <c r="A55" t="s">
        <v>7</v>
      </c>
      <c r="B55" t="s">
        <v>44</v>
      </c>
      <c r="C55" t="s">
        <v>45</v>
      </c>
    </row>
    <row r="56" spans="1:9">
      <c r="A56" t="s">
        <v>8</v>
      </c>
    </row>
    <row r="57" spans="1:9">
      <c r="A5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4" sqref="A14:A22"/>
    </sheetView>
  </sheetViews>
  <sheetFormatPr defaultRowHeight="15"/>
  <cols>
    <col min="1" max="1" width="35.5703125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34</v>
      </c>
      <c r="E1" s="19" t="s">
        <v>3</v>
      </c>
      <c r="F1" s="19" t="s">
        <v>4</v>
      </c>
      <c r="G1" s="19" t="s">
        <v>5</v>
      </c>
    </row>
    <row r="2" spans="1:7">
      <c r="A2" s="20" t="s">
        <v>27</v>
      </c>
      <c r="B2" s="20" t="s">
        <v>10</v>
      </c>
      <c r="C2" s="20">
        <v>248</v>
      </c>
      <c r="D2" s="20">
        <v>115</v>
      </c>
      <c r="E2" s="20">
        <v>0</v>
      </c>
      <c r="F2" s="20">
        <v>29</v>
      </c>
      <c r="G2" s="20">
        <v>0</v>
      </c>
    </row>
    <row r="3" spans="1:7">
      <c r="A3" s="20" t="s">
        <v>18</v>
      </c>
      <c r="B3" s="20" t="s">
        <v>19</v>
      </c>
      <c r="C3" s="20">
        <v>46</v>
      </c>
      <c r="D3" s="20">
        <v>90</v>
      </c>
      <c r="E3" s="20">
        <v>7</v>
      </c>
      <c r="F3" s="20">
        <v>1</v>
      </c>
      <c r="G3" s="20">
        <v>6</v>
      </c>
    </row>
    <row r="4" spans="1:7">
      <c r="A4" s="20" t="s">
        <v>28</v>
      </c>
      <c r="B4" s="20" t="s">
        <v>10</v>
      </c>
      <c r="C4" s="20">
        <v>245</v>
      </c>
      <c r="D4" s="20">
        <v>85</v>
      </c>
      <c r="E4" s="20">
        <v>0</v>
      </c>
      <c r="F4" s="20">
        <v>12</v>
      </c>
      <c r="G4" s="20">
        <v>8</v>
      </c>
    </row>
    <row r="5" spans="1:7">
      <c r="A5" s="20" t="s">
        <v>11</v>
      </c>
      <c r="B5" s="20" t="s">
        <v>12</v>
      </c>
      <c r="C5" s="20">
        <v>114</v>
      </c>
      <c r="D5" s="20">
        <v>105</v>
      </c>
      <c r="E5" s="20">
        <v>1</v>
      </c>
      <c r="F5" s="20">
        <v>27</v>
      </c>
      <c r="G5" s="20">
        <v>1</v>
      </c>
    </row>
    <row r="6" spans="1:7">
      <c r="A6" s="20" t="s">
        <v>24</v>
      </c>
      <c r="B6" s="20" t="s">
        <v>25</v>
      </c>
      <c r="C6" s="20">
        <v>158</v>
      </c>
      <c r="D6" s="20">
        <v>405</v>
      </c>
      <c r="E6" s="20">
        <v>18</v>
      </c>
      <c r="F6" s="20">
        <v>60</v>
      </c>
      <c r="G6" s="20">
        <v>3</v>
      </c>
    </row>
    <row r="7" spans="1:7">
      <c r="A7" s="20" t="s">
        <v>29</v>
      </c>
      <c r="B7" s="20" t="s">
        <v>30</v>
      </c>
      <c r="C7" s="20">
        <v>180</v>
      </c>
      <c r="D7" s="20">
        <v>0</v>
      </c>
      <c r="E7" s="20">
        <v>0</v>
      </c>
      <c r="F7" s="20">
        <v>0</v>
      </c>
      <c r="G7" s="20">
        <v>0</v>
      </c>
    </row>
    <row r="8" spans="1:7">
      <c r="A8" s="20" t="s">
        <v>27</v>
      </c>
      <c r="B8" s="20" t="s">
        <v>10</v>
      </c>
      <c r="C8" s="20">
        <v>248</v>
      </c>
      <c r="D8" s="20">
        <v>115</v>
      </c>
      <c r="E8" s="20">
        <v>0</v>
      </c>
      <c r="F8" s="20">
        <v>29</v>
      </c>
      <c r="G8" s="20">
        <v>0</v>
      </c>
    </row>
    <row r="9" spans="1:7">
      <c r="A9" s="20" t="s">
        <v>14</v>
      </c>
      <c r="B9" s="20" t="s">
        <v>13</v>
      </c>
      <c r="C9" s="20">
        <v>250</v>
      </c>
      <c r="D9" s="20">
        <v>260</v>
      </c>
      <c r="E9" s="20">
        <v>9</v>
      </c>
      <c r="F9" s="20">
        <v>37</v>
      </c>
      <c r="G9" s="20">
        <v>9</v>
      </c>
    </row>
    <row r="10" spans="1:7">
      <c r="A10" s="20" t="s">
        <v>15</v>
      </c>
      <c r="B10" s="20" t="s">
        <v>16</v>
      </c>
      <c r="C10" s="20">
        <v>120</v>
      </c>
      <c r="D10" s="20">
        <v>290</v>
      </c>
      <c r="E10" s="20">
        <v>9</v>
      </c>
      <c r="F10" s="20">
        <v>39</v>
      </c>
      <c r="G10" s="20">
        <v>15</v>
      </c>
    </row>
    <row r="11" spans="1:7">
      <c r="A11" s="20" t="s">
        <v>22</v>
      </c>
      <c r="B11" s="20" t="s">
        <v>23</v>
      </c>
      <c r="C11" s="20">
        <v>140</v>
      </c>
      <c r="D11" s="20">
        <v>365</v>
      </c>
      <c r="E11" s="20">
        <v>18</v>
      </c>
      <c r="F11" s="20">
        <v>13</v>
      </c>
      <c r="G11" s="20">
        <v>35</v>
      </c>
    </row>
    <row r="12" spans="1:7">
      <c r="A12" s="20" t="s">
        <v>24</v>
      </c>
      <c r="B12" s="20" t="s">
        <v>25</v>
      </c>
      <c r="C12" s="20">
        <v>158</v>
      </c>
      <c r="D12" s="20">
        <v>405</v>
      </c>
      <c r="E12" s="20">
        <v>18</v>
      </c>
      <c r="F12" s="20">
        <v>60</v>
      </c>
      <c r="G12" s="20">
        <v>3</v>
      </c>
    </row>
    <row r="13" spans="1:7">
      <c r="A13" s="20" t="s">
        <v>29</v>
      </c>
      <c r="B13" s="20" t="s">
        <v>30</v>
      </c>
      <c r="C13" s="20">
        <v>180</v>
      </c>
      <c r="D13" s="20">
        <v>0</v>
      </c>
      <c r="E13" s="20">
        <v>0</v>
      </c>
      <c r="F13" s="20">
        <v>0</v>
      </c>
      <c r="G13" s="20">
        <v>0</v>
      </c>
    </row>
    <row r="14" spans="1:7">
      <c r="A14" s="20" t="s">
        <v>27</v>
      </c>
      <c r="B14" s="20" t="s">
        <v>10</v>
      </c>
      <c r="C14" s="20">
        <v>248</v>
      </c>
      <c r="D14" s="20">
        <v>115</v>
      </c>
      <c r="E14" s="20">
        <v>0</v>
      </c>
      <c r="F14" s="20">
        <v>29</v>
      </c>
      <c r="G14" s="20">
        <v>0</v>
      </c>
    </row>
    <row r="15" spans="1:7">
      <c r="A15" s="20" t="s">
        <v>17</v>
      </c>
      <c r="B15" s="20" t="s">
        <v>10</v>
      </c>
      <c r="C15" s="20">
        <v>96</v>
      </c>
      <c r="D15" s="20">
        <v>25</v>
      </c>
      <c r="E15" s="20">
        <v>0</v>
      </c>
      <c r="F15" s="20">
        <v>6</v>
      </c>
      <c r="G15" s="20">
        <v>1</v>
      </c>
    </row>
    <row r="16" spans="1:7">
      <c r="A16" s="20" t="s">
        <v>22</v>
      </c>
      <c r="B16" s="20" t="s">
        <v>23</v>
      </c>
      <c r="C16" s="20">
        <v>140</v>
      </c>
      <c r="D16" s="20">
        <v>365</v>
      </c>
      <c r="E16" s="20">
        <v>18</v>
      </c>
      <c r="F16" s="20">
        <v>13</v>
      </c>
      <c r="G16" s="20">
        <v>35</v>
      </c>
    </row>
    <row r="17" spans="1:7">
      <c r="A17" s="20" t="s">
        <v>26</v>
      </c>
      <c r="B17" s="20" t="s">
        <v>10</v>
      </c>
      <c r="C17" s="20">
        <v>205</v>
      </c>
      <c r="D17" s="20">
        <v>225</v>
      </c>
      <c r="E17" s="20">
        <v>0</v>
      </c>
      <c r="F17" s="20">
        <v>50</v>
      </c>
      <c r="G17" s="20">
        <v>4</v>
      </c>
    </row>
    <row r="18" spans="1:7">
      <c r="A18" s="20" t="s">
        <v>20</v>
      </c>
      <c r="B18" s="20" t="s">
        <v>21</v>
      </c>
      <c r="C18" s="20">
        <v>83</v>
      </c>
      <c r="D18" s="20">
        <v>230</v>
      </c>
      <c r="E18" s="20">
        <v>0</v>
      </c>
      <c r="F18" s="20">
        <v>61</v>
      </c>
      <c r="G18" s="20">
        <v>2</v>
      </c>
    </row>
    <row r="19" spans="1:7">
      <c r="A19" s="20" t="s">
        <v>29</v>
      </c>
      <c r="B19" s="20" t="s">
        <v>30</v>
      </c>
      <c r="C19" s="20">
        <v>180</v>
      </c>
      <c r="D19" s="20">
        <v>0</v>
      </c>
      <c r="E19" s="20">
        <v>0</v>
      </c>
      <c r="F19" s="20">
        <v>0</v>
      </c>
      <c r="G19" s="20">
        <v>0</v>
      </c>
    </row>
    <row r="20" spans="1:7">
      <c r="A20" s="20" t="s">
        <v>27</v>
      </c>
      <c r="B20" s="20" t="s">
        <v>10</v>
      </c>
      <c r="C20" s="20">
        <v>248</v>
      </c>
      <c r="D20" s="20">
        <v>115</v>
      </c>
      <c r="E20" s="20">
        <v>0</v>
      </c>
      <c r="F20" s="20">
        <v>29</v>
      </c>
      <c r="G20" s="20">
        <v>0</v>
      </c>
    </row>
    <row r="21" spans="1:7">
      <c r="A21" s="20" t="s">
        <v>18</v>
      </c>
      <c r="B21" s="20" t="s">
        <v>19</v>
      </c>
      <c r="C21" s="20">
        <v>46</v>
      </c>
      <c r="D21" s="20">
        <v>90</v>
      </c>
      <c r="E21" s="20">
        <v>7</v>
      </c>
      <c r="F21" s="20">
        <v>1</v>
      </c>
      <c r="G21" s="20">
        <v>6</v>
      </c>
    </row>
    <row r="22" spans="1:7">
      <c r="A22" s="20" t="s">
        <v>28</v>
      </c>
      <c r="B22" s="20" t="s">
        <v>10</v>
      </c>
      <c r="C22" s="20">
        <v>245</v>
      </c>
      <c r="D22" s="20">
        <v>85</v>
      </c>
      <c r="E22" s="20">
        <v>0</v>
      </c>
      <c r="F22" s="20">
        <v>12</v>
      </c>
      <c r="G22" s="20">
        <v>8</v>
      </c>
    </row>
    <row r="23" spans="1:7">
      <c r="A23" s="20" t="s">
        <v>11</v>
      </c>
      <c r="B23" s="20" t="s">
        <v>12</v>
      </c>
      <c r="C23" s="20">
        <v>114</v>
      </c>
      <c r="D23" s="20">
        <v>105</v>
      </c>
      <c r="E23" s="20">
        <v>1</v>
      </c>
      <c r="F23" s="20">
        <v>27</v>
      </c>
      <c r="G23" s="20">
        <v>1</v>
      </c>
    </row>
    <row r="24" spans="1:7">
      <c r="A24" s="20" t="s">
        <v>24</v>
      </c>
      <c r="B24" s="20" t="s">
        <v>25</v>
      </c>
      <c r="C24" s="20">
        <v>158</v>
      </c>
      <c r="D24" s="20">
        <v>405</v>
      </c>
      <c r="E24" s="20">
        <v>18</v>
      </c>
      <c r="F24" s="20">
        <v>60</v>
      </c>
      <c r="G24" s="20">
        <v>3</v>
      </c>
    </row>
    <row r="25" spans="1:7">
      <c r="A25" s="20" t="s">
        <v>29</v>
      </c>
      <c r="B25" s="20" t="s">
        <v>30</v>
      </c>
      <c r="C25" s="20">
        <v>180</v>
      </c>
      <c r="D25" s="20">
        <v>0</v>
      </c>
      <c r="E25" s="20">
        <v>0</v>
      </c>
      <c r="F25" s="20">
        <v>0</v>
      </c>
      <c r="G25" s="20">
        <v>0</v>
      </c>
    </row>
    <row r="26" spans="1:7">
      <c r="A26" s="20" t="s">
        <v>27</v>
      </c>
      <c r="B26" s="20" t="s">
        <v>10</v>
      </c>
      <c r="C26" s="20">
        <v>248</v>
      </c>
      <c r="D26" s="20">
        <v>115</v>
      </c>
      <c r="E26" s="20">
        <v>0</v>
      </c>
      <c r="F26" s="20">
        <v>29</v>
      </c>
      <c r="G26" s="20">
        <v>0</v>
      </c>
    </row>
    <row r="27" spans="1:7">
      <c r="A27" s="20" t="s">
        <v>14</v>
      </c>
      <c r="B27" s="20" t="s">
        <v>13</v>
      </c>
      <c r="C27" s="20">
        <v>250</v>
      </c>
      <c r="D27" s="20">
        <v>260</v>
      </c>
      <c r="E27" s="20">
        <v>9</v>
      </c>
      <c r="F27" s="20">
        <v>37</v>
      </c>
      <c r="G27" s="20">
        <v>9</v>
      </c>
    </row>
    <row r="28" spans="1:7">
      <c r="A28" s="20" t="s">
        <v>15</v>
      </c>
      <c r="B28" s="20" t="s">
        <v>16</v>
      </c>
      <c r="C28" s="20">
        <v>120</v>
      </c>
      <c r="D28" s="20">
        <v>290</v>
      </c>
      <c r="E28" s="20">
        <v>9</v>
      </c>
      <c r="F28" s="20">
        <v>39</v>
      </c>
      <c r="G28" s="20">
        <v>15</v>
      </c>
    </row>
    <row r="29" spans="1:7">
      <c r="A29" s="20" t="s">
        <v>22</v>
      </c>
      <c r="B29" s="20" t="s">
        <v>23</v>
      </c>
      <c r="C29" s="20">
        <v>140</v>
      </c>
      <c r="D29" s="20">
        <v>365</v>
      </c>
      <c r="E29" s="20">
        <v>18</v>
      </c>
      <c r="F29" s="20">
        <v>13</v>
      </c>
      <c r="G29" s="20">
        <v>35</v>
      </c>
    </row>
    <row r="30" spans="1:7">
      <c r="A30" s="20" t="s">
        <v>24</v>
      </c>
      <c r="B30" s="20" t="s">
        <v>25</v>
      </c>
      <c r="C30" s="20">
        <v>158</v>
      </c>
      <c r="D30" s="20">
        <v>405</v>
      </c>
      <c r="E30" s="20">
        <v>18</v>
      </c>
      <c r="F30" s="20">
        <v>60</v>
      </c>
      <c r="G30" s="20">
        <v>3</v>
      </c>
    </row>
    <row r="31" spans="1:7">
      <c r="A31" s="20" t="s">
        <v>29</v>
      </c>
      <c r="B31" s="20" t="s">
        <v>30</v>
      </c>
      <c r="C31" s="20">
        <v>180</v>
      </c>
      <c r="D31" s="20">
        <v>0</v>
      </c>
      <c r="E31" s="20">
        <v>0</v>
      </c>
      <c r="F31" s="20">
        <v>0</v>
      </c>
      <c r="G31" s="20">
        <v>0</v>
      </c>
    </row>
    <row r="32" spans="1:7">
      <c r="A32" s="20" t="s">
        <v>27</v>
      </c>
      <c r="B32" s="20" t="s">
        <v>10</v>
      </c>
      <c r="C32" s="20">
        <v>248</v>
      </c>
      <c r="D32" s="20">
        <v>115</v>
      </c>
      <c r="E32" s="20">
        <v>0</v>
      </c>
      <c r="F32" s="20">
        <v>29</v>
      </c>
      <c r="G32" s="20">
        <v>0</v>
      </c>
    </row>
    <row r="33" spans="1:7">
      <c r="A33" s="20" t="s">
        <v>17</v>
      </c>
      <c r="B33" s="20" t="s">
        <v>10</v>
      </c>
      <c r="C33" s="20">
        <v>96</v>
      </c>
      <c r="D33" s="20">
        <v>25</v>
      </c>
      <c r="E33" s="20">
        <v>0</v>
      </c>
      <c r="F33" s="20">
        <v>6</v>
      </c>
      <c r="G33" s="20">
        <v>1</v>
      </c>
    </row>
    <row r="34" spans="1:7">
      <c r="A34" s="20" t="s">
        <v>22</v>
      </c>
      <c r="B34" s="20" t="s">
        <v>23</v>
      </c>
      <c r="C34" s="20">
        <v>140</v>
      </c>
      <c r="D34" s="20">
        <v>365</v>
      </c>
      <c r="E34" s="20">
        <v>18</v>
      </c>
      <c r="F34" s="20">
        <v>13</v>
      </c>
      <c r="G34" s="20">
        <v>35</v>
      </c>
    </row>
    <row r="35" spans="1:7">
      <c r="A35" s="20" t="s">
        <v>26</v>
      </c>
      <c r="B35" s="20" t="s">
        <v>10</v>
      </c>
      <c r="C35" s="20">
        <v>205</v>
      </c>
      <c r="D35" s="20">
        <v>225</v>
      </c>
      <c r="E35" s="20">
        <v>0</v>
      </c>
      <c r="F35" s="20">
        <v>50</v>
      </c>
      <c r="G35" s="20">
        <v>4</v>
      </c>
    </row>
    <row r="36" spans="1:7">
      <c r="A36" s="20" t="s">
        <v>20</v>
      </c>
      <c r="B36" s="20" t="s">
        <v>21</v>
      </c>
      <c r="C36" s="20">
        <v>83</v>
      </c>
      <c r="D36" s="20">
        <v>230</v>
      </c>
      <c r="E36" s="20">
        <v>0</v>
      </c>
      <c r="F36" s="20">
        <v>61</v>
      </c>
      <c r="G36" s="20">
        <v>2</v>
      </c>
    </row>
    <row r="37" spans="1:7">
      <c r="A37" s="20" t="s">
        <v>29</v>
      </c>
      <c r="B37" s="20" t="s">
        <v>30</v>
      </c>
      <c r="C37" s="20">
        <v>180</v>
      </c>
      <c r="D37" s="20">
        <v>0</v>
      </c>
      <c r="E37" s="20">
        <v>0</v>
      </c>
      <c r="F37" s="20">
        <v>0</v>
      </c>
      <c r="G37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130" zoomScaleNormal="130" workbookViewId="0">
      <pane ySplit="1" topLeftCell="A2" activePane="bottomLeft" state="frozen"/>
      <selection pane="bottomLeft" activeCell="I14" sqref="I14"/>
    </sheetView>
  </sheetViews>
  <sheetFormatPr defaultRowHeight="15"/>
  <cols>
    <col min="3" max="3" width="24.140625" bestFit="1" customWidth="1"/>
    <col min="11" max="11" width="11.85546875" customWidth="1"/>
    <col min="12" max="12" width="12.28515625" customWidth="1"/>
    <col min="13" max="13" width="12.7109375" bestFit="1" customWidth="1"/>
    <col min="14" max="15" width="15.85546875" customWidth="1"/>
  </cols>
  <sheetData>
    <row r="1" spans="1:15">
      <c r="A1" s="21" t="s">
        <v>6</v>
      </c>
      <c r="B1" s="21" t="s">
        <v>31</v>
      </c>
      <c r="C1" s="21" t="s">
        <v>0</v>
      </c>
      <c r="D1" s="21" t="s">
        <v>1</v>
      </c>
      <c r="E1" s="21" t="s">
        <v>2</v>
      </c>
      <c r="F1" s="21" t="s">
        <v>34</v>
      </c>
      <c r="G1" s="21" t="s">
        <v>3</v>
      </c>
      <c r="H1" s="21" t="s">
        <v>4</v>
      </c>
      <c r="I1" s="21" t="s">
        <v>5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55</v>
      </c>
    </row>
    <row r="2" spans="1:15">
      <c r="A2" t="s">
        <v>7</v>
      </c>
      <c r="B2" t="s">
        <v>43</v>
      </c>
      <c r="C2" t="s">
        <v>27</v>
      </c>
      <c r="D2" t="str">
        <f>INDEX(Nutrition!B$2:B$37, MATCH($C2, Nutrition!$A$2:$A$37, 0))</f>
        <v>1 Cup</v>
      </c>
      <c r="E2">
        <f>INDEX(Nutrition!C$2:C$37, MATCH($C2, Nutrition!$A$2:$A$37, 0))</f>
        <v>248</v>
      </c>
      <c r="F2">
        <f>INDEX(Nutrition!D$2:D$37, MATCH($C2, Nutrition!$A$2:$A$37, 0))</f>
        <v>115</v>
      </c>
      <c r="G2">
        <f>INDEX(Nutrition!E$2:E$37, MATCH($C2, Nutrition!$A$2:$A$37, 0))</f>
        <v>0</v>
      </c>
      <c r="H2">
        <f>INDEX(Nutrition!F$2:F$37, MATCH($C2, Nutrition!$A$2:$A$37, 0))</f>
        <v>29</v>
      </c>
      <c r="I2">
        <f>INDEX(Nutrition!G$2:G$37, MATCH($C2, Nutrition!$A$2:$A$37, 0))</f>
        <v>0</v>
      </c>
      <c r="K2">
        <v>2</v>
      </c>
      <c r="L2">
        <f>K2 * F2</f>
        <v>230</v>
      </c>
      <c r="M2">
        <f xml:space="preserve"> G2 * K2</f>
        <v>0</v>
      </c>
      <c r="N2">
        <f>H2*$K2</f>
        <v>58</v>
      </c>
      <c r="O2">
        <f t="shared" ref="O2:O10" si="0">I2*$K2</f>
        <v>0</v>
      </c>
    </row>
    <row r="3" spans="1:15">
      <c r="A3" t="s">
        <v>7</v>
      </c>
      <c r="B3" t="s">
        <v>43</v>
      </c>
      <c r="C3" s="20" t="s">
        <v>17</v>
      </c>
      <c r="D3" t="str">
        <f>INDEX(Nutrition!B$2:B$37, MATCH($C3, Nutrition!$A$2:$A$37, 0))</f>
        <v>1 Cup</v>
      </c>
      <c r="E3">
        <f>INDEX(Nutrition!C$2:C$37, MATCH($C3, Nutrition!$A$2:$A$37, 0))</f>
        <v>96</v>
      </c>
      <c r="F3">
        <f>INDEX(Nutrition!D$2:D$37, MATCH($C3, Nutrition!$A$2:$A$37, 0))</f>
        <v>25</v>
      </c>
      <c r="G3">
        <f>INDEX(Nutrition!E$2:E$37, MATCH($C3, Nutrition!$A$2:$A$37, 0))</f>
        <v>0</v>
      </c>
      <c r="H3">
        <f>INDEX(Nutrition!F$2:F$37, MATCH($C3, Nutrition!$A$2:$A$37, 0))</f>
        <v>6</v>
      </c>
      <c r="I3">
        <f>INDEX(Nutrition!G$2:G$37, MATCH($C3, Nutrition!$A$2:$A$37, 0))</f>
        <v>1</v>
      </c>
      <c r="K3">
        <v>0</v>
      </c>
      <c r="L3">
        <f t="shared" ref="L3:L10" si="1">K3 * F3</f>
        <v>0</v>
      </c>
      <c r="M3">
        <f t="shared" ref="M3:M10" si="2" xml:space="preserve"> G3 * K3</f>
        <v>0</v>
      </c>
      <c r="N3">
        <f>H3*$K3</f>
        <v>0</v>
      </c>
      <c r="O3">
        <f t="shared" si="0"/>
        <v>0</v>
      </c>
    </row>
    <row r="4" spans="1:15">
      <c r="A4" t="s">
        <v>8</v>
      </c>
      <c r="B4" t="s">
        <v>43</v>
      </c>
      <c r="C4" s="20" t="s">
        <v>22</v>
      </c>
      <c r="D4" t="str">
        <f>INDEX(Nutrition!B$2:B$37, MATCH($C4, Nutrition!$A$2:$A$37, 0))</f>
        <v>4.9 oz</v>
      </c>
      <c r="E4">
        <f>INDEX(Nutrition!C$2:C$37, MATCH($C4, Nutrition!$A$2:$A$37, 0))</f>
        <v>140</v>
      </c>
      <c r="F4">
        <f>INDEX(Nutrition!D$2:D$37, MATCH($C4, Nutrition!$A$2:$A$37, 0))</f>
        <v>365</v>
      </c>
      <c r="G4">
        <f>INDEX(Nutrition!E$2:E$37, MATCH($C4, Nutrition!$A$2:$A$37, 0))</f>
        <v>18</v>
      </c>
      <c r="H4">
        <f>INDEX(Nutrition!F$2:F$37, MATCH($C4, Nutrition!$A$2:$A$37, 0))</f>
        <v>13</v>
      </c>
      <c r="I4">
        <f>INDEX(Nutrition!G$2:G$37, MATCH($C4, Nutrition!$A$2:$A$37, 0))</f>
        <v>35</v>
      </c>
      <c r="K4">
        <v>0.93978188715030819</v>
      </c>
      <c r="L4">
        <f t="shared" si="1"/>
        <v>343.02038880986248</v>
      </c>
      <c r="M4">
        <f t="shared" si="2"/>
        <v>16.916073968705547</v>
      </c>
      <c r="N4">
        <f t="shared" ref="N4:N10" si="3">H4*$K4</f>
        <v>12.217164532954007</v>
      </c>
      <c r="O4">
        <f t="shared" si="0"/>
        <v>32.89236605026079</v>
      </c>
    </row>
    <row r="5" spans="1:15">
      <c r="A5" t="s">
        <v>8</v>
      </c>
      <c r="B5" t="s">
        <v>43</v>
      </c>
      <c r="C5" s="20" t="s">
        <v>26</v>
      </c>
      <c r="D5" t="str">
        <f>INDEX(Nutrition!B$2:B$37, MATCH($C5, Nutrition!$A$2:$A$37, 0))</f>
        <v>1 Cup</v>
      </c>
      <c r="E5">
        <f>INDEX(Nutrition!C$2:C$37, MATCH($C5, Nutrition!$A$2:$A$37, 0))</f>
        <v>205</v>
      </c>
      <c r="F5">
        <f>INDEX(Nutrition!D$2:D$37, MATCH($C5, Nutrition!$A$2:$A$37, 0))</f>
        <v>225</v>
      </c>
      <c r="G5">
        <f>INDEX(Nutrition!E$2:E$37, MATCH($C5, Nutrition!$A$2:$A$37, 0))</f>
        <v>0</v>
      </c>
      <c r="H5">
        <f>INDEX(Nutrition!F$2:F$37, MATCH($C5, Nutrition!$A$2:$A$37, 0))</f>
        <v>50</v>
      </c>
      <c r="I5">
        <f>INDEX(Nutrition!G$2:G$37, MATCH($C5, Nutrition!$A$2:$A$37, 0))</f>
        <v>4</v>
      </c>
      <c r="K5">
        <v>2</v>
      </c>
      <c r="L5">
        <f t="shared" si="1"/>
        <v>450</v>
      </c>
      <c r="M5">
        <f t="shared" si="2"/>
        <v>0</v>
      </c>
      <c r="N5">
        <f t="shared" si="3"/>
        <v>100</v>
      </c>
      <c r="O5">
        <f t="shared" si="0"/>
        <v>8</v>
      </c>
    </row>
    <row r="6" spans="1:15">
      <c r="A6" t="s">
        <v>8</v>
      </c>
      <c r="B6" t="s">
        <v>43</v>
      </c>
      <c r="C6" s="20" t="s">
        <v>20</v>
      </c>
      <c r="D6" t="str">
        <f>INDEX(Nutrition!B$2:B$37, MATCH($C6, Nutrition!$A$2:$A$37, 0))</f>
        <v>10 Dates</v>
      </c>
      <c r="E6">
        <f>INDEX(Nutrition!C$2:C$37, MATCH($C6, Nutrition!$A$2:$A$37, 0))</f>
        <v>83</v>
      </c>
      <c r="F6">
        <f>INDEX(Nutrition!D$2:D$37, MATCH($C6, Nutrition!$A$2:$A$37, 0))</f>
        <v>230</v>
      </c>
      <c r="G6">
        <f>INDEX(Nutrition!E$2:E$37, MATCH($C6, Nutrition!$A$2:$A$37, 0))</f>
        <v>0</v>
      </c>
      <c r="H6">
        <f>INDEX(Nutrition!F$2:F$37, MATCH($C6, Nutrition!$A$2:$A$37, 0))</f>
        <v>61</v>
      </c>
      <c r="I6">
        <f>INDEX(Nutrition!G$2:G$37, MATCH($C6, Nutrition!$A$2:$A$37, 0))</f>
        <v>2</v>
      </c>
      <c r="K6">
        <v>1.5538169748696065</v>
      </c>
      <c r="L6">
        <f t="shared" si="1"/>
        <v>357.3779042200095</v>
      </c>
      <c r="M6">
        <f t="shared" si="2"/>
        <v>0</v>
      </c>
      <c r="N6">
        <f t="shared" si="3"/>
        <v>94.782835467045999</v>
      </c>
      <c r="O6">
        <f t="shared" si="0"/>
        <v>3.1076339497392129</v>
      </c>
    </row>
    <row r="7" spans="1:15">
      <c r="A7" t="s">
        <v>8</v>
      </c>
      <c r="B7" t="s">
        <v>43</v>
      </c>
      <c r="C7" s="20" t="s">
        <v>29</v>
      </c>
      <c r="D7" t="str">
        <f>INDEX(Nutrition!B$2:B$37, MATCH($C7, Nutrition!$A$2:$A$37, 0))</f>
        <v>6 fl oz</v>
      </c>
      <c r="E7">
        <f>INDEX(Nutrition!C$2:C$37, MATCH($C7, Nutrition!$A$2:$A$37, 0))</f>
        <v>180</v>
      </c>
      <c r="F7">
        <f>INDEX(Nutrition!D$2:D$37, MATCH($C7, Nutrition!$A$2:$A$37, 0))</f>
        <v>0</v>
      </c>
      <c r="G7">
        <f>INDEX(Nutrition!E$2:E$37, MATCH($C7, Nutrition!$A$2:$A$37, 0))</f>
        <v>0</v>
      </c>
      <c r="H7">
        <f>INDEX(Nutrition!F$2:F$37, MATCH($C7, Nutrition!$A$2:$A$37, 0))</f>
        <v>0</v>
      </c>
      <c r="I7">
        <f>INDEX(Nutrition!G$2:G$37, MATCH($C7, Nutrition!$A$2:$A$37, 0))</f>
        <v>0</v>
      </c>
      <c r="K7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0"/>
        <v>0</v>
      </c>
    </row>
    <row r="8" spans="1:15">
      <c r="A8" t="s">
        <v>9</v>
      </c>
      <c r="B8" t="s">
        <v>43</v>
      </c>
      <c r="C8" s="20" t="s">
        <v>27</v>
      </c>
      <c r="D8" t="str">
        <f>INDEX(Nutrition!B$2:B$37, MATCH($C8, Nutrition!$A$2:$A$37, 0))</f>
        <v>1 Cup</v>
      </c>
      <c r="E8">
        <f>INDEX(Nutrition!C$2:C$37, MATCH($C8, Nutrition!$A$2:$A$37, 0))</f>
        <v>248</v>
      </c>
      <c r="F8">
        <f>INDEX(Nutrition!D$2:D$37, MATCH($C8, Nutrition!$A$2:$A$37, 0))</f>
        <v>115</v>
      </c>
      <c r="G8">
        <f>INDEX(Nutrition!E$2:E$37, MATCH($C8, Nutrition!$A$2:$A$37, 0))</f>
        <v>0</v>
      </c>
      <c r="H8">
        <f>INDEX(Nutrition!F$2:F$37, MATCH($C8, Nutrition!$A$2:$A$37, 0))</f>
        <v>29</v>
      </c>
      <c r="I8">
        <f>INDEX(Nutrition!G$2:G$37, MATCH($C8, Nutrition!$A$2:$A$37, 0))</f>
        <v>0</v>
      </c>
      <c r="K8">
        <v>2</v>
      </c>
      <c r="L8">
        <f t="shared" si="1"/>
        <v>230</v>
      </c>
      <c r="M8">
        <f t="shared" si="2"/>
        <v>0</v>
      </c>
      <c r="N8">
        <f t="shared" si="3"/>
        <v>58</v>
      </c>
      <c r="O8">
        <f t="shared" si="0"/>
        <v>0</v>
      </c>
    </row>
    <row r="9" spans="1:15">
      <c r="A9" t="s">
        <v>9</v>
      </c>
      <c r="B9" t="s">
        <v>43</v>
      </c>
      <c r="C9" s="20" t="s">
        <v>18</v>
      </c>
      <c r="D9" t="str">
        <f>INDEX(Nutrition!B$2:B$37, MATCH($C9, Nutrition!$A$2:$A$37, 0))</f>
        <v>1 Egg</v>
      </c>
      <c r="E9">
        <f>INDEX(Nutrition!C$2:C$37, MATCH($C9, Nutrition!$A$2:$A$37, 0))</f>
        <v>46</v>
      </c>
      <c r="F9">
        <f>INDEX(Nutrition!D$2:D$37, MATCH($C9, Nutrition!$A$2:$A$37, 0))</f>
        <v>90</v>
      </c>
      <c r="G9">
        <f>INDEX(Nutrition!E$2:E$37, MATCH($C9, Nutrition!$A$2:$A$37, 0))</f>
        <v>7</v>
      </c>
      <c r="H9">
        <f>INDEX(Nutrition!F$2:F$37, MATCH($C9, Nutrition!$A$2:$A$37, 0))</f>
        <v>1</v>
      </c>
      <c r="I9">
        <f>INDEX(Nutrition!G$2:G$37, MATCH($C9, Nutrition!$A$2:$A$37, 0))</f>
        <v>6</v>
      </c>
      <c r="K9">
        <v>2</v>
      </c>
      <c r="L9">
        <f t="shared" si="1"/>
        <v>180</v>
      </c>
      <c r="M9">
        <f t="shared" si="2"/>
        <v>14</v>
      </c>
      <c r="N9">
        <f t="shared" si="3"/>
        <v>2</v>
      </c>
      <c r="O9">
        <f t="shared" si="0"/>
        <v>12</v>
      </c>
    </row>
    <row r="10" spans="1:15">
      <c r="A10" t="s">
        <v>9</v>
      </c>
      <c r="B10" t="s">
        <v>43</v>
      </c>
      <c r="C10" s="20" t="s">
        <v>28</v>
      </c>
      <c r="D10" t="str">
        <f>INDEX(Nutrition!B$2:B$37, MATCH($C10, Nutrition!$A$2:$A$37, 0))</f>
        <v>1 Cup</v>
      </c>
      <c r="E10">
        <f>INDEX(Nutrition!C$2:C$37, MATCH($C10, Nutrition!$A$2:$A$37, 0))</f>
        <v>245</v>
      </c>
      <c r="F10">
        <f>INDEX(Nutrition!D$2:D$37, MATCH($C10, Nutrition!$A$2:$A$37, 0))</f>
        <v>85</v>
      </c>
      <c r="G10">
        <f>INDEX(Nutrition!E$2:E$37, MATCH($C10, Nutrition!$A$2:$A$37, 0))</f>
        <v>0</v>
      </c>
      <c r="H10">
        <f>INDEX(Nutrition!F$2:F$37, MATCH($C10, Nutrition!$A$2:$A$37, 0))</f>
        <v>12</v>
      </c>
      <c r="I10">
        <f>INDEX(Nutrition!G$2:G$37, MATCH($C10, Nutrition!$A$2:$A$37, 0))</f>
        <v>8</v>
      </c>
      <c r="K10"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0"/>
        <v>0</v>
      </c>
    </row>
    <row r="12" spans="1:15">
      <c r="L12">
        <f>SUM(L2:L10)</f>
        <v>1790.3982930298719</v>
      </c>
      <c r="M12">
        <f>SUM(M2:M10)</f>
        <v>30.916073968705547</v>
      </c>
      <c r="N12">
        <f>SUM(N2:N10)</f>
        <v>325</v>
      </c>
      <c r="O12">
        <f>SUM(O2:O10)</f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opLeftCell="A2" zoomScale="70" zoomScaleNormal="70" workbookViewId="0">
      <selection activeCell="R17" sqref="R17"/>
    </sheetView>
  </sheetViews>
  <sheetFormatPr defaultRowHeight="15"/>
  <cols>
    <col min="1" max="1" width="17.85546875" bestFit="1" customWidth="1"/>
    <col min="2" max="2" width="19.5703125" customWidth="1"/>
    <col min="3" max="3" width="27.140625" customWidth="1"/>
    <col min="4" max="4" width="22" customWidth="1"/>
    <col min="5" max="5" width="3" customWidth="1"/>
    <col min="6" max="13" width="4" customWidth="1"/>
    <col min="14" max="14" width="11.28515625" bestFit="1" customWidth="1"/>
  </cols>
  <sheetData>
    <row r="3" spans="1:4">
      <c r="A3" s="22" t="s">
        <v>46</v>
      </c>
      <c r="B3" t="s">
        <v>48</v>
      </c>
      <c r="C3" t="s">
        <v>49</v>
      </c>
      <c r="D3" t="s">
        <v>50</v>
      </c>
    </row>
    <row r="4" spans="1:4">
      <c r="A4" s="23" t="s">
        <v>32</v>
      </c>
      <c r="B4" s="24">
        <v>3195</v>
      </c>
      <c r="C4" s="24">
        <v>6.7777777777777777</v>
      </c>
      <c r="D4" s="24">
        <v>3039</v>
      </c>
    </row>
    <row r="5" spans="1:4">
      <c r="A5" s="25" t="s">
        <v>7</v>
      </c>
      <c r="B5" s="24">
        <v>800</v>
      </c>
      <c r="C5" s="24">
        <v>3</v>
      </c>
      <c r="D5" s="24">
        <v>991</v>
      </c>
    </row>
    <row r="6" spans="1:4">
      <c r="A6" s="25" t="s">
        <v>9</v>
      </c>
      <c r="B6" s="24">
        <v>960</v>
      </c>
      <c r="C6" s="24">
        <v>7</v>
      </c>
      <c r="D6" s="24">
        <v>952</v>
      </c>
    </row>
    <row r="7" spans="1:4">
      <c r="A7" s="25" t="s">
        <v>8</v>
      </c>
      <c r="B7" s="24">
        <v>1435</v>
      </c>
      <c r="C7" s="24">
        <v>10.333333333333334</v>
      </c>
      <c r="D7" s="24">
        <v>1096</v>
      </c>
    </row>
    <row r="8" spans="1:4">
      <c r="A8" s="23" t="s">
        <v>33</v>
      </c>
      <c r="B8" s="24">
        <v>3195</v>
      </c>
      <c r="C8" s="24">
        <v>6.7777777777777777</v>
      </c>
      <c r="D8" s="24">
        <v>3039</v>
      </c>
    </row>
    <row r="9" spans="1:4">
      <c r="A9" s="25" t="s">
        <v>7</v>
      </c>
      <c r="B9" s="24">
        <v>800</v>
      </c>
      <c r="C9" s="24">
        <v>3</v>
      </c>
      <c r="D9" s="24">
        <v>991</v>
      </c>
    </row>
    <row r="10" spans="1:4">
      <c r="A10" s="25" t="s">
        <v>9</v>
      </c>
      <c r="B10" s="24">
        <v>960</v>
      </c>
      <c r="C10" s="24">
        <v>7</v>
      </c>
      <c r="D10" s="24">
        <v>952</v>
      </c>
    </row>
    <row r="11" spans="1:4">
      <c r="A11" s="25" t="s">
        <v>8</v>
      </c>
      <c r="B11" s="24">
        <v>1435</v>
      </c>
      <c r="C11" s="24">
        <v>10.333333333333334</v>
      </c>
      <c r="D11" s="24">
        <v>1096</v>
      </c>
    </row>
    <row r="12" spans="1:4">
      <c r="A12" s="23" t="s">
        <v>47</v>
      </c>
      <c r="B12" s="24">
        <v>6390</v>
      </c>
      <c r="C12" s="24">
        <v>6.7777777777777777</v>
      </c>
      <c r="D12" s="24"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Meals</vt:lpstr>
      <vt:lpstr>Nutrition</vt:lpstr>
      <vt:lpstr>Meal V.2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M. Osman</dc:creator>
  <cp:lastModifiedBy>Ahmad M. Osman</cp:lastModifiedBy>
  <dcterms:created xsi:type="dcterms:W3CDTF">2017-02-06T14:40:31Z</dcterms:created>
  <dcterms:modified xsi:type="dcterms:W3CDTF">2017-02-13T16:06:34Z</dcterms:modified>
</cp:coreProperties>
</file>