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kripsi-programs\"/>
    </mc:Choice>
  </mc:AlternateContent>
  <xr:revisionPtr revIDLastSave="0" documentId="13_ncr:1_{25892A1D-0B99-4FDB-A2D9-EAD62ECAD562}" xr6:coauthVersionLast="47" xr6:coauthVersionMax="47" xr10:uidLastSave="{00000000-0000-0000-0000-000000000000}"/>
  <bookViews>
    <workbookView xWindow="-108" yWindow="-108" windowWidth="23256" windowHeight="13176" firstSheet="2" activeTab="4" xr2:uid="{7A568B49-C8FE-407C-BA82-F2BE8D549BAC}"/>
  </bookViews>
  <sheets>
    <sheet name="DATA" sheetId="1" r:id="rId1"/>
    <sheet name="Lembar1" sheetId="8" r:id="rId2"/>
    <sheet name="VIF" sheetId="2" r:id="rId3"/>
    <sheet name="PRE-PROCESSING" sheetId="5" r:id="rId4"/>
    <sheet name="SELF ORGANIZING MAP" sheetId="6" r:id="rId5"/>
    <sheet name="silhoette skor" sheetId="7" r:id="rId6"/>
    <sheet name="DATA2" sheetId="9" r:id="rId7"/>
    <sheet name="Lembar3" sheetId="11" state="hidden" r:id="rId8"/>
    <sheet name="Lembar2" sheetId="10" r:id="rId9"/>
    <sheet name="Lembar4" sheetId="12" r:id="rId10"/>
    <sheet name="Lembar5" sheetId="13" r:id="rId11"/>
    <sheet name="ASA" sheetId="4" state="hidden" r:id="rId12"/>
    <sheet name="Sheet1" sheetId="3" state="hidden" r:id="rId13"/>
  </sheets>
  <definedNames>
    <definedName name="_xlnm._FilterDatabase" localSheetId="5" hidden="1">'silhoette skor'!$B$4:$K$19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0" l="1"/>
  <c r="B1" i="10"/>
  <c r="C1" i="10"/>
  <c r="A2" i="10"/>
  <c r="B2" i="10"/>
  <c r="C2" i="10"/>
  <c r="A3" i="10"/>
  <c r="B3" i="10"/>
  <c r="C3" i="10"/>
  <c r="A4" i="10"/>
  <c r="B4" i="10"/>
  <c r="C4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A22" i="10"/>
  <c r="B22" i="10"/>
  <c r="C22" i="10"/>
  <c r="A23" i="10"/>
  <c r="B23" i="10"/>
  <c r="C23" i="10"/>
  <c r="A24" i="10"/>
  <c r="B24" i="10"/>
  <c r="C24" i="10"/>
  <c r="A25" i="10"/>
  <c r="B25" i="10"/>
  <c r="C25" i="10"/>
  <c r="A26" i="10"/>
  <c r="B26" i="10"/>
  <c r="C26" i="10"/>
  <c r="A27" i="10"/>
  <c r="B27" i="10"/>
  <c r="C27" i="10"/>
  <c r="A28" i="10"/>
  <c r="B28" i="10"/>
  <c r="C28" i="10"/>
  <c r="A29" i="10"/>
  <c r="B29" i="10"/>
  <c r="C29" i="10"/>
  <c r="A30" i="10"/>
  <c r="B30" i="10"/>
  <c r="C30" i="10"/>
  <c r="A31" i="10"/>
  <c r="B31" i="10"/>
  <c r="C31" i="10"/>
  <c r="A32" i="10"/>
  <c r="B32" i="10"/>
  <c r="C32" i="10"/>
  <c r="A33" i="10"/>
  <c r="B33" i="10"/>
  <c r="C33" i="10"/>
  <c r="A34" i="10"/>
  <c r="B34" i="10"/>
  <c r="C34" i="10"/>
  <c r="A35" i="10"/>
  <c r="B35" i="10"/>
  <c r="C35" i="10"/>
  <c r="A36" i="10"/>
  <c r="B36" i="10"/>
  <c r="C36" i="10"/>
  <c r="A37" i="10"/>
  <c r="B37" i="10"/>
  <c r="C37" i="10"/>
  <c r="A38" i="10"/>
  <c r="B38" i="10"/>
  <c r="C38" i="10"/>
  <c r="A39" i="10"/>
  <c r="B39" i="10"/>
  <c r="C39" i="10"/>
  <c r="C31" i="7"/>
  <c r="L5" i="7"/>
  <c r="P5" i="7" s="1"/>
  <c r="P20" i="7" s="1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O24" i="7"/>
  <c r="O13" i="7"/>
  <c r="L19" i="7"/>
  <c r="L18" i="7"/>
  <c r="L17" i="7"/>
  <c r="L16" i="7"/>
  <c r="L14" i="7"/>
  <c r="L15" i="7"/>
  <c r="L13" i="7"/>
  <c r="L12" i="7"/>
  <c r="L11" i="7"/>
  <c r="L10" i="7"/>
  <c r="L9" i="7"/>
  <c r="L8" i="7"/>
  <c r="L7" i="7"/>
  <c r="L6" i="7"/>
  <c r="O6" i="7"/>
  <c r="O7" i="7"/>
  <c r="O8" i="7"/>
  <c r="O9" i="7"/>
  <c r="O10" i="7"/>
  <c r="O11" i="7"/>
  <c r="O12" i="7"/>
  <c r="O14" i="7"/>
  <c r="O15" i="7"/>
  <c r="O16" i="7"/>
  <c r="O17" i="7"/>
  <c r="O18" i="7"/>
  <c r="O19" i="7"/>
  <c r="N19" i="7"/>
  <c r="N18" i="7"/>
  <c r="N17" i="7"/>
  <c r="N16" i="7"/>
  <c r="N15" i="7"/>
  <c r="N14" i="7"/>
  <c r="N13" i="7"/>
  <c r="N12" i="7"/>
  <c r="V42" i="7"/>
  <c r="P42" i="7"/>
  <c r="Q42" i="7"/>
  <c r="R42" i="7"/>
  <c r="S42" i="7"/>
  <c r="T42" i="7"/>
  <c r="U42" i="7"/>
  <c r="O32" i="7"/>
  <c r="O42" i="7"/>
  <c r="V41" i="7"/>
  <c r="V36" i="7"/>
  <c r="V37" i="7"/>
  <c r="V38" i="7"/>
  <c r="V39" i="7"/>
  <c r="V40" i="7"/>
  <c r="V35" i="7"/>
  <c r="U35" i="7"/>
  <c r="U36" i="7"/>
  <c r="U37" i="7"/>
  <c r="U38" i="7"/>
  <c r="U39" i="7"/>
  <c r="U40" i="7"/>
  <c r="U41" i="7"/>
  <c r="T35" i="7"/>
  <c r="T36" i="7"/>
  <c r="T37" i="7"/>
  <c r="T38" i="7"/>
  <c r="T39" i="7"/>
  <c r="T40" i="7"/>
  <c r="T41" i="7"/>
  <c r="S35" i="7"/>
  <c r="S36" i="7"/>
  <c r="S37" i="7"/>
  <c r="S38" i="7"/>
  <c r="S39" i="7"/>
  <c r="S40" i="7"/>
  <c r="S41" i="7"/>
  <c r="R35" i="7"/>
  <c r="R36" i="7"/>
  <c r="R37" i="7"/>
  <c r="R38" i="7"/>
  <c r="R39" i="7"/>
  <c r="R40" i="7"/>
  <c r="R41" i="7"/>
  <c r="Q36" i="7"/>
  <c r="Q37" i="7"/>
  <c r="Q38" i="7"/>
  <c r="Q39" i="7"/>
  <c r="Q40" i="7"/>
  <c r="Q41" i="7"/>
  <c r="Q35" i="7"/>
  <c r="P35" i="7"/>
  <c r="P36" i="7"/>
  <c r="P37" i="7"/>
  <c r="P38" i="7"/>
  <c r="P39" i="7"/>
  <c r="P40" i="7"/>
  <c r="P41" i="7"/>
  <c r="O35" i="7"/>
  <c r="O41" i="7"/>
  <c r="O36" i="7"/>
  <c r="O37" i="7"/>
  <c r="O38" i="7"/>
  <c r="O39" i="7"/>
  <c r="O40" i="7"/>
  <c r="O25" i="7"/>
  <c r="M11" i="7"/>
  <c r="M10" i="7"/>
  <c r="M9" i="7"/>
  <c r="M8" i="7"/>
  <c r="M7" i="7"/>
  <c r="M6" i="7"/>
  <c r="P32" i="7"/>
  <c r="Q32" i="7"/>
  <c r="R32" i="7"/>
  <c r="S32" i="7"/>
  <c r="T32" i="7"/>
  <c r="U32" i="7"/>
  <c r="U25" i="7"/>
  <c r="U26" i="7"/>
  <c r="U27" i="7"/>
  <c r="U28" i="7"/>
  <c r="U29" i="7"/>
  <c r="U30" i="7"/>
  <c r="U31" i="7"/>
  <c r="U24" i="7"/>
  <c r="T25" i="7"/>
  <c r="T26" i="7"/>
  <c r="T27" i="7"/>
  <c r="T28" i="7"/>
  <c r="T29" i="7"/>
  <c r="T30" i="7"/>
  <c r="T31" i="7"/>
  <c r="T24" i="7"/>
  <c r="S24" i="7"/>
  <c r="S25" i="7"/>
  <c r="S26" i="7"/>
  <c r="S27" i="7"/>
  <c r="S28" i="7"/>
  <c r="S29" i="7"/>
  <c r="S30" i="7"/>
  <c r="S31" i="7"/>
  <c r="R24" i="7"/>
  <c r="R25" i="7"/>
  <c r="R26" i="7"/>
  <c r="R27" i="7"/>
  <c r="R28" i="7"/>
  <c r="R29" i="7"/>
  <c r="R30" i="7"/>
  <c r="R31" i="7"/>
  <c r="Q24" i="7"/>
  <c r="Q25" i="7"/>
  <c r="Q26" i="7"/>
  <c r="Q27" i="7"/>
  <c r="Q28" i="7"/>
  <c r="Q29" i="7"/>
  <c r="Q30" i="7"/>
  <c r="Q31" i="7"/>
  <c r="P24" i="7"/>
  <c r="P25" i="7"/>
  <c r="P26" i="7"/>
  <c r="P27" i="7"/>
  <c r="P28" i="7"/>
  <c r="P29" i="7"/>
  <c r="P30" i="7"/>
  <c r="P31" i="7"/>
  <c r="O31" i="7"/>
  <c r="O26" i="7"/>
  <c r="O27" i="7"/>
  <c r="O28" i="7"/>
  <c r="O29" i="7"/>
  <c r="O30" i="7"/>
  <c r="C24" i="7"/>
  <c r="H42" i="7"/>
  <c r="J42" i="7"/>
  <c r="J35" i="7"/>
  <c r="J36" i="7"/>
  <c r="J37" i="7"/>
  <c r="J38" i="7"/>
  <c r="J39" i="7"/>
  <c r="J40" i="7"/>
  <c r="J41" i="7"/>
  <c r="J34" i="7"/>
  <c r="I34" i="7"/>
  <c r="I35" i="7"/>
  <c r="I36" i="7"/>
  <c r="I37" i="7"/>
  <c r="I38" i="7"/>
  <c r="I42" i="7" s="1"/>
  <c r="I39" i="7"/>
  <c r="I40" i="7"/>
  <c r="I41" i="7"/>
  <c r="H34" i="7"/>
  <c r="H35" i="7"/>
  <c r="H36" i="7"/>
  <c r="H37" i="7"/>
  <c r="H38" i="7"/>
  <c r="H39" i="7"/>
  <c r="H40" i="7"/>
  <c r="H41" i="7"/>
  <c r="G34" i="7"/>
  <c r="G42" i="7" s="1"/>
  <c r="G35" i="7"/>
  <c r="G36" i="7"/>
  <c r="G37" i="7"/>
  <c r="G38" i="7"/>
  <c r="G39" i="7"/>
  <c r="G40" i="7"/>
  <c r="G41" i="7"/>
  <c r="F34" i="7"/>
  <c r="F35" i="7"/>
  <c r="F36" i="7"/>
  <c r="F37" i="7"/>
  <c r="F38" i="7"/>
  <c r="F39" i="7"/>
  <c r="F40" i="7"/>
  <c r="F41" i="7"/>
  <c r="E34" i="7"/>
  <c r="E35" i="7"/>
  <c r="E36" i="7"/>
  <c r="E37" i="7"/>
  <c r="E38" i="7"/>
  <c r="E39" i="7"/>
  <c r="E40" i="7"/>
  <c r="E41" i="7"/>
  <c r="D34" i="7"/>
  <c r="D42" i="7" s="1"/>
  <c r="D35" i="7"/>
  <c r="D36" i="7"/>
  <c r="D37" i="7"/>
  <c r="D38" i="7"/>
  <c r="D39" i="7"/>
  <c r="D40" i="7"/>
  <c r="D41" i="7"/>
  <c r="C34" i="7"/>
  <c r="C41" i="7"/>
  <c r="C40" i="7"/>
  <c r="C35" i="7"/>
  <c r="C36" i="7"/>
  <c r="C37" i="7"/>
  <c r="C38" i="7"/>
  <c r="C39" i="7"/>
  <c r="D31" i="7"/>
  <c r="E31" i="7"/>
  <c r="F31" i="7"/>
  <c r="G31" i="7"/>
  <c r="H31" i="7"/>
  <c r="I31" i="7"/>
  <c r="I25" i="7"/>
  <c r="I26" i="7"/>
  <c r="I27" i="7"/>
  <c r="I28" i="7"/>
  <c r="I29" i="7"/>
  <c r="I30" i="7"/>
  <c r="I24" i="7"/>
  <c r="H25" i="7"/>
  <c r="H26" i="7"/>
  <c r="H27" i="7"/>
  <c r="H28" i="7"/>
  <c r="H29" i="7"/>
  <c r="H30" i="7"/>
  <c r="H24" i="7"/>
  <c r="G25" i="7"/>
  <c r="G26" i="7"/>
  <c r="G27" i="7"/>
  <c r="G28" i="7"/>
  <c r="G29" i="7"/>
  <c r="G30" i="7"/>
  <c r="G24" i="7"/>
  <c r="F25" i="7"/>
  <c r="F26" i="7"/>
  <c r="F27" i="7"/>
  <c r="F28" i="7"/>
  <c r="F29" i="7"/>
  <c r="F30" i="7"/>
  <c r="F24" i="7"/>
  <c r="E24" i="7"/>
  <c r="E25" i="7"/>
  <c r="E26" i="7"/>
  <c r="E27" i="7"/>
  <c r="E28" i="7"/>
  <c r="E29" i="7"/>
  <c r="E30" i="7"/>
  <c r="D25" i="7"/>
  <c r="D26" i="7"/>
  <c r="D27" i="7"/>
  <c r="D28" i="7"/>
  <c r="D29" i="7"/>
  <c r="D30" i="7"/>
  <c r="D24" i="7"/>
  <c r="C25" i="7"/>
  <c r="C26" i="7"/>
  <c r="C27" i="7"/>
  <c r="C28" i="7"/>
  <c r="C29" i="7"/>
  <c r="C30" i="7"/>
  <c r="B21" i="7"/>
  <c r="AB22" i="5"/>
  <c r="AC23" i="5"/>
  <c r="AC22" i="5"/>
  <c r="S37" i="5"/>
  <c r="L6" i="5"/>
  <c r="U22" i="5"/>
  <c r="U23" i="5"/>
  <c r="S33" i="5"/>
  <c r="R33" i="5"/>
  <c r="R37" i="5"/>
  <c r="T22" i="5"/>
  <c r="AD24" i="5"/>
  <c r="T39" i="5" s="1"/>
  <c r="V24" i="5"/>
  <c r="U24" i="5"/>
  <c r="S38" i="5"/>
  <c r="R38" i="5"/>
  <c r="T38" i="5"/>
  <c r="U38" i="5"/>
  <c r="V38" i="5"/>
  <c r="R39" i="5"/>
  <c r="S39" i="5"/>
  <c r="U39" i="5"/>
  <c r="V39" i="5"/>
  <c r="R40" i="5"/>
  <c r="S40" i="5"/>
  <c r="T40" i="5"/>
  <c r="U40" i="5"/>
  <c r="V40" i="5"/>
  <c r="R41" i="5"/>
  <c r="S41" i="5"/>
  <c r="T41" i="5"/>
  <c r="U41" i="5"/>
  <c r="V41" i="5"/>
  <c r="T37" i="5"/>
  <c r="U37" i="5"/>
  <c r="V37" i="5"/>
  <c r="T23" i="5"/>
  <c r="AD22" i="5"/>
  <c r="AE22" i="5"/>
  <c r="AF22" i="5"/>
  <c r="AN20" i="5"/>
  <c r="AC26" i="5"/>
  <c r="AD26" i="5"/>
  <c r="AE26" i="5"/>
  <c r="AF26" i="5"/>
  <c r="AB26" i="5"/>
  <c r="AC25" i="5"/>
  <c r="AD25" i="5"/>
  <c r="AE25" i="5"/>
  <c r="AF25" i="5"/>
  <c r="AB25" i="5"/>
  <c r="AC24" i="5"/>
  <c r="AE24" i="5"/>
  <c r="AF24" i="5"/>
  <c r="AB24" i="5"/>
  <c r="AF23" i="5"/>
  <c r="AE23" i="5"/>
  <c r="AD23" i="5"/>
  <c r="AB23" i="5"/>
  <c r="U25" i="5"/>
  <c r="V25" i="5"/>
  <c r="W25" i="5"/>
  <c r="X25" i="5"/>
  <c r="W24" i="5"/>
  <c r="X24" i="5"/>
  <c r="V23" i="5"/>
  <c r="W23" i="5"/>
  <c r="X23" i="5"/>
  <c r="T24" i="5"/>
  <c r="T25" i="5"/>
  <c r="W26" i="5"/>
  <c r="X26" i="5"/>
  <c r="U26" i="5"/>
  <c r="V26" i="5"/>
  <c r="T26" i="5"/>
  <c r="X22" i="5"/>
  <c r="V22" i="5"/>
  <c r="W22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S20" i="5"/>
  <c r="AW6" i="5"/>
  <c r="AX6" i="5"/>
  <c r="AY6" i="5"/>
  <c r="AZ6" i="5"/>
  <c r="BA6" i="5"/>
  <c r="AW7" i="5"/>
  <c r="AX7" i="5"/>
  <c r="AY7" i="5"/>
  <c r="AZ7" i="5"/>
  <c r="BA7" i="5"/>
  <c r="AW8" i="5"/>
  <c r="AX8" i="5"/>
  <c r="AY8" i="5"/>
  <c r="AZ8" i="5"/>
  <c r="BA8" i="5"/>
  <c r="AW9" i="5"/>
  <c r="AX9" i="5"/>
  <c r="AY9" i="5"/>
  <c r="AZ9" i="5"/>
  <c r="BA9" i="5"/>
  <c r="AW10" i="5"/>
  <c r="AX10" i="5"/>
  <c r="AY10" i="5"/>
  <c r="AZ10" i="5"/>
  <c r="BA10" i="5"/>
  <c r="AW11" i="5"/>
  <c r="AX11" i="5"/>
  <c r="AY11" i="5"/>
  <c r="AZ11" i="5"/>
  <c r="BA11" i="5"/>
  <c r="AW12" i="5"/>
  <c r="AX12" i="5"/>
  <c r="AY12" i="5"/>
  <c r="AZ12" i="5"/>
  <c r="BA12" i="5"/>
  <c r="AW13" i="5"/>
  <c r="AX13" i="5"/>
  <c r="AY13" i="5"/>
  <c r="AZ13" i="5"/>
  <c r="BA13" i="5"/>
  <c r="AW14" i="5"/>
  <c r="AX14" i="5"/>
  <c r="AY14" i="5"/>
  <c r="AZ14" i="5"/>
  <c r="BA14" i="5"/>
  <c r="AW15" i="5"/>
  <c r="AX15" i="5"/>
  <c r="AY15" i="5"/>
  <c r="AZ15" i="5"/>
  <c r="BA15" i="5"/>
  <c r="AW16" i="5"/>
  <c r="AX16" i="5"/>
  <c r="AY16" i="5"/>
  <c r="AZ16" i="5"/>
  <c r="BA16" i="5"/>
  <c r="AW17" i="5"/>
  <c r="AX17" i="5"/>
  <c r="AY17" i="5"/>
  <c r="AZ17" i="5"/>
  <c r="BA17" i="5"/>
  <c r="AW18" i="5"/>
  <c r="AX18" i="5"/>
  <c r="AY18" i="5"/>
  <c r="AZ18" i="5"/>
  <c r="BA18" i="5"/>
  <c r="AW19" i="5"/>
  <c r="AX19" i="5"/>
  <c r="AY19" i="5"/>
  <c r="AZ19" i="5"/>
  <c r="BA19" i="5"/>
  <c r="AX5" i="5"/>
  <c r="AY5" i="5"/>
  <c r="AZ5" i="5"/>
  <c r="BA5" i="5"/>
  <c r="AW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5" i="5"/>
  <c r="AQ5" i="5"/>
  <c r="AQ19" i="5"/>
  <c r="AP6" i="5"/>
  <c r="AQ6" i="5"/>
  <c r="AP7" i="5"/>
  <c r="AQ7" i="5"/>
  <c r="AP8" i="5"/>
  <c r="AQ8" i="5"/>
  <c r="AP9" i="5"/>
  <c r="AQ9" i="5"/>
  <c r="AP10" i="5"/>
  <c r="AQ10" i="5"/>
  <c r="AP11" i="5"/>
  <c r="AQ11" i="5"/>
  <c r="AP12" i="5"/>
  <c r="AQ12" i="5"/>
  <c r="AP13" i="5"/>
  <c r="AQ13" i="5"/>
  <c r="AP14" i="5"/>
  <c r="AQ14" i="5"/>
  <c r="AP15" i="5"/>
  <c r="AQ15" i="5"/>
  <c r="AP16" i="5"/>
  <c r="AQ16" i="5"/>
  <c r="AP17" i="5"/>
  <c r="AQ17" i="5"/>
  <c r="AP18" i="5"/>
  <c r="AQ18" i="5"/>
  <c r="AP19" i="5"/>
  <c r="AP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5" i="5"/>
  <c r="AL19" i="5"/>
  <c r="AJ6" i="5"/>
  <c r="AK6" i="5"/>
  <c r="AL6" i="5"/>
  <c r="AJ7" i="5"/>
  <c r="AK7" i="5"/>
  <c r="AL7" i="5"/>
  <c r="AJ8" i="5"/>
  <c r="AK8" i="5"/>
  <c r="AL8" i="5"/>
  <c r="AJ9" i="5"/>
  <c r="AK9" i="5"/>
  <c r="AL9" i="5"/>
  <c r="AJ10" i="5"/>
  <c r="AK10" i="5"/>
  <c r="AL10" i="5"/>
  <c r="AJ11" i="5"/>
  <c r="AK11" i="5"/>
  <c r="AL11" i="5"/>
  <c r="AJ12" i="5"/>
  <c r="AK12" i="5"/>
  <c r="AL12" i="5"/>
  <c r="AJ13" i="5"/>
  <c r="AK13" i="5"/>
  <c r="AL13" i="5"/>
  <c r="AJ14" i="5"/>
  <c r="AK14" i="5"/>
  <c r="AL14" i="5"/>
  <c r="AJ15" i="5"/>
  <c r="AK15" i="5"/>
  <c r="AL15" i="5"/>
  <c r="AJ16" i="5"/>
  <c r="AK16" i="5"/>
  <c r="AL16" i="5"/>
  <c r="AJ17" i="5"/>
  <c r="AK17" i="5"/>
  <c r="AL17" i="5"/>
  <c r="AJ18" i="5"/>
  <c r="AK18" i="5"/>
  <c r="AL18" i="5"/>
  <c r="AJ19" i="5"/>
  <c r="AK19" i="5"/>
  <c r="AL5" i="5"/>
  <c r="AK5" i="5"/>
  <c r="AJ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5" i="5"/>
  <c r="AG18" i="5"/>
  <c r="AD6" i="5"/>
  <c r="AE6" i="5"/>
  <c r="AF6" i="5"/>
  <c r="AG6" i="5"/>
  <c r="AD7" i="5"/>
  <c r="AE7" i="5"/>
  <c r="AF7" i="5"/>
  <c r="AG7" i="5"/>
  <c r="AD8" i="5"/>
  <c r="AE8" i="5"/>
  <c r="AF8" i="5"/>
  <c r="AG8" i="5"/>
  <c r="AD9" i="5"/>
  <c r="AE9" i="5"/>
  <c r="AF9" i="5"/>
  <c r="AG9" i="5"/>
  <c r="AD10" i="5"/>
  <c r="AE10" i="5"/>
  <c r="AF10" i="5"/>
  <c r="AG10" i="5"/>
  <c r="AD11" i="5"/>
  <c r="AE11" i="5"/>
  <c r="AF11" i="5"/>
  <c r="AG11" i="5"/>
  <c r="AD12" i="5"/>
  <c r="AE12" i="5"/>
  <c r="AF12" i="5"/>
  <c r="AG12" i="5"/>
  <c r="AD13" i="5"/>
  <c r="AE13" i="5"/>
  <c r="AF13" i="5"/>
  <c r="AG13" i="5"/>
  <c r="AD14" i="5"/>
  <c r="AE14" i="5"/>
  <c r="AF14" i="5"/>
  <c r="AG14" i="5"/>
  <c r="AD15" i="5"/>
  <c r="AE15" i="5"/>
  <c r="AF15" i="5"/>
  <c r="AG15" i="5"/>
  <c r="AD16" i="5"/>
  <c r="AE16" i="5"/>
  <c r="AF16" i="5"/>
  <c r="AG16" i="5"/>
  <c r="AD17" i="5"/>
  <c r="AE17" i="5"/>
  <c r="AF17" i="5"/>
  <c r="AG17" i="5"/>
  <c r="AD18" i="5"/>
  <c r="AE18" i="5"/>
  <c r="AF18" i="5"/>
  <c r="AD19" i="5"/>
  <c r="AE19" i="5"/>
  <c r="AF19" i="5"/>
  <c r="AG19" i="5"/>
  <c r="AG5" i="5"/>
  <c r="AF5" i="5"/>
  <c r="AE5" i="5"/>
  <c r="AD5" i="5"/>
  <c r="Y5" i="5"/>
  <c r="X5" i="5"/>
  <c r="Z5" i="5"/>
  <c r="AA5" i="5"/>
  <c r="AB5" i="5"/>
  <c r="Y7" i="5"/>
  <c r="AC7" i="5" s="1"/>
  <c r="Z7" i="5"/>
  <c r="AA7" i="5"/>
  <c r="AB7" i="5"/>
  <c r="Y8" i="5"/>
  <c r="Z8" i="5"/>
  <c r="AA8" i="5"/>
  <c r="AB8" i="5"/>
  <c r="Y9" i="5"/>
  <c r="Z9" i="5"/>
  <c r="AA9" i="5"/>
  <c r="AB9" i="5"/>
  <c r="Y10" i="5"/>
  <c r="AC10" i="5" s="1"/>
  <c r="Z10" i="5"/>
  <c r="AA10" i="5"/>
  <c r="AB10" i="5"/>
  <c r="Y11" i="5"/>
  <c r="AC11" i="5" s="1"/>
  <c r="Z11" i="5"/>
  <c r="AA11" i="5"/>
  <c r="AB11" i="5"/>
  <c r="Y12" i="5"/>
  <c r="Z12" i="5"/>
  <c r="AA12" i="5"/>
  <c r="AB12" i="5"/>
  <c r="Y13" i="5"/>
  <c r="Z13" i="5"/>
  <c r="AA13" i="5"/>
  <c r="AB13" i="5"/>
  <c r="Y14" i="5"/>
  <c r="AC14" i="5" s="1"/>
  <c r="Z14" i="5"/>
  <c r="AA14" i="5"/>
  <c r="AB14" i="5"/>
  <c r="Y15" i="5"/>
  <c r="AC15" i="5" s="1"/>
  <c r="Z15" i="5"/>
  <c r="AA15" i="5"/>
  <c r="AB15" i="5"/>
  <c r="Y16" i="5"/>
  <c r="Z16" i="5"/>
  <c r="AA16" i="5"/>
  <c r="AB16" i="5"/>
  <c r="Y17" i="5"/>
  <c r="Z17" i="5"/>
  <c r="AA17" i="5"/>
  <c r="AB17" i="5"/>
  <c r="Y18" i="5"/>
  <c r="AC18" i="5" s="1"/>
  <c r="Z18" i="5"/>
  <c r="AA18" i="5"/>
  <c r="AB18" i="5"/>
  <c r="Y19" i="5"/>
  <c r="AC19" i="5" s="1"/>
  <c r="Z19" i="5"/>
  <c r="AA19" i="5"/>
  <c r="AB19" i="5"/>
  <c r="Y6" i="5"/>
  <c r="Z6" i="5"/>
  <c r="AA6" i="5"/>
  <c r="AB6" i="5"/>
  <c r="X10" i="5"/>
  <c r="X11" i="5"/>
  <c r="X13" i="5"/>
  <c r="X19" i="5"/>
  <c r="X18" i="5"/>
  <c r="W18" i="5"/>
  <c r="X17" i="5"/>
  <c r="X16" i="5"/>
  <c r="X15" i="5"/>
  <c r="X14" i="5"/>
  <c r="X12" i="5"/>
  <c r="X9" i="5"/>
  <c r="X8" i="5"/>
  <c r="X7" i="5"/>
  <c r="X6" i="5"/>
  <c r="AC5" i="5"/>
  <c r="AC6" i="5"/>
  <c r="AC8" i="5"/>
  <c r="AC9" i="5"/>
  <c r="AC12" i="5"/>
  <c r="AC13" i="5"/>
  <c r="AC16" i="5"/>
  <c r="AC17" i="5"/>
  <c r="S6" i="5"/>
  <c r="T6" i="5"/>
  <c r="U6" i="5"/>
  <c r="V6" i="5"/>
  <c r="W6" i="5"/>
  <c r="S7" i="5"/>
  <c r="T7" i="5"/>
  <c r="U7" i="5"/>
  <c r="V7" i="5"/>
  <c r="W7" i="5"/>
  <c r="S8" i="5"/>
  <c r="T8" i="5"/>
  <c r="U8" i="5"/>
  <c r="V8" i="5"/>
  <c r="W8" i="5"/>
  <c r="S9" i="5"/>
  <c r="T9" i="5"/>
  <c r="U9" i="5"/>
  <c r="V9" i="5"/>
  <c r="W9" i="5"/>
  <c r="S10" i="5"/>
  <c r="T10" i="5"/>
  <c r="U10" i="5"/>
  <c r="V10" i="5"/>
  <c r="W10" i="5"/>
  <c r="S11" i="5"/>
  <c r="T11" i="5"/>
  <c r="U11" i="5"/>
  <c r="V11" i="5"/>
  <c r="W11" i="5"/>
  <c r="S12" i="5"/>
  <c r="T12" i="5"/>
  <c r="U12" i="5"/>
  <c r="V12" i="5"/>
  <c r="W12" i="5"/>
  <c r="S13" i="5"/>
  <c r="T13" i="5"/>
  <c r="U13" i="5"/>
  <c r="V13" i="5"/>
  <c r="W13" i="5"/>
  <c r="S14" i="5"/>
  <c r="T14" i="5"/>
  <c r="U14" i="5"/>
  <c r="V14" i="5"/>
  <c r="W14" i="5"/>
  <c r="S15" i="5"/>
  <c r="T15" i="5"/>
  <c r="U15" i="5"/>
  <c r="V15" i="5"/>
  <c r="W15" i="5"/>
  <c r="S16" i="5"/>
  <c r="T16" i="5"/>
  <c r="U16" i="5"/>
  <c r="V16" i="5"/>
  <c r="W16" i="5"/>
  <c r="S17" i="5"/>
  <c r="T17" i="5"/>
  <c r="U17" i="5"/>
  <c r="V17" i="5"/>
  <c r="W17" i="5"/>
  <c r="S18" i="5"/>
  <c r="T18" i="5"/>
  <c r="U18" i="5"/>
  <c r="V18" i="5"/>
  <c r="S19" i="5"/>
  <c r="T19" i="5"/>
  <c r="U19" i="5"/>
  <c r="V19" i="5"/>
  <c r="W19" i="5"/>
  <c r="T5" i="5"/>
  <c r="U5" i="5"/>
  <c r="V5" i="5"/>
  <c r="W5" i="5"/>
  <c r="S5" i="5"/>
  <c r="E48" i="11"/>
  <c r="I48" i="11"/>
  <c r="C49" i="11"/>
  <c r="G49" i="11"/>
  <c r="K49" i="11"/>
  <c r="E50" i="11"/>
  <c r="I50" i="11"/>
  <c r="C51" i="11"/>
  <c r="E33" i="11"/>
  <c r="F33" i="11"/>
  <c r="F48" i="11" s="1"/>
  <c r="I33" i="11"/>
  <c r="J33" i="11"/>
  <c r="J48" i="11" s="1"/>
  <c r="C34" i="11"/>
  <c r="D34" i="11"/>
  <c r="D49" i="11" s="1"/>
  <c r="G34" i="11"/>
  <c r="H34" i="11"/>
  <c r="H49" i="11" s="1"/>
  <c r="K34" i="11"/>
  <c r="L34" i="11"/>
  <c r="L49" i="11" s="1"/>
  <c r="E35" i="11"/>
  <c r="F35" i="11"/>
  <c r="F50" i="11" s="1"/>
  <c r="I35" i="11"/>
  <c r="J35" i="11"/>
  <c r="J50" i="11" s="1"/>
  <c r="C36" i="11"/>
  <c r="D36" i="11"/>
  <c r="D51" i="11" s="1"/>
  <c r="G36" i="11"/>
  <c r="G51" i="11" s="1"/>
  <c r="H36" i="11"/>
  <c r="H51" i="11" s="1"/>
  <c r="K36" i="11"/>
  <c r="K51" i="11" s="1"/>
  <c r="L36" i="11"/>
  <c r="L51" i="11" s="1"/>
  <c r="E37" i="11"/>
  <c r="E52" i="11" s="1"/>
  <c r="F37" i="11"/>
  <c r="F52" i="11" s="1"/>
  <c r="I37" i="11"/>
  <c r="I52" i="11" s="1"/>
  <c r="J37" i="11"/>
  <c r="J52" i="11" s="1"/>
  <c r="C38" i="11"/>
  <c r="C53" i="11" s="1"/>
  <c r="D38" i="11"/>
  <c r="D53" i="11" s="1"/>
  <c r="G38" i="11"/>
  <c r="G53" i="11" s="1"/>
  <c r="H38" i="11"/>
  <c r="H53" i="11" s="1"/>
  <c r="K38" i="11"/>
  <c r="K53" i="11" s="1"/>
  <c r="L38" i="11"/>
  <c r="L53" i="11" s="1"/>
  <c r="E39" i="11"/>
  <c r="E54" i="11" s="1"/>
  <c r="F39" i="11"/>
  <c r="F54" i="11" s="1"/>
  <c r="I39" i="11"/>
  <c r="I54" i="11" s="1"/>
  <c r="J39" i="11"/>
  <c r="J54" i="11" s="1"/>
  <c r="C40" i="11"/>
  <c r="C55" i="11" s="1"/>
  <c r="D40" i="11"/>
  <c r="D55" i="11" s="1"/>
  <c r="G40" i="11"/>
  <c r="G55" i="11" s="1"/>
  <c r="H40" i="11"/>
  <c r="H55" i="11" s="1"/>
  <c r="K40" i="11"/>
  <c r="K55" i="11" s="1"/>
  <c r="L40" i="11"/>
  <c r="L55" i="11" s="1"/>
  <c r="E41" i="11"/>
  <c r="E56" i="11" s="1"/>
  <c r="F41" i="11"/>
  <c r="F56" i="11" s="1"/>
  <c r="I41" i="11"/>
  <c r="I56" i="11" s="1"/>
  <c r="J41" i="11"/>
  <c r="J56" i="11" s="1"/>
  <c r="C42" i="11"/>
  <c r="C57" i="11" s="1"/>
  <c r="D42" i="11"/>
  <c r="D57" i="11" s="1"/>
  <c r="G42" i="11"/>
  <c r="G57" i="11" s="1"/>
  <c r="H42" i="11"/>
  <c r="H57" i="11" s="1"/>
  <c r="K42" i="11"/>
  <c r="K57" i="11" s="1"/>
  <c r="L42" i="11"/>
  <c r="L57" i="11" s="1"/>
  <c r="E43" i="11"/>
  <c r="E58" i="11" s="1"/>
  <c r="F43" i="11"/>
  <c r="F58" i="11" s="1"/>
  <c r="I43" i="11"/>
  <c r="I58" i="11" s="1"/>
  <c r="J43" i="11"/>
  <c r="J58" i="11" s="1"/>
  <c r="B34" i="11"/>
  <c r="B49" i="11" s="1"/>
  <c r="B35" i="11"/>
  <c r="B50" i="11" s="1"/>
  <c r="B38" i="11"/>
  <c r="B53" i="11" s="1"/>
  <c r="B39" i="11"/>
  <c r="B54" i="11" s="1"/>
  <c r="B42" i="11"/>
  <c r="B57" i="11" s="1"/>
  <c r="B43" i="11"/>
  <c r="B58" i="11" s="1"/>
  <c r="A39" i="11"/>
  <c r="A54" i="11" s="1"/>
  <c r="A43" i="11"/>
  <c r="A58" i="11" s="1"/>
  <c r="E32" i="11"/>
  <c r="E47" i="11" s="1"/>
  <c r="M32" i="11"/>
  <c r="N32" i="11"/>
  <c r="C18" i="11"/>
  <c r="C33" i="11" s="1"/>
  <c r="C48" i="11" s="1"/>
  <c r="D18" i="11"/>
  <c r="D33" i="11" s="1"/>
  <c r="D48" i="11" s="1"/>
  <c r="E18" i="11"/>
  <c r="F18" i="11"/>
  <c r="G18" i="11"/>
  <c r="G33" i="11" s="1"/>
  <c r="G48" i="11" s="1"/>
  <c r="H18" i="11"/>
  <c r="H33" i="11" s="1"/>
  <c r="H48" i="11" s="1"/>
  <c r="I18" i="11"/>
  <c r="J18" i="11"/>
  <c r="K18" i="11"/>
  <c r="K33" i="11" s="1"/>
  <c r="K48" i="11" s="1"/>
  <c r="L18" i="11"/>
  <c r="L33" i="11" s="1"/>
  <c r="L48" i="11" s="1"/>
  <c r="C19" i="11"/>
  <c r="D19" i="11"/>
  <c r="E19" i="11"/>
  <c r="E34" i="11" s="1"/>
  <c r="E49" i="11" s="1"/>
  <c r="F19" i="11"/>
  <c r="F34" i="11" s="1"/>
  <c r="F49" i="11" s="1"/>
  <c r="G19" i="11"/>
  <c r="H19" i="11"/>
  <c r="I19" i="11"/>
  <c r="I34" i="11" s="1"/>
  <c r="I49" i="11" s="1"/>
  <c r="J19" i="11"/>
  <c r="J34" i="11" s="1"/>
  <c r="J49" i="11" s="1"/>
  <c r="K19" i="11"/>
  <c r="L19" i="11"/>
  <c r="C20" i="11"/>
  <c r="C35" i="11" s="1"/>
  <c r="C50" i="11" s="1"/>
  <c r="D20" i="11"/>
  <c r="D35" i="11" s="1"/>
  <c r="D50" i="11" s="1"/>
  <c r="E20" i="11"/>
  <c r="F20" i="11"/>
  <c r="G20" i="11"/>
  <c r="G35" i="11" s="1"/>
  <c r="G50" i="11" s="1"/>
  <c r="H20" i="11"/>
  <c r="H35" i="11" s="1"/>
  <c r="H50" i="11" s="1"/>
  <c r="I20" i="11"/>
  <c r="J20" i="11"/>
  <c r="K20" i="11"/>
  <c r="K35" i="11" s="1"/>
  <c r="K50" i="11" s="1"/>
  <c r="L20" i="11"/>
  <c r="L35" i="11" s="1"/>
  <c r="L50" i="11" s="1"/>
  <c r="C21" i="11"/>
  <c r="D21" i="11"/>
  <c r="E21" i="11"/>
  <c r="E36" i="11" s="1"/>
  <c r="E51" i="11" s="1"/>
  <c r="F21" i="11"/>
  <c r="F36" i="11" s="1"/>
  <c r="F51" i="11" s="1"/>
  <c r="G21" i="11"/>
  <c r="H21" i="11"/>
  <c r="I21" i="11"/>
  <c r="I36" i="11" s="1"/>
  <c r="I51" i="11" s="1"/>
  <c r="J21" i="11"/>
  <c r="J36" i="11" s="1"/>
  <c r="J51" i="11" s="1"/>
  <c r="K21" i="11"/>
  <c r="L21" i="11"/>
  <c r="C22" i="11"/>
  <c r="C37" i="11" s="1"/>
  <c r="C52" i="11" s="1"/>
  <c r="D22" i="11"/>
  <c r="D37" i="11" s="1"/>
  <c r="D52" i="11" s="1"/>
  <c r="E22" i="11"/>
  <c r="F22" i="11"/>
  <c r="G22" i="11"/>
  <c r="G37" i="11" s="1"/>
  <c r="G52" i="11" s="1"/>
  <c r="H22" i="11"/>
  <c r="H37" i="11" s="1"/>
  <c r="H52" i="11" s="1"/>
  <c r="I22" i="11"/>
  <c r="J22" i="11"/>
  <c r="K22" i="11"/>
  <c r="K37" i="11" s="1"/>
  <c r="K52" i="11" s="1"/>
  <c r="L22" i="11"/>
  <c r="L37" i="11" s="1"/>
  <c r="L52" i="11" s="1"/>
  <c r="C23" i="11"/>
  <c r="D23" i="11"/>
  <c r="E23" i="11"/>
  <c r="E38" i="11" s="1"/>
  <c r="E53" i="11" s="1"/>
  <c r="F23" i="11"/>
  <c r="F38" i="11" s="1"/>
  <c r="F53" i="11" s="1"/>
  <c r="G23" i="11"/>
  <c r="H23" i="11"/>
  <c r="I23" i="11"/>
  <c r="I38" i="11" s="1"/>
  <c r="I53" i="11" s="1"/>
  <c r="J23" i="11"/>
  <c r="J38" i="11" s="1"/>
  <c r="J53" i="11" s="1"/>
  <c r="K23" i="11"/>
  <c r="L23" i="11"/>
  <c r="C24" i="11"/>
  <c r="C39" i="11" s="1"/>
  <c r="C54" i="11" s="1"/>
  <c r="D24" i="11"/>
  <c r="D39" i="11" s="1"/>
  <c r="D54" i="11" s="1"/>
  <c r="E24" i="11"/>
  <c r="F24" i="11"/>
  <c r="G24" i="11"/>
  <c r="G39" i="11" s="1"/>
  <c r="G54" i="11" s="1"/>
  <c r="H24" i="11"/>
  <c r="H39" i="11" s="1"/>
  <c r="H54" i="11" s="1"/>
  <c r="I24" i="11"/>
  <c r="J24" i="11"/>
  <c r="K24" i="11"/>
  <c r="K39" i="11" s="1"/>
  <c r="K54" i="11" s="1"/>
  <c r="L24" i="11"/>
  <c r="L39" i="11" s="1"/>
  <c r="L54" i="11" s="1"/>
  <c r="C25" i="11"/>
  <c r="D25" i="11"/>
  <c r="E25" i="11"/>
  <c r="E40" i="11" s="1"/>
  <c r="E55" i="11" s="1"/>
  <c r="F25" i="11"/>
  <c r="F40" i="11" s="1"/>
  <c r="F55" i="11" s="1"/>
  <c r="G25" i="11"/>
  <c r="H25" i="11"/>
  <c r="I25" i="11"/>
  <c r="I40" i="11" s="1"/>
  <c r="I55" i="11" s="1"/>
  <c r="J25" i="11"/>
  <c r="J40" i="11" s="1"/>
  <c r="J55" i="11" s="1"/>
  <c r="K25" i="11"/>
  <c r="L25" i="11"/>
  <c r="C26" i="11"/>
  <c r="C41" i="11" s="1"/>
  <c r="C56" i="11" s="1"/>
  <c r="D26" i="11"/>
  <c r="D41" i="11" s="1"/>
  <c r="D56" i="11" s="1"/>
  <c r="E26" i="11"/>
  <c r="F26" i="11"/>
  <c r="G26" i="11"/>
  <c r="G41" i="11" s="1"/>
  <c r="G56" i="11" s="1"/>
  <c r="H26" i="11"/>
  <c r="H41" i="11" s="1"/>
  <c r="H56" i="11" s="1"/>
  <c r="I26" i="11"/>
  <c r="J26" i="11"/>
  <c r="K26" i="11"/>
  <c r="K41" i="11" s="1"/>
  <c r="K56" i="11" s="1"/>
  <c r="L26" i="11"/>
  <c r="L41" i="11" s="1"/>
  <c r="L56" i="11" s="1"/>
  <c r="C27" i="11"/>
  <c r="D27" i="11"/>
  <c r="E27" i="11"/>
  <c r="E42" i="11" s="1"/>
  <c r="E57" i="11" s="1"/>
  <c r="F27" i="11"/>
  <c r="F42" i="11" s="1"/>
  <c r="F57" i="11" s="1"/>
  <c r="G27" i="11"/>
  <c r="H27" i="11"/>
  <c r="I27" i="11"/>
  <c r="I42" i="11" s="1"/>
  <c r="I57" i="11" s="1"/>
  <c r="J27" i="11"/>
  <c r="J42" i="11" s="1"/>
  <c r="J57" i="11" s="1"/>
  <c r="K27" i="11"/>
  <c r="L27" i="11"/>
  <c r="C28" i="11"/>
  <c r="C43" i="11" s="1"/>
  <c r="C58" i="11" s="1"/>
  <c r="D28" i="11"/>
  <c r="D43" i="11" s="1"/>
  <c r="D58" i="11" s="1"/>
  <c r="E28" i="11"/>
  <c r="F28" i="11"/>
  <c r="G28" i="11"/>
  <c r="G43" i="11" s="1"/>
  <c r="G58" i="11" s="1"/>
  <c r="H28" i="11"/>
  <c r="H43" i="11" s="1"/>
  <c r="H58" i="11" s="1"/>
  <c r="I28" i="11"/>
  <c r="J28" i="11"/>
  <c r="K28" i="11"/>
  <c r="K43" i="11" s="1"/>
  <c r="K58" i="11" s="1"/>
  <c r="L28" i="11"/>
  <c r="L43" i="11" s="1"/>
  <c r="L58" i="11" s="1"/>
  <c r="B19" i="11"/>
  <c r="B20" i="11"/>
  <c r="B21" i="11"/>
  <c r="B36" i="11" s="1"/>
  <c r="B51" i="11" s="1"/>
  <c r="B22" i="11"/>
  <c r="B37" i="11" s="1"/>
  <c r="B52" i="11" s="1"/>
  <c r="B23" i="11"/>
  <c r="B24" i="11"/>
  <c r="B25" i="11"/>
  <c r="B40" i="11" s="1"/>
  <c r="B55" i="11" s="1"/>
  <c r="B26" i="11"/>
  <c r="B41" i="11" s="1"/>
  <c r="B56" i="11" s="1"/>
  <c r="B27" i="11"/>
  <c r="B28" i="11"/>
  <c r="B18" i="11"/>
  <c r="B33" i="11" s="1"/>
  <c r="B48" i="11" s="1"/>
  <c r="A18" i="11"/>
  <c r="A33" i="11" s="1"/>
  <c r="A48" i="11" s="1"/>
  <c r="A19" i="11"/>
  <c r="A34" i="11" s="1"/>
  <c r="A49" i="11" s="1"/>
  <c r="A20" i="11"/>
  <c r="A35" i="11" s="1"/>
  <c r="A50" i="11" s="1"/>
  <c r="A21" i="11"/>
  <c r="A36" i="11" s="1"/>
  <c r="A51" i="11" s="1"/>
  <c r="A22" i="11"/>
  <c r="A37" i="11" s="1"/>
  <c r="A52" i="11" s="1"/>
  <c r="A23" i="11"/>
  <c r="A38" i="11" s="1"/>
  <c r="A53" i="11" s="1"/>
  <c r="A24" i="11"/>
  <c r="A25" i="11"/>
  <c r="A40" i="11" s="1"/>
  <c r="A55" i="11" s="1"/>
  <c r="A26" i="11"/>
  <c r="A41" i="11" s="1"/>
  <c r="A56" i="11" s="1"/>
  <c r="A27" i="11"/>
  <c r="A42" i="11" s="1"/>
  <c r="A57" i="11" s="1"/>
  <c r="A28" i="11"/>
  <c r="H17" i="11"/>
  <c r="H32" i="11" s="1"/>
  <c r="H47" i="11" s="1"/>
  <c r="I17" i="11"/>
  <c r="I32" i="11" s="1"/>
  <c r="I47" i="11" s="1"/>
  <c r="J17" i="11"/>
  <c r="J32" i="11" s="1"/>
  <c r="J47" i="11" s="1"/>
  <c r="K17" i="11"/>
  <c r="K32" i="11" s="1"/>
  <c r="K47" i="11" s="1"/>
  <c r="L17" i="11"/>
  <c r="L32" i="11" s="1"/>
  <c r="L47" i="11" s="1"/>
  <c r="B17" i="11"/>
  <c r="B32" i="11" s="1"/>
  <c r="B47" i="11" s="1"/>
  <c r="C17" i="11"/>
  <c r="C32" i="11" s="1"/>
  <c r="C47" i="11" s="1"/>
  <c r="D17" i="11"/>
  <c r="D32" i="11" s="1"/>
  <c r="D47" i="11" s="1"/>
  <c r="E17" i="11"/>
  <c r="F17" i="11"/>
  <c r="F32" i="11" s="1"/>
  <c r="F47" i="11" s="1"/>
  <c r="G17" i="11"/>
  <c r="G32" i="11" s="1"/>
  <c r="G47" i="11" s="1"/>
  <c r="A17" i="11"/>
  <c r="A32" i="11" s="1"/>
  <c r="A47" i="11" s="1"/>
  <c r="M5" i="7" l="1"/>
  <c r="O5" i="7" s="1"/>
  <c r="F42" i="7"/>
  <c r="E42" i="7"/>
  <c r="C42" i="7"/>
  <c r="D38" i="10"/>
  <c r="E38" i="10"/>
  <c r="F38" i="10"/>
  <c r="G38" i="10"/>
  <c r="H38" i="10"/>
  <c r="I38" i="10"/>
  <c r="J38" i="10"/>
  <c r="K38" i="10"/>
  <c r="L38" i="10"/>
  <c r="M38" i="10"/>
  <c r="D39" i="10"/>
  <c r="E39" i="10"/>
  <c r="F39" i="10"/>
  <c r="G39" i="10"/>
  <c r="H39" i="10"/>
  <c r="I39" i="10"/>
  <c r="J39" i="10"/>
  <c r="K39" i="10"/>
  <c r="L39" i="10"/>
  <c r="M39" i="10"/>
  <c r="D30" i="10"/>
  <c r="E30" i="10"/>
  <c r="F30" i="10"/>
  <c r="G30" i="10"/>
  <c r="H30" i="10"/>
  <c r="I30" i="10"/>
  <c r="J30" i="10"/>
  <c r="K30" i="10"/>
  <c r="L30" i="10"/>
  <c r="M30" i="10"/>
  <c r="D31" i="10"/>
  <c r="E31" i="10"/>
  <c r="F31" i="10"/>
  <c r="G31" i="10"/>
  <c r="H31" i="10"/>
  <c r="I31" i="10"/>
  <c r="J31" i="10"/>
  <c r="K31" i="10"/>
  <c r="L31" i="10"/>
  <c r="M31" i="10"/>
  <c r="D32" i="10"/>
  <c r="E32" i="10"/>
  <c r="F32" i="10"/>
  <c r="G32" i="10"/>
  <c r="H32" i="10"/>
  <c r="I32" i="10"/>
  <c r="J32" i="10"/>
  <c r="K32" i="10"/>
  <c r="L32" i="10"/>
  <c r="M32" i="10"/>
  <c r="D33" i="10"/>
  <c r="E33" i="10"/>
  <c r="F33" i="10"/>
  <c r="G33" i="10"/>
  <c r="H33" i="10"/>
  <c r="I33" i="10"/>
  <c r="J33" i="10"/>
  <c r="K33" i="10"/>
  <c r="L33" i="10"/>
  <c r="M33" i="10"/>
  <c r="D34" i="10"/>
  <c r="E34" i="10"/>
  <c r="F34" i="10"/>
  <c r="G34" i="10"/>
  <c r="H34" i="10"/>
  <c r="I34" i="10"/>
  <c r="J34" i="10"/>
  <c r="K34" i="10"/>
  <c r="L34" i="10"/>
  <c r="M34" i="10"/>
  <c r="D35" i="10"/>
  <c r="E35" i="10"/>
  <c r="F35" i="10"/>
  <c r="G35" i="10"/>
  <c r="H35" i="10"/>
  <c r="I35" i="10"/>
  <c r="J35" i="10"/>
  <c r="K35" i="10"/>
  <c r="L35" i="10"/>
  <c r="M35" i="10"/>
  <c r="D36" i="10"/>
  <c r="E36" i="10"/>
  <c r="F36" i="10"/>
  <c r="G36" i="10"/>
  <c r="H36" i="10"/>
  <c r="I36" i="10"/>
  <c r="J36" i="10"/>
  <c r="K36" i="10"/>
  <c r="L36" i="10"/>
  <c r="M36" i="10"/>
  <c r="D37" i="10"/>
  <c r="E37" i="10"/>
  <c r="F37" i="10"/>
  <c r="G37" i="10"/>
  <c r="H37" i="10"/>
  <c r="I37" i="10"/>
  <c r="J37" i="10"/>
  <c r="K37" i="10"/>
  <c r="L37" i="10"/>
  <c r="M37" i="10"/>
  <c r="D2" i="10"/>
  <c r="E2" i="10"/>
  <c r="F2" i="10"/>
  <c r="G2" i="10"/>
  <c r="H2" i="10"/>
  <c r="I2" i="10"/>
  <c r="J2" i="10"/>
  <c r="K2" i="10"/>
  <c r="L2" i="10"/>
  <c r="M2" i="10"/>
  <c r="D3" i="10"/>
  <c r="E3" i="10"/>
  <c r="F3" i="10"/>
  <c r="G3" i="10"/>
  <c r="H3" i="10"/>
  <c r="I3" i="10"/>
  <c r="J3" i="10"/>
  <c r="K3" i="10"/>
  <c r="L3" i="10"/>
  <c r="M3" i="10"/>
  <c r="D4" i="10"/>
  <c r="E4" i="10"/>
  <c r="F4" i="10"/>
  <c r="G4" i="10"/>
  <c r="H4" i="10"/>
  <c r="I4" i="10"/>
  <c r="J4" i="10"/>
  <c r="K4" i="10"/>
  <c r="L4" i="10"/>
  <c r="M4" i="10"/>
  <c r="D5" i="10"/>
  <c r="E5" i="10"/>
  <c r="F5" i="10"/>
  <c r="G5" i="10"/>
  <c r="H5" i="10"/>
  <c r="I5" i="10"/>
  <c r="J5" i="10"/>
  <c r="K5" i="10"/>
  <c r="L5" i="10"/>
  <c r="M5" i="10"/>
  <c r="D6" i="10"/>
  <c r="E6" i="10"/>
  <c r="F6" i="10"/>
  <c r="G6" i="10"/>
  <c r="H6" i="10"/>
  <c r="I6" i="10"/>
  <c r="J6" i="10"/>
  <c r="K6" i="10"/>
  <c r="L6" i="10"/>
  <c r="M6" i="10"/>
  <c r="D7" i="10"/>
  <c r="E7" i="10"/>
  <c r="F7" i="10"/>
  <c r="G7" i="10"/>
  <c r="H7" i="10"/>
  <c r="I7" i="10"/>
  <c r="J7" i="10"/>
  <c r="K7" i="10"/>
  <c r="L7" i="10"/>
  <c r="M7" i="10"/>
  <c r="D8" i="10"/>
  <c r="E8" i="10"/>
  <c r="F8" i="10"/>
  <c r="G8" i="10"/>
  <c r="H8" i="10"/>
  <c r="I8" i="10"/>
  <c r="J8" i="10"/>
  <c r="K8" i="10"/>
  <c r="L8" i="10"/>
  <c r="M8" i="10"/>
  <c r="D9" i="10"/>
  <c r="E9" i="10"/>
  <c r="F9" i="10"/>
  <c r="G9" i="10"/>
  <c r="H9" i="10"/>
  <c r="I9" i="10"/>
  <c r="J9" i="10"/>
  <c r="K9" i="10"/>
  <c r="L9" i="10"/>
  <c r="M9" i="10"/>
  <c r="D10" i="10"/>
  <c r="E10" i="10"/>
  <c r="F10" i="10"/>
  <c r="G10" i="10"/>
  <c r="H10" i="10"/>
  <c r="I10" i="10"/>
  <c r="J10" i="10"/>
  <c r="K10" i="10"/>
  <c r="L10" i="10"/>
  <c r="M10" i="10"/>
  <c r="D11" i="10"/>
  <c r="E11" i="10"/>
  <c r="F11" i="10"/>
  <c r="G11" i="10"/>
  <c r="H11" i="10"/>
  <c r="I11" i="10"/>
  <c r="J11" i="10"/>
  <c r="K11" i="10"/>
  <c r="L11" i="10"/>
  <c r="M11" i="10"/>
  <c r="D12" i="10"/>
  <c r="E12" i="10"/>
  <c r="F12" i="10"/>
  <c r="G12" i="10"/>
  <c r="H12" i="10"/>
  <c r="I12" i="10"/>
  <c r="J12" i="10"/>
  <c r="K12" i="10"/>
  <c r="L12" i="10"/>
  <c r="M12" i="10"/>
  <c r="D13" i="10"/>
  <c r="E13" i="10"/>
  <c r="F13" i="10"/>
  <c r="G13" i="10"/>
  <c r="H13" i="10"/>
  <c r="I13" i="10"/>
  <c r="J13" i="10"/>
  <c r="K13" i="10"/>
  <c r="L13" i="10"/>
  <c r="M13" i="10"/>
  <c r="D14" i="10"/>
  <c r="E14" i="10"/>
  <c r="F14" i="10"/>
  <c r="G14" i="10"/>
  <c r="H14" i="10"/>
  <c r="I14" i="10"/>
  <c r="J14" i="10"/>
  <c r="K14" i="10"/>
  <c r="L14" i="10"/>
  <c r="M14" i="10"/>
  <c r="D15" i="10"/>
  <c r="E15" i="10"/>
  <c r="F15" i="10"/>
  <c r="G15" i="10"/>
  <c r="H15" i="10"/>
  <c r="I15" i="10"/>
  <c r="J15" i="10"/>
  <c r="K15" i="10"/>
  <c r="L15" i="10"/>
  <c r="M15" i="10"/>
  <c r="D16" i="10"/>
  <c r="E16" i="10"/>
  <c r="F16" i="10"/>
  <c r="G16" i="10"/>
  <c r="H16" i="10"/>
  <c r="I16" i="10"/>
  <c r="J16" i="10"/>
  <c r="K16" i="10"/>
  <c r="L16" i="10"/>
  <c r="M16" i="10"/>
  <c r="D17" i="10"/>
  <c r="E17" i="10"/>
  <c r="F17" i="10"/>
  <c r="G17" i="10"/>
  <c r="H17" i="10"/>
  <c r="I17" i="10"/>
  <c r="J17" i="10"/>
  <c r="K17" i="10"/>
  <c r="L17" i="10"/>
  <c r="M17" i="10"/>
  <c r="D18" i="10"/>
  <c r="E18" i="10"/>
  <c r="F18" i="10"/>
  <c r="G18" i="10"/>
  <c r="H18" i="10"/>
  <c r="I18" i="10"/>
  <c r="J18" i="10"/>
  <c r="K18" i="10"/>
  <c r="L18" i="10"/>
  <c r="M18" i="10"/>
  <c r="D19" i="10"/>
  <c r="E19" i="10"/>
  <c r="F19" i="10"/>
  <c r="G19" i="10"/>
  <c r="H19" i="10"/>
  <c r="I19" i="10"/>
  <c r="J19" i="10"/>
  <c r="K19" i="10"/>
  <c r="L19" i="10"/>
  <c r="M19" i="10"/>
  <c r="D20" i="10"/>
  <c r="E20" i="10"/>
  <c r="F20" i="10"/>
  <c r="G20" i="10"/>
  <c r="H20" i="10"/>
  <c r="I20" i="10"/>
  <c r="J20" i="10"/>
  <c r="K20" i="10"/>
  <c r="L20" i="10"/>
  <c r="M20" i="10"/>
  <c r="D21" i="10"/>
  <c r="E21" i="10"/>
  <c r="F21" i="10"/>
  <c r="G21" i="10"/>
  <c r="H21" i="10"/>
  <c r="I21" i="10"/>
  <c r="J21" i="10"/>
  <c r="K21" i="10"/>
  <c r="L21" i="10"/>
  <c r="M21" i="10"/>
  <c r="D22" i="10"/>
  <c r="E22" i="10"/>
  <c r="F22" i="10"/>
  <c r="G22" i="10"/>
  <c r="H22" i="10"/>
  <c r="I22" i="10"/>
  <c r="J22" i="10"/>
  <c r="K22" i="10"/>
  <c r="L22" i="10"/>
  <c r="M22" i="10"/>
  <c r="D23" i="10"/>
  <c r="E23" i="10"/>
  <c r="F23" i="10"/>
  <c r="G23" i="10"/>
  <c r="H23" i="10"/>
  <c r="I23" i="10"/>
  <c r="J23" i="10"/>
  <c r="K23" i="10"/>
  <c r="L23" i="10"/>
  <c r="M23" i="10"/>
  <c r="D24" i="10"/>
  <c r="E24" i="10"/>
  <c r="F24" i="10"/>
  <c r="G24" i="10"/>
  <c r="H24" i="10"/>
  <c r="I24" i="10"/>
  <c r="J24" i="10"/>
  <c r="K24" i="10"/>
  <c r="L24" i="10"/>
  <c r="M24" i="10"/>
  <c r="D25" i="10"/>
  <c r="E25" i="10"/>
  <c r="F25" i="10"/>
  <c r="G25" i="10"/>
  <c r="H25" i="10"/>
  <c r="I25" i="10"/>
  <c r="J25" i="10"/>
  <c r="K25" i="10"/>
  <c r="L25" i="10"/>
  <c r="M25" i="10"/>
  <c r="D26" i="10"/>
  <c r="E26" i="10"/>
  <c r="F26" i="10"/>
  <c r="G26" i="10"/>
  <c r="H26" i="10"/>
  <c r="I26" i="10"/>
  <c r="J26" i="10"/>
  <c r="K26" i="10"/>
  <c r="L26" i="10"/>
  <c r="M26" i="10"/>
  <c r="D27" i="10"/>
  <c r="E27" i="10"/>
  <c r="F27" i="10"/>
  <c r="G27" i="10"/>
  <c r="H27" i="10"/>
  <c r="I27" i="10"/>
  <c r="J27" i="10"/>
  <c r="K27" i="10"/>
  <c r="L27" i="10"/>
  <c r="M27" i="10"/>
  <c r="D28" i="10"/>
  <c r="E28" i="10"/>
  <c r="F28" i="10"/>
  <c r="G28" i="10"/>
  <c r="H28" i="10"/>
  <c r="I28" i="10"/>
  <c r="J28" i="10"/>
  <c r="K28" i="10"/>
  <c r="L28" i="10"/>
  <c r="M28" i="10"/>
  <c r="D29" i="10"/>
  <c r="E29" i="10"/>
  <c r="F29" i="10"/>
  <c r="G29" i="10"/>
  <c r="H29" i="10"/>
  <c r="I29" i="10"/>
  <c r="J29" i="10"/>
  <c r="K29" i="10"/>
  <c r="L29" i="10"/>
  <c r="M29" i="10"/>
  <c r="D1" i="10"/>
  <c r="E1" i="10"/>
  <c r="F1" i="10"/>
  <c r="G1" i="10"/>
  <c r="H1" i="10"/>
  <c r="I1" i="10"/>
  <c r="J1" i="10"/>
  <c r="K1" i="10"/>
  <c r="L1" i="10"/>
  <c r="M1" i="10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B105" i="6"/>
  <c r="I105" i="6"/>
  <c r="J105" i="6"/>
  <c r="K105" i="6"/>
  <c r="A105" i="6"/>
  <c r="C41" i="2"/>
  <c r="D41" i="2"/>
  <c r="E41" i="2"/>
  <c r="F41" i="2"/>
  <c r="G41" i="2"/>
  <c r="H41" i="2"/>
  <c r="I41" i="2"/>
  <c r="J41" i="2"/>
  <c r="K41" i="2"/>
  <c r="L41" i="2"/>
  <c r="M41" i="2"/>
  <c r="C5" i="2"/>
  <c r="D5" i="2"/>
  <c r="E5" i="2"/>
  <c r="F5" i="2"/>
  <c r="G5" i="2"/>
  <c r="H5" i="2"/>
  <c r="I5" i="2"/>
  <c r="J5" i="2"/>
  <c r="K5" i="2"/>
  <c r="L5" i="2"/>
  <c r="M5" i="2"/>
  <c r="C6" i="2"/>
  <c r="D6" i="2"/>
  <c r="E6" i="2"/>
  <c r="F6" i="2"/>
  <c r="G6" i="2"/>
  <c r="H6" i="2"/>
  <c r="I6" i="2"/>
  <c r="J6" i="2"/>
  <c r="K6" i="2"/>
  <c r="L6" i="2"/>
  <c r="M6" i="2"/>
  <c r="C7" i="2"/>
  <c r="D7" i="2"/>
  <c r="E7" i="2"/>
  <c r="F7" i="2"/>
  <c r="G7" i="2"/>
  <c r="H7" i="2"/>
  <c r="I7" i="2"/>
  <c r="J7" i="2"/>
  <c r="K7" i="2"/>
  <c r="L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1" i="2"/>
  <c r="D11" i="2"/>
  <c r="E11" i="2"/>
  <c r="F11" i="2"/>
  <c r="G11" i="2"/>
  <c r="H11" i="2"/>
  <c r="I11" i="2"/>
  <c r="J11" i="2"/>
  <c r="K11" i="2"/>
  <c r="L11" i="2"/>
  <c r="M11" i="2"/>
  <c r="C12" i="2"/>
  <c r="D12" i="2"/>
  <c r="E12" i="2"/>
  <c r="F12" i="2"/>
  <c r="G12" i="2"/>
  <c r="H12" i="2"/>
  <c r="I12" i="2"/>
  <c r="J12" i="2"/>
  <c r="K12" i="2"/>
  <c r="L12" i="2"/>
  <c r="M12" i="2"/>
  <c r="C13" i="2"/>
  <c r="D13" i="2"/>
  <c r="E13" i="2"/>
  <c r="F13" i="2"/>
  <c r="G13" i="2"/>
  <c r="H13" i="2"/>
  <c r="I13" i="2"/>
  <c r="J13" i="2"/>
  <c r="K13" i="2"/>
  <c r="L13" i="2"/>
  <c r="M13" i="2"/>
  <c r="C14" i="2"/>
  <c r="D14" i="2"/>
  <c r="E14" i="2"/>
  <c r="F14" i="2"/>
  <c r="G14" i="2"/>
  <c r="H14" i="2"/>
  <c r="I14" i="2"/>
  <c r="J14" i="2"/>
  <c r="K14" i="2"/>
  <c r="L14" i="2"/>
  <c r="M14" i="2"/>
  <c r="C15" i="2"/>
  <c r="D15" i="2"/>
  <c r="E15" i="2"/>
  <c r="F15" i="2"/>
  <c r="G15" i="2"/>
  <c r="H15" i="2"/>
  <c r="I15" i="2"/>
  <c r="J15" i="2"/>
  <c r="K15" i="2"/>
  <c r="L15" i="2"/>
  <c r="M15" i="2"/>
  <c r="C16" i="2"/>
  <c r="D16" i="2"/>
  <c r="E16" i="2"/>
  <c r="F16" i="2"/>
  <c r="G16" i="2"/>
  <c r="H16" i="2"/>
  <c r="I16" i="2"/>
  <c r="J16" i="2"/>
  <c r="K16" i="2"/>
  <c r="L16" i="2"/>
  <c r="M16" i="2"/>
  <c r="C17" i="2"/>
  <c r="D17" i="2"/>
  <c r="E17" i="2"/>
  <c r="F17" i="2"/>
  <c r="G17" i="2"/>
  <c r="H17" i="2"/>
  <c r="I17" i="2"/>
  <c r="J17" i="2"/>
  <c r="K17" i="2"/>
  <c r="L17" i="2"/>
  <c r="M17" i="2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0" i="2"/>
  <c r="D20" i="2"/>
  <c r="E20" i="2"/>
  <c r="F20" i="2"/>
  <c r="G20" i="2"/>
  <c r="H20" i="2"/>
  <c r="I20" i="2"/>
  <c r="J20" i="2"/>
  <c r="K20" i="2"/>
  <c r="L20" i="2"/>
  <c r="M20" i="2"/>
  <c r="C21" i="2"/>
  <c r="D21" i="2"/>
  <c r="E21" i="2"/>
  <c r="F21" i="2"/>
  <c r="G21" i="2"/>
  <c r="H21" i="2"/>
  <c r="I21" i="2"/>
  <c r="J21" i="2"/>
  <c r="K21" i="2"/>
  <c r="L21" i="2"/>
  <c r="M21" i="2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23" i="2"/>
  <c r="C24" i="2"/>
  <c r="D24" i="2"/>
  <c r="E24" i="2"/>
  <c r="F24" i="2"/>
  <c r="G24" i="2"/>
  <c r="H24" i="2"/>
  <c r="I24" i="2"/>
  <c r="J24" i="2"/>
  <c r="K24" i="2"/>
  <c r="L24" i="2"/>
  <c r="M24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C29" i="2"/>
  <c r="D29" i="2"/>
  <c r="E29" i="2"/>
  <c r="F29" i="2"/>
  <c r="G29" i="2"/>
  <c r="H29" i="2"/>
  <c r="I29" i="2"/>
  <c r="J29" i="2"/>
  <c r="K29" i="2"/>
  <c r="L29" i="2"/>
  <c r="M29" i="2"/>
  <c r="C30" i="2"/>
  <c r="D30" i="2"/>
  <c r="E30" i="2"/>
  <c r="F30" i="2"/>
  <c r="G30" i="2"/>
  <c r="H30" i="2"/>
  <c r="I30" i="2"/>
  <c r="J30" i="2"/>
  <c r="K30" i="2"/>
  <c r="L30" i="2"/>
  <c r="M30" i="2"/>
  <c r="C31" i="2"/>
  <c r="D31" i="2"/>
  <c r="E31" i="2"/>
  <c r="F31" i="2"/>
  <c r="G31" i="2"/>
  <c r="H31" i="2"/>
  <c r="I31" i="2"/>
  <c r="J31" i="2"/>
  <c r="K31" i="2"/>
  <c r="L31" i="2"/>
  <c r="M31" i="2"/>
  <c r="C32" i="2"/>
  <c r="D32" i="2"/>
  <c r="E32" i="2"/>
  <c r="F32" i="2"/>
  <c r="G32" i="2"/>
  <c r="H32" i="2"/>
  <c r="I32" i="2"/>
  <c r="J32" i="2"/>
  <c r="K32" i="2"/>
  <c r="L32" i="2"/>
  <c r="M32" i="2"/>
  <c r="C33" i="2"/>
  <c r="D33" i="2"/>
  <c r="E33" i="2"/>
  <c r="F33" i="2"/>
  <c r="G33" i="2"/>
  <c r="H33" i="2"/>
  <c r="I33" i="2"/>
  <c r="J33" i="2"/>
  <c r="K33" i="2"/>
  <c r="L33" i="2"/>
  <c r="M33" i="2"/>
  <c r="C34" i="2"/>
  <c r="D34" i="2"/>
  <c r="E34" i="2"/>
  <c r="F34" i="2"/>
  <c r="G34" i="2"/>
  <c r="H34" i="2"/>
  <c r="I34" i="2"/>
  <c r="J34" i="2"/>
  <c r="K34" i="2"/>
  <c r="L34" i="2"/>
  <c r="M34" i="2"/>
  <c r="C35" i="2"/>
  <c r="D35" i="2"/>
  <c r="E35" i="2"/>
  <c r="F35" i="2"/>
  <c r="G35" i="2"/>
  <c r="H35" i="2"/>
  <c r="I35" i="2"/>
  <c r="J35" i="2"/>
  <c r="K35" i="2"/>
  <c r="L35" i="2"/>
  <c r="M35" i="2"/>
  <c r="C36" i="2"/>
  <c r="D36" i="2"/>
  <c r="E36" i="2"/>
  <c r="F36" i="2"/>
  <c r="G36" i="2"/>
  <c r="H36" i="2"/>
  <c r="I36" i="2"/>
  <c r="J36" i="2"/>
  <c r="K36" i="2"/>
  <c r="L36" i="2"/>
  <c r="M36" i="2"/>
  <c r="C37" i="2"/>
  <c r="D37" i="2"/>
  <c r="E37" i="2"/>
  <c r="F37" i="2"/>
  <c r="G37" i="2"/>
  <c r="H37" i="2"/>
  <c r="I37" i="2"/>
  <c r="J37" i="2"/>
  <c r="K37" i="2"/>
  <c r="L37" i="2"/>
  <c r="M37" i="2"/>
  <c r="C38" i="2"/>
  <c r="D38" i="2"/>
  <c r="E38" i="2"/>
  <c r="F38" i="2"/>
  <c r="G38" i="2"/>
  <c r="H38" i="2"/>
  <c r="I38" i="2"/>
  <c r="J38" i="2"/>
  <c r="K38" i="2"/>
  <c r="L38" i="2"/>
  <c r="M38" i="2"/>
  <c r="C39" i="2"/>
  <c r="D39" i="2"/>
  <c r="E39" i="2"/>
  <c r="F39" i="2"/>
  <c r="G39" i="2"/>
  <c r="H39" i="2"/>
  <c r="I39" i="2"/>
  <c r="J39" i="2"/>
  <c r="K39" i="2"/>
  <c r="L39" i="2"/>
  <c r="M39" i="2"/>
  <c r="C40" i="2"/>
  <c r="D40" i="2"/>
  <c r="E40" i="2"/>
  <c r="F40" i="2"/>
  <c r="G40" i="2"/>
  <c r="H40" i="2"/>
  <c r="I40" i="2"/>
  <c r="J40" i="2"/>
  <c r="K40" i="2"/>
  <c r="L40" i="2"/>
  <c r="M40" i="2"/>
  <c r="D4" i="2"/>
  <c r="E4" i="2"/>
  <c r="F4" i="2"/>
  <c r="G4" i="2"/>
  <c r="H4" i="2"/>
  <c r="I4" i="2"/>
  <c r="J4" i="2"/>
  <c r="K4" i="2"/>
  <c r="L4" i="2"/>
  <c r="M4" i="2"/>
  <c r="C6" i="5"/>
  <c r="D6" i="5"/>
  <c r="E6" i="5"/>
  <c r="F6" i="5"/>
  <c r="G6" i="5"/>
  <c r="C7" i="5"/>
  <c r="D7" i="5"/>
  <c r="E7" i="5"/>
  <c r="F7" i="5"/>
  <c r="G7" i="5"/>
  <c r="C8" i="5"/>
  <c r="D8" i="5"/>
  <c r="E8" i="5"/>
  <c r="F8" i="5"/>
  <c r="G8" i="5"/>
  <c r="C9" i="5"/>
  <c r="D9" i="5"/>
  <c r="E9" i="5"/>
  <c r="F9" i="5"/>
  <c r="G9" i="5"/>
  <c r="C10" i="5"/>
  <c r="D10" i="5"/>
  <c r="E10" i="5"/>
  <c r="F10" i="5"/>
  <c r="G10" i="5"/>
  <c r="C11" i="5"/>
  <c r="D11" i="5"/>
  <c r="E11" i="5"/>
  <c r="F11" i="5"/>
  <c r="G11" i="5"/>
  <c r="C12" i="5"/>
  <c r="D12" i="5"/>
  <c r="E12" i="5"/>
  <c r="F12" i="5"/>
  <c r="G12" i="5"/>
  <c r="C13" i="5"/>
  <c r="D13" i="5"/>
  <c r="E13" i="5"/>
  <c r="F13" i="5"/>
  <c r="G13" i="5"/>
  <c r="C14" i="5"/>
  <c r="D14" i="5"/>
  <c r="E14" i="5"/>
  <c r="F14" i="5"/>
  <c r="G14" i="5"/>
  <c r="C15" i="5"/>
  <c r="D15" i="5"/>
  <c r="E15" i="5"/>
  <c r="F15" i="5"/>
  <c r="G15" i="5"/>
  <c r="C16" i="5"/>
  <c r="D16" i="5"/>
  <c r="E16" i="5"/>
  <c r="F16" i="5"/>
  <c r="G16" i="5"/>
  <c r="C17" i="5"/>
  <c r="D17" i="5"/>
  <c r="E17" i="5"/>
  <c r="F17" i="5"/>
  <c r="G17" i="5"/>
  <c r="C18" i="5"/>
  <c r="D18" i="5"/>
  <c r="E18" i="5"/>
  <c r="F18" i="5"/>
  <c r="G18" i="5"/>
  <c r="C19" i="5"/>
  <c r="D19" i="5"/>
  <c r="E19" i="5"/>
  <c r="F19" i="5"/>
  <c r="G19" i="5"/>
  <c r="D5" i="5"/>
  <c r="E5" i="5"/>
  <c r="F5" i="5"/>
  <c r="G5" i="5"/>
  <c r="C5" i="5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37" i="6" s="1"/>
  <c r="I8" i="6"/>
  <c r="D86" i="6"/>
  <c r="D105" i="6" s="1"/>
  <c r="E86" i="6"/>
  <c r="E105" i="6" s="1"/>
  <c r="F86" i="6"/>
  <c r="F105" i="6" s="1"/>
  <c r="G86" i="6"/>
  <c r="G105" i="6" s="1"/>
  <c r="H86" i="6"/>
  <c r="H105" i="6" s="1"/>
  <c r="C86" i="6"/>
  <c r="C105" i="6" s="1"/>
  <c r="C101" i="6"/>
  <c r="C120" i="6" s="1"/>
  <c r="C88" i="6"/>
  <c r="C107" i="6" s="1"/>
  <c r="C89" i="6"/>
  <c r="C108" i="6" s="1"/>
  <c r="C90" i="6"/>
  <c r="C109" i="6" s="1"/>
  <c r="C91" i="6"/>
  <c r="C110" i="6" s="1"/>
  <c r="C92" i="6"/>
  <c r="C111" i="6" s="1"/>
  <c r="C93" i="6"/>
  <c r="C112" i="6" s="1"/>
  <c r="C94" i="6"/>
  <c r="C113" i="6" s="1"/>
  <c r="C95" i="6"/>
  <c r="C114" i="6" s="1"/>
  <c r="C96" i="6"/>
  <c r="C115" i="6" s="1"/>
  <c r="C97" i="6"/>
  <c r="C116" i="6" s="1"/>
  <c r="C98" i="6"/>
  <c r="C117" i="6" s="1"/>
  <c r="C99" i="6"/>
  <c r="C118" i="6" s="1"/>
  <c r="C100" i="6"/>
  <c r="C119" i="6" s="1"/>
  <c r="C87" i="6"/>
  <c r="C106" i="6" s="1"/>
  <c r="I27" i="6"/>
  <c r="I31" i="6"/>
  <c r="I35" i="6"/>
  <c r="A60" i="5"/>
  <c r="B60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B45" i="5"/>
  <c r="C45" i="5"/>
  <c r="D45" i="5"/>
  <c r="E45" i="5"/>
  <c r="F45" i="5"/>
  <c r="G45" i="5"/>
  <c r="A45" i="5"/>
  <c r="A19" i="5"/>
  <c r="J13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C4" i="5"/>
  <c r="D4" i="5"/>
  <c r="E4" i="5"/>
  <c r="F4" i="5"/>
  <c r="G4" i="5"/>
  <c r="A4" i="5"/>
  <c r="AF5" i="2" l="1"/>
  <c r="AF4" i="2"/>
  <c r="AF45" i="2" s="1"/>
  <c r="AF44" i="2"/>
  <c r="AG41" i="2"/>
  <c r="AM35" i="2"/>
  <c r="AH30" i="2"/>
  <c r="AF28" i="2"/>
  <c r="AM19" i="2"/>
  <c r="AJ16" i="2"/>
  <c r="AD47" i="2"/>
  <c r="AM4" i="2"/>
  <c r="AM15" i="2" s="1"/>
  <c r="AM5" i="2"/>
  <c r="AM22" i="2" s="1"/>
  <c r="AI10" i="2"/>
  <c r="AI4" i="2"/>
  <c r="AI43" i="2" s="1"/>
  <c r="AI5" i="2"/>
  <c r="AI15" i="2" s="1"/>
  <c r="AD43" i="2"/>
  <c r="AF41" i="2"/>
  <c r="AI40" i="2"/>
  <c r="AM32" i="2"/>
  <c r="AJ29" i="2"/>
  <c r="AF25" i="2"/>
  <c r="AI24" i="2"/>
  <c r="AJ21" i="2"/>
  <c r="AG18" i="2"/>
  <c r="AM12" i="2"/>
  <c r="AE12" i="2"/>
  <c r="AJ5" i="2"/>
  <c r="AJ4" i="2"/>
  <c r="AJ40" i="2" s="1"/>
  <c r="AL46" i="2"/>
  <c r="AJ44" i="2"/>
  <c r="AM43" i="2"/>
  <c r="AF36" i="2"/>
  <c r="AI35" i="2"/>
  <c r="AF32" i="2"/>
  <c r="AI31" i="2"/>
  <c r="AM27" i="2"/>
  <c r="AJ24" i="2"/>
  <c r="AI23" i="2"/>
  <c r="AD22" i="2"/>
  <c r="AF20" i="2"/>
  <c r="AI19" i="2"/>
  <c r="AL18" i="2"/>
  <c r="AF16" i="2"/>
  <c r="AD14" i="2"/>
  <c r="AF12" i="2"/>
  <c r="AI11" i="2"/>
  <c r="AL47" i="2"/>
  <c r="AE4" i="2"/>
  <c r="AE5" i="2"/>
  <c r="AM44" i="2"/>
  <c r="AE44" i="2"/>
  <c r="AJ41" i="2"/>
  <c r="AM40" i="2"/>
  <c r="AG38" i="2"/>
  <c r="AJ37" i="2"/>
  <c r="AG34" i="2"/>
  <c r="AI32" i="2"/>
  <c r="AD31" i="2"/>
  <c r="AM28" i="2"/>
  <c r="AJ25" i="2"/>
  <c r="AM24" i="2"/>
  <c r="AI20" i="2"/>
  <c r="AD19" i="2"/>
  <c r="AF17" i="2"/>
  <c r="AI16" i="2"/>
  <c r="AG14" i="2"/>
  <c r="AI12" i="2"/>
  <c r="AD11" i="2"/>
  <c r="AK10" i="2"/>
  <c r="AK4" i="2"/>
  <c r="AK5" i="2"/>
  <c r="AG4" i="2"/>
  <c r="AG13" i="2" s="1"/>
  <c r="AG5" i="2"/>
  <c r="AG39" i="2" s="1"/>
  <c r="AG10" i="2"/>
  <c r="AM46" i="2"/>
  <c r="AH45" i="2"/>
  <c r="AG44" i="2"/>
  <c r="AF43" i="2"/>
  <c r="AM42" i="2"/>
  <c r="AI42" i="2"/>
  <c r="AL4" i="2"/>
  <c r="AL5" i="2"/>
  <c r="AH4" i="2"/>
  <c r="AH46" i="2" s="1"/>
  <c r="AH5" i="2"/>
  <c r="AH22" i="2" s="1"/>
  <c r="AD4" i="2"/>
  <c r="AD38" i="2" s="1"/>
  <c r="AD5" i="2"/>
  <c r="AD32" i="2" s="1"/>
  <c r="AD10" i="2"/>
  <c r="AF46" i="2"/>
  <c r="AM45" i="2"/>
  <c r="AI45" i="2"/>
  <c r="AD44" i="2"/>
  <c r="AG43" i="2"/>
  <c r="AJ42" i="2"/>
  <c r="AM41" i="2"/>
  <c r="AI41" i="2"/>
  <c r="AE41" i="2"/>
  <c r="AD40" i="2"/>
  <c r="AJ38" i="2"/>
  <c r="AF38" i="2"/>
  <c r="AI37" i="2"/>
  <c r="AL36" i="2"/>
  <c r="AD36" i="2"/>
  <c r="AG35" i="2"/>
  <c r="AJ34" i="2"/>
  <c r="AF34" i="2"/>
  <c r="AM33" i="2"/>
  <c r="AH32" i="2"/>
  <c r="AG31" i="2"/>
  <c r="AF30" i="2"/>
  <c r="AM29" i="2"/>
  <c r="AI29" i="2"/>
  <c r="AD28" i="2"/>
  <c r="AG27" i="2"/>
  <c r="AJ26" i="2"/>
  <c r="AM25" i="2"/>
  <c r="AI25" i="2"/>
  <c r="AE25" i="2"/>
  <c r="AD24" i="2"/>
  <c r="AK23" i="2"/>
  <c r="AJ22" i="2"/>
  <c r="AF22" i="2"/>
  <c r="AI21" i="2"/>
  <c r="AL20" i="2"/>
  <c r="AD20" i="2"/>
  <c r="AG19" i="2"/>
  <c r="AJ18" i="2"/>
  <c r="AF18" i="2"/>
  <c r="AM17" i="2"/>
  <c r="AH16" i="2"/>
  <c r="AG15" i="2"/>
  <c r="AF14" i="2"/>
  <c r="AM13" i="2"/>
  <c r="AI13" i="2"/>
  <c r="AD12" i="2"/>
  <c r="AG11" i="2"/>
  <c r="AJ47" i="2"/>
  <c r="AD41" i="2"/>
  <c r="AJ39" i="2"/>
  <c r="AF39" i="2"/>
  <c r="AI38" i="2"/>
  <c r="AE38" i="2"/>
  <c r="AL37" i="2"/>
  <c r="AD37" i="2"/>
  <c r="AK36" i="2"/>
  <c r="AG36" i="2"/>
  <c r="AJ35" i="2"/>
  <c r="AF35" i="2"/>
  <c r="AM34" i="2"/>
  <c r="AL33" i="2"/>
  <c r="AH33" i="2"/>
  <c r="AG32" i="2"/>
  <c r="AF31" i="2"/>
  <c r="AM30" i="2"/>
  <c r="AI30" i="2"/>
  <c r="AH29" i="2"/>
  <c r="AD29" i="2"/>
  <c r="AG28" i="2"/>
  <c r="AJ27" i="2"/>
  <c r="AM26" i="2"/>
  <c r="AI26" i="2"/>
  <c r="AE26" i="2"/>
  <c r="AD25" i="2"/>
  <c r="AJ23" i="2"/>
  <c r="AF23" i="2"/>
  <c r="AI22" i="2"/>
  <c r="AE22" i="2"/>
  <c r="AL21" i="2"/>
  <c r="AD21" i="2"/>
  <c r="AK20" i="2"/>
  <c r="AG20" i="2"/>
  <c r="AJ19" i="2"/>
  <c r="AF19" i="2"/>
  <c r="AM18" i="2"/>
  <c r="AL17" i="2"/>
  <c r="AH17" i="2"/>
  <c r="AG16" i="2"/>
  <c r="AF15" i="2"/>
  <c r="AM14" i="2"/>
  <c r="AI14" i="2"/>
  <c r="AH13" i="2"/>
  <c r="AD13" i="2"/>
  <c r="AG12" i="2"/>
  <c r="AJ11" i="2"/>
  <c r="AM47" i="2"/>
  <c r="AI47" i="2"/>
  <c r="I42" i="6"/>
  <c r="I41" i="6"/>
  <c r="I49" i="6"/>
  <c r="I34" i="6"/>
  <c r="I30" i="6"/>
  <c r="I26" i="6"/>
  <c r="I23" i="6"/>
  <c r="I33" i="6"/>
  <c r="I29" i="6"/>
  <c r="I25" i="6"/>
  <c r="I36" i="6"/>
  <c r="I32" i="6"/>
  <c r="I28" i="6"/>
  <c r="I24" i="6"/>
  <c r="I45" i="6"/>
  <c r="I48" i="6"/>
  <c r="I44" i="6"/>
  <c r="I40" i="6"/>
  <c r="I38" i="6"/>
  <c r="I52" i="6"/>
  <c r="I47" i="6"/>
  <c r="I43" i="6"/>
  <c r="I39" i="6"/>
  <c r="I50" i="6"/>
  <c r="I51" i="6"/>
  <c r="I46" i="6"/>
  <c r="AK31" i="2" l="1"/>
  <c r="AK15" i="2"/>
  <c r="AK32" i="2"/>
  <c r="AK16" i="2"/>
  <c r="AK35" i="2"/>
  <c r="AK19" i="2"/>
  <c r="AK37" i="2"/>
  <c r="AL39" i="2"/>
  <c r="AL23" i="2"/>
  <c r="AL30" i="2"/>
  <c r="AL15" i="2"/>
  <c r="AL40" i="2"/>
  <c r="AL24" i="2"/>
  <c r="AL25" i="2"/>
  <c r="AL14" i="2"/>
  <c r="AL41" i="2"/>
  <c r="AL44" i="2"/>
  <c r="AL28" i="2"/>
  <c r="AL12" i="2"/>
  <c r="AL29" i="2"/>
  <c r="AL13" i="2"/>
  <c r="AL32" i="2"/>
  <c r="AL16" i="2"/>
  <c r="AL42" i="2"/>
  <c r="AL26" i="2"/>
  <c r="AL43" i="2"/>
  <c r="AL35" i="2"/>
  <c r="AL27" i="2"/>
  <c r="AL22" i="2"/>
  <c r="AL31" i="2"/>
  <c r="AL19" i="2"/>
  <c r="AL11" i="2"/>
  <c r="AL45" i="2"/>
  <c r="AL10" i="2"/>
  <c r="AK21" i="2"/>
  <c r="AE46" i="2"/>
  <c r="AE33" i="2"/>
  <c r="AE17" i="2"/>
  <c r="AE34" i="2"/>
  <c r="AE18" i="2"/>
  <c r="AE47" i="2"/>
  <c r="AE37" i="2"/>
  <c r="AE21" i="2"/>
  <c r="AL34" i="2"/>
  <c r="AH28" i="2"/>
  <c r="AH12" i="2"/>
  <c r="AH44" i="2"/>
  <c r="AE28" i="2"/>
  <c r="AE35" i="2"/>
  <c r="AH15" i="2"/>
  <c r="AH35" i="2"/>
  <c r="AK25" i="2"/>
  <c r="AK24" i="2"/>
  <c r="AK40" i="2"/>
  <c r="AK39" i="2"/>
  <c r="AH27" i="2"/>
  <c r="AL38" i="2"/>
  <c r="AK22" i="2"/>
  <c r="AD35" i="2"/>
  <c r="AH14" i="2"/>
  <c r="AG25" i="2"/>
  <c r="AH38" i="2"/>
  <c r="AK41" i="2"/>
  <c r="AG47" i="2"/>
  <c r="AE16" i="2"/>
  <c r="AH19" i="2"/>
  <c r="AG22" i="2"/>
  <c r="AK30" i="2"/>
  <c r="AJ33" i="2"/>
  <c r="AK38" i="2"/>
  <c r="AK46" i="2"/>
  <c r="AE11" i="2"/>
  <c r="AK13" i="2"/>
  <c r="AG17" i="2"/>
  <c r="AJ20" i="2"/>
  <c r="AE23" i="2"/>
  <c r="AH26" i="2"/>
  <c r="AJ28" i="2"/>
  <c r="AE31" i="2"/>
  <c r="AK33" i="2"/>
  <c r="AJ36" i="2"/>
  <c r="AI39" i="2"/>
  <c r="AD42" i="2"/>
  <c r="AF10" i="2"/>
  <c r="AD26" i="2"/>
  <c r="AK29" i="2"/>
  <c r="AG33" i="2"/>
  <c r="AM11" i="2"/>
  <c r="AE15" i="2"/>
  <c r="AD18" i="2"/>
  <c r="AG21" i="2"/>
  <c r="AF24" i="2"/>
  <c r="AG29" i="2"/>
  <c r="AM31" i="2"/>
  <c r="AH34" i="2"/>
  <c r="AG37" i="2"/>
  <c r="AM39" i="2"/>
  <c r="AK45" i="2"/>
  <c r="AH25" i="2"/>
  <c r="AH41" i="2"/>
  <c r="AH24" i="2"/>
  <c r="AH40" i="2"/>
  <c r="AH10" i="2"/>
  <c r="AK44" i="2"/>
  <c r="AD15" i="2"/>
  <c r="AH23" i="2"/>
  <c r="AG26" i="2"/>
  <c r="AE36" i="2"/>
  <c r="AD39" i="2"/>
  <c r="AG42" i="2"/>
  <c r="AJ45" i="2"/>
  <c r="AE10" i="2"/>
  <c r="AK17" i="2"/>
  <c r="AE39" i="2"/>
  <c r="AH42" i="2"/>
  <c r="AG45" i="2"/>
  <c r="AK47" i="2"/>
  <c r="AJ13" i="2"/>
  <c r="AM16" i="2"/>
  <c r="AE20" i="2"/>
  <c r="AD23" i="2"/>
  <c r="AI28" i="2"/>
  <c r="AH31" i="2"/>
  <c r="AI36" i="2"/>
  <c r="AH39" i="2"/>
  <c r="AI44" i="2"/>
  <c r="AF11" i="2"/>
  <c r="AK12" i="2"/>
  <c r="AE14" i="2"/>
  <c r="AJ15" i="2"/>
  <c r="AD17" i="2"/>
  <c r="AI18" i="2"/>
  <c r="AH21" i="2"/>
  <c r="AG24" i="2"/>
  <c r="AF27" i="2"/>
  <c r="AK28" i="2"/>
  <c r="AE30" i="2"/>
  <c r="AJ31" i="2"/>
  <c r="AD33" i="2"/>
  <c r="AI34" i="2"/>
  <c r="AH37" i="2"/>
  <c r="AM38" i="2"/>
  <c r="AG40" i="2"/>
  <c r="AF47" i="2"/>
  <c r="AK11" i="2"/>
  <c r="AE13" i="2"/>
  <c r="AJ14" i="2"/>
  <c r="AD16" i="2"/>
  <c r="AI17" i="2"/>
  <c r="AH20" i="2"/>
  <c r="AM21" i="2"/>
  <c r="AG23" i="2"/>
  <c r="AF26" i="2"/>
  <c r="AK27" i="2"/>
  <c r="AE29" i="2"/>
  <c r="AJ30" i="2"/>
  <c r="AI33" i="2"/>
  <c r="AH36" i="2"/>
  <c r="AM37" i="2"/>
  <c r="AF42" i="2"/>
  <c r="AK43" i="2"/>
  <c r="AE45" i="2"/>
  <c r="AJ46" i="2"/>
  <c r="AE42" i="2"/>
  <c r="AJ43" i="2"/>
  <c r="AD45" i="2"/>
  <c r="AI46" i="2"/>
  <c r="AF13" i="2"/>
  <c r="AK18" i="2"/>
  <c r="AF21" i="2"/>
  <c r="AE24" i="2"/>
  <c r="AD27" i="2"/>
  <c r="AG30" i="2"/>
  <c r="AF33" i="2"/>
  <c r="AM36" i="2"/>
  <c r="AE40" i="2"/>
  <c r="AH43" i="2"/>
  <c r="AG46" i="2"/>
  <c r="AH47" i="2"/>
  <c r="AH18" i="2"/>
  <c r="AM23" i="2"/>
  <c r="AE27" i="2"/>
  <c r="AD34" i="2"/>
  <c r="AF40" i="2"/>
  <c r="AE43" i="2"/>
  <c r="AD46" i="2"/>
  <c r="AJ10" i="2"/>
  <c r="AH11" i="2"/>
  <c r="AK14" i="2"/>
  <c r="AJ17" i="2"/>
  <c r="AM20" i="2"/>
  <c r="AK26" i="2"/>
  <c r="AF29" i="2"/>
  <c r="AE32" i="2"/>
  <c r="AK34" i="2"/>
  <c r="AF37" i="2"/>
  <c r="AK42" i="2"/>
  <c r="AM10" i="2"/>
  <c r="AJ12" i="2"/>
  <c r="AE19" i="2"/>
  <c r="AI27" i="2"/>
  <c r="AD30" i="2"/>
  <c r="AJ32" i="2"/>
  <c r="I54" i="6"/>
  <c r="I58" i="6"/>
  <c r="I62" i="6"/>
  <c r="I66" i="6"/>
  <c r="I55" i="6"/>
  <c r="I59" i="6"/>
  <c r="I63" i="6"/>
  <c r="I57" i="6"/>
  <c r="I61" i="6"/>
  <c r="I67" i="6"/>
  <c r="I82" i="6" s="1"/>
  <c r="I56" i="6"/>
  <c r="I60" i="6"/>
  <c r="I64" i="6"/>
  <c r="I53" i="6"/>
  <c r="I65" i="6"/>
  <c r="C4" i="2"/>
  <c r="B4" i="2"/>
  <c r="B5" i="5" s="1"/>
  <c r="B5" i="2"/>
  <c r="B6" i="5" s="1"/>
  <c r="B6" i="2"/>
  <c r="B7" i="5" s="1"/>
  <c r="B7" i="2"/>
  <c r="B8" i="5" s="1"/>
  <c r="B8" i="2"/>
  <c r="B9" i="5" s="1"/>
  <c r="B9" i="2"/>
  <c r="B10" i="5" s="1"/>
  <c r="B10" i="2"/>
  <c r="B11" i="5" s="1"/>
  <c r="B11" i="2"/>
  <c r="B12" i="5" s="1"/>
  <c r="B12" i="2"/>
  <c r="B13" i="5" s="1"/>
  <c r="B13" i="2"/>
  <c r="B14" i="5" s="1"/>
  <c r="B14" i="2"/>
  <c r="B15" i="5" s="1"/>
  <c r="B15" i="2"/>
  <c r="B16" i="5" s="1"/>
  <c r="B16" i="2"/>
  <c r="B17" i="5" s="1"/>
  <c r="B17" i="2"/>
  <c r="B18" i="5" s="1"/>
  <c r="B18" i="2"/>
  <c r="B19" i="5" s="1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3" i="2"/>
  <c r="B4" i="5" s="1"/>
  <c r="AC5" i="2" l="1"/>
  <c r="V5" i="2"/>
  <c r="P5" i="2"/>
  <c r="S5" i="2"/>
  <c r="S19" i="2" s="1"/>
  <c r="S33" i="2" s="1"/>
  <c r="Q5" i="2"/>
  <c r="AC4" i="2"/>
  <c r="P6" i="2"/>
  <c r="T15" i="2"/>
  <c r="T29" i="2" s="1"/>
  <c r="T43" i="2" s="1"/>
  <c r="T13" i="2"/>
  <c r="T27" i="2" s="1"/>
  <c r="T41" i="2" s="1"/>
  <c r="T11" i="2"/>
  <c r="T25" i="2" s="1"/>
  <c r="T39" i="2" s="1"/>
  <c r="T12" i="2"/>
  <c r="T26" i="2" s="1"/>
  <c r="T40" i="2" s="1"/>
  <c r="T9" i="2"/>
  <c r="T23" i="2" s="1"/>
  <c r="T37" i="2" s="1"/>
  <c r="T7" i="2"/>
  <c r="T21" i="2" s="1"/>
  <c r="T35" i="2" s="1"/>
  <c r="T10" i="2"/>
  <c r="T24" i="2" s="1"/>
  <c r="T38" i="2" s="1"/>
  <c r="T14" i="2"/>
  <c r="T28" i="2" s="1"/>
  <c r="T42" i="2" s="1"/>
  <c r="T8" i="2"/>
  <c r="T22" i="2" s="1"/>
  <c r="T36" i="2" s="1"/>
  <c r="G40" i="5"/>
  <c r="G58" i="5" s="1"/>
  <c r="G36" i="5"/>
  <c r="G54" i="5" s="1"/>
  <c r="G33" i="5"/>
  <c r="G51" i="5" s="1"/>
  <c r="G29" i="5"/>
  <c r="G47" i="5" s="1"/>
  <c r="W14" i="2"/>
  <c r="W28" i="2" s="1"/>
  <c r="W42" i="2" s="1"/>
  <c r="W9" i="2"/>
  <c r="W23" i="2" s="1"/>
  <c r="W37" i="2" s="1"/>
  <c r="W7" i="2"/>
  <c r="W21" i="2" s="1"/>
  <c r="W35" i="2" s="1"/>
  <c r="W13" i="2"/>
  <c r="W27" i="2" s="1"/>
  <c r="W41" i="2" s="1"/>
  <c r="W10" i="2"/>
  <c r="W24" i="2" s="1"/>
  <c r="W38" i="2" s="1"/>
  <c r="W8" i="2"/>
  <c r="W22" i="2" s="1"/>
  <c r="W36" i="2" s="1"/>
  <c r="W12" i="2"/>
  <c r="W26" i="2" s="1"/>
  <c r="W40" i="2" s="1"/>
  <c r="W11" i="2"/>
  <c r="W25" i="2" s="1"/>
  <c r="W39" i="2" s="1"/>
  <c r="W15" i="2"/>
  <c r="W29" i="2" s="1"/>
  <c r="W43" i="2" s="1"/>
  <c r="S14" i="2"/>
  <c r="S28" i="2" s="1"/>
  <c r="S42" i="2" s="1"/>
  <c r="S12" i="2"/>
  <c r="S26" i="2" s="1"/>
  <c r="S40" i="2" s="1"/>
  <c r="Z8" i="2"/>
  <c r="Z22" i="2" s="1"/>
  <c r="Z36" i="2" s="1"/>
  <c r="S11" i="2"/>
  <c r="S25" i="2" s="1"/>
  <c r="S39" i="2" s="1"/>
  <c r="S9" i="2"/>
  <c r="S23" i="2" s="1"/>
  <c r="S37" i="2" s="1"/>
  <c r="Y8" i="2"/>
  <c r="Y22" i="2" s="1"/>
  <c r="Y36" i="2" s="1"/>
  <c r="S7" i="2"/>
  <c r="S21" i="2" s="1"/>
  <c r="S35" i="2" s="1"/>
  <c r="S15" i="2"/>
  <c r="S29" i="2" s="1"/>
  <c r="S43" i="2" s="1"/>
  <c r="S8" i="2"/>
  <c r="S22" i="2" s="1"/>
  <c r="S36" i="2" s="1"/>
  <c r="S10" i="2"/>
  <c r="S24" i="2" s="1"/>
  <c r="S38" i="2" s="1"/>
  <c r="S13" i="2"/>
  <c r="S27" i="2" s="1"/>
  <c r="S41" i="2" s="1"/>
  <c r="F42" i="5"/>
  <c r="F60" i="5" s="1"/>
  <c r="G39" i="5"/>
  <c r="G57" i="5" s="1"/>
  <c r="G32" i="5"/>
  <c r="G50" i="5" s="1"/>
  <c r="G41" i="5"/>
  <c r="G59" i="5" s="1"/>
  <c r="F40" i="5"/>
  <c r="F58" i="5" s="1"/>
  <c r="G37" i="5"/>
  <c r="G55" i="5" s="1"/>
  <c r="F36" i="5"/>
  <c r="F54" i="5" s="1"/>
  <c r="G34" i="5"/>
  <c r="G52" i="5" s="1"/>
  <c r="F33" i="5"/>
  <c r="F51" i="5" s="1"/>
  <c r="E32" i="5"/>
  <c r="E50" i="5" s="1"/>
  <c r="G30" i="5"/>
  <c r="G48" i="5" s="1"/>
  <c r="F29" i="5"/>
  <c r="F47" i="5" s="1"/>
  <c r="Z14" i="2"/>
  <c r="Z28" i="2" s="1"/>
  <c r="Z42" i="2" s="1"/>
  <c r="Z12" i="2"/>
  <c r="Z26" i="2" s="1"/>
  <c r="Z40" i="2" s="1"/>
  <c r="Z15" i="2"/>
  <c r="Z29" i="2" s="1"/>
  <c r="Z43" i="2" s="1"/>
  <c r="Z11" i="2"/>
  <c r="Z25" i="2" s="1"/>
  <c r="Z39" i="2" s="1"/>
  <c r="Z10" i="2"/>
  <c r="Z24" i="2" s="1"/>
  <c r="Z38" i="2" s="1"/>
  <c r="Z13" i="2"/>
  <c r="Z27" i="2" s="1"/>
  <c r="Z41" i="2" s="1"/>
  <c r="Z9" i="2"/>
  <c r="Z23" i="2" s="1"/>
  <c r="Z37" i="2" s="1"/>
  <c r="Z7" i="2"/>
  <c r="Z21" i="2" s="1"/>
  <c r="Z35" i="2" s="1"/>
  <c r="V14" i="2"/>
  <c r="V28" i="2" s="1"/>
  <c r="V42" i="2" s="1"/>
  <c r="V12" i="2"/>
  <c r="V26" i="2" s="1"/>
  <c r="V40" i="2" s="1"/>
  <c r="V10" i="2"/>
  <c r="V24" i="2" s="1"/>
  <c r="V38" i="2" s="1"/>
  <c r="V13" i="2"/>
  <c r="V27" i="2" s="1"/>
  <c r="V41" i="2" s="1"/>
  <c r="V8" i="2"/>
  <c r="V22" i="2" s="1"/>
  <c r="V36" i="2" s="1"/>
  <c r="Y11" i="2"/>
  <c r="Y25" i="2" s="1"/>
  <c r="Y39" i="2" s="1"/>
  <c r="V11" i="2"/>
  <c r="V25" i="2" s="1"/>
  <c r="V39" i="2" s="1"/>
  <c r="V15" i="2"/>
  <c r="V29" i="2" s="1"/>
  <c r="V43" i="2" s="1"/>
  <c r="V9" i="2"/>
  <c r="V23" i="2" s="1"/>
  <c r="V37" i="2" s="1"/>
  <c r="V7" i="2"/>
  <c r="V21" i="2" s="1"/>
  <c r="V35" i="2" s="1"/>
  <c r="E34" i="5"/>
  <c r="E52" i="5" s="1"/>
  <c r="R14" i="2"/>
  <c r="R28" i="2" s="1"/>
  <c r="R42" i="2" s="1"/>
  <c r="R12" i="2"/>
  <c r="R26" i="2" s="1"/>
  <c r="R40" i="2" s="1"/>
  <c r="R10" i="2"/>
  <c r="R24" i="2" s="1"/>
  <c r="R38" i="2" s="1"/>
  <c r="R15" i="2"/>
  <c r="R29" i="2" s="1"/>
  <c r="R43" i="2" s="1"/>
  <c r="R8" i="2"/>
  <c r="R22" i="2" s="1"/>
  <c r="R36" i="2" s="1"/>
  <c r="R13" i="2"/>
  <c r="R27" i="2" s="1"/>
  <c r="R41" i="2" s="1"/>
  <c r="R11" i="2"/>
  <c r="R25" i="2" s="1"/>
  <c r="R39" i="2" s="1"/>
  <c r="R9" i="2"/>
  <c r="R23" i="2" s="1"/>
  <c r="R37" i="2" s="1"/>
  <c r="R7" i="2"/>
  <c r="R21" i="2" s="1"/>
  <c r="R35" i="2" s="1"/>
  <c r="E41" i="5"/>
  <c r="E59" i="5" s="1"/>
  <c r="F38" i="5"/>
  <c r="F56" i="5" s="1"/>
  <c r="G35" i="5"/>
  <c r="G53" i="5" s="1"/>
  <c r="F31" i="5"/>
  <c r="F49" i="5" s="1"/>
  <c r="E30" i="5"/>
  <c r="E48" i="5" s="1"/>
  <c r="X15" i="2"/>
  <c r="X29" i="2" s="1"/>
  <c r="X43" i="2" s="1"/>
  <c r="X13" i="2"/>
  <c r="X27" i="2" s="1"/>
  <c r="X41" i="2" s="1"/>
  <c r="X11" i="2"/>
  <c r="X25" i="2" s="1"/>
  <c r="X39" i="2" s="1"/>
  <c r="X14" i="2"/>
  <c r="X28" i="2" s="1"/>
  <c r="X42" i="2" s="1"/>
  <c r="X9" i="2"/>
  <c r="X23" i="2" s="1"/>
  <c r="X37" i="2" s="1"/>
  <c r="X7" i="2"/>
  <c r="X21" i="2" s="1"/>
  <c r="X35" i="2" s="1"/>
  <c r="X12" i="2"/>
  <c r="X26" i="2" s="1"/>
  <c r="X40" i="2" s="1"/>
  <c r="X10" i="2"/>
  <c r="X24" i="2" s="1"/>
  <c r="X38" i="2" s="1"/>
  <c r="X8" i="2"/>
  <c r="X22" i="2" s="1"/>
  <c r="X36" i="2" s="1"/>
  <c r="G42" i="5"/>
  <c r="G60" i="5" s="1"/>
  <c r="F41" i="5"/>
  <c r="F59" i="5" s="1"/>
  <c r="E40" i="5"/>
  <c r="E58" i="5" s="1"/>
  <c r="G38" i="5"/>
  <c r="G56" i="5" s="1"/>
  <c r="F37" i="5"/>
  <c r="F55" i="5" s="1"/>
  <c r="E36" i="5"/>
  <c r="E54" i="5" s="1"/>
  <c r="F34" i="5"/>
  <c r="F52" i="5" s="1"/>
  <c r="E33" i="5"/>
  <c r="E51" i="5" s="1"/>
  <c r="G31" i="5"/>
  <c r="G49" i="5" s="1"/>
  <c r="F30" i="5"/>
  <c r="F48" i="5" s="1"/>
  <c r="E29" i="5"/>
  <c r="E47" i="5" s="1"/>
  <c r="Y15" i="2"/>
  <c r="Y29" i="2" s="1"/>
  <c r="Y43" i="2" s="1"/>
  <c r="Y13" i="2"/>
  <c r="Y27" i="2" s="1"/>
  <c r="Y41" i="2" s="1"/>
  <c r="Y12" i="2"/>
  <c r="Y26" i="2" s="1"/>
  <c r="Y40" i="2" s="1"/>
  <c r="Y14" i="2"/>
  <c r="Y28" i="2" s="1"/>
  <c r="Y42" i="2" s="1"/>
  <c r="Y9" i="2"/>
  <c r="Y23" i="2" s="1"/>
  <c r="Y37" i="2" s="1"/>
  <c r="Y7" i="2"/>
  <c r="Y21" i="2" s="1"/>
  <c r="Y35" i="2" s="1"/>
  <c r="U15" i="2"/>
  <c r="U29" i="2" s="1"/>
  <c r="U43" i="2" s="1"/>
  <c r="U13" i="2"/>
  <c r="U27" i="2" s="1"/>
  <c r="U41" i="2" s="1"/>
  <c r="U11" i="2"/>
  <c r="U25" i="2" s="1"/>
  <c r="U39" i="2" s="1"/>
  <c r="U10" i="2"/>
  <c r="U24" i="2" s="1"/>
  <c r="U38" i="2" s="1"/>
  <c r="U14" i="2"/>
  <c r="U28" i="2" s="1"/>
  <c r="U42" i="2" s="1"/>
  <c r="Y10" i="2"/>
  <c r="Y24" i="2" s="1"/>
  <c r="Y38" i="2" s="1"/>
  <c r="U8" i="2"/>
  <c r="U22" i="2" s="1"/>
  <c r="U36" i="2" s="1"/>
  <c r="U12" i="2"/>
  <c r="U26" i="2" s="1"/>
  <c r="U40" i="2" s="1"/>
  <c r="U9" i="2"/>
  <c r="U23" i="2" s="1"/>
  <c r="U37" i="2" s="1"/>
  <c r="U7" i="2"/>
  <c r="U21" i="2" s="1"/>
  <c r="U35" i="2" s="1"/>
  <c r="D42" i="5"/>
  <c r="D60" i="5" s="1"/>
  <c r="Q15" i="2"/>
  <c r="Q29" i="2" s="1"/>
  <c r="Q43" i="2" s="1"/>
  <c r="Q13" i="2"/>
  <c r="Q27" i="2" s="1"/>
  <c r="Q41" i="2" s="1"/>
  <c r="R6" i="2"/>
  <c r="R20" i="2" s="1"/>
  <c r="R34" i="2" s="1"/>
  <c r="V6" i="2"/>
  <c r="V20" i="2" s="1"/>
  <c r="V34" i="2" s="1"/>
  <c r="Z6" i="2"/>
  <c r="Z20" i="2" s="1"/>
  <c r="Z34" i="2" s="1"/>
  <c r="Q12" i="2"/>
  <c r="Q26" i="2" s="1"/>
  <c r="Q40" i="2" s="1"/>
  <c r="Q8" i="2"/>
  <c r="Q22" i="2" s="1"/>
  <c r="Q36" i="2" s="1"/>
  <c r="Q6" i="2"/>
  <c r="Q20" i="2" s="1"/>
  <c r="Q34" i="2" s="1"/>
  <c r="U6" i="2"/>
  <c r="U20" i="2" s="1"/>
  <c r="U34" i="2" s="1"/>
  <c r="Y6" i="2"/>
  <c r="Y20" i="2" s="1"/>
  <c r="Y34" i="2" s="1"/>
  <c r="Q14" i="2"/>
  <c r="Q28" i="2" s="1"/>
  <c r="Q42" i="2" s="1"/>
  <c r="Q11" i="2"/>
  <c r="Q25" i="2" s="1"/>
  <c r="Q39" i="2" s="1"/>
  <c r="Q10" i="2"/>
  <c r="Q24" i="2" s="1"/>
  <c r="Q38" i="2" s="1"/>
  <c r="Q9" i="2"/>
  <c r="Q23" i="2" s="1"/>
  <c r="Q37" i="2" s="1"/>
  <c r="Q7" i="2"/>
  <c r="Q21" i="2" s="1"/>
  <c r="Q35" i="2" s="1"/>
  <c r="S6" i="2"/>
  <c r="S20" i="2" s="1"/>
  <c r="S34" i="2" s="1"/>
  <c r="W6" i="2"/>
  <c r="W20" i="2" s="1"/>
  <c r="W34" i="2" s="1"/>
  <c r="T6" i="2"/>
  <c r="T20" i="2" s="1"/>
  <c r="T34" i="2" s="1"/>
  <c r="X6" i="2"/>
  <c r="X20" i="2" s="1"/>
  <c r="X34" i="2" s="1"/>
  <c r="P10" i="2"/>
  <c r="P24" i="2" s="1"/>
  <c r="P38" i="2" s="1"/>
  <c r="P8" i="2"/>
  <c r="P22" i="2" s="1"/>
  <c r="P36" i="2" s="1"/>
  <c r="Y5" i="2"/>
  <c r="Y19" i="2" s="1"/>
  <c r="Y33" i="2" s="1"/>
  <c r="T5" i="2"/>
  <c r="T19" i="2" s="1"/>
  <c r="T33" i="2" s="1"/>
  <c r="X5" i="2"/>
  <c r="X19" i="2" s="1"/>
  <c r="X33" i="2" s="1"/>
  <c r="U5" i="2"/>
  <c r="U19" i="2" s="1"/>
  <c r="U33" i="2" s="1"/>
  <c r="Z5" i="2"/>
  <c r="Z19" i="2" s="1"/>
  <c r="Z33" i="2" s="1"/>
  <c r="P13" i="2"/>
  <c r="P27" i="2" s="1"/>
  <c r="P41" i="2" s="1"/>
  <c r="P9" i="2"/>
  <c r="P23" i="2" s="1"/>
  <c r="P37" i="2" s="1"/>
  <c r="Q19" i="2"/>
  <c r="Q33" i="2" s="1"/>
  <c r="P7" i="2"/>
  <c r="P21" i="2" s="1"/>
  <c r="P35" i="2" s="1"/>
  <c r="P14" i="2"/>
  <c r="P28" i="2" s="1"/>
  <c r="P42" i="2" s="1"/>
  <c r="P12" i="2"/>
  <c r="P26" i="2" s="1"/>
  <c r="P40" i="2" s="1"/>
  <c r="P20" i="2"/>
  <c r="P34" i="2" s="1"/>
  <c r="R5" i="2"/>
  <c r="R19" i="2" s="1"/>
  <c r="R33" i="2" s="1"/>
  <c r="V19" i="2"/>
  <c r="V33" i="2" s="1"/>
  <c r="P19" i="2"/>
  <c r="P33" i="2" s="1"/>
  <c r="P11" i="2"/>
  <c r="P25" i="2" s="1"/>
  <c r="P39" i="2" s="1"/>
  <c r="W5" i="2"/>
  <c r="W19" i="2" s="1"/>
  <c r="W33" i="2" s="1"/>
  <c r="P15" i="2"/>
  <c r="P29" i="2" s="1"/>
  <c r="P43" i="2" s="1"/>
  <c r="I68" i="6"/>
  <c r="I70" i="6"/>
  <c r="I74" i="6"/>
  <c r="I78" i="6"/>
  <c r="I71" i="6"/>
  <c r="I75" i="6"/>
  <c r="I79" i="6"/>
  <c r="I69" i="6"/>
  <c r="I81" i="6"/>
  <c r="I72" i="6"/>
  <c r="I76" i="6"/>
  <c r="I80" i="6"/>
  <c r="I73" i="6"/>
  <c r="I77" i="6"/>
  <c r="L42" i="2"/>
  <c r="H42" i="2"/>
  <c r="D42" i="2"/>
  <c r="K42" i="2"/>
  <c r="G42" i="2"/>
  <c r="C42" i="2"/>
  <c r="J42" i="2"/>
  <c r="F42" i="2"/>
  <c r="M42" i="2"/>
  <c r="I42" i="2"/>
  <c r="E42" i="2"/>
  <c r="AC25" i="2" l="1"/>
  <c r="AN25" i="2" s="1"/>
  <c r="AC37" i="2"/>
  <c r="AN37" i="2" s="1"/>
  <c r="AC21" i="2"/>
  <c r="AN21" i="2" s="1"/>
  <c r="AC47" i="2"/>
  <c r="AN47" i="2" s="1"/>
  <c r="AC35" i="2"/>
  <c r="AN35" i="2" s="1"/>
  <c r="AC19" i="2"/>
  <c r="AN19" i="2" s="1"/>
  <c r="AC36" i="2"/>
  <c r="AN36" i="2" s="1"/>
  <c r="AC20" i="2"/>
  <c r="AN20" i="2" s="1"/>
  <c r="AC42" i="2"/>
  <c r="AN42" i="2" s="1"/>
  <c r="AC34" i="2"/>
  <c r="AN34" i="2" s="1"/>
  <c r="AC26" i="2"/>
  <c r="AN26" i="2" s="1"/>
  <c r="AC30" i="2"/>
  <c r="AN30" i="2" s="1"/>
  <c r="AC18" i="2"/>
  <c r="AN18" i="2" s="1"/>
  <c r="AC39" i="2"/>
  <c r="AN39" i="2" s="1"/>
  <c r="AC23" i="2"/>
  <c r="AN23" i="2" s="1"/>
  <c r="AC40" i="2"/>
  <c r="AN40" i="2" s="1"/>
  <c r="AC24" i="2"/>
  <c r="AN24" i="2" s="1"/>
  <c r="AC43" i="2"/>
  <c r="AN43" i="2" s="1"/>
  <c r="AC45" i="2"/>
  <c r="AN45" i="2" s="1"/>
  <c r="AC29" i="2"/>
  <c r="AN29" i="2" s="1"/>
  <c r="AC17" i="2"/>
  <c r="AN17" i="2" s="1"/>
  <c r="AC27" i="2"/>
  <c r="AN27" i="2" s="1"/>
  <c r="AC46" i="2"/>
  <c r="AN46" i="2" s="1"/>
  <c r="AC38" i="2"/>
  <c r="AN38" i="2" s="1"/>
  <c r="AC22" i="2"/>
  <c r="AN22" i="2" s="1"/>
  <c r="AC31" i="2"/>
  <c r="AN31" i="2" s="1"/>
  <c r="AC11" i="2"/>
  <c r="AN11" i="2" s="1"/>
  <c r="AC13" i="2"/>
  <c r="AN13" i="2" s="1"/>
  <c r="AC33" i="2"/>
  <c r="AN33" i="2" s="1"/>
  <c r="AC41" i="2"/>
  <c r="AN41" i="2" s="1"/>
  <c r="AC14" i="2"/>
  <c r="AN14" i="2" s="1"/>
  <c r="AC44" i="2"/>
  <c r="AN44" i="2" s="1"/>
  <c r="AC28" i="2"/>
  <c r="AN28" i="2" s="1"/>
  <c r="AC12" i="2"/>
  <c r="AN12" i="2" s="1"/>
  <c r="AC15" i="2"/>
  <c r="AN15" i="2" s="1"/>
  <c r="AC32" i="2"/>
  <c r="AN32" i="2" s="1"/>
  <c r="AC16" i="2"/>
  <c r="AN16" i="2" s="1"/>
  <c r="AC10" i="2"/>
  <c r="AN10" i="2" s="1"/>
  <c r="F29" i="6"/>
  <c r="F14" i="6"/>
  <c r="E37" i="6"/>
  <c r="E22" i="6"/>
  <c r="F24" i="6"/>
  <c r="F9" i="6"/>
  <c r="F28" i="6"/>
  <c r="F13" i="6"/>
  <c r="G17" i="6"/>
  <c r="G32" i="6"/>
  <c r="G21" i="6"/>
  <c r="G36" i="6"/>
  <c r="G11" i="6"/>
  <c r="G26" i="6"/>
  <c r="F36" i="6"/>
  <c r="F21" i="6"/>
  <c r="F27" i="6"/>
  <c r="F12" i="6"/>
  <c r="G16" i="6"/>
  <c r="G31" i="6"/>
  <c r="G35" i="6"/>
  <c r="G20" i="6"/>
  <c r="D36" i="5"/>
  <c r="D54" i="5" s="1"/>
  <c r="H24" i="6"/>
  <c r="H9" i="6"/>
  <c r="H28" i="6"/>
  <c r="H13" i="6"/>
  <c r="D37" i="5"/>
  <c r="D55" i="5" s="1"/>
  <c r="D41" i="5"/>
  <c r="D59" i="5" s="1"/>
  <c r="D29" i="5"/>
  <c r="D47" i="5" s="1"/>
  <c r="G10" i="6"/>
  <c r="G25" i="6"/>
  <c r="G14" i="6"/>
  <c r="G29" i="6"/>
  <c r="H33" i="6"/>
  <c r="H18" i="6"/>
  <c r="H37" i="6"/>
  <c r="H22" i="6"/>
  <c r="D33" i="5"/>
  <c r="D51" i="5" s="1"/>
  <c r="G9" i="6"/>
  <c r="G24" i="6"/>
  <c r="G13" i="6"/>
  <c r="G28" i="6"/>
  <c r="H32" i="6"/>
  <c r="H17" i="6"/>
  <c r="H36" i="6"/>
  <c r="H21" i="6"/>
  <c r="H34" i="6"/>
  <c r="H19" i="6"/>
  <c r="D30" i="5"/>
  <c r="D48" i="5" s="1"/>
  <c r="D34" i="5"/>
  <c r="D52" i="5" s="1"/>
  <c r="E38" i="5"/>
  <c r="E56" i="5" s="1"/>
  <c r="E42" i="5"/>
  <c r="E60" i="5" s="1"/>
  <c r="H26" i="6"/>
  <c r="H11" i="6"/>
  <c r="D35" i="5"/>
  <c r="D53" i="5" s="1"/>
  <c r="D39" i="5"/>
  <c r="D57" i="5" s="1"/>
  <c r="H30" i="6"/>
  <c r="H15" i="6"/>
  <c r="E28" i="5"/>
  <c r="E46" i="5" s="1"/>
  <c r="M8" i="5"/>
  <c r="M17" i="5" s="1"/>
  <c r="M9" i="5"/>
  <c r="M18" i="5" s="1"/>
  <c r="M27" i="5" s="1"/>
  <c r="M10" i="5"/>
  <c r="M19" i="5" s="1"/>
  <c r="M28" i="5" s="1"/>
  <c r="H25" i="6"/>
  <c r="H10" i="6"/>
  <c r="H29" i="6"/>
  <c r="H14" i="6"/>
  <c r="D38" i="5"/>
  <c r="D56" i="5" s="1"/>
  <c r="G22" i="6"/>
  <c r="G37" i="6"/>
  <c r="F28" i="5"/>
  <c r="F46" i="5" s="1"/>
  <c r="N9" i="5"/>
  <c r="N18" i="5" s="1"/>
  <c r="N8" i="5"/>
  <c r="N17" i="5" s="1"/>
  <c r="N26" i="5" s="1"/>
  <c r="N10" i="5"/>
  <c r="N19" i="5" s="1"/>
  <c r="N28" i="5" s="1"/>
  <c r="E31" i="5"/>
  <c r="E49" i="5" s="1"/>
  <c r="F35" i="5"/>
  <c r="F53" i="5" s="1"/>
  <c r="F39" i="5"/>
  <c r="F57" i="5" s="1"/>
  <c r="E37" i="5"/>
  <c r="E55" i="5" s="1"/>
  <c r="D28" i="5"/>
  <c r="D46" i="5" s="1"/>
  <c r="L10" i="5"/>
  <c r="L19" i="5" s="1"/>
  <c r="L28" i="5" s="1"/>
  <c r="L8" i="5"/>
  <c r="L17" i="5" s="1"/>
  <c r="L26" i="5" s="1"/>
  <c r="L7" i="5"/>
  <c r="L16" i="5" s="1"/>
  <c r="M7" i="5"/>
  <c r="M16" i="5" s="1"/>
  <c r="M25" i="5" s="1"/>
  <c r="O7" i="5"/>
  <c r="O16" i="5" s="1"/>
  <c r="O25" i="5" s="1"/>
  <c r="N7" i="5"/>
  <c r="N16" i="5" s="1"/>
  <c r="N25" i="5" s="1"/>
  <c r="L9" i="5"/>
  <c r="L18" i="5" s="1"/>
  <c r="L27" i="5" s="1"/>
  <c r="D32" i="5"/>
  <c r="D50" i="5" s="1"/>
  <c r="F31" i="6"/>
  <c r="F16" i="6"/>
  <c r="F35" i="6"/>
  <c r="F20" i="6"/>
  <c r="F25" i="6"/>
  <c r="F10" i="6"/>
  <c r="G18" i="6"/>
  <c r="G33" i="6"/>
  <c r="D31" i="5"/>
  <c r="D49" i="5" s="1"/>
  <c r="E35" i="5"/>
  <c r="E53" i="5" s="1"/>
  <c r="E39" i="5"/>
  <c r="E57" i="5" s="1"/>
  <c r="H27" i="6"/>
  <c r="H12" i="6"/>
  <c r="F32" i="5"/>
  <c r="F50" i="5" s="1"/>
  <c r="H31" i="6"/>
  <c r="H16" i="6"/>
  <c r="H35" i="6"/>
  <c r="H20" i="6"/>
  <c r="G28" i="5"/>
  <c r="G46" i="5" s="1"/>
  <c r="O10" i="5"/>
  <c r="O19" i="5" s="1"/>
  <c r="O9" i="5"/>
  <c r="O18" i="5" s="1"/>
  <c r="O27" i="5" s="1"/>
  <c r="O8" i="5"/>
  <c r="O17" i="5" s="1"/>
  <c r="O26" i="5" s="1"/>
  <c r="D40" i="5"/>
  <c r="D58" i="5" s="1"/>
  <c r="C31" i="5"/>
  <c r="C49" i="5" s="1"/>
  <c r="C35" i="5"/>
  <c r="C53" i="5" s="1"/>
  <c r="C39" i="5"/>
  <c r="C57" i="5" s="1"/>
  <c r="C32" i="5"/>
  <c r="C50" i="5" s="1"/>
  <c r="C36" i="5"/>
  <c r="C54" i="5" s="1"/>
  <c r="C40" i="5"/>
  <c r="C58" i="5" s="1"/>
  <c r="C28" i="5"/>
  <c r="C46" i="5" s="1"/>
  <c r="C29" i="5"/>
  <c r="C47" i="5" s="1"/>
  <c r="C33" i="5"/>
  <c r="C51" i="5" s="1"/>
  <c r="C37" i="5"/>
  <c r="C55" i="5" s="1"/>
  <c r="C41" i="5"/>
  <c r="C59" i="5" s="1"/>
  <c r="C30" i="5"/>
  <c r="C48" i="5" s="1"/>
  <c r="C34" i="5"/>
  <c r="C52" i="5" s="1"/>
  <c r="C38" i="5"/>
  <c r="C56" i="5" s="1"/>
  <c r="C42" i="5"/>
  <c r="C60" i="5" s="1"/>
  <c r="L15" i="5"/>
  <c r="L24" i="5" s="1"/>
  <c r="K8" i="5"/>
  <c r="K17" i="5" s="1"/>
  <c r="K26" i="5" s="1"/>
  <c r="M6" i="5"/>
  <c r="M15" i="5" s="1"/>
  <c r="M24" i="5" s="1"/>
  <c r="N6" i="5"/>
  <c r="N15" i="5" s="1"/>
  <c r="N24" i="5" s="1"/>
  <c r="K7" i="5"/>
  <c r="K16" i="5" s="1"/>
  <c r="K25" i="5" s="1"/>
  <c r="O6" i="5"/>
  <c r="O15" i="5" s="1"/>
  <c r="O24" i="5" s="1"/>
  <c r="K6" i="5"/>
  <c r="K15" i="5" s="1"/>
  <c r="K10" i="5"/>
  <c r="K19" i="5" s="1"/>
  <c r="K28" i="5" s="1"/>
  <c r="K9" i="5"/>
  <c r="K18" i="5" s="1"/>
  <c r="K27" i="5" s="1"/>
  <c r="H50" i="6" l="1"/>
  <c r="H65" i="6" s="1"/>
  <c r="H80" i="6" s="1"/>
  <c r="H99" i="6"/>
  <c r="H118" i="6" s="1"/>
  <c r="E26" i="6"/>
  <c r="E11" i="6"/>
  <c r="F89" i="6"/>
  <c r="F108" i="6" s="1"/>
  <c r="F40" i="6"/>
  <c r="F55" i="6" s="1"/>
  <c r="F70" i="6" s="1"/>
  <c r="F95" i="6"/>
  <c r="F114" i="6" s="1"/>
  <c r="F46" i="6"/>
  <c r="F61" i="6" s="1"/>
  <c r="F76" i="6" s="1"/>
  <c r="G15" i="6"/>
  <c r="G30" i="6"/>
  <c r="E33" i="6"/>
  <c r="E18" i="6"/>
  <c r="H89" i="6"/>
  <c r="H108" i="6" s="1"/>
  <c r="H40" i="6"/>
  <c r="H55" i="6" s="1"/>
  <c r="H70" i="6" s="1"/>
  <c r="F23" i="6"/>
  <c r="F8" i="6"/>
  <c r="E30" i="6"/>
  <c r="E15" i="6"/>
  <c r="F18" i="6"/>
  <c r="F33" i="6"/>
  <c r="H98" i="6"/>
  <c r="H117" i="6" s="1"/>
  <c r="H49" i="6"/>
  <c r="H64" i="6" s="1"/>
  <c r="H79" i="6" s="1"/>
  <c r="H96" i="6"/>
  <c r="H115" i="6" s="1"/>
  <c r="H47" i="6"/>
  <c r="H62" i="6" s="1"/>
  <c r="H77" i="6" s="1"/>
  <c r="G89" i="6"/>
  <c r="G108" i="6" s="1"/>
  <c r="G40" i="6"/>
  <c r="G55" i="6" s="1"/>
  <c r="G70" i="6" s="1"/>
  <c r="E32" i="6"/>
  <c r="E17" i="6"/>
  <c r="H88" i="6"/>
  <c r="H107" i="6" s="1"/>
  <c r="H39" i="6"/>
  <c r="H54" i="6" s="1"/>
  <c r="H69" i="6" s="1"/>
  <c r="G95" i="6"/>
  <c r="G114" i="6" s="1"/>
  <c r="G46" i="6"/>
  <c r="G61" i="6" s="1"/>
  <c r="G76" i="6" s="1"/>
  <c r="G51" i="6"/>
  <c r="G66" i="6" s="1"/>
  <c r="G81" i="6" s="1"/>
  <c r="G100" i="6"/>
  <c r="G119" i="6" s="1"/>
  <c r="H42" i="6"/>
  <c r="H57" i="6" s="1"/>
  <c r="H72" i="6" s="1"/>
  <c r="H91" i="6"/>
  <c r="H110" i="6" s="1"/>
  <c r="G97" i="6"/>
  <c r="G116" i="6" s="1"/>
  <c r="G48" i="6"/>
  <c r="G63" i="6" s="1"/>
  <c r="G78" i="6" s="1"/>
  <c r="E27" i="6"/>
  <c r="E12" i="6"/>
  <c r="E23" i="6"/>
  <c r="E8" i="6"/>
  <c r="F26" i="6"/>
  <c r="F11" i="6"/>
  <c r="G8" i="6"/>
  <c r="G23" i="6"/>
  <c r="E29" i="6"/>
  <c r="E14" i="6"/>
  <c r="G43" i="6"/>
  <c r="G58" i="6" s="1"/>
  <c r="G73" i="6" s="1"/>
  <c r="G92" i="6"/>
  <c r="G111" i="6" s="1"/>
  <c r="E28" i="6"/>
  <c r="E13" i="6"/>
  <c r="H97" i="6"/>
  <c r="H116" i="6" s="1"/>
  <c r="H48" i="6"/>
  <c r="H63" i="6" s="1"/>
  <c r="H78" i="6" s="1"/>
  <c r="E31" i="6"/>
  <c r="E16" i="6"/>
  <c r="F100" i="6"/>
  <c r="F119" i="6" s="1"/>
  <c r="F51" i="6"/>
  <c r="F66" i="6" s="1"/>
  <c r="F81" i="6" s="1"/>
  <c r="F92" i="6"/>
  <c r="F111" i="6" s="1"/>
  <c r="F43" i="6"/>
  <c r="F58" i="6" s="1"/>
  <c r="F73" i="6" s="1"/>
  <c r="E101" i="6"/>
  <c r="E120" i="6" s="1"/>
  <c r="E52" i="6"/>
  <c r="E67" i="6" s="1"/>
  <c r="E82" i="6" s="1"/>
  <c r="E35" i="6"/>
  <c r="E20" i="6"/>
  <c r="H23" i="6"/>
  <c r="H8" i="6"/>
  <c r="H46" i="6"/>
  <c r="H61" i="6" s="1"/>
  <c r="H76" i="6" s="1"/>
  <c r="H95" i="6"/>
  <c r="H114" i="6" s="1"/>
  <c r="F34" i="6"/>
  <c r="F19" i="6"/>
  <c r="F99" i="6"/>
  <c r="F118" i="6" s="1"/>
  <c r="F50" i="6"/>
  <c r="F65" i="6" s="1"/>
  <c r="F80" i="6" s="1"/>
  <c r="F32" i="6"/>
  <c r="F17" i="6"/>
  <c r="G101" i="6"/>
  <c r="G120" i="6" s="1"/>
  <c r="G52" i="6"/>
  <c r="G67" i="6" s="1"/>
  <c r="G82" i="6" s="1"/>
  <c r="H93" i="6"/>
  <c r="H112" i="6" s="1"/>
  <c r="H44" i="6"/>
  <c r="H59" i="6" s="1"/>
  <c r="H74" i="6" s="1"/>
  <c r="H94" i="6"/>
  <c r="H113" i="6" s="1"/>
  <c r="H45" i="6"/>
  <c r="H60" i="6" s="1"/>
  <c r="H75" i="6" s="1"/>
  <c r="H90" i="6"/>
  <c r="H109" i="6" s="1"/>
  <c r="H41" i="6"/>
  <c r="H56" i="6" s="1"/>
  <c r="H71" i="6" s="1"/>
  <c r="E25" i="6"/>
  <c r="E10" i="6"/>
  <c r="H100" i="6"/>
  <c r="H119" i="6" s="1"/>
  <c r="H51" i="6"/>
  <c r="H66" i="6" s="1"/>
  <c r="H81" i="6" s="1"/>
  <c r="G93" i="6"/>
  <c r="G112" i="6" s="1"/>
  <c r="G44" i="6"/>
  <c r="G59" i="6" s="1"/>
  <c r="G74" i="6" s="1"/>
  <c r="E24" i="6"/>
  <c r="E9" i="6"/>
  <c r="H92" i="6"/>
  <c r="H111" i="6" s="1"/>
  <c r="H43" i="6"/>
  <c r="H58" i="6" s="1"/>
  <c r="H73" i="6" s="1"/>
  <c r="G41" i="6"/>
  <c r="G56" i="6" s="1"/>
  <c r="G71" i="6" s="1"/>
  <c r="G90" i="6"/>
  <c r="G109" i="6" s="1"/>
  <c r="G47" i="6"/>
  <c r="G62" i="6" s="1"/>
  <c r="G77" i="6" s="1"/>
  <c r="G96" i="6"/>
  <c r="G115" i="6" s="1"/>
  <c r="G12" i="6"/>
  <c r="G27" i="6"/>
  <c r="F30" i="6"/>
  <c r="F15" i="6"/>
  <c r="G19" i="6"/>
  <c r="G34" i="6"/>
  <c r="E34" i="6"/>
  <c r="E19" i="6"/>
  <c r="F37" i="6"/>
  <c r="F22" i="6"/>
  <c r="G39" i="6"/>
  <c r="G54" i="6" s="1"/>
  <c r="G69" i="6" s="1"/>
  <c r="G88" i="6"/>
  <c r="G107" i="6" s="1"/>
  <c r="H101" i="6"/>
  <c r="H120" i="6" s="1"/>
  <c r="H52" i="6"/>
  <c r="H67" i="6" s="1"/>
  <c r="H82" i="6" s="1"/>
  <c r="E36" i="6"/>
  <c r="E21" i="6"/>
  <c r="G50" i="6"/>
  <c r="G65" i="6" s="1"/>
  <c r="G80" i="6" s="1"/>
  <c r="G99" i="6"/>
  <c r="G118" i="6" s="1"/>
  <c r="F91" i="6"/>
  <c r="F110" i="6" s="1"/>
  <c r="F42" i="6"/>
  <c r="F57" i="6" s="1"/>
  <c r="F72" i="6" s="1"/>
  <c r="F88" i="6"/>
  <c r="F107" i="6" s="1"/>
  <c r="F39" i="6"/>
  <c r="F54" i="6" s="1"/>
  <c r="F69" i="6" s="1"/>
  <c r="F93" i="6"/>
  <c r="F112" i="6" s="1"/>
  <c r="F44" i="6"/>
  <c r="F59" i="6" s="1"/>
  <c r="F74" i="6" s="1"/>
  <c r="D10" i="6"/>
  <c r="D25" i="6"/>
  <c r="D9" i="6"/>
  <c r="D24" i="6"/>
  <c r="D12" i="6"/>
  <c r="D27" i="6"/>
  <c r="D22" i="6"/>
  <c r="D37" i="6"/>
  <c r="D21" i="6"/>
  <c r="D36" i="6"/>
  <c r="D8" i="6"/>
  <c r="D23" i="6"/>
  <c r="D34" i="6"/>
  <c r="D19" i="6"/>
  <c r="D18" i="6"/>
  <c r="D33" i="6"/>
  <c r="D17" i="6"/>
  <c r="D32" i="6"/>
  <c r="D30" i="6"/>
  <c r="D15" i="6"/>
  <c r="D35" i="6"/>
  <c r="D20" i="6"/>
  <c r="D14" i="6"/>
  <c r="D29" i="6"/>
  <c r="D13" i="6"/>
  <c r="D28" i="6"/>
  <c r="D16" i="6"/>
  <c r="D31" i="6"/>
  <c r="D26" i="6"/>
  <c r="D11" i="6"/>
  <c r="K8" i="6" l="1"/>
  <c r="H38" i="6"/>
  <c r="H53" i="6" s="1"/>
  <c r="H68" i="6" s="1"/>
  <c r="H87" i="6"/>
  <c r="H106" i="6" s="1"/>
  <c r="E91" i="6"/>
  <c r="E110" i="6" s="1"/>
  <c r="E42" i="6"/>
  <c r="E57" i="6" s="1"/>
  <c r="E72" i="6" s="1"/>
  <c r="E47" i="6"/>
  <c r="E62" i="6" s="1"/>
  <c r="E77" i="6" s="1"/>
  <c r="E96" i="6"/>
  <c r="E115" i="6" s="1"/>
  <c r="E98" i="6"/>
  <c r="E117" i="6" s="1"/>
  <c r="E49" i="6"/>
  <c r="E64" i="6" s="1"/>
  <c r="E79" i="6" s="1"/>
  <c r="F94" i="6"/>
  <c r="F113" i="6" s="1"/>
  <c r="F45" i="6"/>
  <c r="F60" i="6" s="1"/>
  <c r="F75" i="6" s="1"/>
  <c r="E89" i="6"/>
  <c r="E108" i="6" s="1"/>
  <c r="E40" i="6"/>
  <c r="E55" i="6" s="1"/>
  <c r="E70" i="6" s="1"/>
  <c r="F38" i="6"/>
  <c r="F53" i="6" s="1"/>
  <c r="F68" i="6" s="1"/>
  <c r="F87" i="6"/>
  <c r="F106" i="6" s="1"/>
  <c r="E97" i="6"/>
  <c r="E116" i="6" s="1"/>
  <c r="E48" i="6"/>
  <c r="E63" i="6" s="1"/>
  <c r="E78" i="6" s="1"/>
  <c r="E90" i="6"/>
  <c r="E109" i="6" s="1"/>
  <c r="E41" i="6"/>
  <c r="E56" i="6" s="1"/>
  <c r="E71" i="6" s="1"/>
  <c r="G49" i="6"/>
  <c r="G64" i="6" s="1"/>
  <c r="G79" i="6" s="1"/>
  <c r="G98" i="6"/>
  <c r="G117" i="6" s="1"/>
  <c r="G91" i="6"/>
  <c r="G110" i="6" s="1"/>
  <c r="G42" i="6"/>
  <c r="G57" i="6" s="1"/>
  <c r="G72" i="6" s="1"/>
  <c r="E50" i="6"/>
  <c r="E65" i="6" s="1"/>
  <c r="E80" i="6" s="1"/>
  <c r="E99" i="6"/>
  <c r="E118" i="6" s="1"/>
  <c r="E46" i="6"/>
  <c r="E61" i="6" s="1"/>
  <c r="E76" i="6" s="1"/>
  <c r="E95" i="6"/>
  <c r="E114" i="6" s="1"/>
  <c r="E43" i="6"/>
  <c r="E58" i="6" s="1"/>
  <c r="E73" i="6" s="1"/>
  <c r="E92" i="6"/>
  <c r="E111" i="6" s="1"/>
  <c r="E93" i="6"/>
  <c r="E112" i="6" s="1"/>
  <c r="E44" i="6"/>
  <c r="E59" i="6" s="1"/>
  <c r="E74" i="6" s="1"/>
  <c r="E87" i="6"/>
  <c r="E106" i="6" s="1"/>
  <c r="E38" i="6"/>
  <c r="E53" i="6" s="1"/>
  <c r="E68" i="6" s="1"/>
  <c r="E94" i="6"/>
  <c r="E113" i="6" s="1"/>
  <c r="E45" i="6"/>
  <c r="E60" i="6" s="1"/>
  <c r="E75" i="6" s="1"/>
  <c r="G45" i="6"/>
  <c r="G60" i="6" s="1"/>
  <c r="G75" i="6" s="1"/>
  <c r="G94" i="6"/>
  <c r="G113" i="6" s="1"/>
  <c r="E51" i="6"/>
  <c r="E66" i="6" s="1"/>
  <c r="E81" i="6" s="1"/>
  <c r="E100" i="6"/>
  <c r="E119" i="6" s="1"/>
  <c r="F101" i="6"/>
  <c r="F120" i="6" s="1"/>
  <c r="F52" i="6"/>
  <c r="F67" i="6" s="1"/>
  <c r="F82" i="6" s="1"/>
  <c r="E39" i="6"/>
  <c r="E54" i="6" s="1"/>
  <c r="E69" i="6" s="1"/>
  <c r="E88" i="6"/>
  <c r="E107" i="6" s="1"/>
  <c r="F47" i="6"/>
  <c r="F62" i="6" s="1"/>
  <c r="F77" i="6" s="1"/>
  <c r="F96" i="6"/>
  <c r="F115" i="6" s="1"/>
  <c r="F98" i="6"/>
  <c r="F117" i="6" s="1"/>
  <c r="F49" i="6"/>
  <c r="F64" i="6" s="1"/>
  <c r="F79" i="6" s="1"/>
  <c r="G38" i="6"/>
  <c r="G53" i="6" s="1"/>
  <c r="G68" i="6" s="1"/>
  <c r="G87" i="6"/>
  <c r="G106" i="6" s="1"/>
  <c r="F90" i="6"/>
  <c r="F109" i="6" s="1"/>
  <c r="F41" i="6"/>
  <c r="F56" i="6" s="1"/>
  <c r="F71" i="6" s="1"/>
  <c r="F97" i="6"/>
  <c r="F116" i="6" s="1"/>
  <c r="F48" i="6"/>
  <c r="F63" i="6" s="1"/>
  <c r="F78" i="6" s="1"/>
  <c r="D90" i="6"/>
  <c r="D109" i="6" s="1"/>
  <c r="D41" i="6"/>
  <c r="D56" i="6" s="1"/>
  <c r="D71" i="6" s="1"/>
  <c r="D44" i="6"/>
  <c r="D59" i="6" s="1"/>
  <c r="D74" i="6" s="1"/>
  <c r="D93" i="6"/>
  <c r="D112" i="6" s="1"/>
  <c r="D50" i="6"/>
  <c r="D65" i="6" s="1"/>
  <c r="D80" i="6" s="1"/>
  <c r="D99" i="6"/>
  <c r="D118" i="6" s="1"/>
  <c r="D48" i="6"/>
  <c r="D63" i="6" s="1"/>
  <c r="D78" i="6" s="1"/>
  <c r="D97" i="6"/>
  <c r="D116" i="6" s="1"/>
  <c r="D98" i="6"/>
  <c r="D117" i="6" s="1"/>
  <c r="D49" i="6"/>
  <c r="D64" i="6" s="1"/>
  <c r="D79" i="6" s="1"/>
  <c r="D52" i="6"/>
  <c r="D67" i="6" s="1"/>
  <c r="D82" i="6" s="1"/>
  <c r="D101" i="6"/>
  <c r="D120" i="6" s="1"/>
  <c r="D42" i="6"/>
  <c r="D57" i="6" s="1"/>
  <c r="D72" i="6" s="1"/>
  <c r="D91" i="6"/>
  <c r="D110" i="6" s="1"/>
  <c r="D92" i="6"/>
  <c r="D111" i="6" s="1"/>
  <c r="D43" i="6"/>
  <c r="D58" i="6" s="1"/>
  <c r="D73" i="6" s="1"/>
  <c r="D96" i="6"/>
  <c r="D115" i="6" s="1"/>
  <c r="D47" i="6"/>
  <c r="D62" i="6" s="1"/>
  <c r="D77" i="6" s="1"/>
  <c r="D87" i="6"/>
  <c r="D106" i="6" s="1"/>
  <c r="D38" i="6"/>
  <c r="D53" i="6" s="1"/>
  <c r="D68" i="6" s="1"/>
  <c r="D100" i="6"/>
  <c r="D119" i="6" s="1"/>
  <c r="D51" i="6"/>
  <c r="D66" i="6" s="1"/>
  <c r="D81" i="6" s="1"/>
  <c r="D40" i="6"/>
  <c r="D55" i="6" s="1"/>
  <c r="D70" i="6" s="1"/>
  <c r="D89" i="6"/>
  <c r="D108" i="6" s="1"/>
  <c r="D94" i="6"/>
  <c r="D113" i="6" s="1"/>
  <c r="D45" i="6"/>
  <c r="D60" i="6" s="1"/>
  <c r="D75" i="6" s="1"/>
  <c r="D46" i="6"/>
  <c r="D61" i="6" s="1"/>
  <c r="D76" i="6" s="1"/>
  <c r="D95" i="6"/>
  <c r="D114" i="6" s="1"/>
  <c r="J8" i="6"/>
  <c r="D88" i="6"/>
  <c r="D107" i="6" s="1"/>
  <c r="D39" i="6"/>
  <c r="D54" i="6" s="1"/>
  <c r="D69" i="6" s="1"/>
  <c r="L8" i="6" l="1"/>
  <c r="N8" i="6"/>
  <c r="O8" i="6"/>
  <c r="P8" i="6"/>
  <c r="M8" i="6"/>
  <c r="R8" i="6"/>
  <c r="S8" i="6"/>
  <c r="T8" i="6"/>
  <c r="Q8" i="6"/>
  <c r="U8" i="6"/>
  <c r="K9" i="6" l="1"/>
  <c r="J9" i="6"/>
  <c r="U9" i="6" l="1"/>
  <c r="R9" i="6"/>
  <c r="Q9" i="6"/>
  <c r="N9" i="6"/>
  <c r="L9" i="6"/>
  <c r="M9" i="6"/>
  <c r="P9" i="6"/>
  <c r="T9" i="6"/>
  <c r="S9" i="6"/>
  <c r="O9" i="6"/>
  <c r="K10" i="6" l="1"/>
  <c r="J10" i="6"/>
  <c r="L10" i="6" l="1"/>
  <c r="M10" i="6"/>
  <c r="Q10" i="6"/>
  <c r="P10" i="6"/>
  <c r="N10" i="6"/>
  <c r="O10" i="6"/>
  <c r="R10" i="6"/>
  <c r="T10" i="6"/>
  <c r="S10" i="6"/>
  <c r="U10" i="6"/>
  <c r="K11" i="6" l="1"/>
  <c r="J11" i="6"/>
  <c r="M11" i="6" l="1"/>
  <c r="L11" i="6"/>
  <c r="N11" i="6"/>
  <c r="P11" i="6"/>
  <c r="O11" i="6"/>
  <c r="U11" i="6"/>
  <c r="Q11" i="6"/>
  <c r="S11" i="6"/>
  <c r="R11" i="6"/>
  <c r="T11" i="6"/>
  <c r="K12" i="6" l="1"/>
  <c r="J12" i="6"/>
  <c r="M12" i="6" s="1"/>
  <c r="L12" i="6" l="1"/>
  <c r="Q12" i="6"/>
  <c r="T12" i="6"/>
  <c r="U12" i="6"/>
  <c r="O12" i="6"/>
  <c r="P12" i="6"/>
  <c r="N12" i="6"/>
  <c r="S12" i="6"/>
  <c r="R12" i="6"/>
  <c r="K13" i="6" l="1"/>
  <c r="J13" i="6"/>
  <c r="M13" i="6" l="1"/>
  <c r="L13" i="6"/>
  <c r="T13" i="6"/>
  <c r="P13" i="6"/>
  <c r="S13" i="6"/>
  <c r="N13" i="6"/>
  <c r="O13" i="6"/>
  <c r="Q13" i="6"/>
  <c r="U13" i="6"/>
  <c r="R13" i="6"/>
  <c r="K14" i="6" l="1"/>
  <c r="J14" i="6"/>
  <c r="L14" i="6" l="1"/>
  <c r="M14" i="6"/>
  <c r="S14" i="6"/>
  <c r="P14" i="6"/>
  <c r="Q14" i="6"/>
  <c r="R14" i="6"/>
  <c r="T14" i="6"/>
  <c r="O14" i="6"/>
  <c r="U14" i="6"/>
  <c r="N14" i="6"/>
  <c r="J15" i="6" l="1"/>
  <c r="K15" i="6"/>
  <c r="L15" i="6" l="1"/>
  <c r="M15" i="6"/>
  <c r="Q15" i="6"/>
  <c r="R15" i="6"/>
  <c r="U15" i="6"/>
  <c r="P15" i="6"/>
  <c r="T15" i="6"/>
  <c r="O15" i="6"/>
  <c r="S15" i="6"/>
  <c r="N15" i="6"/>
  <c r="K16" i="6" l="1"/>
  <c r="J16" i="6"/>
  <c r="M16" i="6" l="1"/>
  <c r="L16" i="6"/>
  <c r="S16" i="6"/>
  <c r="P16" i="6"/>
  <c r="T16" i="6"/>
  <c r="O16" i="6"/>
  <c r="R16" i="6"/>
  <c r="N16" i="6"/>
  <c r="U16" i="6"/>
  <c r="Q16" i="6"/>
  <c r="J17" i="6" l="1"/>
  <c r="K17" i="6"/>
  <c r="U17" i="6" l="1"/>
  <c r="M17" i="6"/>
  <c r="L17" i="6"/>
  <c r="O17" i="6"/>
  <c r="T17" i="6"/>
  <c r="P17" i="6"/>
  <c r="N17" i="6"/>
  <c r="R17" i="6"/>
  <c r="S17" i="6"/>
  <c r="Q17" i="6"/>
  <c r="J18" i="6" l="1"/>
  <c r="K18" i="6"/>
  <c r="P18" i="6" l="1"/>
  <c r="M18" i="6"/>
  <c r="L18" i="6"/>
  <c r="N18" i="6"/>
  <c r="T18" i="6"/>
  <c r="O18" i="6"/>
  <c r="S18" i="6"/>
  <c r="U18" i="6"/>
  <c r="R18" i="6"/>
  <c r="Q18" i="6"/>
  <c r="J19" i="6" l="1"/>
  <c r="K19" i="6"/>
  <c r="O19" i="6" l="1"/>
  <c r="L19" i="6"/>
  <c r="M19" i="6"/>
  <c r="S19" i="6"/>
  <c r="N19" i="6"/>
  <c r="U19" i="6"/>
  <c r="P19" i="6"/>
  <c r="R19" i="6"/>
  <c r="Q19" i="6"/>
  <c r="T19" i="6"/>
  <c r="J20" i="6" l="1"/>
  <c r="K20" i="6"/>
  <c r="L20" i="6" s="1"/>
  <c r="M20" i="6" l="1"/>
  <c r="T20" i="6"/>
  <c r="S20" i="6"/>
  <c r="O20" i="6"/>
  <c r="R20" i="6"/>
  <c r="U20" i="6"/>
  <c r="P20" i="6"/>
  <c r="Q20" i="6"/>
  <c r="N20" i="6"/>
  <c r="J21" i="6" l="1"/>
  <c r="K21" i="6"/>
  <c r="T21" i="6" s="1"/>
  <c r="N21" i="6" l="1"/>
  <c r="R21" i="6"/>
  <c r="M21" i="6"/>
  <c r="Q21" i="6"/>
  <c r="S21" i="6"/>
  <c r="P21" i="6"/>
  <c r="U21" i="6"/>
  <c r="L21" i="6"/>
  <c r="O21" i="6"/>
  <c r="J22" i="6" l="1"/>
  <c r="K22" i="6"/>
  <c r="S22" i="6" l="1"/>
  <c r="AF8" i="6" s="1"/>
  <c r="N22" i="6"/>
  <c r="AA8" i="6" s="1"/>
  <c r="P22" i="6"/>
  <c r="AC8" i="6" s="1"/>
  <c r="Q22" i="6"/>
  <c r="AD8" i="6" s="1"/>
  <c r="L22" i="6"/>
  <c r="Y8" i="6" s="1"/>
  <c r="U22" i="6"/>
  <c r="AH8" i="6" s="1"/>
  <c r="R22" i="6"/>
  <c r="AE8" i="6" s="1"/>
  <c r="O22" i="6"/>
  <c r="AB8" i="6" s="1"/>
  <c r="T22" i="6"/>
  <c r="AG8" i="6" s="1"/>
  <c r="M22" i="6"/>
  <c r="Z8" i="6" s="1"/>
  <c r="J23" i="6" l="1"/>
  <c r="K23" i="6"/>
  <c r="M23" i="6" l="1"/>
  <c r="P23" i="6"/>
  <c r="O23" i="6"/>
  <c r="R23" i="6"/>
  <c r="T23" i="6"/>
  <c r="Q23" i="6"/>
  <c r="U23" i="6"/>
  <c r="L23" i="6"/>
  <c r="N23" i="6"/>
  <c r="S23" i="6"/>
  <c r="K24" i="6" l="1"/>
  <c r="J24" i="6"/>
  <c r="M24" i="6" l="1"/>
  <c r="P24" i="6"/>
  <c r="T24" i="6"/>
  <c r="O24" i="6"/>
  <c r="R24" i="6"/>
  <c r="S24" i="6"/>
  <c r="N24" i="6"/>
  <c r="L24" i="6"/>
  <c r="Q24" i="6"/>
  <c r="U24" i="6"/>
  <c r="J25" i="6" l="1"/>
  <c r="O25" i="6" s="1"/>
  <c r="K25" i="6"/>
  <c r="L25" i="6" s="1"/>
  <c r="T25" i="6"/>
  <c r="P25" i="6" l="1"/>
  <c r="S25" i="6"/>
  <c r="K26" i="6" s="1"/>
  <c r="Q25" i="6"/>
  <c r="R25" i="6"/>
  <c r="M25" i="6"/>
  <c r="J26" i="6" s="1"/>
  <c r="U25" i="6"/>
  <c r="N25" i="6"/>
  <c r="L26" i="6" l="1"/>
  <c r="M26" i="6"/>
  <c r="P26" i="6"/>
  <c r="O26" i="6"/>
  <c r="N26" i="6"/>
  <c r="S26" i="6"/>
  <c r="T26" i="6"/>
  <c r="U26" i="6"/>
  <c r="R26" i="6"/>
  <c r="Q26" i="6"/>
  <c r="K27" i="6" l="1"/>
  <c r="J27" i="6"/>
  <c r="M27" i="6" l="1"/>
  <c r="L27" i="6"/>
  <c r="T27" i="6"/>
  <c r="R27" i="6"/>
  <c r="S27" i="6"/>
  <c r="N27" i="6"/>
  <c r="P27" i="6"/>
  <c r="Q27" i="6"/>
  <c r="U27" i="6"/>
  <c r="O27" i="6"/>
  <c r="K28" i="6" l="1"/>
  <c r="J28" i="6"/>
  <c r="M28" i="6" l="1"/>
  <c r="L28" i="6"/>
  <c r="U28" i="6"/>
  <c r="N28" i="6"/>
  <c r="Q28" i="6"/>
  <c r="O28" i="6"/>
  <c r="S28" i="6"/>
  <c r="T28" i="6"/>
  <c r="P28" i="6"/>
  <c r="R28" i="6"/>
  <c r="J29" i="6" l="1"/>
  <c r="K29" i="6"/>
  <c r="L29" i="6" l="1"/>
  <c r="M29" i="6"/>
  <c r="U29" i="6"/>
  <c r="P29" i="6"/>
  <c r="N29" i="6"/>
  <c r="S29" i="6"/>
  <c r="T29" i="6"/>
  <c r="O29" i="6"/>
  <c r="R29" i="6"/>
  <c r="Q29" i="6"/>
  <c r="K30" i="6" l="1"/>
  <c r="J30" i="6"/>
  <c r="M30" i="6" l="1"/>
  <c r="L30" i="6"/>
  <c r="U30" i="6"/>
  <c r="N30" i="6"/>
  <c r="S30" i="6"/>
  <c r="Q30" i="6"/>
  <c r="P30" i="6"/>
  <c r="R30" i="6"/>
  <c r="T30" i="6"/>
  <c r="O30" i="6"/>
  <c r="J31" i="6" l="1"/>
  <c r="K31" i="6"/>
  <c r="L31" i="6" l="1"/>
  <c r="M31" i="6"/>
  <c r="R31" i="6"/>
  <c r="N31" i="6"/>
  <c r="S31" i="6"/>
  <c r="T31" i="6"/>
  <c r="U31" i="6"/>
  <c r="P31" i="6"/>
  <c r="O31" i="6"/>
  <c r="Q31" i="6"/>
  <c r="J32" i="6" l="1"/>
  <c r="K32" i="6"/>
  <c r="L32" i="6" l="1"/>
  <c r="M32" i="6"/>
  <c r="T32" i="6"/>
  <c r="N32" i="6"/>
  <c r="S32" i="6"/>
  <c r="Q32" i="6"/>
  <c r="R32" i="6"/>
  <c r="P32" i="6"/>
  <c r="U32" i="6"/>
  <c r="O32" i="6"/>
  <c r="J33" i="6" l="1"/>
  <c r="K33" i="6"/>
  <c r="L33" i="6" l="1"/>
  <c r="M33" i="6"/>
  <c r="R33" i="6"/>
  <c r="U33" i="6"/>
  <c r="N33" i="6"/>
  <c r="Q33" i="6"/>
  <c r="T33" i="6"/>
  <c r="S33" i="6"/>
  <c r="P33" i="6"/>
  <c r="O33" i="6"/>
  <c r="K34" i="6" l="1"/>
  <c r="J34" i="6"/>
  <c r="M34" i="6" l="1"/>
  <c r="L34" i="6"/>
  <c r="O34" i="6"/>
  <c r="T34" i="6"/>
  <c r="N34" i="6"/>
  <c r="R34" i="6"/>
  <c r="Q34" i="6"/>
  <c r="U34" i="6"/>
  <c r="P34" i="6"/>
  <c r="S34" i="6"/>
  <c r="J35" i="6" l="1"/>
  <c r="K35" i="6"/>
  <c r="M35" i="6" l="1"/>
  <c r="L35" i="6"/>
  <c r="T35" i="6"/>
  <c r="O35" i="6"/>
  <c r="S35" i="6"/>
  <c r="U35" i="6"/>
  <c r="Q35" i="6"/>
  <c r="N35" i="6"/>
  <c r="R35" i="6"/>
  <c r="P35" i="6"/>
  <c r="J36" i="6" l="1"/>
  <c r="K36" i="6"/>
  <c r="O36" i="6" l="1"/>
  <c r="L36" i="6"/>
  <c r="M36" i="6"/>
  <c r="S36" i="6"/>
  <c r="N36" i="6"/>
  <c r="Q36" i="6"/>
  <c r="P36" i="6"/>
  <c r="U36" i="6"/>
  <c r="T36" i="6"/>
  <c r="R36" i="6"/>
  <c r="J37" i="6" l="1"/>
  <c r="K37" i="6"/>
  <c r="U37" i="6" l="1"/>
  <c r="AH10" i="6" s="1"/>
  <c r="L37" i="6"/>
  <c r="Y10" i="6" s="1"/>
  <c r="M37" i="6"/>
  <c r="Z10" i="6" s="1"/>
  <c r="T37" i="6"/>
  <c r="AG10" i="6" s="1"/>
  <c r="P37" i="6"/>
  <c r="AC10" i="6" s="1"/>
  <c r="Q37" i="6"/>
  <c r="AD10" i="6" s="1"/>
  <c r="N37" i="6"/>
  <c r="AA10" i="6" s="1"/>
  <c r="O37" i="6"/>
  <c r="AB10" i="6" s="1"/>
  <c r="S37" i="6"/>
  <c r="R37" i="6"/>
  <c r="AE10" i="6" s="1"/>
  <c r="K38" i="6" l="1"/>
  <c r="AF10" i="6"/>
  <c r="J38" i="6"/>
  <c r="M38" i="6" l="1"/>
  <c r="L38" i="6"/>
  <c r="Q38" i="6"/>
  <c r="P38" i="6"/>
  <c r="U38" i="6"/>
  <c r="S38" i="6"/>
  <c r="R38" i="6"/>
  <c r="T38" i="6"/>
  <c r="N38" i="6"/>
  <c r="O38" i="6"/>
  <c r="K39" i="6" l="1"/>
  <c r="J39" i="6"/>
  <c r="M39" i="6" l="1"/>
  <c r="L39" i="6"/>
  <c r="P39" i="6"/>
  <c r="U39" i="6"/>
  <c r="T39" i="6"/>
  <c r="O39" i="6"/>
  <c r="S39" i="6"/>
  <c r="N39" i="6"/>
  <c r="Q39" i="6"/>
  <c r="R39" i="6"/>
  <c r="J40" i="6" l="1"/>
  <c r="K40" i="6"/>
  <c r="M40" i="6" l="1"/>
  <c r="L40" i="6"/>
  <c r="R40" i="6"/>
  <c r="O40" i="6"/>
  <c r="Q40" i="6"/>
  <c r="U40" i="6"/>
  <c r="P40" i="6"/>
  <c r="T40" i="6"/>
  <c r="S40" i="6"/>
  <c r="N40" i="6"/>
  <c r="J41" i="6" l="1"/>
  <c r="K41" i="6"/>
  <c r="M41" i="6" l="1"/>
  <c r="L41" i="6"/>
  <c r="P41" i="6"/>
  <c r="O41" i="6"/>
  <c r="Q41" i="6"/>
  <c r="R41" i="6"/>
  <c r="U41" i="6"/>
  <c r="T41" i="6"/>
  <c r="N41" i="6"/>
  <c r="S41" i="6"/>
  <c r="J42" i="6" l="1"/>
  <c r="K42" i="6"/>
  <c r="O42" i="6" l="1"/>
  <c r="M42" i="6"/>
  <c r="U42" i="6"/>
  <c r="P42" i="6"/>
  <c r="S42" i="6"/>
  <c r="L42" i="6"/>
  <c r="R42" i="6"/>
  <c r="Q42" i="6"/>
  <c r="N42" i="6"/>
  <c r="T42" i="6"/>
  <c r="J43" i="6" l="1"/>
  <c r="K43" i="6"/>
  <c r="M43" i="6" s="1"/>
  <c r="N43" i="6" l="1"/>
  <c r="R43" i="6"/>
  <c r="U43" i="6"/>
  <c r="P43" i="6"/>
  <c r="T43" i="6"/>
  <c r="S43" i="6"/>
  <c r="Q43" i="6"/>
  <c r="L43" i="6"/>
  <c r="O43" i="6"/>
  <c r="K44" i="6" l="1"/>
  <c r="J44" i="6"/>
  <c r="O44" i="6" s="1"/>
  <c r="Q44" i="6" l="1"/>
  <c r="L44" i="6"/>
  <c r="R44" i="6"/>
  <c r="S44" i="6"/>
  <c r="U44" i="6"/>
  <c r="M44" i="6"/>
  <c r="T44" i="6"/>
  <c r="P44" i="6"/>
  <c r="N44" i="6"/>
  <c r="K45" i="6" l="1"/>
  <c r="T45" i="6" s="1"/>
  <c r="J45" i="6"/>
  <c r="L45" i="6" s="1"/>
  <c r="O45" i="6" l="1"/>
  <c r="R45" i="6"/>
  <c r="S45" i="6"/>
  <c r="P45" i="6"/>
  <c r="Q45" i="6"/>
  <c r="U45" i="6"/>
  <c r="N45" i="6"/>
  <c r="M45" i="6"/>
  <c r="J46" i="6" s="1"/>
  <c r="K46" i="6" l="1"/>
  <c r="L46" i="6" s="1"/>
  <c r="R46" i="6"/>
  <c r="T46" i="6"/>
  <c r="Q46" i="6"/>
  <c r="P46" i="6"/>
  <c r="O46" i="6"/>
  <c r="N46" i="6"/>
  <c r="U46" i="6" l="1"/>
  <c r="M46" i="6"/>
  <c r="S46" i="6"/>
  <c r="K47" i="6" s="1"/>
  <c r="J47" i="6"/>
  <c r="L47" i="6" l="1"/>
  <c r="M47" i="6"/>
  <c r="P47" i="6"/>
  <c r="Q47" i="6"/>
  <c r="T47" i="6"/>
  <c r="S47" i="6"/>
  <c r="U47" i="6"/>
  <c r="R47" i="6"/>
  <c r="N47" i="6"/>
  <c r="O47" i="6"/>
  <c r="K48" i="6" l="1"/>
  <c r="J48" i="6"/>
  <c r="M48" i="6" l="1"/>
  <c r="L48" i="6"/>
  <c r="P48" i="6"/>
  <c r="N48" i="6"/>
  <c r="O48" i="6"/>
  <c r="R48" i="6"/>
  <c r="S48" i="6"/>
  <c r="T48" i="6"/>
  <c r="Q48" i="6"/>
  <c r="U48" i="6"/>
  <c r="J49" i="6" l="1"/>
  <c r="K49" i="6"/>
  <c r="L49" i="6" l="1"/>
  <c r="M49" i="6"/>
  <c r="P49" i="6"/>
  <c r="R49" i="6"/>
  <c r="T49" i="6"/>
  <c r="U49" i="6"/>
  <c r="Q49" i="6"/>
  <c r="S49" i="6"/>
  <c r="N49" i="6"/>
  <c r="O49" i="6"/>
  <c r="J50" i="6" l="1"/>
  <c r="K50" i="6"/>
  <c r="L50" i="6" l="1"/>
  <c r="M50" i="6"/>
  <c r="R50" i="6"/>
  <c r="S50" i="6"/>
  <c r="U50" i="6"/>
  <c r="Q50" i="6"/>
  <c r="T50" i="6"/>
  <c r="P50" i="6"/>
  <c r="N50" i="6"/>
  <c r="O50" i="6"/>
  <c r="K51" i="6" l="1"/>
  <c r="J51" i="6"/>
  <c r="M51" i="6" l="1"/>
  <c r="L51" i="6"/>
  <c r="Q51" i="6"/>
  <c r="U51" i="6"/>
  <c r="R51" i="6"/>
  <c r="O51" i="6"/>
  <c r="P51" i="6"/>
  <c r="N51" i="6"/>
  <c r="S51" i="6"/>
  <c r="T51" i="6"/>
  <c r="K52" i="6" l="1"/>
  <c r="J52" i="6"/>
  <c r="M52" i="6" l="1"/>
  <c r="Z12" i="6" s="1"/>
  <c r="L52" i="6"/>
  <c r="Y12" i="6" s="1"/>
  <c r="N52" i="6"/>
  <c r="AA12" i="6" s="1"/>
  <c r="P52" i="6"/>
  <c r="AC12" i="6" s="1"/>
  <c r="O52" i="6"/>
  <c r="AB12" i="6" s="1"/>
  <c r="T52" i="6"/>
  <c r="AG12" i="6" s="1"/>
  <c r="S52" i="6"/>
  <c r="AF12" i="6" s="1"/>
  <c r="Q52" i="6"/>
  <c r="AD12" i="6" s="1"/>
  <c r="U52" i="6"/>
  <c r="AH12" i="6" s="1"/>
  <c r="R52" i="6"/>
  <c r="AE12" i="6" s="1"/>
  <c r="J53" i="6" l="1"/>
  <c r="K53" i="6"/>
  <c r="M53" i="6" l="1"/>
  <c r="L53" i="6"/>
  <c r="S53" i="6"/>
  <c r="R53" i="6"/>
  <c r="Q53" i="6"/>
  <c r="U53" i="6"/>
  <c r="T53" i="6"/>
  <c r="P53" i="6"/>
  <c r="N53" i="6"/>
  <c r="O53" i="6"/>
  <c r="J54" i="6" l="1"/>
  <c r="K54" i="6"/>
  <c r="L54" i="6" l="1"/>
  <c r="M54" i="6"/>
  <c r="Q54" i="6"/>
  <c r="R54" i="6"/>
  <c r="T54" i="6"/>
  <c r="U54" i="6"/>
  <c r="S54" i="6"/>
  <c r="N54" i="6"/>
  <c r="P54" i="6"/>
  <c r="O54" i="6"/>
  <c r="J55" i="6" l="1"/>
  <c r="K55" i="6"/>
  <c r="L55" i="6" l="1"/>
  <c r="M55" i="6"/>
  <c r="Q55" i="6"/>
  <c r="T55" i="6"/>
  <c r="U55" i="6"/>
  <c r="S55" i="6"/>
  <c r="R55" i="6"/>
  <c r="O55" i="6"/>
  <c r="N55" i="6"/>
  <c r="P55" i="6"/>
  <c r="J56" i="6" l="1"/>
  <c r="K56" i="6"/>
  <c r="L56" i="6" l="1"/>
  <c r="M56" i="6"/>
  <c r="U56" i="6"/>
  <c r="S56" i="6"/>
  <c r="T56" i="6"/>
  <c r="Q56" i="6"/>
  <c r="R56" i="6"/>
  <c r="N56" i="6"/>
  <c r="P56" i="6"/>
  <c r="O56" i="6"/>
  <c r="K57" i="6" l="1"/>
  <c r="J57" i="6"/>
  <c r="M57" i="6" l="1"/>
  <c r="L57" i="6"/>
  <c r="U57" i="6"/>
  <c r="R57" i="6"/>
  <c r="Q57" i="6"/>
  <c r="T57" i="6"/>
  <c r="S57" i="6"/>
  <c r="N57" i="6"/>
  <c r="O57" i="6"/>
  <c r="P57" i="6"/>
  <c r="K58" i="6" l="1"/>
  <c r="J58" i="6"/>
  <c r="M58" i="6" l="1"/>
  <c r="L58" i="6"/>
  <c r="R58" i="6"/>
  <c r="Q58" i="6"/>
  <c r="U58" i="6"/>
  <c r="S58" i="6"/>
  <c r="T58" i="6"/>
  <c r="O58" i="6"/>
  <c r="P58" i="6"/>
  <c r="N58" i="6"/>
  <c r="K59" i="6" l="1"/>
  <c r="J59" i="6"/>
  <c r="M59" i="6" l="1"/>
  <c r="L59" i="6"/>
  <c r="S59" i="6"/>
  <c r="R59" i="6"/>
  <c r="U59" i="6"/>
  <c r="T59" i="6"/>
  <c r="Q59" i="6"/>
  <c r="N59" i="6"/>
  <c r="P59" i="6"/>
  <c r="O59" i="6"/>
  <c r="K60" i="6" l="1"/>
  <c r="J60" i="6"/>
  <c r="M60" i="6" l="1"/>
  <c r="L60" i="6"/>
  <c r="O60" i="6"/>
  <c r="U60" i="6"/>
  <c r="S60" i="6"/>
  <c r="T60" i="6"/>
  <c r="R60" i="6"/>
  <c r="Q60" i="6"/>
  <c r="N60" i="6"/>
  <c r="P60" i="6"/>
  <c r="K61" i="6" l="1"/>
  <c r="J61" i="6"/>
  <c r="M61" i="6" l="1"/>
  <c r="L61" i="6"/>
  <c r="Q61" i="6"/>
  <c r="R61" i="6"/>
  <c r="S61" i="6"/>
  <c r="T61" i="6"/>
  <c r="U61" i="6"/>
  <c r="O61" i="6"/>
  <c r="P61" i="6"/>
  <c r="N61" i="6"/>
  <c r="K62" i="6" l="1"/>
  <c r="J62" i="6"/>
  <c r="M62" i="6" l="1"/>
  <c r="L62" i="6"/>
  <c r="T62" i="6"/>
  <c r="Q62" i="6"/>
  <c r="S62" i="6"/>
  <c r="U62" i="6"/>
  <c r="R62" i="6"/>
  <c r="N62" i="6"/>
  <c r="P62" i="6"/>
  <c r="O62" i="6"/>
  <c r="K63" i="6" l="1"/>
  <c r="J63" i="6"/>
  <c r="M63" i="6" l="1"/>
  <c r="L63" i="6"/>
  <c r="T63" i="6"/>
  <c r="S63" i="6"/>
  <c r="R63" i="6"/>
  <c r="U63" i="6"/>
  <c r="Q63" i="6"/>
  <c r="O63" i="6"/>
  <c r="P63" i="6"/>
  <c r="N63" i="6"/>
  <c r="K64" i="6" l="1"/>
  <c r="J64" i="6"/>
  <c r="M64" i="6" l="1"/>
  <c r="L64" i="6"/>
  <c r="P64" i="6"/>
  <c r="U64" i="6"/>
  <c r="T64" i="6"/>
  <c r="R64" i="6"/>
  <c r="S64" i="6"/>
  <c r="N64" i="6"/>
  <c r="Q64" i="6"/>
  <c r="O64" i="6"/>
  <c r="J65" i="6" l="1"/>
  <c r="K65" i="6"/>
  <c r="M65" i="6" l="1"/>
  <c r="L65" i="6"/>
  <c r="O65" i="6"/>
  <c r="P65" i="6"/>
  <c r="Q65" i="6"/>
  <c r="T65" i="6"/>
  <c r="R65" i="6"/>
  <c r="S65" i="6"/>
  <c r="U65" i="6"/>
  <c r="N65" i="6"/>
  <c r="J66" i="6" l="1"/>
  <c r="K66" i="6"/>
  <c r="L66" i="6" l="1"/>
  <c r="P66" i="6"/>
  <c r="O66" i="6"/>
  <c r="Q66" i="6"/>
  <c r="R66" i="6"/>
  <c r="U66" i="6"/>
  <c r="T66" i="6"/>
  <c r="N66" i="6"/>
  <c r="S66" i="6"/>
  <c r="M66" i="6"/>
  <c r="K67" i="6" l="1"/>
  <c r="J67" i="6"/>
  <c r="L67" i="6" l="1"/>
  <c r="P67" i="6"/>
  <c r="AC14" i="6" s="1"/>
  <c r="U67" i="6"/>
  <c r="AH14" i="6" s="1"/>
  <c r="R67" i="6"/>
  <c r="AE14" i="6" s="1"/>
  <c r="T67" i="6"/>
  <c r="AG14" i="6" s="1"/>
  <c r="S67" i="6"/>
  <c r="AF14" i="6" s="1"/>
  <c r="N67" i="6"/>
  <c r="AA14" i="6" s="1"/>
  <c r="O67" i="6"/>
  <c r="AB14" i="6" s="1"/>
  <c r="M67" i="6"/>
  <c r="Z14" i="6" s="1"/>
  <c r="Q67" i="6"/>
  <c r="Y14" i="6"/>
  <c r="I106" i="6" l="1"/>
  <c r="I110" i="6"/>
  <c r="I113" i="6"/>
  <c r="I120" i="6"/>
  <c r="I119" i="6"/>
  <c r="I109" i="6"/>
  <c r="I116" i="6"/>
  <c r="I118" i="6"/>
  <c r="I111" i="6"/>
  <c r="I115" i="6"/>
  <c r="I112" i="6"/>
  <c r="J109" i="6"/>
  <c r="J113" i="6"/>
  <c r="J117" i="6"/>
  <c r="J108" i="6"/>
  <c r="J110" i="6"/>
  <c r="J114" i="6"/>
  <c r="J118" i="6"/>
  <c r="J106" i="6"/>
  <c r="J112" i="6"/>
  <c r="J116" i="6"/>
  <c r="J107" i="6"/>
  <c r="J111" i="6"/>
  <c r="J115" i="6"/>
  <c r="J119" i="6"/>
  <c r="I114" i="6"/>
  <c r="I117" i="6"/>
  <c r="I107" i="6"/>
  <c r="I108" i="6"/>
  <c r="K68" i="6"/>
  <c r="AD14" i="6"/>
  <c r="J68" i="6"/>
  <c r="L68" i="6" l="1"/>
  <c r="T68" i="6"/>
  <c r="Q68" i="6"/>
  <c r="M68" i="6"/>
  <c r="U68" i="6"/>
  <c r="S68" i="6"/>
  <c r="P68" i="6"/>
  <c r="R68" i="6"/>
  <c r="N68" i="6"/>
  <c r="O68" i="6"/>
  <c r="J69" i="6" l="1"/>
  <c r="K69" i="6"/>
  <c r="L69" i="6" l="1"/>
  <c r="P69" i="6"/>
  <c r="T69" i="6"/>
  <c r="S69" i="6"/>
  <c r="M69" i="6"/>
  <c r="N69" i="6"/>
  <c r="Q69" i="6"/>
  <c r="R69" i="6"/>
  <c r="U69" i="6"/>
  <c r="O69" i="6"/>
  <c r="J70" i="6" l="1"/>
  <c r="K70" i="6"/>
  <c r="L70" i="6" l="1"/>
  <c r="M70" i="6"/>
  <c r="S70" i="6"/>
  <c r="N70" i="6"/>
  <c r="T70" i="6"/>
  <c r="R70" i="6"/>
  <c r="O70" i="6"/>
  <c r="Q70" i="6"/>
  <c r="P70" i="6"/>
  <c r="U70" i="6"/>
  <c r="J71" i="6" l="1"/>
  <c r="K71" i="6"/>
  <c r="L71" i="6" l="1"/>
  <c r="P71" i="6"/>
  <c r="N71" i="6"/>
  <c r="U71" i="6"/>
  <c r="R71" i="6"/>
  <c r="Q71" i="6"/>
  <c r="T71" i="6"/>
  <c r="O71" i="6"/>
  <c r="S71" i="6"/>
  <c r="M71" i="6"/>
  <c r="J72" i="6" l="1"/>
  <c r="K72" i="6"/>
  <c r="L72" i="6" l="1"/>
  <c r="U72" i="6"/>
  <c r="N72" i="6"/>
  <c r="S72" i="6"/>
  <c r="O72" i="6"/>
  <c r="R72" i="6"/>
  <c r="Q72" i="6"/>
  <c r="M72" i="6"/>
  <c r="T72" i="6"/>
  <c r="P72" i="6"/>
  <c r="J73" i="6" l="1"/>
  <c r="K73" i="6"/>
  <c r="R73" i="6" l="1"/>
  <c r="M73" i="6"/>
  <c r="P73" i="6"/>
  <c r="O73" i="6"/>
  <c r="Q73" i="6"/>
  <c r="T73" i="6"/>
  <c r="U73" i="6"/>
  <c r="S73" i="6"/>
  <c r="N73" i="6"/>
  <c r="L73" i="6"/>
  <c r="J74" i="6" l="1"/>
  <c r="K74" i="6"/>
  <c r="L74" i="6" l="1"/>
  <c r="T74" i="6"/>
  <c r="M74" i="6"/>
  <c r="R74" i="6"/>
  <c r="Q74" i="6"/>
  <c r="P74" i="6"/>
  <c r="U74" i="6"/>
  <c r="N74" i="6"/>
  <c r="S74" i="6"/>
  <c r="O74" i="6"/>
  <c r="J75" i="6" l="1"/>
  <c r="K75" i="6"/>
  <c r="L75" i="6" l="1"/>
  <c r="P75" i="6"/>
  <c r="N75" i="6"/>
  <c r="S75" i="6"/>
  <c r="M75" i="6"/>
  <c r="T75" i="6"/>
  <c r="Q75" i="6"/>
  <c r="U75" i="6"/>
  <c r="R75" i="6"/>
  <c r="O75" i="6"/>
  <c r="J76" i="6" l="1"/>
  <c r="K76" i="6"/>
  <c r="L76" i="6" l="1"/>
  <c r="S76" i="6"/>
  <c r="U76" i="6"/>
  <c r="N76" i="6"/>
  <c r="T76" i="6"/>
  <c r="O76" i="6"/>
  <c r="R76" i="6"/>
  <c r="Q76" i="6"/>
  <c r="K77" i="6" s="1"/>
  <c r="P76" i="6"/>
  <c r="M76" i="6"/>
  <c r="J77" i="6" l="1"/>
  <c r="L77" i="6" s="1"/>
  <c r="U77" i="6"/>
  <c r="N77" i="6" l="1"/>
  <c r="Q77" i="6"/>
  <c r="R77" i="6"/>
  <c r="P77" i="6"/>
  <c r="O77" i="6"/>
  <c r="T77" i="6"/>
  <c r="M77" i="6"/>
  <c r="J78" i="6" s="1"/>
  <c r="S77" i="6"/>
  <c r="K78" i="6" l="1"/>
  <c r="L78" i="6" s="1"/>
  <c r="T78" i="6" l="1"/>
  <c r="O78" i="6"/>
  <c r="N78" i="6"/>
  <c r="P78" i="6"/>
  <c r="M78" i="6"/>
  <c r="R78" i="6"/>
  <c r="S78" i="6"/>
  <c r="Q78" i="6"/>
  <c r="U78" i="6"/>
  <c r="J79" i="6"/>
  <c r="K79" i="6" l="1"/>
  <c r="L79" i="6" s="1"/>
  <c r="U79" i="6" l="1"/>
  <c r="T79" i="6"/>
  <c r="N79" i="6"/>
  <c r="P79" i="6"/>
  <c r="S79" i="6"/>
  <c r="R79" i="6"/>
  <c r="Q79" i="6"/>
  <c r="K80" i="6" s="1"/>
  <c r="M79" i="6"/>
  <c r="J80" i="6" s="1"/>
  <c r="O79" i="6"/>
  <c r="L80" i="6" l="1"/>
  <c r="O80" i="6"/>
  <c r="Q80" i="6"/>
  <c r="S80" i="6"/>
  <c r="N80" i="6"/>
  <c r="R80" i="6"/>
  <c r="U80" i="6"/>
  <c r="T80" i="6"/>
  <c r="P80" i="6"/>
  <c r="M80" i="6"/>
  <c r="J81" i="6" l="1"/>
  <c r="K81" i="6"/>
  <c r="T81" i="6" l="1"/>
  <c r="L81" i="6"/>
  <c r="N81" i="6"/>
  <c r="S81" i="6"/>
  <c r="O81" i="6"/>
  <c r="R81" i="6"/>
  <c r="P81" i="6"/>
  <c r="Q81" i="6"/>
  <c r="U81" i="6"/>
  <c r="M81" i="6"/>
  <c r="K82" i="6" l="1"/>
  <c r="J82" i="6"/>
  <c r="L82" i="6" l="1"/>
  <c r="Y16" i="6" s="1"/>
  <c r="S82" i="6"/>
  <c r="AF16" i="6" s="1"/>
  <c r="T82" i="6"/>
  <c r="AG16" i="6" s="1"/>
  <c r="O82" i="6"/>
  <c r="AB16" i="6" s="1"/>
  <c r="R82" i="6"/>
  <c r="AE16" i="6" s="1"/>
  <c r="P82" i="6"/>
  <c r="AC16" i="6" s="1"/>
  <c r="Q82" i="6"/>
  <c r="M82" i="6"/>
  <c r="Z16" i="6" s="1"/>
  <c r="N82" i="6"/>
  <c r="AA16" i="6" s="1"/>
  <c r="U82" i="6"/>
  <c r="AH16" i="6" s="1"/>
  <c r="J92" i="6" l="1"/>
  <c r="I87" i="6"/>
  <c r="I91" i="6"/>
  <c r="I101" i="6"/>
  <c r="I90" i="6"/>
  <c r="I99" i="6"/>
  <c r="I100" i="6"/>
  <c r="I96" i="6"/>
  <c r="I93" i="6"/>
  <c r="I94" i="6"/>
  <c r="AD16" i="6"/>
  <c r="J91" i="6"/>
  <c r="J95" i="6"/>
  <c r="J99" i="6"/>
  <c r="J94" i="6"/>
  <c r="J88" i="6"/>
  <c r="J96" i="6"/>
  <c r="J100" i="6"/>
  <c r="J98" i="6"/>
  <c r="J89" i="6"/>
  <c r="J93" i="6"/>
  <c r="J97" i="6"/>
  <c r="J101" i="6"/>
  <c r="J120" i="6" s="1"/>
  <c r="J90" i="6"/>
  <c r="J87" i="6"/>
  <c r="I92" i="6"/>
  <c r="I97" i="6"/>
  <c r="I95" i="6"/>
  <c r="I98" i="6"/>
  <c r="K117" i="6" s="1"/>
  <c r="M98" i="6" s="1"/>
  <c r="I88" i="6"/>
  <c r="I89" i="6"/>
  <c r="K111" i="6" l="1"/>
  <c r="M92" i="6" s="1"/>
  <c r="K109" i="6"/>
  <c r="M90" i="6" s="1"/>
  <c r="K108" i="6"/>
  <c r="M89" i="6" s="1"/>
  <c r="K116" i="6"/>
  <c r="M97" i="6" s="1"/>
  <c r="K107" i="6"/>
  <c r="M88" i="6" s="1"/>
  <c r="K112" i="6"/>
  <c r="M93" i="6" s="1"/>
  <c r="K95" i="6"/>
  <c r="K114" i="6"/>
  <c r="M95" i="6" s="1"/>
  <c r="K115" i="6"/>
  <c r="M96" i="6" s="1"/>
  <c r="K120" i="6"/>
  <c r="M101" i="6" s="1"/>
  <c r="K119" i="6"/>
  <c r="M100" i="6" s="1"/>
  <c r="K110" i="6"/>
  <c r="M91" i="6" s="1"/>
  <c r="K113" i="6"/>
  <c r="M94" i="6" s="1"/>
  <c r="K118" i="6"/>
  <c r="M99" i="6" s="1"/>
  <c r="K106" i="6"/>
  <c r="M87" i="6" s="1"/>
  <c r="K87" i="6"/>
  <c r="K93" i="6"/>
  <c r="K97" i="6"/>
  <c r="K96" i="6"/>
  <c r="K90" i="6"/>
  <c r="K89" i="6"/>
  <c r="K88" i="6"/>
  <c r="K92" i="6"/>
  <c r="K100" i="6"/>
  <c r="K101" i="6"/>
  <c r="K98" i="6"/>
  <c r="K94" i="6"/>
  <c r="K99" i="6"/>
  <c r="K91" i="6"/>
</calcChain>
</file>

<file path=xl/sharedStrings.xml><?xml version="1.0" encoding="utf-8"?>
<sst xmlns="http://schemas.openxmlformats.org/spreadsheetml/2006/main" count="836" uniqueCount="248">
  <si>
    <t xml:space="preserve">NO </t>
  </si>
  <si>
    <t>INDEKS PEMBANGUNAN MANUSIA</t>
  </si>
  <si>
    <t>RATA-RATA PENGELUARAN</t>
  </si>
  <si>
    <t>BOJONEGORO</t>
  </si>
  <si>
    <t>BONDOWOSO</t>
  </si>
  <si>
    <t>GRESIK</t>
  </si>
  <si>
    <t>JEMBER</t>
  </si>
  <si>
    <t>JOMBANG</t>
  </si>
  <si>
    <t>LAMONGAN</t>
  </si>
  <si>
    <t>LUMAJANG</t>
  </si>
  <si>
    <t>NGANJUK</t>
  </si>
  <si>
    <t>NGAWI</t>
  </si>
  <si>
    <t>PACITAN</t>
  </si>
  <si>
    <t>PAMEKASAN</t>
  </si>
  <si>
    <t>PONOROGO</t>
  </si>
  <si>
    <t>SAMPANG</t>
  </si>
  <si>
    <t>SIDOARJO</t>
  </si>
  <si>
    <t>SUMENEP</t>
  </si>
  <si>
    <t>TUBAN</t>
  </si>
  <si>
    <t>TULUNGAGUNG</t>
  </si>
  <si>
    <t>BANGKLAN</t>
  </si>
  <si>
    <t>BANYUWANGI</t>
  </si>
  <si>
    <t>BLITAR</t>
  </si>
  <si>
    <t>KEDIRI</t>
  </si>
  <si>
    <t>MADIUN</t>
  </si>
  <si>
    <t>MAGETAN</t>
  </si>
  <si>
    <t>MALANG</t>
  </si>
  <si>
    <t>MOJOKERTO</t>
  </si>
  <si>
    <t>PASURUAN</t>
  </si>
  <si>
    <t>PROBOLINGGO</t>
  </si>
  <si>
    <t>SIUBONDO</t>
  </si>
  <si>
    <t>TREGGALEK</t>
  </si>
  <si>
    <t>BATU</t>
  </si>
  <si>
    <t>SURABAYA</t>
  </si>
  <si>
    <t>KABUPATEN/KOTA</t>
  </si>
  <si>
    <t xml:space="preserve">Refrensi data </t>
  </si>
  <si>
    <t xml:space="preserve">LINK DATA </t>
  </si>
  <si>
    <t>https://batukota.bps.go.id/publication/2023/12/28/6fc8a01980371677f2b2b532/statistik-kesejahteraan-rakyat-kota-batu-2023.html</t>
  </si>
  <si>
    <t>https://bangkalankab.bps.go.id/publication/2023/12/28/2ba9bb860079c4de9f469f76/indikator-kesejahteraan-rakyat-kabupaten-bangkalan-2023.html</t>
  </si>
  <si>
    <t>https://banyuwangikab.bps.go.id/publication/2023/12/28/3bd520a3a8f388d068758c7d/statistik-kesejahteraan-rakyat-kabupaten-banyuwangi-2023.html</t>
  </si>
  <si>
    <t>https://blitarkab.bps.go.id/publication/2023/12/28/8a36ab7983933deab34ad8c9/statistik-kesejahteraan-rakyat-kabupaten-blitar-2023.html</t>
  </si>
  <si>
    <t>https://bojonegorokab.bps.go.id/publication/2023/12/28/80afed44f19ed95e5acd26da/statistik-kesejahteraan-rakyat-kabupaten-bojonegoro-2023.html</t>
  </si>
  <si>
    <t>https://bondowosokab.bps.go.id/publication/2023/12/28/9d139dc12455515a42802af8/statistik-kesejahteraan-rakyat-kabupaten-bondowoso-2023.html</t>
  </si>
  <si>
    <t>https://gresikkab.bps.go.id/publication/2023/12/28/6899c2c01a293be56053066b/statistik-kesejahteraan-rakyat-kabupaten-gresik-2023.html</t>
  </si>
  <si>
    <t>https://jemberkab.bps.go.id/publication/2023/12/28/6aeeb5b3d2d543428e5348fe/statistik-kesejahteraan-rakyat-kabupaten-jember-2023.html</t>
  </si>
  <si>
    <t>https://jombangkab.bps.go.id/publication/2023/12/29/b1e5bb65b794beb9925f6fe7/indikator-kesejahteraan-rakyat-kabupaten-jombang-2023.html</t>
  </si>
  <si>
    <t>https://kedirikab.bps.go.id/publication/2023/12/28/7cfb4781b61e26aad5e50bc6/statistik-kesejahteraan-rakyat-kabupaten-kediri-2023.html</t>
  </si>
  <si>
    <t>https://lamongankab.bps.go.id/publication/2023/12/28/0e6a59ed20a162da78be3d76/statistik-kesejahteraan-rakyat-kabupaten-lamongan-2023.html</t>
  </si>
  <si>
    <t>https://lumajangkab.bps.go.id/publication/2023/12/28/f8b5755cf19c4518d765dc95/statistik-kesejahteraan-rakyat-kabupaten-lumajang-2023.html</t>
  </si>
  <si>
    <t>https://madiunkota.bps.go.id/publication/2023/12/28/4b6208dddc377cb71a344ce2/statistik-kesejahteraan-rakyat-kota-madiun-2023.html</t>
  </si>
  <si>
    <t>https://magetankab.bps.go.id/publication/2023/12/28/d10a8f838f9e05744adad5ea/statistik-kesejahteraan-rakyat-kabupaten-magetan-2023.html</t>
  </si>
  <si>
    <t>https://malangkota.bps.go.id/publication/2023/12/28/fffe57e79f1c8ae28812a132/statistik-kesejahteraan-rakyat-kota-malang-2023.html</t>
  </si>
  <si>
    <t>https://mojokertokota.bps.go.id/publication/2023/12/28/f09143df8b961cce0f66de2f/statistik-kesejahteraan-rakyat-kota-mojokerto-2023.html</t>
  </si>
  <si>
    <t>https://ngawikab.bps.go.id/publication/2023/12/28/657caf0478b36465ad876f18/statistik-kesejahteraan-rakyat-kabupaten-ngawi-2023.html</t>
  </si>
  <si>
    <t>https://pacitankab.bps.go.id/publication/2023/12/28/58b3afbb03bba32d0f5ccad8/statistik-kesejahteraan-rakyat-kabupaten-pacitan-2023.html</t>
  </si>
  <si>
    <t>https://pamekasankab.bps.go.id/publication/2023/12/28/c513b6c3db6342da22f32673/statistik-kesejahteraan-rakyat-kabupaten-pamekasan-2023.html</t>
  </si>
  <si>
    <t>https://pasuruankota.bps.go.id/publication/2023/12/28/9a0190b6dd1026318fe6c686/statistik-kesejahteraan-rakyat-kota-pasuruan-2023.html</t>
  </si>
  <si>
    <t>https://ponorogokab.bps.go.id/publication/2023/12/28/2b07c13805f8d8f6717d0431/statistik-kesejahteraan-rakyat-kabupaten-ponorogo-2023.html</t>
  </si>
  <si>
    <t>TRENGGALEK</t>
  </si>
  <si>
    <t>SITUBONDO</t>
  </si>
  <si>
    <t>BANGKALAN</t>
  </si>
  <si>
    <t>DATA KESEJAH TERAAN MASYARAKAT SETIAP DAERAH 
SUMBER : https://jatim.bps.go.id/publication/2024/02/28/53a51c3ca566561a72d10bde/provinsi-jawa-timur-dalam-angka-2024.html</t>
  </si>
  <si>
    <t xml:space="preserve">no </t>
  </si>
  <si>
    <t>indikator</t>
  </si>
  <si>
    <t xml:space="preserve">vaiabel penysusun </t>
  </si>
  <si>
    <t xml:space="preserve">kependudukan </t>
  </si>
  <si>
    <t>jumlah penduduk</t>
  </si>
  <si>
    <t xml:space="preserve">kesehatan </t>
  </si>
  <si>
    <t xml:space="preserve">presentase pemmilik jaminan kesehatan </t>
  </si>
  <si>
    <t xml:space="preserve">satuan </t>
  </si>
  <si>
    <t xml:space="preserve">ribu </t>
  </si>
  <si>
    <t>persen</t>
  </si>
  <si>
    <t xml:space="preserve">angka harapan hidup </t>
  </si>
  <si>
    <t xml:space="preserve">penddikan </t>
  </si>
  <si>
    <t xml:space="preserve">angka melek huruf </t>
  </si>
  <si>
    <t xml:space="preserve">Ketenaga kerjaan </t>
  </si>
  <si>
    <t xml:space="preserve">angkatan kerja </t>
  </si>
  <si>
    <t xml:space="preserve">perumahan </t>
  </si>
  <si>
    <t xml:space="preserve">taraf dan konsumsi </t>
  </si>
  <si>
    <t>rata-rata lama sekolah</t>
  </si>
  <si>
    <t>akses sanitasi layak</t>
  </si>
  <si>
    <t>akses terhadap air layak</t>
  </si>
  <si>
    <t>penegeluara rumah tangga per kapita</t>
  </si>
  <si>
    <t>kemiskinan</t>
  </si>
  <si>
    <t xml:space="preserve">presentase penduduk miskin </t>
  </si>
  <si>
    <t>indeks pembangunan manusia</t>
  </si>
  <si>
    <t xml:space="preserve">sosial dan lainnya </t>
  </si>
  <si>
    <t>ingkat pengangguaran terbuka</t>
  </si>
  <si>
    <t xml:space="preserve">presentase </t>
  </si>
  <si>
    <t>PRESENTASE ANGKA MELEK HURUF (2023)</t>
  </si>
  <si>
    <t>PRESENTASE PEMILIK JAMINAN KESEHATAN (2023)</t>
  </si>
  <si>
    <t>RATA-RATA LAMA SEKOLAH (2023)</t>
  </si>
  <si>
    <t>ANGKATAN KERJA (2023)</t>
  </si>
  <si>
    <t>TINGKAT PENGANGGURAN TERBUKA (2023)</t>
  </si>
  <si>
    <t>AKSES TERHADAP SANITASI LAYAK (2023)</t>
  </si>
  <si>
    <t>JUMLAH</t>
  </si>
  <si>
    <t>JP</t>
  </si>
  <si>
    <t>PPJK</t>
  </si>
  <si>
    <t>JPM</t>
  </si>
  <si>
    <t>PAMF</t>
  </si>
  <si>
    <t>RLS</t>
  </si>
  <si>
    <t>TPT</t>
  </si>
  <si>
    <t>AK</t>
  </si>
  <si>
    <t>RPP</t>
  </si>
  <si>
    <t>IPM</t>
  </si>
  <si>
    <t>ATSL</t>
  </si>
  <si>
    <t>AKSES TERHADAP AIR MINUM LAYAK(2023)</t>
  </si>
  <si>
    <t>ATAL</t>
  </si>
  <si>
    <t>CORRELATION (R)</t>
  </si>
  <si>
    <t>TOLLERANCE (1-r^2)</t>
  </si>
  <si>
    <t>VIF (1/TOL)</t>
  </si>
  <si>
    <t>NORMALISASI MIN-MAX</t>
  </si>
  <si>
    <t xml:space="preserve">MENCARI OUTLIER PADA DATA </t>
  </si>
  <si>
    <r>
      <t>LEARNING RATE (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)</t>
    </r>
  </si>
  <si>
    <t>BOBTOT AWAL( W )</t>
  </si>
  <si>
    <t>D1</t>
  </si>
  <si>
    <t>D2</t>
  </si>
  <si>
    <t>Wij</t>
  </si>
  <si>
    <t>W11</t>
  </si>
  <si>
    <t>W21</t>
  </si>
  <si>
    <t>W22</t>
  </si>
  <si>
    <t>W12</t>
  </si>
  <si>
    <t>W13</t>
  </si>
  <si>
    <t>W14</t>
  </si>
  <si>
    <t>W15</t>
  </si>
  <si>
    <t>W33</t>
  </si>
  <si>
    <t>W34</t>
  </si>
  <si>
    <t>W35</t>
  </si>
  <si>
    <t>α</t>
  </si>
  <si>
    <t>NO</t>
  </si>
  <si>
    <t>Cluster</t>
  </si>
  <si>
    <t>JUMLAH PENDUDUK(2023)</t>
  </si>
  <si>
    <t>JUMLAH PENDUDUK MISKIN (2023)</t>
  </si>
  <si>
    <t>EPOCH</t>
  </si>
  <si>
    <t xml:space="preserve">deteksi outlier </t>
  </si>
  <si>
    <t>mean/ rata-rata</t>
  </si>
  <si>
    <t>stndard deviasi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</si>
  <si>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</si>
  <si>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</si>
  <si>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</si>
  <si>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</si>
  <si>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</si>
  <si>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</si>
  <si>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</si>
  <si>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</si>
  <si>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</si>
  <si>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</si>
  <si>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</si>
  <si>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</si>
  <si>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</si>
  <si>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</si>
  <si>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</si>
  <si>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</si>
  <si>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</si>
  <si>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</si>
  <si>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</si>
  <si>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</si>
  <si>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</si>
  <si>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</si>
  <si>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</si>
  <si>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</si>
  <si>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</si>
  <si>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</si>
  <si>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</si>
  <si>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</si>
  <si>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</si>
  <si>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</si>
  <si>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</si>
  <si>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</si>
  <si>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</si>
  <si>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</si>
  <si>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</si>
  <si>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</si>
  <si>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</si>
  <si>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</si>
  <si>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zscore result :</t>
  </si>
  <si>
    <t>VIF</t>
  </si>
  <si>
    <t>Tollerance</t>
  </si>
  <si>
    <t>JUMLAH PENDUDUK(2021)</t>
  </si>
  <si>
    <t>JUMLAH PENDUDUK(2022)</t>
  </si>
  <si>
    <t>PRESENTASE PEMILIK JAMINAN KESEHATAN (2022)</t>
  </si>
  <si>
    <t>JUMLAH PENDUDUK MISKIN (2022)</t>
  </si>
  <si>
    <t>PRESENTASE ANGKA MELEK HURUF (2022)</t>
  </si>
  <si>
    <t>RATA-RATA LAMA SEKOLAH (2022)</t>
  </si>
  <si>
    <t>TINGKAT PENGANGGURAN TERBUKA (2022)</t>
  </si>
  <si>
    <t>ANGKATAN KERJA (2022)</t>
  </si>
  <si>
    <t>AKSES TERHADAP AIR MINUM LAYAK(2022)</t>
  </si>
  <si>
    <t>AKSES TERHADAP SANITASI LAYAK (2022)</t>
  </si>
  <si>
    <t>RATA-RATA LAMA SEKOLAH (2021)</t>
  </si>
  <si>
    <t>TINGKAT PENGANGGURAN TERBUKA (2021)</t>
  </si>
  <si>
    <t>PRESENTASE PEMILIK JAMINAN KESEHATAN (2021)</t>
  </si>
  <si>
    <t>JUMLAH PENDUDUK MISKIN (2021)</t>
  </si>
  <si>
    <t>PRESENTASE ANGKA MELEK HURUF (2021)</t>
  </si>
  <si>
    <t>ANGKATAN KERJA (2021)</t>
  </si>
  <si>
    <t>Reff</t>
  </si>
  <si>
    <t>https://www.youtube.com/watch?v=CroYrfNmKz4</t>
  </si>
  <si>
    <t>Correlation (r)</t>
  </si>
  <si>
    <t xml:space="preserve">TAHUN </t>
  </si>
  <si>
    <t>PJMK</t>
  </si>
  <si>
    <t>RRP</t>
  </si>
  <si>
    <t>x1y1</t>
  </si>
  <si>
    <t>x2y2</t>
  </si>
  <si>
    <t>x1y2</t>
  </si>
  <si>
    <t>x1y3</t>
  </si>
  <si>
    <t>x1y4</t>
  </si>
  <si>
    <t>x1y5</t>
  </si>
  <si>
    <t>x2y1</t>
  </si>
  <si>
    <t>x2y3</t>
  </si>
  <si>
    <t>x2y4</t>
  </si>
  <si>
    <t>x2y5</t>
  </si>
  <si>
    <t>x3y1</t>
  </si>
  <si>
    <t>x3y2</t>
  </si>
  <si>
    <t>x3y3</t>
  </si>
  <si>
    <t>x3y4</t>
  </si>
  <si>
    <t>x3y5</t>
  </si>
  <si>
    <t>x4y1</t>
  </si>
  <si>
    <t>x4y2</t>
  </si>
  <si>
    <t>x4y3</t>
  </si>
  <si>
    <t>x4y4</t>
  </si>
  <si>
    <t>x4y5</t>
  </si>
  <si>
    <t>x5y1</t>
  </si>
  <si>
    <t>x5y2</t>
  </si>
  <si>
    <t>x5y3</t>
  </si>
  <si>
    <t>x5y4</t>
  </si>
  <si>
    <t>x5y5</t>
  </si>
  <si>
    <t>x1^2</t>
  </si>
  <si>
    <t>x2^2</t>
  </si>
  <si>
    <t>x3^2</t>
  </si>
  <si>
    <t>x4^2</t>
  </si>
  <si>
    <t>x5^2</t>
  </si>
  <si>
    <t xml:space="preserve">SUM </t>
  </si>
  <si>
    <t>atas</t>
  </si>
  <si>
    <t>bawah</t>
  </si>
  <si>
    <t>Cluster 1</t>
  </si>
  <si>
    <t>Cluster 2</t>
  </si>
  <si>
    <t>a(i)</t>
  </si>
  <si>
    <t>s(i)</t>
  </si>
  <si>
    <t>DISTANCE EACH DATA POINT</t>
  </si>
  <si>
    <t>SUM</t>
  </si>
  <si>
    <t>AVERAGE</t>
  </si>
  <si>
    <t>D(1,J)</t>
  </si>
  <si>
    <t>D(2,J)</t>
  </si>
  <si>
    <t>-</t>
  </si>
  <si>
    <t>B(i)</t>
  </si>
  <si>
    <t>SC</t>
  </si>
  <si>
    <t>index</t>
  </si>
  <si>
    <t>KAB</t>
  </si>
  <si>
    <t>label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</si>
</sst>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0"/>
    <numFmt numFmtId="165" formatCode="0.0000"/>
    <numFmt numFmtId="166" formatCode="0.000"/>
    <numFmt numFmtId="167" formatCode="0.00000"/>
    <numFmt numFmtId="168" formatCode="0.0000000000"/>
    <numFmt numFmtId="169" formatCode="0.0000000"/>
    <numFmt numFmtId="170" formatCode="0.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2" borderId="1" xfId="0" applyFill="1" applyBorder="1" applyAlignment="1">
      <alignment vertical="center"/>
    </xf>
    <xf numFmtId="0" fontId="0" fillId="0" borderId="2" xfId="0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3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3" fontId="0" fillId="2" borderId="1" xfId="0" applyNumberFormat="1" applyFill="1" applyBorder="1" applyAlignment="1">
      <alignment vertical="center"/>
    </xf>
    <xf numFmtId="4" fontId="0" fillId="0" borderId="1" xfId="0" applyNumberFormat="1" applyBorder="1"/>
    <xf numFmtId="4" fontId="0" fillId="0" borderId="2" xfId="0" applyNumberFormat="1" applyBorder="1"/>
    <xf numFmtId="0" fontId="3" fillId="0" borderId="0" xfId="0" applyFont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5" fillId="5" borderId="8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4" fillId="6" borderId="8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6" borderId="1" xfId="0" applyFill="1" applyBorder="1"/>
    <xf numFmtId="0" fontId="0" fillId="5" borderId="1" xfId="0" applyFill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0" fillId="8" borderId="1" xfId="0" applyFill="1" applyBorder="1" applyAlignment="1">
      <alignment vertical="center"/>
    </xf>
    <xf numFmtId="0" fontId="0" fillId="10" borderId="1" xfId="0" applyFill="1" applyBorder="1"/>
    <xf numFmtId="166" fontId="0" fillId="0" borderId="1" xfId="0" applyNumberFormat="1" applyBorder="1"/>
    <xf numFmtId="0" fontId="3" fillId="11" borderId="1" xfId="0" applyFont="1" applyFill="1" applyBorder="1"/>
    <xf numFmtId="0" fontId="0" fillId="12" borderId="1" xfId="0" applyFill="1" applyBorder="1" applyAlignment="1">
      <alignment horizontal="left" vertical="center"/>
    </xf>
    <xf numFmtId="2" fontId="0" fillId="12" borderId="1" xfId="0" applyNumberFormat="1" applyFill="1" applyBorder="1" applyAlignment="1">
      <alignment horizontal="center" vertical="center"/>
    </xf>
    <xf numFmtId="166" fontId="0" fillId="12" borderId="1" xfId="0" applyNumberFormat="1" applyFill="1" applyBorder="1"/>
    <xf numFmtId="167" fontId="0" fillId="12" borderId="1" xfId="0" applyNumberFormat="1" applyFill="1" applyBorder="1"/>
    <xf numFmtId="0" fontId="0" fillId="13" borderId="1" xfId="0" applyFill="1" applyBorder="1" applyAlignment="1">
      <alignment horizontal="left" vertical="center"/>
    </xf>
    <xf numFmtId="2" fontId="0" fillId="13" borderId="1" xfId="0" applyNumberFormat="1" applyFill="1" applyBorder="1" applyAlignment="1">
      <alignment horizontal="center" vertical="center"/>
    </xf>
    <xf numFmtId="166" fontId="0" fillId="13" borderId="1" xfId="0" applyNumberFormat="1" applyFill="1" applyBorder="1"/>
    <xf numFmtId="167" fontId="0" fillId="13" borderId="1" xfId="0" applyNumberFormat="1" applyFill="1" applyBorder="1"/>
    <xf numFmtId="0" fontId="0" fillId="14" borderId="1" xfId="0" applyFill="1" applyBorder="1" applyAlignment="1">
      <alignment horizontal="left" vertical="center"/>
    </xf>
    <xf numFmtId="2" fontId="0" fillId="14" borderId="1" xfId="0" applyNumberFormat="1" applyFill="1" applyBorder="1" applyAlignment="1">
      <alignment horizontal="center" vertical="center"/>
    </xf>
    <xf numFmtId="166" fontId="0" fillId="14" borderId="1" xfId="0" applyNumberFormat="1" applyFill="1" applyBorder="1"/>
    <xf numFmtId="167" fontId="0" fillId="14" borderId="1" xfId="0" applyNumberFormat="1" applyFill="1" applyBorder="1"/>
    <xf numFmtId="2" fontId="0" fillId="13" borderId="1" xfId="0" applyNumberFormat="1" applyFill="1" applyBorder="1"/>
    <xf numFmtId="164" fontId="0" fillId="12" borderId="1" xfId="0" applyNumberFormat="1" applyFill="1" applyBorder="1"/>
    <xf numFmtId="168" fontId="0" fillId="13" borderId="1" xfId="0" applyNumberFormat="1" applyFill="1" applyBorder="1"/>
    <xf numFmtId="166" fontId="0" fillId="12" borderId="1" xfId="0" applyNumberFormat="1" applyFill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 vertical="center"/>
    </xf>
    <xf numFmtId="165" fontId="0" fillId="13" borderId="1" xfId="0" applyNumberFormat="1" applyFill="1" applyBorder="1" applyAlignment="1">
      <alignment horizontal="center" vertical="center"/>
    </xf>
    <xf numFmtId="2" fontId="0" fillId="13" borderId="15" xfId="0" applyNumberFormat="1" applyFill="1" applyBorder="1"/>
    <xf numFmtId="0" fontId="0" fillId="0" borderId="1" xfId="0" applyBorder="1" applyAlignment="1">
      <alignment horizontal="center"/>
    </xf>
    <xf numFmtId="0" fontId="3" fillId="0" borderId="0" xfId="0" applyFont="1" applyAlignment="1">
      <alignment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167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70" fontId="0" fillId="0" borderId="0" xfId="0" applyNumberFormat="1"/>
    <xf numFmtId="0" fontId="0" fillId="0" borderId="20" xfId="0" applyBorder="1"/>
    <xf numFmtId="0" fontId="4" fillId="0" borderId="21" xfId="0" applyFont="1" applyBorder="1" applyAlignment="1">
      <alignment horizontal="center"/>
    </xf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3" fontId="0" fillId="2" borderId="1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/>
    <xf numFmtId="0" fontId="1" fillId="0" borderId="0" xfId="1"/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15" borderId="0" xfId="0" applyFill="1" applyAlignment="1">
      <alignment horizontal="center" vertical="center"/>
    </xf>
    <xf numFmtId="0" fontId="0" fillId="15" borderId="0" xfId="0" applyFill="1" applyAlignment="1">
      <alignment horizontal="left" vertical="center"/>
    </xf>
    <xf numFmtId="166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16" borderId="0" xfId="0" applyFill="1"/>
    <xf numFmtId="0" fontId="0" fillId="16" borderId="1" xfId="0" applyFill="1" applyBorder="1"/>
    <xf numFmtId="166" fontId="0" fillId="16" borderId="1" xfId="0" applyNumberFormat="1" applyFill="1" applyBorder="1"/>
    <xf numFmtId="0" fontId="0" fillId="9" borderId="1" xfId="0" applyFill="1" applyBorder="1"/>
    <xf numFmtId="166" fontId="0" fillId="9" borderId="1" xfId="0" applyNumberFormat="1" applyFill="1" applyBorder="1"/>
    <xf numFmtId="0" fontId="0" fillId="16" borderId="2" xfId="0" applyFill="1" applyBorder="1"/>
    <xf numFmtId="0" fontId="0" fillId="9" borderId="0" xfId="0" applyFill="1"/>
    <xf numFmtId="0" fontId="0" fillId="16" borderId="4" xfId="0" applyFill="1" applyBorder="1"/>
    <xf numFmtId="0" fontId="0" fillId="8" borderId="5" xfId="0" applyFill="1" applyBorder="1" applyAlignment="1">
      <alignment horizontal="center" vertical="center"/>
    </xf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3" fillId="7" borderId="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169" fontId="3" fillId="0" borderId="4" xfId="0" applyNumberFormat="1" applyFont="1" applyBorder="1" applyAlignment="1">
      <alignment horizontal="center" vertical="center"/>
    </xf>
    <xf numFmtId="169" fontId="3" fillId="0" borderId="8" xfId="0" applyNumberFormat="1" applyFont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3" fillId="14" borderId="1" xfId="0" applyFont="1" applyFill="1" applyBorder="1" applyAlignment="1">
      <alignment horizontal="center" vertical="center"/>
    </xf>
    <xf numFmtId="0" fontId="3" fillId="13" borderId="15" xfId="0" applyFont="1" applyFill="1" applyBorder="1" applyAlignment="1">
      <alignment horizontal="center" vertical="center"/>
    </xf>
    <xf numFmtId="0" fontId="3" fillId="13" borderId="17" xfId="0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16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/>
    </xf>
    <xf numFmtId="0" fontId="3" fillId="13" borderId="19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left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'SELF ORGANIZING MAP'!$K$87:$L$87</c:f>
              <c:strCache>
                <c:ptCount val="1"/>
                <c:pt idx="0">
                  <c:v>Cluster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('SELF ORGANIZING MAP'!$I$87,'SELF ORGANIZING MAP'!$I$88,'SELF ORGANIZING MAP'!$I$89,'SELF ORGANIZING MAP'!$I$95,'SELF ORGANIZING MAP'!$I$97,'SELF ORGANIZING MAP'!$I$98,'SELF ORGANIZING MAP'!$I$99)</c:f>
              <c:numCache>
                <c:formatCode>0.000</c:formatCode>
                <c:ptCount val="7"/>
                <c:pt idx="0">
                  <c:v>0.62496590312794909</c:v>
                </c:pt>
                <c:pt idx="1">
                  <c:v>0.33884251357165357</c:v>
                </c:pt>
                <c:pt idx="2">
                  <c:v>0.56821675183541731</c:v>
                </c:pt>
                <c:pt idx="3">
                  <c:v>1.0182236751549045</c:v>
                </c:pt>
                <c:pt idx="4">
                  <c:v>0.69679925982279611</c:v>
                </c:pt>
                <c:pt idx="5">
                  <c:v>0.57671687446270614</c:v>
                </c:pt>
                <c:pt idx="6">
                  <c:v>0.80901389549360192</c:v>
                </c:pt>
              </c:numCache>
            </c:numRef>
          </c:xVal>
          <c:yVal>
            <c:numRef>
              <c:f>('SELF ORGANIZING MAP'!$J$87,'SELF ORGANIZING MAP'!$J$88,'SELF ORGANIZING MAP'!$J$89,'SELF ORGANIZING MAP'!$J$95,'SELF ORGANIZING MAP'!$J$97,'SELF ORGANIZING MAP'!$J$98,'SELF ORGANIZING MAP'!$J$99)</c:f>
              <c:numCache>
                <c:formatCode>0.000</c:formatCode>
                <c:ptCount val="7"/>
                <c:pt idx="0">
                  <c:v>0.68088126185823006</c:v>
                </c:pt>
                <c:pt idx="1">
                  <c:v>0.68536077837322951</c:v>
                </c:pt>
                <c:pt idx="2">
                  <c:v>0.68761147559178748</c:v>
                </c:pt>
                <c:pt idx="3">
                  <c:v>1.2105585212153862</c:v>
                </c:pt>
                <c:pt idx="4">
                  <c:v>1.246457513126368</c:v>
                </c:pt>
                <c:pt idx="5">
                  <c:v>1.0026477540265852</c:v>
                </c:pt>
                <c:pt idx="6">
                  <c:v>1.3306980187016246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8B-424A-804C-70A3EE099F55}"/>
            </c:ext>
          </c:extLst>
        </c:ser>
        <c:ser>
          <c:idx val="2"/>
          <c:order val="2"/>
          <c:tx>
            <c:strRef>
              <c:f>'SELF ORGANIZING MAP'!$K$90:$L$90</c:f>
              <c:strCache>
                <c:ptCount val="1"/>
                <c:pt idx="0">
                  <c:v>Cluster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('SELF ORGANIZING MAP'!$I$90,'SELF ORGANIZING MAP'!$I$91,'SELF ORGANIZING MAP'!$I$92,'SELF ORGANIZING MAP'!$I$93,'SELF ORGANIZING MAP'!$I$94,'SELF ORGANIZING MAP'!$I$96,'SELF ORGANIZING MAP'!$I$100,'SELF ORGANIZING MAP'!$I$101)</c:f>
              <c:numCache>
                <c:formatCode>0.000</c:formatCode>
                <c:ptCount val="8"/>
                <c:pt idx="0">
                  <c:v>0.66867580432907103</c:v>
                </c:pt>
                <c:pt idx="1">
                  <c:v>0.6723801399856546</c:v>
                </c:pt>
                <c:pt idx="2">
                  <c:v>0.52702185175967109</c:v>
                </c:pt>
                <c:pt idx="3">
                  <c:v>1.2185023844531933</c:v>
                </c:pt>
                <c:pt idx="4">
                  <c:v>0.62910874403753003</c:v>
                </c:pt>
                <c:pt idx="5">
                  <c:v>0.74573632406093926</c:v>
                </c:pt>
                <c:pt idx="6">
                  <c:v>0.60485300699767564</c:v>
                </c:pt>
                <c:pt idx="7">
                  <c:v>1.1359710357105515</c:v>
                </c:pt>
              </c:numCache>
            </c:numRef>
          </c:xVal>
          <c:yVal>
            <c:numRef>
              <c:f>('SELF ORGANIZING MAP'!$J$90,'SELF ORGANIZING MAP'!$J$91,'SELF ORGANIZING MAP'!$J$92,'SELF ORGANIZING MAP'!$J$93,'SELF ORGANIZING MAP'!$J$96,'SELF ORGANIZING MAP'!$J$100,'SELF ORGANIZING MAP'!$J$101,'SELF ORGANIZING MAP'!$J$94)</c:f>
              <c:numCache>
                <c:formatCode>0.000</c:formatCode>
                <c:ptCount val="8"/>
                <c:pt idx="0">
                  <c:v>0.40907659448912853</c:v>
                </c:pt>
                <c:pt idx="1">
                  <c:v>0.4180896876873022</c:v>
                </c:pt>
                <c:pt idx="2">
                  <c:v>0.51057741039492754</c:v>
                </c:pt>
                <c:pt idx="3">
                  <c:v>1.0629508270733143</c:v>
                </c:pt>
                <c:pt idx="4">
                  <c:v>0.50855460595861013</c:v>
                </c:pt>
                <c:pt idx="5">
                  <c:v>0.57810504656582784</c:v>
                </c:pt>
                <c:pt idx="6">
                  <c:v>0.58300708156093684</c:v>
                </c:pt>
                <c:pt idx="7">
                  <c:v>0.56720137160622397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8B-424A-804C-70A3EE099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20943"/>
        <c:axId val="211402135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'SELF ORGANIZING MAP'!$I$87:$I$101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0.62496590312794909</c:v>
                      </c:pt>
                      <c:pt idx="1">
                        <c:v>0.33884251357165357</c:v>
                      </c:pt>
                      <c:pt idx="2">
                        <c:v>0.56821675183541731</c:v>
                      </c:pt>
                      <c:pt idx="3">
                        <c:v>0.66867580432907103</c:v>
                      </c:pt>
                      <c:pt idx="4">
                        <c:v>0.6723801399856546</c:v>
                      </c:pt>
                      <c:pt idx="5">
                        <c:v>0.52702185175967109</c:v>
                      </c:pt>
                      <c:pt idx="6">
                        <c:v>1.2185023844531933</c:v>
                      </c:pt>
                      <c:pt idx="7">
                        <c:v>0.62910874403753003</c:v>
                      </c:pt>
                      <c:pt idx="8">
                        <c:v>1.0182236751549045</c:v>
                      </c:pt>
                      <c:pt idx="9">
                        <c:v>0.74573632406093926</c:v>
                      </c:pt>
                      <c:pt idx="10">
                        <c:v>0.69679925982279611</c:v>
                      </c:pt>
                      <c:pt idx="11">
                        <c:v>0.57671687446270614</c:v>
                      </c:pt>
                      <c:pt idx="12">
                        <c:v>0.80901389549360192</c:v>
                      </c:pt>
                      <c:pt idx="13">
                        <c:v>0.60485300699767564</c:v>
                      </c:pt>
                      <c:pt idx="14">
                        <c:v>1.1359710357105515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'SELF ORGANIZING MAP'!$J$87:$J$101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0.68088126185823006</c:v>
                      </c:pt>
                      <c:pt idx="1">
                        <c:v>0.68536077837322951</c:v>
                      </c:pt>
                      <c:pt idx="2">
                        <c:v>0.68761147559178748</c:v>
                      </c:pt>
                      <c:pt idx="3">
                        <c:v>0.40907659448912853</c:v>
                      </c:pt>
                      <c:pt idx="4">
                        <c:v>0.4180896876873022</c:v>
                      </c:pt>
                      <c:pt idx="5">
                        <c:v>0.51057741039492754</c:v>
                      </c:pt>
                      <c:pt idx="6">
                        <c:v>1.0629508270733143</c:v>
                      </c:pt>
                      <c:pt idx="7">
                        <c:v>0.56720137160622397</c:v>
                      </c:pt>
                      <c:pt idx="8">
                        <c:v>1.2105585212153862</c:v>
                      </c:pt>
                      <c:pt idx="9">
                        <c:v>0.50855460595861013</c:v>
                      </c:pt>
                      <c:pt idx="10">
                        <c:v>1.246457513126368</c:v>
                      </c:pt>
                      <c:pt idx="11">
                        <c:v>1.0026477540265852</c:v>
                      </c:pt>
                      <c:pt idx="12">
                        <c:v>1.3306980187016246</c:v>
                      </c:pt>
                      <c:pt idx="13">
                        <c:v>0.57810504656582784</c:v>
                      </c:pt>
                      <c:pt idx="14">
                        <c:v>0.58300708156093684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98B-424A-804C-70A3EE099F5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'SELF ORGANIZING MAP'!$N$91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'SELF ORGANIZING MAP'!$P$91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'SELF ORGANIZING MAP'!$P$92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98B-424A-804C-70A3EE099F55}"/>
                  </c:ext>
                </c:extLst>
              </c15:ser>
            </c15:filteredScatterSeries>
          </c:ext>
        </c:extLst>
      </c:scatterChart>
      <c:valAx>
        <c:axId val="211402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4021359"/>
        <c:crosses val="autoZero"/>
        <c:crossBetween val="midCat"/>
      </c:valAx>
      <c:valAx>
        <c:axId val="211402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402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90714</xdr:colOff>
      <xdr:row>22</xdr:row>
      <xdr:rowOff>2</xdr:rowOff>
    </xdr:from>
    <xdr:to>
      <xdr:col>4</xdr:col>
      <xdr:colOff>687987</xdr:colOff>
      <xdr:row>25</xdr:row>
      <xdr:rowOff>9073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080739-A464-40F9-B45F-5F78F2CA7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714" y="3991431"/>
          <a:ext cx="3989987" cy="553356"/>
        </a:xfrm>
        <a:prstGeom prst="rect">
          <a:avLst/>
        </a:prstGeom>
      </xdr:spPr>
    </xdr:pic>
    <xdr:clientData/>
  </xdr:twoCellAnchor>
  <xdr:twoCellAnchor editAs="oneCell">
    <xdr:from>
      <xdr:col>8</xdr:col>
      <xdr:colOff>20595</xdr:colOff>
      <xdr:row>34</xdr:row>
      <xdr:rowOff>61470</xdr:rowOff>
    </xdr:from>
    <xdr:to>
      <xdr:col>14</xdr:col>
      <xdr:colOff>102815</xdr:colOff>
      <xdr:row>40</xdr:row>
      <xdr:rowOff>33790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EA0ABC31-5E85-4D7A-BD97-B591FE96E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8676" y="6363416"/>
          <a:ext cx="3727463" cy="1084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175260</xdr:colOff>
      <xdr:row>2</xdr:row>
      <xdr:rowOff>99060</xdr:rowOff>
    </xdr:from>
    <xdr:to>
      <xdr:col>13</xdr:col>
      <xdr:colOff>283845</xdr:colOff>
      <xdr:row>4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AF20C9-AA49-4952-9AAB-DF1982D0A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4540" y="464820"/>
          <a:ext cx="2996564" cy="297180"/>
        </a:xfrm>
        <a:prstGeom prst="rect">
          <a:avLst/>
        </a:prstGeom>
      </xdr:spPr>
    </xdr:pic>
    <xdr:clientData/>
  </xdr:twoCellAnchor>
  <xdr:twoCellAnchor>
    <xdr:from>
      <xdr:col>16</xdr:col>
      <xdr:colOff>124144</xdr:colOff>
      <xdr:row>89</xdr:row>
      <xdr:rowOff>36816</xdr:rowOff>
    </xdr:from>
    <xdr:to>
      <xdr:col>20</xdr:col>
      <xdr:colOff>843335</xdr:colOff>
      <xdr:row>104</xdr:row>
      <xdr:rowOff>83050</xdr:rowOff>
    </xdr:to>
    <xdr:graphicFrame macro="">
      <xdr:nvGraphicFramePr>
        <xdr:cNvPr id="9" name="Bagan 8">
          <a:extLst>
            <a:ext uri="{FF2B5EF4-FFF2-40B4-BE49-F238E27FC236}">
              <a16:creationId xmlns:a16="http://schemas.microsoft.com/office/drawing/2014/main" id="{2E4850B4-6754-48D4-A742-62B4B34D3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umajangkab.bps.go.id/publication/2023/12/28/f8b5755cf19c4518d765dc95/statistik-kesejahteraan-rakyat-kabupaten-lumajang-2023.html" TargetMode="External"/><Relationship Id="rId13" Type="http://schemas.openxmlformats.org/officeDocument/2006/relationships/hyperlink" Target="https://malangkota.bps.go.id/publication/2023/12/28/fffe57e79f1c8ae28812a132/statistik-kesejahteraan-rakyat-kota-malang-2023.html" TargetMode="External"/><Relationship Id="rId3" Type="http://schemas.openxmlformats.org/officeDocument/2006/relationships/hyperlink" Target="https://bojonegorokab.bps.go.id/publication/2023/12/28/80afed44f19ed95e5acd26da/statistik-kesejahteraan-rakyat-kabupaten-bojonegoro-2023.html" TargetMode="External"/><Relationship Id="rId7" Type="http://schemas.openxmlformats.org/officeDocument/2006/relationships/hyperlink" Target="https://lamongankab.bps.go.id/publication/2023/12/28/0e6a59ed20a162da78be3d76/statistik-kesejahteraan-rakyat-kabupaten-lamongan-2023.html" TargetMode="External"/><Relationship Id="rId12" Type="http://schemas.openxmlformats.org/officeDocument/2006/relationships/hyperlink" Target="https://magetankab.bps.go.id/publication/2023/12/28/d10a8f838f9e05744adad5ea/statistik-kesejahteraan-rakyat-kabupaten-magetan-2023.html" TargetMode="External"/><Relationship Id="rId2" Type="http://schemas.openxmlformats.org/officeDocument/2006/relationships/hyperlink" Target="https://bondowosokab.bps.go.id/publication/2023/12/28/9d139dc12455515a42802af8/statistik-kesejahteraan-rakyat-kabupaten-bondowoso-2023.html" TargetMode="External"/><Relationship Id="rId16" Type="http://schemas.openxmlformats.org/officeDocument/2006/relationships/hyperlink" Target="https://pacitankab.bps.go.id/publication/2023/12/28/58b3afbb03bba32d0f5ccad8/statistik-kesejahteraan-rakyat-kabupaten-pacitan-2023.html" TargetMode="External"/><Relationship Id="rId1" Type="http://schemas.openxmlformats.org/officeDocument/2006/relationships/hyperlink" Target="https://gresikkab.bps.go.id/publication/2023/12/28/6899c2c01a293be56053066b/statistik-kesejahteraan-rakyat-kabupaten-gresik-2023.html" TargetMode="External"/><Relationship Id="rId6" Type="http://schemas.openxmlformats.org/officeDocument/2006/relationships/hyperlink" Target="https://jemberkab.bps.go.id/publication/2023/12/28/6aeeb5b3d2d543428e5348fe/statistik-kesejahteraan-rakyat-kabupaten-jember-2023.html" TargetMode="External"/><Relationship Id="rId11" Type="http://schemas.openxmlformats.org/officeDocument/2006/relationships/hyperlink" Target="https://kedirikab.bps.go.id/publication/2023/12/28/7cfb4781b61e26aad5e50bc6/statistik-kesejahteraan-rakyat-kabupaten-kediri-2023.html" TargetMode="External"/><Relationship Id="rId5" Type="http://schemas.openxmlformats.org/officeDocument/2006/relationships/hyperlink" Target="https://banyuwangikab.bps.go.id/publication/2023/12/28/3bd520a3a8f388d068758c7d/statistik-kesejahteraan-rakyat-kabupaten-banyuwangi-2023.html" TargetMode="External"/><Relationship Id="rId15" Type="http://schemas.openxmlformats.org/officeDocument/2006/relationships/hyperlink" Target="https://ngawikab.bps.go.id/publication/2023/12/28/657caf0478b36465ad876f18/statistik-kesejahteraan-rakyat-kabupaten-ngawi-2023.html" TargetMode="External"/><Relationship Id="rId10" Type="http://schemas.openxmlformats.org/officeDocument/2006/relationships/hyperlink" Target="https://jombangkab.bps.go.id/publication/2023/12/29/b1e5bb65b794beb9925f6fe7/indikator-kesejahteraan-rakyat-kabupaten-jombang-2023.html" TargetMode="External"/><Relationship Id="rId4" Type="http://schemas.openxmlformats.org/officeDocument/2006/relationships/hyperlink" Target="https://blitarkab.bps.go.id/publication/2023/12/28/8a36ab7983933deab34ad8c9/statistik-kesejahteraan-rakyat-kabupaten-blitar-2023.html" TargetMode="External"/><Relationship Id="rId9" Type="http://schemas.openxmlformats.org/officeDocument/2006/relationships/hyperlink" Target="https://madiunkota.bps.go.id/publication/2023/12/28/4b6208dddc377cb71a344ce2/statistik-kesejahteraan-rakyat-kota-madiun-2023.html" TargetMode="External"/><Relationship Id="rId14" Type="http://schemas.openxmlformats.org/officeDocument/2006/relationships/hyperlink" Target="https://mojokertokota.bps.go.id/publication/2023/12/28/f09143df8b961cce0f66de2f/statistik-kesejahteraan-rakyat-kota-mojokerto-2023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CroYrfNmKz4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FC0C-CCCD-4F46-A0B6-31C0C084A18A}">
  <dimension ref="A1:V41"/>
  <sheetViews>
    <sheetView zoomScale="83" zoomScaleNormal="55" workbookViewId="0">
      <selection activeCell="K11" sqref="K11"/>
    </sheetView>
  </sheetViews>
  <sheetFormatPr defaultRowHeight="14.4" x14ac:dyDescent="0.3"/>
  <cols>
    <col min="1" max="1" width="4.33203125" customWidth="1"/>
    <col min="2" max="2" width="17.33203125" customWidth="1"/>
    <col min="3" max="3" width="22.6640625" customWidth="1"/>
    <col min="4" max="4" width="49" customWidth="1"/>
    <col min="5" max="5" width="35.33203125" customWidth="1"/>
    <col min="6" max="7" width="36.109375" customWidth="1"/>
    <col min="8" max="10" width="39" customWidth="1"/>
    <col min="11" max="11" width="30" bestFit="1" customWidth="1"/>
    <col min="12" max="12" width="38.6640625" customWidth="1"/>
    <col min="13" max="13" width="38.44140625" customWidth="1"/>
    <col min="14" max="14" width="43" customWidth="1"/>
    <col min="15" max="15" width="8.88671875" customWidth="1"/>
  </cols>
  <sheetData>
    <row r="1" spans="1:22" ht="14.4" customHeight="1" x14ac:dyDescent="0.3">
      <c r="B1" s="107" t="s">
        <v>61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5"/>
      <c r="R1" s="5"/>
      <c r="S1" s="5"/>
      <c r="T1" s="5"/>
      <c r="U1" s="5"/>
      <c r="V1" s="5"/>
    </row>
    <row r="2" spans="1:22" x14ac:dyDescent="0.3"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5"/>
      <c r="R2" s="5"/>
      <c r="S2" s="5"/>
      <c r="T2" s="5"/>
      <c r="U2" s="5"/>
      <c r="V2" s="5"/>
    </row>
    <row r="3" spans="1:22" ht="25.2" customHeight="1" x14ac:dyDescent="0.3">
      <c r="A3" s="6" t="s">
        <v>0</v>
      </c>
      <c r="B3" s="9" t="s">
        <v>34</v>
      </c>
      <c r="C3" s="25" t="s">
        <v>131</v>
      </c>
      <c r="D3" s="25" t="s">
        <v>90</v>
      </c>
      <c r="E3" s="6" t="s">
        <v>132</v>
      </c>
      <c r="F3" s="6" t="s">
        <v>89</v>
      </c>
      <c r="G3" s="6" t="s">
        <v>91</v>
      </c>
      <c r="H3" s="6" t="s">
        <v>93</v>
      </c>
      <c r="I3" s="6" t="s">
        <v>92</v>
      </c>
      <c r="J3" s="6" t="s">
        <v>2</v>
      </c>
      <c r="K3" s="6" t="s">
        <v>1</v>
      </c>
      <c r="L3" s="6" t="s">
        <v>106</v>
      </c>
      <c r="M3" s="6" t="s">
        <v>94</v>
      </c>
    </row>
    <row r="4" spans="1:22" x14ac:dyDescent="0.3">
      <c r="A4" s="7">
        <v>1</v>
      </c>
      <c r="B4" s="7" t="s">
        <v>12</v>
      </c>
      <c r="C4" s="26">
        <v>588</v>
      </c>
      <c r="D4" s="26">
        <v>43.21</v>
      </c>
      <c r="E4" s="7">
        <v>76.2</v>
      </c>
      <c r="F4" s="7">
        <v>95.03</v>
      </c>
      <c r="G4" s="7">
        <v>7.88</v>
      </c>
      <c r="H4" s="7">
        <v>81.64</v>
      </c>
      <c r="I4" s="22">
        <v>7207</v>
      </c>
      <c r="J4" s="22">
        <v>486370</v>
      </c>
      <c r="K4" s="7">
        <v>70.94</v>
      </c>
      <c r="L4" s="7">
        <v>80.19</v>
      </c>
      <c r="M4" s="7">
        <v>77.45</v>
      </c>
    </row>
    <row r="5" spans="1:22" x14ac:dyDescent="0.3">
      <c r="A5" s="7">
        <v>2</v>
      </c>
      <c r="B5" s="7" t="s">
        <v>14</v>
      </c>
      <c r="C5" s="26">
        <v>959.5</v>
      </c>
      <c r="D5" s="26">
        <v>44.66</v>
      </c>
      <c r="E5" s="7">
        <v>83.71</v>
      </c>
      <c r="F5" s="7">
        <v>90.97</v>
      </c>
      <c r="G5" s="7">
        <v>7.78</v>
      </c>
      <c r="H5" s="7">
        <v>75.88</v>
      </c>
      <c r="I5" s="22">
        <v>27659</v>
      </c>
      <c r="J5" s="22">
        <v>557950</v>
      </c>
      <c r="K5" s="7">
        <v>73.180000000000007</v>
      </c>
      <c r="L5" s="7">
        <v>94.42</v>
      </c>
      <c r="M5" s="7">
        <v>89.79</v>
      </c>
    </row>
    <row r="6" spans="1:22" x14ac:dyDescent="0.3">
      <c r="A6" s="7">
        <v>3</v>
      </c>
      <c r="B6" s="7" t="s">
        <v>58</v>
      </c>
      <c r="C6" s="26">
        <v>741.2</v>
      </c>
      <c r="D6" s="26">
        <v>45.46</v>
      </c>
      <c r="E6" s="7">
        <v>74.58</v>
      </c>
      <c r="F6" s="7">
        <v>94.45</v>
      </c>
      <c r="G6" s="7">
        <v>7.9</v>
      </c>
      <c r="H6" s="7">
        <v>80.72</v>
      </c>
      <c r="I6" s="22">
        <v>21905</v>
      </c>
      <c r="J6" s="22">
        <v>499323</v>
      </c>
      <c r="K6" s="7">
        <v>71.959999999999994</v>
      </c>
      <c r="L6" s="7">
        <v>84.87</v>
      </c>
      <c r="M6" s="7">
        <v>81.28</v>
      </c>
    </row>
    <row r="7" spans="1:22" x14ac:dyDescent="0.3">
      <c r="A7" s="7">
        <v>4</v>
      </c>
      <c r="B7" s="7" t="s">
        <v>19</v>
      </c>
      <c r="C7" s="26">
        <v>1107.8</v>
      </c>
      <c r="D7" s="26">
        <v>37.130000000000003</v>
      </c>
      <c r="E7" s="7">
        <v>68.81</v>
      </c>
      <c r="F7" s="7">
        <v>96.3</v>
      </c>
      <c r="G7" s="7">
        <v>8.66</v>
      </c>
      <c r="H7" s="7">
        <v>74.7</v>
      </c>
      <c r="I7" s="22">
        <v>37579</v>
      </c>
      <c r="J7" s="22">
        <v>593856</v>
      </c>
      <c r="K7" s="7">
        <v>74.650000000000006</v>
      </c>
      <c r="L7">
        <v>97.9</v>
      </c>
      <c r="M7" s="7">
        <v>87.85</v>
      </c>
    </row>
    <row r="8" spans="1:22" x14ac:dyDescent="0.3">
      <c r="A8" s="7">
        <v>5</v>
      </c>
      <c r="B8" s="7" t="s">
        <v>22</v>
      </c>
      <c r="C8" s="26">
        <v>1253.5999999999999</v>
      </c>
      <c r="D8" s="26">
        <v>32.770000000000003</v>
      </c>
      <c r="E8" s="7">
        <v>101.94</v>
      </c>
      <c r="F8" s="7">
        <v>96.09</v>
      </c>
      <c r="G8" s="7">
        <v>7.83</v>
      </c>
      <c r="H8" s="7">
        <v>73.5</v>
      </c>
      <c r="I8" s="22">
        <v>36049</v>
      </c>
      <c r="J8" s="22">
        <v>518580</v>
      </c>
      <c r="K8" s="7">
        <v>72.84</v>
      </c>
      <c r="L8" s="7">
        <v>96.41</v>
      </c>
      <c r="M8" s="7">
        <v>82.5</v>
      </c>
    </row>
    <row r="9" spans="1:22" x14ac:dyDescent="0.3">
      <c r="A9" s="7">
        <v>6</v>
      </c>
      <c r="B9" s="7" t="s">
        <v>23</v>
      </c>
      <c r="C9" s="26">
        <v>1677.2</v>
      </c>
      <c r="D9" s="26">
        <v>40.83</v>
      </c>
      <c r="E9" s="7">
        <v>171.18</v>
      </c>
      <c r="F9" s="7">
        <v>94.37</v>
      </c>
      <c r="G9" s="7">
        <v>8.24</v>
      </c>
      <c r="H9" s="7">
        <v>68.739999999999995</v>
      </c>
      <c r="I9" s="22">
        <v>52753</v>
      </c>
      <c r="J9" s="22">
        <v>577205</v>
      </c>
      <c r="K9" s="7">
        <v>74.680000000000007</v>
      </c>
      <c r="L9" s="7">
        <v>92</v>
      </c>
      <c r="M9" s="7">
        <v>92.13</v>
      </c>
    </row>
    <row r="10" spans="1:22" x14ac:dyDescent="0.3">
      <c r="A10" s="7">
        <v>7</v>
      </c>
      <c r="B10" s="7" t="s">
        <v>26</v>
      </c>
      <c r="C10" s="26">
        <v>2715.6</v>
      </c>
      <c r="D10" s="26">
        <v>26.69</v>
      </c>
      <c r="E10" s="7">
        <v>251.36</v>
      </c>
      <c r="F10" s="7">
        <v>94.55</v>
      </c>
      <c r="G10" s="7">
        <v>7.75</v>
      </c>
      <c r="H10" s="7">
        <v>70.66</v>
      </c>
      <c r="I10" s="22">
        <v>86484</v>
      </c>
      <c r="J10" s="22">
        <v>618371</v>
      </c>
      <c r="K10" s="7">
        <v>73</v>
      </c>
      <c r="L10" s="7">
        <v>98.18</v>
      </c>
      <c r="M10">
        <v>84.03</v>
      </c>
    </row>
    <row r="11" spans="1:22" x14ac:dyDescent="0.3">
      <c r="A11" s="7">
        <v>8</v>
      </c>
      <c r="B11" s="7" t="s">
        <v>9</v>
      </c>
      <c r="C11" s="26">
        <v>1139.0999999999999</v>
      </c>
      <c r="D11" s="26">
        <v>33.119999999999997</v>
      </c>
      <c r="E11" s="7">
        <v>93.82</v>
      </c>
      <c r="F11" s="7">
        <v>94.28</v>
      </c>
      <c r="G11" s="7">
        <v>7.14</v>
      </c>
      <c r="H11" s="7">
        <v>68.489999999999995</v>
      </c>
      <c r="I11" s="22">
        <v>22826</v>
      </c>
      <c r="J11" s="22">
        <v>718784</v>
      </c>
      <c r="K11" s="7">
        <v>69.37</v>
      </c>
      <c r="L11" s="10">
        <v>95.49</v>
      </c>
      <c r="M11" s="7">
        <v>77.48</v>
      </c>
    </row>
    <row r="12" spans="1:22" x14ac:dyDescent="0.3">
      <c r="A12" s="7">
        <v>9</v>
      </c>
      <c r="B12" s="7" t="s">
        <v>6</v>
      </c>
      <c r="C12" s="26">
        <v>2586.8000000000002</v>
      </c>
      <c r="D12" s="26">
        <v>35.799999999999997</v>
      </c>
      <c r="E12" s="7">
        <v>236.73</v>
      </c>
      <c r="F12" s="7">
        <v>87.84</v>
      </c>
      <c r="G12" s="7">
        <v>6.52</v>
      </c>
      <c r="H12" s="7">
        <v>72.3</v>
      </c>
      <c r="I12" s="22">
        <v>59716</v>
      </c>
      <c r="J12" s="22">
        <v>569040</v>
      </c>
      <c r="K12" s="7">
        <v>70.42</v>
      </c>
      <c r="L12" s="7">
        <v>97.51</v>
      </c>
      <c r="M12" s="7">
        <v>64.47</v>
      </c>
    </row>
    <row r="13" spans="1:22" x14ac:dyDescent="0.3">
      <c r="A13" s="7">
        <v>10</v>
      </c>
      <c r="B13" s="7" t="s">
        <v>21</v>
      </c>
      <c r="C13" s="26">
        <v>1743.9</v>
      </c>
      <c r="D13" s="26">
        <v>25.7</v>
      </c>
      <c r="E13" s="7">
        <v>119.52</v>
      </c>
      <c r="F13" s="7">
        <v>93.44</v>
      </c>
      <c r="G13" s="7">
        <v>7.76</v>
      </c>
      <c r="H13" s="7">
        <v>79.040000000000006</v>
      </c>
      <c r="I13" s="22">
        <v>52041</v>
      </c>
      <c r="J13" s="22">
        <v>642992</v>
      </c>
      <c r="K13" s="7">
        <v>73.790000000000006</v>
      </c>
      <c r="L13" s="7">
        <v>97.44</v>
      </c>
      <c r="M13" s="7">
        <v>82.63</v>
      </c>
    </row>
    <row r="14" spans="1:22" x14ac:dyDescent="0.3">
      <c r="A14" s="7">
        <v>11</v>
      </c>
      <c r="B14" s="7" t="s">
        <v>4</v>
      </c>
      <c r="C14" s="26">
        <v>788.2</v>
      </c>
      <c r="D14" s="26">
        <v>54.19</v>
      </c>
      <c r="E14" s="7">
        <v>105.13</v>
      </c>
      <c r="F14" s="7">
        <v>86.14</v>
      </c>
      <c r="G14" s="7">
        <v>6.36</v>
      </c>
      <c r="H14" s="7">
        <v>74.39</v>
      </c>
      <c r="I14" s="22">
        <v>19432</v>
      </c>
      <c r="J14" s="22">
        <v>554571</v>
      </c>
      <c r="K14" s="7">
        <v>70.56</v>
      </c>
      <c r="L14" s="7">
        <v>94.43</v>
      </c>
      <c r="M14" s="7">
        <v>57.41</v>
      </c>
    </row>
    <row r="15" spans="1:22" x14ac:dyDescent="0.3">
      <c r="A15" s="7">
        <v>12</v>
      </c>
      <c r="B15" s="7" t="s">
        <v>59</v>
      </c>
      <c r="C15" s="26">
        <v>697</v>
      </c>
      <c r="D15" s="26">
        <v>39.090000000000003</v>
      </c>
      <c r="E15" s="7">
        <v>82.62</v>
      </c>
      <c r="F15" s="7">
        <v>85.7</v>
      </c>
      <c r="G15" s="7">
        <v>6.9</v>
      </c>
      <c r="H15" s="7">
        <v>75.28</v>
      </c>
      <c r="I15" s="22">
        <v>13861</v>
      </c>
      <c r="J15" s="22">
        <v>548337</v>
      </c>
      <c r="K15" s="7">
        <v>70.650000000000006</v>
      </c>
      <c r="L15" s="7">
        <v>97.45</v>
      </c>
      <c r="M15" s="7">
        <v>59.37</v>
      </c>
    </row>
    <row r="16" spans="1:22" x14ac:dyDescent="0.3">
      <c r="A16" s="7">
        <v>13</v>
      </c>
      <c r="B16" s="7" t="s">
        <v>29</v>
      </c>
      <c r="C16" s="26">
        <v>1176.9000000000001</v>
      </c>
      <c r="D16" s="26">
        <v>54.33</v>
      </c>
      <c r="E16" s="7">
        <v>205.02</v>
      </c>
      <c r="F16" s="7">
        <v>85.83</v>
      </c>
      <c r="G16" s="7">
        <v>6.29</v>
      </c>
      <c r="H16" s="7">
        <v>69.48</v>
      </c>
      <c r="I16" s="22">
        <v>20647</v>
      </c>
      <c r="J16" s="22">
        <v>518809</v>
      </c>
      <c r="K16" s="7">
        <v>70.36</v>
      </c>
      <c r="L16" s="7">
        <v>97.75</v>
      </c>
      <c r="M16" s="7">
        <v>66.12</v>
      </c>
    </row>
    <row r="17" spans="1:13" x14ac:dyDescent="0.3">
      <c r="A17" s="7">
        <v>14</v>
      </c>
      <c r="B17" s="7" t="s">
        <v>28</v>
      </c>
      <c r="C17" s="26">
        <v>1644.5</v>
      </c>
      <c r="D17" s="26">
        <v>39.840000000000003</v>
      </c>
      <c r="E17" s="7">
        <v>154.09</v>
      </c>
      <c r="F17" s="7">
        <v>95.48</v>
      </c>
      <c r="G17" s="7">
        <v>7.44</v>
      </c>
      <c r="H17" s="7">
        <v>71.209999999999994</v>
      </c>
      <c r="I17" s="22">
        <v>50171</v>
      </c>
      <c r="J17" s="22">
        <v>608992</v>
      </c>
      <c r="K17" s="7">
        <v>71.91</v>
      </c>
      <c r="L17" s="7">
        <v>97.63</v>
      </c>
      <c r="M17" s="7">
        <v>86.7</v>
      </c>
    </row>
    <row r="18" spans="1:13" x14ac:dyDescent="0.3">
      <c r="A18" s="7">
        <v>15</v>
      </c>
      <c r="B18" s="7" t="s">
        <v>16</v>
      </c>
      <c r="C18" s="26">
        <v>2148.6</v>
      </c>
      <c r="D18" s="26">
        <v>27.09</v>
      </c>
      <c r="E18" s="7">
        <v>119.15</v>
      </c>
      <c r="F18">
        <v>98.62</v>
      </c>
      <c r="G18">
        <v>10.78</v>
      </c>
      <c r="H18" s="7">
        <v>69.62</v>
      </c>
      <c r="I18" s="22">
        <v>94760</v>
      </c>
      <c r="J18" s="22">
        <v>824954</v>
      </c>
      <c r="K18" s="7">
        <v>81.88</v>
      </c>
      <c r="L18" s="7">
        <v>97.19</v>
      </c>
      <c r="M18" s="7">
        <v>94.72</v>
      </c>
    </row>
    <row r="19" spans="1:13" x14ac:dyDescent="0.3">
      <c r="A19" s="7">
        <v>16</v>
      </c>
      <c r="B19" s="7" t="s">
        <v>27</v>
      </c>
      <c r="C19" s="26">
        <v>1145.4000000000001</v>
      </c>
      <c r="D19" s="26">
        <v>38.36</v>
      </c>
      <c r="E19" s="7">
        <v>112.86</v>
      </c>
      <c r="F19" s="7">
        <v>96.29</v>
      </c>
      <c r="G19" s="7">
        <v>9.11</v>
      </c>
      <c r="H19" s="7">
        <v>75.510000000000005</v>
      </c>
      <c r="I19" s="22">
        <v>30219</v>
      </c>
      <c r="J19" s="22">
        <v>739483</v>
      </c>
      <c r="K19" s="7">
        <v>76.23</v>
      </c>
      <c r="L19" s="7">
        <v>98.9</v>
      </c>
      <c r="M19" s="7">
        <v>89.38</v>
      </c>
    </row>
    <row r="20" spans="1:13" x14ac:dyDescent="0.3">
      <c r="A20" s="7">
        <v>17</v>
      </c>
      <c r="B20" s="7" t="s">
        <v>7</v>
      </c>
      <c r="C20" s="26">
        <v>1351.3</v>
      </c>
      <c r="D20" s="26">
        <v>45.18</v>
      </c>
      <c r="E20" s="7">
        <v>117.36</v>
      </c>
      <c r="F20" s="7">
        <v>96.41</v>
      </c>
      <c r="G20" s="7">
        <v>8.77</v>
      </c>
      <c r="H20" s="7">
        <v>71.91</v>
      </c>
      <c r="I20" s="22">
        <v>35334</v>
      </c>
      <c r="J20" s="22">
        <v>593500</v>
      </c>
      <c r="K20" s="7">
        <v>75.16</v>
      </c>
      <c r="L20" s="7">
        <v>98.01</v>
      </c>
      <c r="M20" s="7">
        <v>94.06</v>
      </c>
    </row>
    <row r="21" spans="1:13" x14ac:dyDescent="0.3">
      <c r="A21" s="7">
        <v>18</v>
      </c>
      <c r="B21" s="7" t="s">
        <v>10</v>
      </c>
      <c r="C21" s="26">
        <v>1124.7</v>
      </c>
      <c r="D21" s="26">
        <v>46.9</v>
      </c>
      <c r="E21" s="7">
        <v>115.86</v>
      </c>
      <c r="F21" s="7">
        <v>94.17</v>
      </c>
      <c r="G21" s="7">
        <v>8.24</v>
      </c>
      <c r="H21" s="7">
        <v>66.89</v>
      </c>
      <c r="I21" s="22">
        <v>27910</v>
      </c>
      <c r="J21" s="22">
        <v>581282</v>
      </c>
      <c r="K21" s="7">
        <v>74.7</v>
      </c>
      <c r="L21" s="7">
        <v>98.86</v>
      </c>
      <c r="M21" s="7">
        <v>87.83</v>
      </c>
    </row>
    <row r="22" spans="1:13" x14ac:dyDescent="0.3">
      <c r="A22" s="7">
        <v>19</v>
      </c>
      <c r="B22" s="7" t="s">
        <v>24</v>
      </c>
      <c r="C22" s="26">
        <v>754.5</v>
      </c>
      <c r="D22" s="26">
        <v>43.48</v>
      </c>
      <c r="E22" s="7">
        <v>75.87</v>
      </c>
      <c r="F22" s="7">
        <v>90.84</v>
      </c>
      <c r="G22" s="7">
        <v>7.95</v>
      </c>
      <c r="H22" s="7">
        <v>72.489999999999995</v>
      </c>
      <c r="I22" s="22">
        <v>22746</v>
      </c>
      <c r="J22" s="22">
        <v>528863</v>
      </c>
      <c r="K22" s="7">
        <v>74.02</v>
      </c>
      <c r="L22" s="7">
        <v>96.39</v>
      </c>
      <c r="M22" s="7">
        <v>91.99</v>
      </c>
    </row>
    <row r="23" spans="1:13" x14ac:dyDescent="0.3">
      <c r="A23" s="7">
        <v>20</v>
      </c>
      <c r="B23" s="7" t="s">
        <v>25</v>
      </c>
      <c r="C23" s="26">
        <v>681.7</v>
      </c>
      <c r="D23" s="27">
        <v>38.36</v>
      </c>
      <c r="E23" s="7">
        <v>62.49</v>
      </c>
      <c r="F23" s="7">
        <v>94.82</v>
      </c>
      <c r="G23" s="7">
        <v>8.67</v>
      </c>
      <c r="H23" s="7">
        <v>78.48</v>
      </c>
      <c r="I23" s="22">
        <v>17906</v>
      </c>
      <c r="J23" s="22">
        <v>564058</v>
      </c>
      <c r="K23" s="7">
        <v>76.3</v>
      </c>
      <c r="L23" s="7">
        <v>99.61</v>
      </c>
      <c r="M23">
        <v>92.9</v>
      </c>
    </row>
    <row r="24" spans="1:13" x14ac:dyDescent="0.3">
      <c r="A24" s="8">
        <v>21</v>
      </c>
      <c r="B24" s="7" t="s">
        <v>11</v>
      </c>
      <c r="C24" s="26">
        <v>880.7</v>
      </c>
      <c r="D24" s="26">
        <v>52.29</v>
      </c>
      <c r="E24" s="7">
        <v>121.3</v>
      </c>
      <c r="F24" s="7">
        <v>90.99</v>
      </c>
      <c r="G24" s="7">
        <v>7.78</v>
      </c>
      <c r="H24" s="7">
        <v>69.430000000000007</v>
      </c>
      <c r="I24" s="22">
        <v>11917</v>
      </c>
      <c r="J24" s="22">
        <v>535190</v>
      </c>
      <c r="K24" s="7">
        <v>73.28</v>
      </c>
      <c r="L24" s="7">
        <v>97.51</v>
      </c>
      <c r="M24" s="7">
        <v>85.42</v>
      </c>
    </row>
    <row r="25" spans="1:13" x14ac:dyDescent="0.3">
      <c r="A25" s="8">
        <v>22</v>
      </c>
      <c r="B25" s="7" t="s">
        <v>3</v>
      </c>
      <c r="C25" s="26">
        <v>1319.6</v>
      </c>
      <c r="D25" s="27">
        <v>83.33</v>
      </c>
      <c r="E25" s="7">
        <v>153.25</v>
      </c>
      <c r="F25" s="7">
        <v>92.75</v>
      </c>
      <c r="G25" s="7">
        <v>7.45</v>
      </c>
      <c r="H25" s="7">
        <v>74.290000000000006</v>
      </c>
      <c r="I25" s="22">
        <v>36411</v>
      </c>
      <c r="J25" s="22">
        <v>591449</v>
      </c>
      <c r="K25" s="7">
        <v>71.8</v>
      </c>
      <c r="L25" s="7">
        <v>97.59</v>
      </c>
      <c r="M25" s="7">
        <v>92.63</v>
      </c>
    </row>
    <row r="26" spans="1:13" x14ac:dyDescent="0.3">
      <c r="A26" s="8">
        <v>23</v>
      </c>
      <c r="B26" s="7" t="s">
        <v>18</v>
      </c>
      <c r="C26" s="26">
        <v>1218.5999999999999</v>
      </c>
      <c r="D26" s="26">
        <v>35.549999999999997</v>
      </c>
      <c r="E26" s="7">
        <v>177.25</v>
      </c>
      <c r="F26" s="7">
        <v>91.69</v>
      </c>
      <c r="G26" s="7">
        <v>7.4</v>
      </c>
      <c r="H26" s="7">
        <v>74.73</v>
      </c>
      <c r="I26" s="22">
        <v>32097</v>
      </c>
      <c r="J26" s="22">
        <v>682590</v>
      </c>
      <c r="K26" s="7">
        <v>71.400000000000006</v>
      </c>
      <c r="L26" s="7">
        <v>95.22</v>
      </c>
      <c r="M26" s="7">
        <v>85.13</v>
      </c>
    </row>
    <row r="27" spans="1:13" x14ac:dyDescent="0.3">
      <c r="A27" s="8">
        <v>24</v>
      </c>
      <c r="B27" s="7" t="s">
        <v>8</v>
      </c>
      <c r="C27" s="26">
        <v>1369.5</v>
      </c>
      <c r="D27" s="26">
        <v>48.73</v>
      </c>
      <c r="E27" s="7">
        <v>149.94</v>
      </c>
      <c r="F27" s="7">
        <v>95.93</v>
      </c>
      <c r="G27" s="7">
        <v>8.34</v>
      </c>
      <c r="H27" s="7">
        <v>75.08</v>
      </c>
      <c r="I27" s="22">
        <v>45048</v>
      </c>
      <c r="J27" s="22">
        <v>738608</v>
      </c>
      <c r="K27" s="7">
        <v>75.290000000000006</v>
      </c>
      <c r="L27" s="7">
        <v>79.260000000000005</v>
      </c>
      <c r="M27" s="7">
        <v>95</v>
      </c>
    </row>
    <row r="28" spans="1:13" x14ac:dyDescent="0.3">
      <c r="A28" s="8">
        <v>25</v>
      </c>
      <c r="B28" s="7" t="s">
        <v>5</v>
      </c>
      <c r="C28" s="26">
        <v>1350.4</v>
      </c>
      <c r="D28" s="26">
        <v>53.05</v>
      </c>
      <c r="E28" s="7">
        <v>149.75</v>
      </c>
      <c r="F28" s="7">
        <v>98.39</v>
      </c>
      <c r="G28" s="7">
        <v>10.01</v>
      </c>
      <c r="H28" s="7">
        <v>70.12</v>
      </c>
      <c r="I28" s="22">
        <v>50368</v>
      </c>
      <c r="J28" s="22">
        <v>859823</v>
      </c>
      <c r="K28" s="7">
        <v>78.44</v>
      </c>
      <c r="L28" s="7">
        <v>92.54</v>
      </c>
      <c r="M28" s="7">
        <v>95</v>
      </c>
    </row>
    <row r="29" spans="1:13" x14ac:dyDescent="0.3">
      <c r="A29" s="8">
        <v>26</v>
      </c>
      <c r="B29" s="7" t="s">
        <v>60</v>
      </c>
      <c r="C29" s="26">
        <v>1091.8</v>
      </c>
      <c r="D29" s="26">
        <v>22.83</v>
      </c>
      <c r="E29" s="7">
        <v>196.66</v>
      </c>
      <c r="F29" s="7">
        <v>90.07</v>
      </c>
      <c r="G29" s="7">
        <v>5.99</v>
      </c>
      <c r="H29" s="7">
        <v>71.489999999999995</v>
      </c>
      <c r="I29" s="22">
        <v>37637</v>
      </c>
      <c r="J29" s="22">
        <v>506043</v>
      </c>
      <c r="K29" s="7">
        <v>66.819999999999993</v>
      </c>
      <c r="L29" s="7">
        <v>96.3</v>
      </c>
      <c r="M29" s="7">
        <v>50.3</v>
      </c>
    </row>
    <row r="30" spans="1:13" x14ac:dyDescent="0.3">
      <c r="A30" s="8">
        <v>27</v>
      </c>
      <c r="B30" s="7" t="s">
        <v>15</v>
      </c>
      <c r="C30" s="26">
        <v>1004.5</v>
      </c>
      <c r="D30" s="26">
        <v>42.41</v>
      </c>
      <c r="E30" s="7">
        <v>221.71</v>
      </c>
      <c r="F30" s="7">
        <v>83.23</v>
      </c>
      <c r="G30" s="7">
        <v>5.07</v>
      </c>
      <c r="H30" s="7">
        <v>73.540000000000006</v>
      </c>
      <c r="I30" s="22">
        <v>15261</v>
      </c>
      <c r="J30" s="22">
        <v>456234</v>
      </c>
      <c r="K30" s="7">
        <v>66.19</v>
      </c>
      <c r="L30" s="7">
        <v>94.29</v>
      </c>
      <c r="M30" s="7">
        <v>82.86</v>
      </c>
    </row>
    <row r="31" spans="1:13" x14ac:dyDescent="0.3">
      <c r="A31" s="8">
        <v>28</v>
      </c>
      <c r="B31" s="7" t="s">
        <v>13</v>
      </c>
      <c r="C31" s="26">
        <v>875.8</v>
      </c>
      <c r="D31" s="26">
        <v>60.89</v>
      </c>
      <c r="E31" s="7">
        <v>126.43</v>
      </c>
      <c r="F31" s="7">
        <v>91.66</v>
      </c>
      <c r="G31" s="7">
        <v>7.15</v>
      </c>
      <c r="H31" s="7">
        <v>7.14</v>
      </c>
      <c r="I31" s="22">
        <v>9056</v>
      </c>
      <c r="J31" s="22">
        <v>502460</v>
      </c>
      <c r="K31" s="7">
        <v>70.319999999999993</v>
      </c>
      <c r="L31" s="7">
        <v>97.91</v>
      </c>
      <c r="M31" s="7">
        <v>71.099999999999994</v>
      </c>
    </row>
    <row r="32" spans="1:13" x14ac:dyDescent="0.3">
      <c r="A32" s="8">
        <v>29</v>
      </c>
      <c r="B32" s="7" t="s">
        <v>17</v>
      </c>
      <c r="C32" s="26">
        <v>1146.5999999999999</v>
      </c>
      <c r="D32" s="26">
        <v>41.53</v>
      </c>
      <c r="E32" s="7">
        <v>206.1</v>
      </c>
      <c r="F32" s="7">
        <v>87.22</v>
      </c>
      <c r="G32" s="7">
        <v>5.94</v>
      </c>
      <c r="H32" s="7">
        <v>78.86</v>
      </c>
      <c r="I32" s="22">
        <v>12463</v>
      </c>
      <c r="J32" s="22">
        <v>1052321</v>
      </c>
      <c r="K32" s="7">
        <v>69.13</v>
      </c>
      <c r="L32" s="7">
        <v>98.1</v>
      </c>
      <c r="M32" s="7">
        <v>70.260000000000005</v>
      </c>
    </row>
    <row r="33" spans="1:13" x14ac:dyDescent="0.3">
      <c r="A33" s="8">
        <v>30</v>
      </c>
      <c r="B33" s="7" t="s">
        <v>23</v>
      </c>
      <c r="C33" s="26">
        <v>295.2</v>
      </c>
      <c r="D33" s="26">
        <v>58.96</v>
      </c>
      <c r="E33" s="7">
        <v>21.03</v>
      </c>
      <c r="F33" s="7">
        <v>98.86</v>
      </c>
      <c r="G33" s="7">
        <v>10.69</v>
      </c>
      <c r="H33" s="7">
        <v>71.83</v>
      </c>
      <c r="I33" s="22">
        <v>6754</v>
      </c>
      <c r="J33" s="22">
        <v>685402</v>
      </c>
      <c r="K33" s="7">
        <v>80.97</v>
      </c>
      <c r="L33" s="7">
        <v>99.6</v>
      </c>
      <c r="M33" s="7">
        <v>96.41</v>
      </c>
    </row>
    <row r="34" spans="1:13" x14ac:dyDescent="0.3">
      <c r="A34" s="8">
        <v>31</v>
      </c>
      <c r="B34" s="10" t="s">
        <v>22</v>
      </c>
      <c r="C34" s="26">
        <v>153.4</v>
      </c>
      <c r="D34" s="26">
        <v>64.430000000000007</v>
      </c>
      <c r="E34" s="7">
        <v>10.61</v>
      </c>
      <c r="F34" s="7">
        <v>98.82</v>
      </c>
      <c r="G34" s="7">
        <v>10.78</v>
      </c>
      <c r="H34" s="7">
        <v>72.260000000000005</v>
      </c>
      <c r="I34" s="22">
        <v>4571</v>
      </c>
      <c r="J34" s="22">
        <v>705624</v>
      </c>
      <c r="K34" s="7">
        <v>80.78</v>
      </c>
      <c r="L34" s="7">
        <v>98.79</v>
      </c>
      <c r="M34" s="7">
        <v>96.22</v>
      </c>
    </row>
    <row r="35" spans="1:13" x14ac:dyDescent="0.3">
      <c r="A35" s="8">
        <v>32</v>
      </c>
      <c r="B35" s="7" t="s">
        <v>26</v>
      </c>
      <c r="C35" s="26">
        <v>865.3</v>
      </c>
      <c r="D35" s="26">
        <v>38.29</v>
      </c>
      <c r="E35" s="7">
        <v>37.78</v>
      </c>
      <c r="F35" s="7">
        <v>98.24</v>
      </c>
      <c r="G35" s="7">
        <v>10.94</v>
      </c>
      <c r="H35" s="7">
        <v>67.58</v>
      </c>
      <c r="I35" s="22">
        <v>31286</v>
      </c>
      <c r="J35" s="22">
        <v>742935</v>
      </c>
      <c r="K35" s="7">
        <v>84</v>
      </c>
      <c r="L35" s="7">
        <v>99.06</v>
      </c>
      <c r="M35" s="7">
        <v>86.36</v>
      </c>
    </row>
    <row r="36" spans="1:13" x14ac:dyDescent="0.3">
      <c r="A36" s="8">
        <v>33</v>
      </c>
      <c r="B36" s="7" t="s">
        <v>29</v>
      </c>
      <c r="C36" s="26">
        <v>247</v>
      </c>
      <c r="D36" s="27">
        <v>60.99</v>
      </c>
      <c r="E36" s="7">
        <v>15.86</v>
      </c>
      <c r="F36" s="7">
        <v>96.64</v>
      </c>
      <c r="G36" s="7">
        <v>9.56</v>
      </c>
      <c r="H36" s="7">
        <v>70.61</v>
      </c>
      <c r="I36" s="22">
        <v>6059</v>
      </c>
      <c r="J36" s="22">
        <v>576394</v>
      </c>
      <c r="K36" s="7">
        <v>76.930000000000007</v>
      </c>
      <c r="L36" s="7">
        <v>100</v>
      </c>
      <c r="M36" s="7">
        <v>88.27</v>
      </c>
    </row>
    <row r="37" spans="1:13" x14ac:dyDescent="0.3">
      <c r="A37" s="8">
        <v>34</v>
      </c>
      <c r="B37" s="7" t="s">
        <v>28</v>
      </c>
      <c r="C37" s="26">
        <v>216.4</v>
      </c>
      <c r="D37" s="27">
        <v>65.92</v>
      </c>
      <c r="E37" s="7">
        <v>13.56</v>
      </c>
      <c r="F37" s="7">
        <v>96.71</v>
      </c>
      <c r="G37" s="7">
        <v>9.7799999999999994</v>
      </c>
      <c r="H37" s="7">
        <v>75.650000000000006</v>
      </c>
      <c r="I37" s="22">
        <v>7015</v>
      </c>
      <c r="J37" s="22">
        <v>746400</v>
      </c>
      <c r="K37" s="7">
        <v>78.3</v>
      </c>
      <c r="L37" s="7">
        <v>99.38</v>
      </c>
      <c r="M37" s="7">
        <v>91.73</v>
      </c>
    </row>
    <row r="38" spans="1:13" x14ac:dyDescent="0.3">
      <c r="A38" s="8">
        <v>35</v>
      </c>
      <c r="B38" s="7" t="s">
        <v>27</v>
      </c>
      <c r="C38" s="26">
        <v>136.1</v>
      </c>
      <c r="D38" s="26">
        <v>57.7</v>
      </c>
      <c r="E38" s="7">
        <v>7.65</v>
      </c>
      <c r="F38" s="7">
        <v>98.94</v>
      </c>
      <c r="G38" s="7">
        <v>11.05</v>
      </c>
      <c r="H38" s="7">
        <v>72.5</v>
      </c>
      <c r="I38" s="22">
        <v>3629</v>
      </c>
      <c r="J38" s="22">
        <v>723505</v>
      </c>
      <c r="K38" s="7">
        <v>80.900000000000006</v>
      </c>
      <c r="L38" s="7">
        <v>99.95</v>
      </c>
      <c r="M38" s="7">
        <v>96.48</v>
      </c>
    </row>
    <row r="39" spans="1:13" x14ac:dyDescent="0.3">
      <c r="A39" s="8">
        <v>36</v>
      </c>
      <c r="B39" s="7" t="s">
        <v>24</v>
      </c>
      <c r="C39" s="26">
        <v>200</v>
      </c>
      <c r="D39" s="27">
        <v>56.84</v>
      </c>
      <c r="E39" s="7">
        <v>8.4600000000000009</v>
      </c>
      <c r="F39" s="7">
        <v>99.14</v>
      </c>
      <c r="G39" s="7">
        <v>11.82</v>
      </c>
      <c r="H39" s="7">
        <v>69.290000000000006</v>
      </c>
      <c r="I39" s="22">
        <v>6539</v>
      </c>
      <c r="J39" s="22">
        <v>845296</v>
      </c>
      <c r="K39" s="7">
        <v>83.71</v>
      </c>
      <c r="L39" s="7">
        <v>99.1</v>
      </c>
      <c r="M39" s="7">
        <v>98.18</v>
      </c>
    </row>
    <row r="40" spans="1:13" x14ac:dyDescent="0.3">
      <c r="A40" s="8">
        <v>37</v>
      </c>
      <c r="B40" s="10" t="s">
        <v>33</v>
      </c>
      <c r="C40" s="26">
        <v>2911.4</v>
      </c>
      <c r="D40" s="26">
        <v>50.17</v>
      </c>
      <c r="E40" s="7">
        <v>136.37</v>
      </c>
      <c r="F40" s="7">
        <v>99.32</v>
      </c>
      <c r="G40" s="7">
        <v>10.7</v>
      </c>
      <c r="H40" s="7">
        <v>68.73</v>
      </c>
      <c r="I40" s="22">
        <v>106120</v>
      </c>
      <c r="J40" s="22">
        <v>948701</v>
      </c>
      <c r="K40" s="7">
        <v>83.99</v>
      </c>
      <c r="L40" s="7">
        <v>98.15</v>
      </c>
      <c r="M40" s="7">
        <v>97.81</v>
      </c>
    </row>
    <row r="41" spans="1:13" x14ac:dyDescent="0.3">
      <c r="A41" s="8">
        <v>38</v>
      </c>
      <c r="B41" s="7" t="s">
        <v>32</v>
      </c>
      <c r="C41" s="26">
        <v>220.2</v>
      </c>
      <c r="D41" s="26">
        <v>44.35</v>
      </c>
      <c r="E41" s="7">
        <v>7.1</v>
      </c>
      <c r="F41" s="7">
        <v>98.6</v>
      </c>
      <c r="G41" s="7">
        <v>9.85</v>
      </c>
      <c r="H41" s="7">
        <v>78.989999999999995</v>
      </c>
      <c r="I41" s="22">
        <v>6151</v>
      </c>
      <c r="J41" s="22">
        <v>722176</v>
      </c>
      <c r="K41" s="7">
        <v>79.069999999999993</v>
      </c>
      <c r="L41" s="7">
        <v>99.16</v>
      </c>
      <c r="M41" s="7">
        <v>95.06</v>
      </c>
    </row>
  </sheetData>
  <mergeCells count="1">
    <mergeCell ref="B1:P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8160-7AE7-40C1-B020-7423AD73C1B5}">
  <dimension ref="A1:M39"/>
  <sheetViews>
    <sheetView workbookViewId="0">
      <selection activeCell="Q29" sqref="Q29"/>
    </sheetView>
  </sheetViews>
  <sheetFormatPr defaultRowHeight="14.4" x14ac:dyDescent="0.3"/>
  <sheetData>
    <row r="1" spans="1:13" x14ac:dyDescent="0.3">
      <c r="A1" s="9" t="s">
        <v>197</v>
      </c>
      <c r="B1" s="9" t="s">
        <v>34</v>
      </c>
      <c r="C1" s="83" t="s">
        <v>96</v>
      </c>
      <c r="D1" s="25" t="s">
        <v>198</v>
      </c>
      <c r="E1" s="6" t="s">
        <v>98</v>
      </c>
      <c r="F1" s="6" t="s">
        <v>99</v>
      </c>
      <c r="G1" s="6" t="s">
        <v>100</v>
      </c>
      <c r="H1" s="6" t="s">
        <v>101</v>
      </c>
      <c r="I1" s="6" t="s">
        <v>102</v>
      </c>
      <c r="J1" s="6" t="s">
        <v>199</v>
      </c>
      <c r="K1" s="6" t="s">
        <v>104</v>
      </c>
      <c r="L1" s="6" t="s">
        <v>107</v>
      </c>
      <c r="M1" s="6" t="s">
        <v>105</v>
      </c>
    </row>
    <row r="2" spans="1:13" x14ac:dyDescent="0.3">
      <c r="A2" s="78">
        <v>2021</v>
      </c>
      <c r="B2" s="7" t="s">
        <v>12</v>
      </c>
      <c r="C2" s="26">
        <v>588</v>
      </c>
      <c r="D2" s="26">
        <v>43.21</v>
      </c>
      <c r="E2" s="7">
        <v>76.2</v>
      </c>
      <c r="F2" s="42">
        <v>95.03</v>
      </c>
      <c r="G2" s="77">
        <v>7.88</v>
      </c>
      <c r="H2" s="7">
        <v>1.83</v>
      </c>
      <c r="I2" s="22">
        <v>7207</v>
      </c>
      <c r="J2" s="22">
        <v>486370</v>
      </c>
      <c r="K2" s="7">
        <v>70.94</v>
      </c>
      <c r="L2" s="7">
        <v>80.19</v>
      </c>
      <c r="M2" s="7">
        <v>77.45</v>
      </c>
    </row>
    <row r="3" spans="1:13" x14ac:dyDescent="0.3">
      <c r="A3" s="78">
        <v>2021</v>
      </c>
      <c r="B3" s="7" t="s">
        <v>14</v>
      </c>
      <c r="C3" s="26">
        <v>959.5</v>
      </c>
      <c r="D3" s="26">
        <v>44.66</v>
      </c>
      <c r="E3" s="7">
        <v>83.71</v>
      </c>
      <c r="F3" s="42">
        <v>90.97</v>
      </c>
      <c r="G3" s="77">
        <v>7.78</v>
      </c>
      <c r="H3" s="7">
        <v>4.66</v>
      </c>
      <c r="I3" s="22">
        <v>27659</v>
      </c>
      <c r="J3" s="22">
        <v>557950</v>
      </c>
      <c r="K3" s="7">
        <v>73.180000000000007</v>
      </c>
      <c r="L3" s="7">
        <v>94.42</v>
      </c>
      <c r="M3" s="7">
        <v>89.79</v>
      </c>
    </row>
    <row r="4" spans="1:13" x14ac:dyDescent="0.3">
      <c r="A4" s="78">
        <v>2021</v>
      </c>
      <c r="B4" s="7" t="s">
        <v>58</v>
      </c>
      <c r="C4" s="26">
        <v>741.2</v>
      </c>
      <c r="D4" s="26">
        <v>45.46</v>
      </c>
      <c r="E4" s="7">
        <v>74.58</v>
      </c>
      <c r="F4" s="42">
        <v>94.45</v>
      </c>
      <c r="G4" s="77">
        <v>7.9</v>
      </c>
      <c r="H4" s="7">
        <v>4.5199999999999996</v>
      </c>
      <c r="I4" s="22">
        <v>21905</v>
      </c>
      <c r="J4" s="22">
        <v>499323</v>
      </c>
      <c r="K4" s="7">
        <v>71.959999999999994</v>
      </c>
      <c r="L4" s="7">
        <v>84.87</v>
      </c>
      <c r="M4" s="7">
        <v>81.28</v>
      </c>
    </row>
    <row r="5" spans="1:13" x14ac:dyDescent="0.3">
      <c r="A5" s="78">
        <v>2021</v>
      </c>
      <c r="B5" s="7" t="s">
        <v>19</v>
      </c>
      <c r="C5" s="26">
        <v>1107.8</v>
      </c>
      <c r="D5" s="26">
        <v>37.130000000000003</v>
      </c>
      <c r="E5" s="7">
        <v>68.81</v>
      </c>
      <c r="F5" s="42">
        <v>96.3</v>
      </c>
      <c r="G5" s="77">
        <v>8.66</v>
      </c>
      <c r="H5" s="7">
        <v>5.65</v>
      </c>
      <c r="I5" s="22">
        <v>37579</v>
      </c>
      <c r="J5" s="22">
        <v>593856</v>
      </c>
      <c r="K5" s="7">
        <v>74.650000000000006</v>
      </c>
      <c r="L5">
        <v>97.9</v>
      </c>
      <c r="M5" s="7">
        <v>87.85</v>
      </c>
    </row>
    <row r="6" spans="1:13" x14ac:dyDescent="0.3">
      <c r="A6" s="78">
        <v>2021</v>
      </c>
      <c r="B6" s="7" t="s">
        <v>22</v>
      </c>
      <c r="C6" s="26">
        <v>1253.5999999999999</v>
      </c>
      <c r="D6" s="26">
        <v>32.770000000000003</v>
      </c>
      <c r="E6" s="7">
        <v>101.94</v>
      </c>
      <c r="F6" s="42">
        <v>96.09</v>
      </c>
      <c r="G6" s="77">
        <v>7.83</v>
      </c>
      <c r="H6" s="7">
        <v>4.91</v>
      </c>
      <c r="I6" s="22">
        <v>36049</v>
      </c>
      <c r="J6" s="22">
        <v>518580</v>
      </c>
      <c r="K6" s="7">
        <v>72.84</v>
      </c>
      <c r="L6" s="7">
        <v>96.41</v>
      </c>
      <c r="M6" s="7">
        <v>82.5</v>
      </c>
    </row>
    <row r="7" spans="1:13" x14ac:dyDescent="0.3">
      <c r="A7" s="78">
        <v>2021</v>
      </c>
      <c r="B7" s="7" t="s">
        <v>23</v>
      </c>
      <c r="C7" s="26">
        <v>1677.2</v>
      </c>
      <c r="D7" s="26">
        <v>40.83</v>
      </c>
      <c r="E7" s="7">
        <v>171.18</v>
      </c>
      <c r="F7" s="42">
        <v>94.37</v>
      </c>
      <c r="G7" s="77">
        <v>8.24</v>
      </c>
      <c r="H7" s="7">
        <v>5.79</v>
      </c>
      <c r="I7" s="22">
        <v>52753</v>
      </c>
      <c r="J7" s="22">
        <v>577205</v>
      </c>
      <c r="K7" s="7">
        <v>74.680000000000007</v>
      </c>
      <c r="L7" s="7">
        <v>92</v>
      </c>
      <c r="M7" s="7">
        <v>92.13</v>
      </c>
    </row>
    <row r="8" spans="1:13" x14ac:dyDescent="0.3">
      <c r="A8" s="78">
        <v>2021</v>
      </c>
      <c r="B8" s="7" t="s">
        <v>26</v>
      </c>
      <c r="C8" s="26">
        <v>2715.6</v>
      </c>
      <c r="D8" s="26">
        <v>26.69</v>
      </c>
      <c r="E8" s="7">
        <v>251.36</v>
      </c>
      <c r="F8" s="42">
        <v>94.55</v>
      </c>
      <c r="G8" s="77">
        <v>7.75</v>
      </c>
      <c r="H8" s="7">
        <v>5.7</v>
      </c>
      <c r="I8" s="22">
        <v>86484</v>
      </c>
      <c r="J8" s="22">
        <v>618371</v>
      </c>
      <c r="K8" s="7">
        <v>73</v>
      </c>
      <c r="L8" s="7">
        <v>98.18</v>
      </c>
      <c r="M8">
        <v>84.03</v>
      </c>
    </row>
    <row r="9" spans="1:13" x14ac:dyDescent="0.3">
      <c r="A9" s="78">
        <v>2021</v>
      </c>
      <c r="B9" s="7" t="s">
        <v>9</v>
      </c>
      <c r="C9" s="26">
        <v>1139.0999999999999</v>
      </c>
      <c r="D9" s="26">
        <v>33.119999999999997</v>
      </c>
      <c r="E9" s="7">
        <v>93.82</v>
      </c>
      <c r="F9" s="42">
        <v>94.28</v>
      </c>
      <c r="G9" s="77">
        <v>7.14</v>
      </c>
      <c r="H9" s="7">
        <v>3.67</v>
      </c>
      <c r="I9" s="22">
        <v>22826</v>
      </c>
      <c r="J9" s="22">
        <v>718784</v>
      </c>
      <c r="K9" s="7">
        <v>69.37</v>
      </c>
      <c r="L9" s="10">
        <v>95.49</v>
      </c>
      <c r="M9" s="7">
        <v>77.48</v>
      </c>
    </row>
    <row r="10" spans="1:13" x14ac:dyDescent="0.3">
      <c r="A10" s="78">
        <v>2021</v>
      </c>
      <c r="B10" s="7" t="s">
        <v>6</v>
      </c>
      <c r="C10" s="26">
        <v>2586.8000000000002</v>
      </c>
      <c r="D10" s="26">
        <v>35.799999999999997</v>
      </c>
      <c r="E10" s="7">
        <v>236.73</v>
      </c>
      <c r="F10" s="42">
        <v>87.84</v>
      </c>
      <c r="G10" s="77">
        <v>6.52</v>
      </c>
      <c r="H10" s="7">
        <v>4.01</v>
      </c>
      <c r="I10" s="22">
        <v>59716</v>
      </c>
      <c r="J10" s="22">
        <v>569040</v>
      </c>
      <c r="K10" s="7">
        <v>70.42</v>
      </c>
      <c r="L10" s="7">
        <v>97.51</v>
      </c>
      <c r="M10" s="7">
        <v>64.47</v>
      </c>
    </row>
    <row r="11" spans="1:13" x14ac:dyDescent="0.3">
      <c r="A11" s="78">
        <v>2021</v>
      </c>
      <c r="B11" s="7" t="s">
        <v>21</v>
      </c>
      <c r="C11" s="26">
        <v>1743.9</v>
      </c>
      <c r="D11" s="26">
        <v>25.7</v>
      </c>
      <c r="E11" s="7">
        <v>119.52</v>
      </c>
      <c r="F11" s="42">
        <v>93.44</v>
      </c>
      <c r="G11" s="77">
        <v>7.76</v>
      </c>
      <c r="H11" s="7">
        <v>4.75</v>
      </c>
      <c r="I11" s="22">
        <v>52041</v>
      </c>
      <c r="J11" s="22">
        <v>642992</v>
      </c>
      <c r="K11" s="7">
        <v>73.790000000000006</v>
      </c>
      <c r="L11" s="7">
        <v>97.44</v>
      </c>
      <c r="M11" s="7">
        <v>82.63</v>
      </c>
    </row>
    <row r="12" spans="1:13" x14ac:dyDescent="0.3">
      <c r="A12" s="78">
        <v>2021</v>
      </c>
      <c r="B12" s="7" t="s">
        <v>4</v>
      </c>
      <c r="C12" s="26">
        <v>788.2</v>
      </c>
      <c r="D12" s="26">
        <v>54.19</v>
      </c>
      <c r="E12" s="7">
        <v>105.13</v>
      </c>
      <c r="F12" s="42">
        <v>86.14</v>
      </c>
      <c r="G12" s="77">
        <v>6.36</v>
      </c>
      <c r="H12" s="7">
        <v>4.1500000000000004</v>
      </c>
      <c r="I12" s="22">
        <v>19432</v>
      </c>
      <c r="J12" s="22">
        <v>554571</v>
      </c>
      <c r="K12" s="7">
        <v>70.56</v>
      </c>
      <c r="L12" s="7">
        <v>94.43</v>
      </c>
      <c r="M12" s="7">
        <v>57.41</v>
      </c>
    </row>
    <row r="13" spans="1:13" x14ac:dyDescent="0.3">
      <c r="A13" s="78">
        <v>2021</v>
      </c>
      <c r="B13" s="7" t="s">
        <v>59</v>
      </c>
      <c r="C13" s="26">
        <v>697</v>
      </c>
      <c r="D13" s="26">
        <v>39.090000000000003</v>
      </c>
      <c r="E13" s="7">
        <v>82.62</v>
      </c>
      <c r="F13" s="42">
        <v>85.7</v>
      </c>
      <c r="G13" s="77">
        <v>6.9</v>
      </c>
      <c r="H13" s="7">
        <v>3.27</v>
      </c>
      <c r="I13" s="22">
        <v>13861</v>
      </c>
      <c r="J13" s="22">
        <v>548337</v>
      </c>
      <c r="K13" s="7">
        <v>70.650000000000006</v>
      </c>
      <c r="L13" s="7">
        <v>97.45</v>
      </c>
      <c r="M13" s="7">
        <v>59.37</v>
      </c>
    </row>
    <row r="14" spans="1:13" x14ac:dyDescent="0.3">
      <c r="A14" s="78">
        <v>2021</v>
      </c>
      <c r="B14" s="7" t="s">
        <v>29</v>
      </c>
      <c r="C14" s="26">
        <v>1176.9000000000001</v>
      </c>
      <c r="D14" s="26">
        <v>54.33</v>
      </c>
      <c r="E14" s="7">
        <v>205.02</v>
      </c>
      <c r="F14" s="42">
        <v>85.83</v>
      </c>
      <c r="G14" s="77">
        <v>6.29</v>
      </c>
      <c r="H14" s="7">
        <v>3.24</v>
      </c>
      <c r="I14" s="22">
        <v>20647</v>
      </c>
      <c r="J14" s="22">
        <v>518809</v>
      </c>
      <c r="K14" s="7">
        <v>70.36</v>
      </c>
      <c r="L14" s="7">
        <v>97.75</v>
      </c>
      <c r="M14" s="7">
        <v>66.12</v>
      </c>
    </row>
    <row r="15" spans="1:13" x14ac:dyDescent="0.3">
      <c r="A15" s="78">
        <v>2021</v>
      </c>
      <c r="B15" s="7" t="s">
        <v>28</v>
      </c>
      <c r="C15" s="26">
        <v>1644.5</v>
      </c>
      <c r="D15" s="26">
        <v>39.840000000000003</v>
      </c>
      <c r="E15" s="7">
        <v>154.09</v>
      </c>
      <c r="F15" s="42">
        <v>95.48</v>
      </c>
      <c r="G15" s="77">
        <v>7.44</v>
      </c>
      <c r="H15" s="7">
        <v>5.48</v>
      </c>
      <c r="I15" s="22">
        <v>50171</v>
      </c>
      <c r="J15" s="22">
        <v>608992</v>
      </c>
      <c r="K15" s="7">
        <v>71.91</v>
      </c>
      <c r="L15" s="7">
        <v>97.63</v>
      </c>
      <c r="M15" s="7">
        <v>86.7</v>
      </c>
    </row>
    <row r="16" spans="1:13" x14ac:dyDescent="0.3">
      <c r="A16" s="78">
        <v>2021</v>
      </c>
      <c r="B16" s="7" t="s">
        <v>16</v>
      </c>
      <c r="C16" s="26">
        <v>2148.6</v>
      </c>
      <c r="D16" s="26">
        <v>27.09</v>
      </c>
      <c r="E16" s="7">
        <v>119.15</v>
      </c>
      <c r="F16" s="42">
        <v>98.62</v>
      </c>
      <c r="G16">
        <v>10.78</v>
      </c>
      <c r="H16" s="7">
        <v>8.0500000000000007</v>
      </c>
      <c r="I16" s="22">
        <v>9476</v>
      </c>
      <c r="J16" s="22">
        <v>824954</v>
      </c>
      <c r="K16" s="7">
        <v>81.88</v>
      </c>
      <c r="L16" s="7">
        <v>97.19</v>
      </c>
      <c r="M16" s="7">
        <v>94.72</v>
      </c>
    </row>
    <row r="17" spans="1:13" x14ac:dyDescent="0.3">
      <c r="A17" s="78">
        <v>2021</v>
      </c>
      <c r="B17" s="7" t="s">
        <v>27</v>
      </c>
      <c r="C17" s="26">
        <v>1145.4000000000001</v>
      </c>
      <c r="D17" s="26">
        <v>38.36</v>
      </c>
      <c r="E17" s="7">
        <v>112.86</v>
      </c>
      <c r="F17" s="42">
        <v>96.29</v>
      </c>
      <c r="G17" s="77">
        <v>9.11</v>
      </c>
      <c r="H17" s="7">
        <v>4.67</v>
      </c>
      <c r="I17" s="22">
        <v>30219</v>
      </c>
      <c r="J17" s="22">
        <v>739483</v>
      </c>
      <c r="K17" s="7">
        <v>76.23</v>
      </c>
      <c r="L17" s="7">
        <v>98.9</v>
      </c>
      <c r="M17" s="7">
        <v>89.38</v>
      </c>
    </row>
    <row r="18" spans="1:13" x14ac:dyDescent="0.3">
      <c r="A18" s="78">
        <v>2021</v>
      </c>
      <c r="B18" s="7" t="s">
        <v>7</v>
      </c>
      <c r="C18" s="26">
        <v>1351.3</v>
      </c>
      <c r="D18" s="26">
        <v>45.18</v>
      </c>
      <c r="E18" s="7">
        <v>117.36</v>
      </c>
      <c r="F18" s="42">
        <v>96.41</v>
      </c>
      <c r="G18" s="77">
        <v>8.77</v>
      </c>
      <c r="H18" s="7">
        <v>4.66</v>
      </c>
      <c r="I18" s="22">
        <v>35334</v>
      </c>
      <c r="J18" s="22">
        <v>593500</v>
      </c>
      <c r="K18" s="7">
        <v>75.16</v>
      </c>
      <c r="L18" s="7">
        <v>98.01</v>
      </c>
      <c r="M18" s="7">
        <v>94.06</v>
      </c>
    </row>
    <row r="19" spans="1:13" x14ac:dyDescent="0.3">
      <c r="A19" s="78">
        <v>2021</v>
      </c>
      <c r="B19" s="7" t="s">
        <v>10</v>
      </c>
      <c r="C19" s="26">
        <v>1124.7</v>
      </c>
      <c r="D19" s="26">
        <v>46.9</v>
      </c>
      <c r="E19" s="7">
        <v>115.86</v>
      </c>
      <c r="F19" s="42">
        <v>94.17</v>
      </c>
      <c r="G19" s="77">
        <v>8.24</v>
      </c>
      <c r="H19" s="7">
        <v>4.68</v>
      </c>
      <c r="I19" s="22">
        <v>2791</v>
      </c>
      <c r="J19" s="22">
        <v>581282</v>
      </c>
      <c r="K19" s="7">
        <v>74.7</v>
      </c>
      <c r="L19" s="7">
        <v>98.86</v>
      </c>
      <c r="M19" s="7">
        <v>87.83</v>
      </c>
    </row>
    <row r="20" spans="1:13" x14ac:dyDescent="0.3">
      <c r="A20" s="78">
        <v>2021</v>
      </c>
      <c r="B20" s="7" t="s">
        <v>24</v>
      </c>
      <c r="C20" s="26">
        <v>754.5</v>
      </c>
      <c r="D20" s="26">
        <v>43.48</v>
      </c>
      <c r="E20" s="7">
        <v>75.87</v>
      </c>
      <c r="F20" s="42">
        <v>90.84</v>
      </c>
      <c r="G20" s="77">
        <v>7.95</v>
      </c>
      <c r="H20" s="7">
        <v>5.14</v>
      </c>
      <c r="I20" s="22">
        <v>22746</v>
      </c>
      <c r="J20" s="22">
        <v>528863</v>
      </c>
      <c r="K20" s="7">
        <v>74.02</v>
      </c>
      <c r="L20" s="7">
        <v>96.39</v>
      </c>
      <c r="M20" s="7">
        <v>91.99</v>
      </c>
    </row>
    <row r="21" spans="1:13" x14ac:dyDescent="0.3">
      <c r="A21" s="78">
        <v>2021</v>
      </c>
      <c r="B21" s="7" t="s">
        <v>25</v>
      </c>
      <c r="C21" s="26">
        <v>681.7</v>
      </c>
      <c r="D21" s="27">
        <v>38.36</v>
      </c>
      <c r="E21" s="7">
        <v>62.49</v>
      </c>
      <c r="F21" s="42">
        <v>94.82</v>
      </c>
      <c r="G21" s="77">
        <v>8.67</v>
      </c>
      <c r="H21" s="7">
        <v>4.16</v>
      </c>
      <c r="I21" s="22">
        <v>17906</v>
      </c>
      <c r="J21" s="22">
        <v>564058</v>
      </c>
      <c r="K21" s="7">
        <v>76.3</v>
      </c>
      <c r="L21" s="7">
        <v>99.61</v>
      </c>
      <c r="M21" s="7">
        <v>92.9</v>
      </c>
    </row>
    <row r="22" spans="1:13" x14ac:dyDescent="0.3">
      <c r="A22" s="78">
        <v>2021</v>
      </c>
      <c r="B22" s="7" t="s">
        <v>11</v>
      </c>
      <c r="C22" s="26">
        <v>880.7</v>
      </c>
      <c r="D22" s="26">
        <v>52.29</v>
      </c>
      <c r="E22" s="7">
        <v>121.3</v>
      </c>
      <c r="F22" s="42">
        <v>90.99</v>
      </c>
      <c r="G22" s="77">
        <v>7.78</v>
      </c>
      <c r="H22" s="7">
        <v>2.41</v>
      </c>
      <c r="I22" s="22">
        <v>11917</v>
      </c>
      <c r="J22" s="22">
        <v>535190</v>
      </c>
      <c r="K22" s="7">
        <v>73.28</v>
      </c>
      <c r="L22" s="7">
        <v>97.51</v>
      </c>
      <c r="M22" s="7">
        <v>85.42</v>
      </c>
    </row>
    <row r="23" spans="1:13" x14ac:dyDescent="0.3">
      <c r="A23" s="78">
        <v>2021</v>
      </c>
      <c r="B23" s="7" t="s">
        <v>3</v>
      </c>
      <c r="C23" s="26">
        <v>1319.6</v>
      </c>
      <c r="D23" s="27">
        <v>83.33</v>
      </c>
      <c r="E23" s="7">
        <v>153.25</v>
      </c>
      <c r="F23" s="42">
        <v>92.75</v>
      </c>
      <c r="G23" s="77">
        <v>7.45</v>
      </c>
      <c r="H23" s="7">
        <v>4.63</v>
      </c>
      <c r="I23" s="22">
        <v>36411</v>
      </c>
      <c r="J23" s="22">
        <v>591449</v>
      </c>
      <c r="K23" s="7">
        <v>71.8</v>
      </c>
      <c r="L23" s="7">
        <v>97.59</v>
      </c>
      <c r="M23" s="7">
        <v>92.63</v>
      </c>
    </row>
    <row r="24" spans="1:13" x14ac:dyDescent="0.3">
      <c r="A24" s="78">
        <v>2021</v>
      </c>
      <c r="B24" s="7" t="s">
        <v>18</v>
      </c>
      <c r="C24" s="26">
        <v>1218.5999999999999</v>
      </c>
      <c r="D24" s="26">
        <v>35.549999999999997</v>
      </c>
      <c r="E24" s="7">
        <v>177.25</v>
      </c>
      <c r="F24" s="42">
        <v>91.69</v>
      </c>
      <c r="G24" s="77">
        <v>7.4</v>
      </c>
      <c r="H24" s="7">
        <v>4.4000000000000004</v>
      </c>
      <c r="I24" s="22">
        <v>32097</v>
      </c>
      <c r="J24" s="22">
        <v>682590</v>
      </c>
      <c r="K24" s="7">
        <v>71.400000000000006</v>
      </c>
      <c r="L24" s="7">
        <v>95.22</v>
      </c>
      <c r="M24" s="7">
        <v>85.13</v>
      </c>
    </row>
    <row r="25" spans="1:13" x14ac:dyDescent="0.3">
      <c r="A25" s="78">
        <v>2021</v>
      </c>
      <c r="B25" s="7" t="s">
        <v>8</v>
      </c>
      <c r="C25" s="26">
        <v>1369.5</v>
      </c>
      <c r="D25" s="26">
        <v>48.73</v>
      </c>
      <c r="E25" s="7">
        <v>149.94</v>
      </c>
      <c r="F25" s="42">
        <v>95.93</v>
      </c>
      <c r="G25" s="77">
        <v>8.34</v>
      </c>
      <c r="H25" s="7">
        <v>5.46</v>
      </c>
      <c r="I25" s="22">
        <v>45048</v>
      </c>
      <c r="J25" s="22">
        <v>738608</v>
      </c>
      <c r="K25" s="7">
        <v>75.290000000000006</v>
      </c>
      <c r="L25" s="7">
        <v>79.260000000000005</v>
      </c>
      <c r="M25" s="7">
        <v>95</v>
      </c>
    </row>
    <row r="26" spans="1:13" x14ac:dyDescent="0.3">
      <c r="A26" s="78">
        <v>2021</v>
      </c>
      <c r="B26" s="7" t="s">
        <v>5</v>
      </c>
      <c r="C26" s="26">
        <v>1350.4</v>
      </c>
      <c r="D26" s="26">
        <v>53.05</v>
      </c>
      <c r="E26" s="7">
        <v>149.75</v>
      </c>
      <c r="F26" s="42">
        <v>98.39</v>
      </c>
      <c r="G26" s="77">
        <v>10.01</v>
      </c>
      <c r="H26" s="7">
        <v>6.82</v>
      </c>
      <c r="I26" s="22">
        <v>50368</v>
      </c>
      <c r="J26" s="22">
        <v>859823</v>
      </c>
      <c r="K26" s="7">
        <v>78.44</v>
      </c>
      <c r="L26" s="7">
        <v>92.54</v>
      </c>
      <c r="M26" s="7">
        <v>95</v>
      </c>
    </row>
    <row r="27" spans="1:13" x14ac:dyDescent="0.3">
      <c r="A27" s="78">
        <v>2021</v>
      </c>
      <c r="B27" s="7" t="s">
        <v>60</v>
      </c>
      <c r="C27" s="26">
        <v>1091.8</v>
      </c>
      <c r="D27" s="26">
        <v>22.83</v>
      </c>
      <c r="E27" s="7">
        <v>196.66</v>
      </c>
      <c r="F27" s="42">
        <v>90.07</v>
      </c>
      <c r="G27" s="77">
        <v>5.99</v>
      </c>
      <c r="H27" s="7">
        <v>6.18</v>
      </c>
      <c r="I27" s="22">
        <v>37637</v>
      </c>
      <c r="J27" s="22">
        <v>506043</v>
      </c>
      <c r="K27" s="7">
        <v>66.819999999999993</v>
      </c>
      <c r="L27" s="7">
        <v>96.3</v>
      </c>
      <c r="M27" s="7">
        <v>50.3</v>
      </c>
    </row>
    <row r="28" spans="1:13" x14ac:dyDescent="0.3">
      <c r="A28" s="78">
        <v>2021</v>
      </c>
      <c r="B28" s="7" t="s">
        <v>15</v>
      </c>
      <c r="C28" s="26">
        <v>1004.5</v>
      </c>
      <c r="D28" s="26">
        <v>42.41</v>
      </c>
      <c r="E28" s="7">
        <v>221.71</v>
      </c>
      <c r="F28" s="42">
        <v>83.23</v>
      </c>
      <c r="G28" s="77">
        <v>5.07</v>
      </c>
      <c r="H28" s="7">
        <v>2.72</v>
      </c>
      <c r="I28" s="22">
        <v>15261</v>
      </c>
      <c r="J28" s="22">
        <v>456234</v>
      </c>
      <c r="K28" s="7">
        <v>66.19</v>
      </c>
      <c r="L28" s="7">
        <v>94.29</v>
      </c>
      <c r="M28" s="7">
        <v>82.86</v>
      </c>
    </row>
    <row r="29" spans="1:13" x14ac:dyDescent="0.3">
      <c r="A29" s="78">
        <v>2021</v>
      </c>
      <c r="B29" s="7" t="s">
        <v>13</v>
      </c>
      <c r="C29" s="26">
        <v>875.8</v>
      </c>
      <c r="D29" s="26">
        <v>60.89</v>
      </c>
      <c r="E29" s="7">
        <v>126.43</v>
      </c>
      <c r="F29" s="42">
        <v>91.66</v>
      </c>
      <c r="G29" s="77">
        <v>7.15</v>
      </c>
      <c r="H29" s="7">
        <v>1.74</v>
      </c>
      <c r="I29" s="22">
        <v>9056</v>
      </c>
      <c r="J29" s="22">
        <v>502460</v>
      </c>
      <c r="K29" s="7">
        <v>70.319999999999993</v>
      </c>
      <c r="L29" s="7">
        <v>97.91</v>
      </c>
      <c r="M29" s="7">
        <v>71.099999999999994</v>
      </c>
    </row>
    <row r="30" spans="1:13" x14ac:dyDescent="0.3">
      <c r="A30" s="78">
        <v>2021</v>
      </c>
      <c r="B30" s="7" t="s">
        <v>17</v>
      </c>
      <c r="C30" s="26">
        <v>1146.5999999999999</v>
      </c>
      <c r="D30" s="26">
        <v>41.53</v>
      </c>
      <c r="E30" s="7">
        <v>206.1</v>
      </c>
      <c r="F30" s="42">
        <v>87.22</v>
      </c>
      <c r="G30" s="77">
        <v>5.94</v>
      </c>
      <c r="H30" s="7">
        <v>1.71</v>
      </c>
      <c r="I30" s="22">
        <v>12463</v>
      </c>
      <c r="J30" s="22">
        <v>1052321</v>
      </c>
      <c r="K30" s="7">
        <v>69.13</v>
      </c>
      <c r="L30" s="7">
        <v>98.1</v>
      </c>
      <c r="M30" s="7">
        <v>70.260000000000005</v>
      </c>
    </row>
    <row r="31" spans="1:13" x14ac:dyDescent="0.3">
      <c r="A31" s="78">
        <v>2021</v>
      </c>
      <c r="B31" s="7" t="s">
        <v>23</v>
      </c>
      <c r="C31" s="26">
        <v>295.2</v>
      </c>
      <c r="D31" s="26">
        <v>58.96</v>
      </c>
      <c r="E31" s="7">
        <v>21.03</v>
      </c>
      <c r="F31" s="42">
        <v>98.86</v>
      </c>
      <c r="G31" s="77">
        <v>10.69</v>
      </c>
      <c r="H31" s="7">
        <v>4.0599999999999996</v>
      </c>
      <c r="I31" s="22">
        <v>6754</v>
      </c>
      <c r="J31" s="22">
        <v>685402</v>
      </c>
      <c r="K31" s="7">
        <v>80.97</v>
      </c>
      <c r="L31" s="7">
        <v>99.6</v>
      </c>
      <c r="M31" s="7">
        <v>96.41</v>
      </c>
    </row>
    <row r="32" spans="1:13" x14ac:dyDescent="0.3">
      <c r="A32" s="78">
        <v>2021</v>
      </c>
      <c r="B32" s="10" t="s">
        <v>22</v>
      </c>
      <c r="C32" s="26">
        <v>153.4</v>
      </c>
      <c r="D32" s="26">
        <v>64.430000000000007</v>
      </c>
      <c r="E32" s="7">
        <v>10.61</v>
      </c>
      <c r="F32" s="42">
        <v>98.82</v>
      </c>
      <c r="G32" s="77">
        <v>10.78</v>
      </c>
      <c r="H32" s="7">
        <v>5.24</v>
      </c>
      <c r="I32" s="22">
        <v>4571</v>
      </c>
      <c r="J32" s="22">
        <v>705624</v>
      </c>
      <c r="K32" s="7">
        <v>80.78</v>
      </c>
      <c r="L32" s="7">
        <v>98.79</v>
      </c>
      <c r="M32" s="7">
        <v>96.22</v>
      </c>
    </row>
    <row r="33" spans="1:13" x14ac:dyDescent="0.3">
      <c r="A33" s="78">
        <v>2021</v>
      </c>
      <c r="B33" s="7" t="s">
        <v>26</v>
      </c>
      <c r="C33" s="26">
        <v>865.3</v>
      </c>
      <c r="D33" s="26">
        <v>38.29</v>
      </c>
      <c r="E33" s="7">
        <v>37.78</v>
      </c>
      <c r="F33" s="42">
        <v>98.24</v>
      </c>
      <c r="G33" s="77">
        <v>10.94</v>
      </c>
      <c r="H33" s="7">
        <v>6.8</v>
      </c>
      <c r="I33" s="22">
        <v>31286</v>
      </c>
      <c r="J33" s="22">
        <v>742935</v>
      </c>
      <c r="K33" s="7">
        <v>84</v>
      </c>
      <c r="L33" s="7">
        <v>99.06</v>
      </c>
      <c r="M33" s="7">
        <v>86.36</v>
      </c>
    </row>
    <row r="34" spans="1:13" x14ac:dyDescent="0.3">
      <c r="A34" s="78">
        <v>2021</v>
      </c>
      <c r="B34" s="7" t="s">
        <v>29</v>
      </c>
      <c r="C34" s="26">
        <v>247</v>
      </c>
      <c r="D34" s="27">
        <v>60.99</v>
      </c>
      <c r="E34" s="7">
        <v>15.86</v>
      </c>
      <c r="F34" s="42">
        <v>96.64</v>
      </c>
      <c r="G34" s="77">
        <v>9.56</v>
      </c>
      <c r="H34" s="7">
        <v>4.53</v>
      </c>
      <c r="I34" s="22">
        <v>6059</v>
      </c>
      <c r="J34" s="22">
        <v>576394</v>
      </c>
      <c r="K34" s="7">
        <v>76.930000000000007</v>
      </c>
      <c r="L34" s="7">
        <v>100</v>
      </c>
      <c r="M34" s="7">
        <v>88.27</v>
      </c>
    </row>
    <row r="35" spans="1:13" x14ac:dyDescent="0.3">
      <c r="A35" s="78">
        <v>2021</v>
      </c>
      <c r="B35" s="7" t="s">
        <v>28</v>
      </c>
      <c r="C35" s="26">
        <v>216.4</v>
      </c>
      <c r="D35" s="27">
        <v>65.92</v>
      </c>
      <c r="E35" s="7">
        <v>13.56</v>
      </c>
      <c r="F35" s="42">
        <v>96.71</v>
      </c>
      <c r="G35" s="77">
        <v>9.7799999999999994</v>
      </c>
      <c r="H35" s="7">
        <v>5.64</v>
      </c>
      <c r="I35" s="22">
        <v>7015</v>
      </c>
      <c r="J35" s="22">
        <v>746400</v>
      </c>
      <c r="K35" s="7">
        <v>78.3</v>
      </c>
      <c r="L35" s="7">
        <v>99.38</v>
      </c>
      <c r="M35" s="7">
        <v>91.73</v>
      </c>
    </row>
    <row r="36" spans="1:13" x14ac:dyDescent="0.3">
      <c r="A36" s="78">
        <v>2021</v>
      </c>
      <c r="B36" s="7" t="s">
        <v>27</v>
      </c>
      <c r="C36" s="26">
        <v>136.1</v>
      </c>
      <c r="D36" s="26">
        <v>57.7</v>
      </c>
      <c r="E36" s="7">
        <v>7.65</v>
      </c>
      <c r="F36" s="42">
        <v>98.94</v>
      </c>
      <c r="G36" s="77">
        <v>11.05</v>
      </c>
      <c r="H36" s="7">
        <v>4.7300000000000004</v>
      </c>
      <c r="I36" s="22">
        <v>3629</v>
      </c>
      <c r="J36" s="22">
        <v>723505</v>
      </c>
      <c r="K36" s="7">
        <v>80.900000000000006</v>
      </c>
      <c r="L36" s="7">
        <v>99.95</v>
      </c>
      <c r="M36" s="7">
        <v>96.48</v>
      </c>
    </row>
    <row r="37" spans="1:13" x14ac:dyDescent="0.3">
      <c r="A37" s="78">
        <v>2021</v>
      </c>
      <c r="B37" s="7" t="s">
        <v>24</v>
      </c>
      <c r="C37" s="26">
        <v>200</v>
      </c>
      <c r="D37" s="27">
        <v>56.84</v>
      </c>
      <c r="E37" s="7">
        <v>8.4600000000000009</v>
      </c>
      <c r="F37" s="42">
        <v>99.14</v>
      </c>
      <c r="G37" s="77">
        <v>11.82</v>
      </c>
      <c r="H37" s="7">
        <v>5.85</v>
      </c>
      <c r="I37" s="22">
        <v>6539</v>
      </c>
      <c r="J37" s="22">
        <v>845296</v>
      </c>
      <c r="K37" s="7">
        <v>83.71</v>
      </c>
      <c r="L37" s="7">
        <v>99.1</v>
      </c>
      <c r="M37" s="7">
        <v>98.18</v>
      </c>
    </row>
    <row r="38" spans="1:13" x14ac:dyDescent="0.3">
      <c r="A38" s="78">
        <v>2021</v>
      </c>
      <c r="B38" s="10" t="s">
        <v>33</v>
      </c>
      <c r="C38" s="26">
        <v>2911.4</v>
      </c>
      <c r="D38" s="26">
        <v>50.17</v>
      </c>
      <c r="E38" s="7">
        <v>136.37</v>
      </c>
      <c r="F38" s="42">
        <v>99.32</v>
      </c>
      <c r="G38" s="77">
        <v>10.7</v>
      </c>
      <c r="H38" s="7">
        <v>6.76</v>
      </c>
      <c r="I38" s="22">
        <v>10612</v>
      </c>
      <c r="J38" s="22">
        <v>948701</v>
      </c>
      <c r="K38" s="7">
        <v>83.99</v>
      </c>
      <c r="L38" s="7">
        <v>98.15</v>
      </c>
      <c r="M38" s="7">
        <v>97.81</v>
      </c>
    </row>
    <row r="39" spans="1:13" x14ac:dyDescent="0.3">
      <c r="A39" s="78">
        <v>2021</v>
      </c>
      <c r="B39" s="7" t="s">
        <v>32</v>
      </c>
      <c r="C39" s="26">
        <v>220.2</v>
      </c>
      <c r="D39" s="26">
        <v>44.35</v>
      </c>
      <c r="E39" s="7">
        <v>7.1</v>
      </c>
      <c r="F39" s="42">
        <v>98.6</v>
      </c>
      <c r="G39" s="77">
        <v>9.85</v>
      </c>
      <c r="H39" s="7">
        <v>4.5199999999999996</v>
      </c>
      <c r="I39" s="22">
        <v>6151</v>
      </c>
      <c r="J39" s="22">
        <v>722176</v>
      </c>
      <c r="K39" s="7">
        <v>79.069999999999993</v>
      </c>
      <c r="L39" s="7">
        <v>99.16</v>
      </c>
      <c r="M39" s="7">
        <v>95.06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57986-228E-47C6-B26B-7228621212CC}">
  <dimension ref="A1:C36"/>
  <sheetViews>
    <sheetView topLeftCell="A33" workbookViewId="0">
      <selection activeCell="E2" sqref="E2"/>
    </sheetView>
  </sheetViews>
  <sheetFormatPr defaultRowHeight="14.4" x14ac:dyDescent="0.3"/>
  <cols>
    <col min="2" max="2" width="19.6640625" style="106" customWidth="1"/>
    <col min="3" max="3" width="14.5546875" customWidth="1"/>
  </cols>
  <sheetData>
    <row r="1" spans="1:3" x14ac:dyDescent="0.3">
      <c r="A1" s="90" t="s">
        <v>245</v>
      </c>
      <c r="B1" s="90" t="s">
        <v>246</v>
      </c>
      <c r="C1" s="90" t="s">
        <v>247</v>
      </c>
    </row>
    <row r="2" spans="1:3" x14ac:dyDescent="0.3">
      <c r="A2" s="90">
        <v>0</v>
      </c>
      <c r="B2" s="91" t="s">
        <v>12</v>
      </c>
      <c r="C2" s="90">
        <v>1</v>
      </c>
    </row>
    <row r="3" spans="1:3" x14ac:dyDescent="0.3">
      <c r="A3" s="90">
        <v>1</v>
      </c>
      <c r="B3" s="91" t="s">
        <v>14</v>
      </c>
      <c r="C3" s="90">
        <v>1</v>
      </c>
    </row>
    <row r="4" spans="1:3" x14ac:dyDescent="0.3">
      <c r="A4" s="90">
        <v>2</v>
      </c>
      <c r="B4" s="91" t="s">
        <v>58</v>
      </c>
      <c r="C4" s="90">
        <v>1</v>
      </c>
    </row>
    <row r="5" spans="1:3" x14ac:dyDescent="0.3">
      <c r="A5" s="90">
        <v>3</v>
      </c>
      <c r="B5" s="91" t="s">
        <v>19</v>
      </c>
      <c r="C5" s="90">
        <v>1</v>
      </c>
    </row>
    <row r="6" spans="1:3" x14ac:dyDescent="0.3">
      <c r="A6" s="90">
        <v>4</v>
      </c>
      <c r="B6" s="91" t="s">
        <v>22</v>
      </c>
      <c r="C6" s="90">
        <v>1</v>
      </c>
    </row>
    <row r="7" spans="1:3" x14ac:dyDescent="0.3">
      <c r="A7" s="90">
        <v>5</v>
      </c>
      <c r="B7" s="91" t="s">
        <v>23</v>
      </c>
      <c r="C7" s="90">
        <v>1</v>
      </c>
    </row>
    <row r="8" spans="1:3" x14ac:dyDescent="0.3">
      <c r="A8" s="90">
        <v>7</v>
      </c>
      <c r="B8" s="91" t="s">
        <v>9</v>
      </c>
      <c r="C8" s="90">
        <v>1</v>
      </c>
    </row>
    <row r="9" spans="1:3" x14ac:dyDescent="0.3">
      <c r="A9" s="90">
        <v>8</v>
      </c>
      <c r="B9" s="91" t="s">
        <v>6</v>
      </c>
      <c r="C9" s="90">
        <v>1</v>
      </c>
    </row>
    <row r="10" spans="1:3" x14ac:dyDescent="0.3">
      <c r="A10" s="90">
        <v>9</v>
      </c>
      <c r="B10" s="91" t="s">
        <v>21</v>
      </c>
      <c r="C10" s="90">
        <v>1</v>
      </c>
    </row>
    <row r="11" spans="1:3" x14ac:dyDescent="0.3">
      <c r="A11" s="90">
        <v>10</v>
      </c>
      <c r="B11" s="91" t="s">
        <v>4</v>
      </c>
      <c r="C11" s="90">
        <v>1</v>
      </c>
    </row>
    <row r="12" spans="1:3" x14ac:dyDescent="0.3">
      <c r="A12" s="90">
        <v>11</v>
      </c>
      <c r="B12" s="91" t="s">
        <v>59</v>
      </c>
      <c r="C12" s="90">
        <v>1</v>
      </c>
    </row>
    <row r="13" spans="1:3" x14ac:dyDescent="0.3">
      <c r="A13" s="90">
        <v>12</v>
      </c>
      <c r="B13" s="91" t="s">
        <v>29</v>
      </c>
      <c r="C13" s="90">
        <v>1</v>
      </c>
    </row>
    <row r="14" spans="1:3" x14ac:dyDescent="0.3">
      <c r="A14" s="90">
        <v>13</v>
      </c>
      <c r="B14" s="91" t="s">
        <v>28</v>
      </c>
      <c r="C14" s="90">
        <v>1</v>
      </c>
    </row>
    <row r="15" spans="1:3" x14ac:dyDescent="0.3">
      <c r="A15" s="90">
        <v>15</v>
      </c>
      <c r="B15" s="91" t="s">
        <v>27</v>
      </c>
      <c r="C15" s="90">
        <v>1</v>
      </c>
    </row>
    <row r="16" spans="1:3" x14ac:dyDescent="0.3">
      <c r="A16" s="90">
        <v>16</v>
      </c>
      <c r="B16" s="91" t="s">
        <v>7</v>
      </c>
      <c r="C16" s="90">
        <v>1</v>
      </c>
    </row>
    <row r="17" spans="1:3" x14ac:dyDescent="0.3">
      <c r="A17" s="90">
        <v>17</v>
      </c>
      <c r="B17" s="91" t="s">
        <v>10</v>
      </c>
      <c r="C17" s="90">
        <v>1</v>
      </c>
    </row>
    <row r="18" spans="1:3" x14ac:dyDescent="0.3">
      <c r="A18" s="90">
        <v>18</v>
      </c>
      <c r="B18" s="91" t="s">
        <v>24</v>
      </c>
      <c r="C18" s="90">
        <v>1</v>
      </c>
    </row>
    <row r="19" spans="1:3" x14ac:dyDescent="0.3">
      <c r="A19" s="90">
        <v>19</v>
      </c>
      <c r="B19" s="91" t="s">
        <v>25</v>
      </c>
      <c r="C19" s="90">
        <v>1</v>
      </c>
    </row>
    <row r="20" spans="1:3" x14ac:dyDescent="0.3">
      <c r="A20" s="90">
        <v>20</v>
      </c>
      <c r="B20" s="91" t="s">
        <v>11</v>
      </c>
      <c r="C20" s="90">
        <v>1</v>
      </c>
    </row>
    <row r="21" spans="1:3" x14ac:dyDescent="0.3">
      <c r="A21" s="90">
        <v>21</v>
      </c>
      <c r="B21" s="91" t="s">
        <v>3</v>
      </c>
      <c r="C21" s="90">
        <v>1</v>
      </c>
    </row>
    <row r="22" spans="1:3" x14ac:dyDescent="0.3">
      <c r="A22" s="90">
        <v>22</v>
      </c>
      <c r="B22" s="91" t="s">
        <v>18</v>
      </c>
      <c r="C22" s="90">
        <v>1</v>
      </c>
    </row>
    <row r="23" spans="1:3" x14ac:dyDescent="0.3">
      <c r="A23" s="90">
        <v>23</v>
      </c>
      <c r="B23" s="91" t="s">
        <v>8</v>
      </c>
      <c r="C23" s="90">
        <v>1</v>
      </c>
    </row>
    <row r="24" spans="1:3" x14ac:dyDescent="0.3">
      <c r="A24" s="90">
        <v>24</v>
      </c>
      <c r="B24" s="91" t="s">
        <v>5</v>
      </c>
      <c r="C24" s="90">
        <v>1</v>
      </c>
    </row>
    <row r="25" spans="1:3" x14ac:dyDescent="0.3">
      <c r="A25" s="90">
        <v>25</v>
      </c>
      <c r="B25" s="91" t="s">
        <v>60</v>
      </c>
      <c r="C25" s="90">
        <v>1</v>
      </c>
    </row>
    <row r="26" spans="1:3" x14ac:dyDescent="0.3">
      <c r="A26" s="90">
        <v>26</v>
      </c>
      <c r="B26" s="91" t="s">
        <v>15</v>
      </c>
      <c r="C26" s="90">
        <v>1</v>
      </c>
    </row>
    <row r="27" spans="1:3" x14ac:dyDescent="0.3">
      <c r="A27" s="90">
        <v>27</v>
      </c>
      <c r="B27" s="91" t="s">
        <v>13</v>
      </c>
      <c r="C27" s="90">
        <v>1</v>
      </c>
    </row>
    <row r="28" spans="1:3" x14ac:dyDescent="0.3">
      <c r="A28" s="90">
        <v>28</v>
      </c>
      <c r="B28" s="91" t="s">
        <v>17</v>
      </c>
      <c r="C28" s="90">
        <v>1</v>
      </c>
    </row>
    <row r="29" spans="1:3" x14ac:dyDescent="0.3">
      <c r="A29" s="90">
        <v>29</v>
      </c>
      <c r="B29" s="91" t="s">
        <v>23</v>
      </c>
      <c r="C29" s="90">
        <v>1</v>
      </c>
    </row>
    <row r="30" spans="1:3" x14ac:dyDescent="0.3">
      <c r="A30" s="90">
        <v>30</v>
      </c>
      <c r="B30" s="91" t="s">
        <v>22</v>
      </c>
      <c r="C30" s="90">
        <v>1</v>
      </c>
    </row>
    <row r="31" spans="1:3" x14ac:dyDescent="0.3">
      <c r="A31" s="90">
        <v>31</v>
      </c>
      <c r="B31" s="91" t="s">
        <v>26</v>
      </c>
      <c r="C31" s="90">
        <v>1</v>
      </c>
    </row>
    <row r="32" spans="1:3" x14ac:dyDescent="0.3">
      <c r="A32" s="90">
        <v>32</v>
      </c>
      <c r="B32" s="91" t="s">
        <v>29</v>
      </c>
      <c r="C32" s="90">
        <v>1</v>
      </c>
    </row>
    <row r="33" spans="1:3" x14ac:dyDescent="0.3">
      <c r="A33" s="90">
        <v>33</v>
      </c>
      <c r="B33" s="91" t="s">
        <v>28</v>
      </c>
      <c r="C33" s="90">
        <v>1</v>
      </c>
    </row>
    <row r="34" spans="1:3" x14ac:dyDescent="0.3">
      <c r="A34" s="90">
        <v>34</v>
      </c>
      <c r="B34" s="91" t="s">
        <v>27</v>
      </c>
      <c r="C34" s="90">
        <v>1</v>
      </c>
    </row>
    <row r="35" spans="1:3" x14ac:dyDescent="0.3">
      <c r="A35" s="90">
        <v>35</v>
      </c>
      <c r="B35" s="91" t="s">
        <v>24</v>
      </c>
      <c r="C35" s="90">
        <v>1</v>
      </c>
    </row>
    <row r="36" spans="1:3" x14ac:dyDescent="0.3">
      <c r="A36" s="90">
        <v>37</v>
      </c>
      <c r="B36" s="91" t="s">
        <v>32</v>
      </c>
      <c r="C36" s="90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83174-8E2F-456F-88D2-C42C82B82588}">
  <dimension ref="A2:J17"/>
  <sheetViews>
    <sheetView workbookViewId="0">
      <selection activeCell="E13" sqref="E13:G13"/>
    </sheetView>
  </sheetViews>
  <sheetFormatPr defaultRowHeight="14.4" x14ac:dyDescent="0.3"/>
  <cols>
    <col min="1" max="1" width="5.44140625" customWidth="1"/>
    <col min="7" max="7" width="23.33203125" customWidth="1"/>
  </cols>
  <sheetData>
    <row r="2" spans="1:10" x14ac:dyDescent="0.3">
      <c r="J2" s="1"/>
    </row>
    <row r="3" spans="1:10" x14ac:dyDescent="0.3">
      <c r="A3" s="147" t="s">
        <v>62</v>
      </c>
      <c r="B3" s="147" t="s">
        <v>63</v>
      </c>
      <c r="C3" s="147"/>
      <c r="D3" s="147"/>
      <c r="E3" s="147" t="s">
        <v>64</v>
      </c>
      <c r="F3" s="147"/>
      <c r="G3" s="147"/>
      <c r="H3" s="149" t="s">
        <v>69</v>
      </c>
      <c r="I3" s="150"/>
    </row>
    <row r="4" spans="1:10" x14ac:dyDescent="0.3">
      <c r="A4" s="148"/>
      <c r="B4" s="148"/>
      <c r="C4" s="148"/>
      <c r="D4" s="148"/>
      <c r="E4" s="148"/>
      <c r="F4" s="148"/>
      <c r="G4" s="148"/>
      <c r="H4" s="149"/>
      <c r="I4" s="150"/>
    </row>
    <row r="5" spans="1:10" x14ac:dyDescent="0.3">
      <c r="A5" s="23">
        <v>1</v>
      </c>
      <c r="B5" s="151" t="s">
        <v>65</v>
      </c>
      <c r="C5" s="151"/>
      <c r="D5" s="151"/>
      <c r="E5" s="151" t="s">
        <v>66</v>
      </c>
      <c r="F5" s="151"/>
      <c r="G5" s="151"/>
      <c r="H5" s="7" t="s">
        <v>70</v>
      </c>
      <c r="I5" s="7"/>
    </row>
    <row r="6" spans="1:10" x14ac:dyDescent="0.3">
      <c r="A6" s="152">
        <v>2</v>
      </c>
      <c r="B6" s="151" t="s">
        <v>67</v>
      </c>
      <c r="C6" s="151"/>
      <c r="D6" s="151"/>
      <c r="E6" s="151" t="s">
        <v>68</v>
      </c>
      <c r="F6" s="151"/>
      <c r="G6" s="151"/>
      <c r="H6" s="7" t="s">
        <v>71</v>
      </c>
      <c r="I6" s="7"/>
    </row>
    <row r="7" spans="1:10" x14ac:dyDescent="0.3">
      <c r="A7" s="152"/>
      <c r="B7" s="151"/>
      <c r="C7" s="151"/>
      <c r="D7" s="151"/>
      <c r="E7" s="151" t="s">
        <v>72</v>
      </c>
      <c r="F7" s="151"/>
      <c r="G7" s="151"/>
      <c r="H7" s="7"/>
      <c r="I7" s="7"/>
    </row>
    <row r="8" spans="1:10" x14ac:dyDescent="0.3">
      <c r="A8" s="152">
        <v>3</v>
      </c>
      <c r="B8" s="151" t="s">
        <v>73</v>
      </c>
      <c r="C8" s="151"/>
      <c r="D8" s="151"/>
      <c r="E8" s="151" t="s">
        <v>74</v>
      </c>
      <c r="F8" s="151"/>
      <c r="G8" s="151"/>
      <c r="H8" s="7"/>
      <c r="I8" s="7"/>
    </row>
    <row r="9" spans="1:10" x14ac:dyDescent="0.3">
      <c r="A9" s="152"/>
      <c r="B9" s="151"/>
      <c r="C9" s="151"/>
      <c r="D9" s="151"/>
      <c r="E9" s="151" t="s">
        <v>79</v>
      </c>
      <c r="F9" s="151"/>
      <c r="G9" s="151"/>
      <c r="H9" s="7"/>
      <c r="I9" s="7"/>
    </row>
    <row r="10" spans="1:10" x14ac:dyDescent="0.3">
      <c r="A10" s="152">
        <v>4</v>
      </c>
      <c r="B10" s="151" t="s">
        <v>75</v>
      </c>
      <c r="C10" s="151"/>
      <c r="D10" s="151"/>
      <c r="E10" s="151" t="s">
        <v>76</v>
      </c>
      <c r="F10" s="151"/>
      <c r="G10" s="151"/>
      <c r="H10" s="7"/>
      <c r="I10" s="7"/>
    </row>
    <row r="11" spans="1:10" x14ac:dyDescent="0.3">
      <c r="A11" s="152"/>
      <c r="B11" s="151"/>
      <c r="C11" s="151"/>
      <c r="D11" s="151"/>
      <c r="E11" s="151" t="s">
        <v>87</v>
      </c>
      <c r="F11" s="151"/>
      <c r="G11" s="151"/>
      <c r="H11" s="7"/>
      <c r="I11" s="7"/>
    </row>
    <row r="12" spans="1:10" x14ac:dyDescent="0.3">
      <c r="A12" s="152">
        <v>5</v>
      </c>
      <c r="B12" s="151" t="s">
        <v>77</v>
      </c>
      <c r="C12" s="151"/>
      <c r="D12" s="151"/>
      <c r="E12" s="151" t="s">
        <v>80</v>
      </c>
      <c r="F12" s="151"/>
      <c r="G12" s="151"/>
      <c r="H12" s="7"/>
      <c r="I12" s="7"/>
    </row>
    <row r="13" spans="1:10" x14ac:dyDescent="0.3">
      <c r="A13" s="152"/>
      <c r="B13" s="151"/>
      <c r="C13" s="151"/>
      <c r="D13" s="151"/>
      <c r="E13" s="156" t="s">
        <v>81</v>
      </c>
      <c r="F13" s="156"/>
      <c r="G13" s="156"/>
      <c r="H13" s="7"/>
      <c r="I13" s="7"/>
    </row>
    <row r="14" spans="1:10" x14ac:dyDescent="0.3">
      <c r="A14" s="23">
        <v>6</v>
      </c>
      <c r="B14" s="151" t="s">
        <v>78</v>
      </c>
      <c r="C14" s="151"/>
      <c r="D14" s="151"/>
      <c r="E14" s="156" t="s">
        <v>82</v>
      </c>
      <c r="F14" s="156"/>
      <c r="G14" s="156"/>
      <c r="H14" s="7"/>
      <c r="I14" s="7"/>
    </row>
    <row r="15" spans="1:10" x14ac:dyDescent="0.3">
      <c r="A15" s="152">
        <v>7</v>
      </c>
      <c r="B15" s="151" t="s">
        <v>83</v>
      </c>
      <c r="C15" s="151"/>
      <c r="D15" s="151"/>
      <c r="E15" s="156" t="s">
        <v>84</v>
      </c>
      <c r="F15" s="156"/>
      <c r="G15" s="156"/>
      <c r="H15" s="7"/>
      <c r="I15" s="7"/>
    </row>
    <row r="16" spans="1:10" x14ac:dyDescent="0.3">
      <c r="A16" s="152"/>
      <c r="B16" s="151"/>
      <c r="C16" s="151"/>
      <c r="D16" s="151"/>
      <c r="E16" s="156" t="s">
        <v>85</v>
      </c>
      <c r="F16" s="156"/>
      <c r="G16" s="156"/>
      <c r="H16" s="7" t="s">
        <v>88</v>
      </c>
      <c r="I16" s="7"/>
    </row>
    <row r="17" spans="1:9" x14ac:dyDescent="0.3">
      <c r="A17" s="23">
        <v>8</v>
      </c>
      <c r="B17" s="151" t="s">
        <v>86</v>
      </c>
      <c r="C17" s="151"/>
      <c r="D17" s="151"/>
      <c r="E17" s="153"/>
      <c r="F17" s="154"/>
      <c r="G17" s="155"/>
      <c r="H17" s="7"/>
      <c r="I17" s="7"/>
    </row>
  </sheetData>
  <mergeCells count="30">
    <mergeCell ref="E17:G17"/>
    <mergeCell ref="A8:A9"/>
    <mergeCell ref="A10:A11"/>
    <mergeCell ref="A12:A13"/>
    <mergeCell ref="A15:A16"/>
    <mergeCell ref="B17:D17"/>
    <mergeCell ref="E12:G12"/>
    <mergeCell ref="E11:G11"/>
    <mergeCell ref="E10:G10"/>
    <mergeCell ref="E16:G16"/>
    <mergeCell ref="E15:G15"/>
    <mergeCell ref="E14:G14"/>
    <mergeCell ref="E13:G13"/>
    <mergeCell ref="A6:A7"/>
    <mergeCell ref="B10:D11"/>
    <mergeCell ref="B12:D13"/>
    <mergeCell ref="B14:D14"/>
    <mergeCell ref="B15:D16"/>
    <mergeCell ref="E6:G6"/>
    <mergeCell ref="E7:G7"/>
    <mergeCell ref="E9:G9"/>
    <mergeCell ref="E8:G8"/>
    <mergeCell ref="B6:D7"/>
    <mergeCell ref="B8:D9"/>
    <mergeCell ref="E3:G4"/>
    <mergeCell ref="B3:D4"/>
    <mergeCell ref="A3:A4"/>
    <mergeCell ref="H3:I4"/>
    <mergeCell ref="B5:D5"/>
    <mergeCell ref="E5:G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B59C-1AAB-439E-9DFC-A2B9A6A26305}">
  <dimension ref="A2:I219"/>
  <sheetViews>
    <sheetView workbookViewId="0">
      <selection sqref="A1:XFD1048576"/>
    </sheetView>
  </sheetViews>
  <sheetFormatPr defaultRowHeight="14.4" x14ac:dyDescent="0.3"/>
  <cols>
    <col min="1" max="1" width="4.44140625" customWidth="1"/>
    <col min="2" max="2" width="28.6640625" style="14" customWidth="1"/>
    <col min="3" max="3" width="72.44140625" style="15" customWidth="1"/>
  </cols>
  <sheetData>
    <row r="2" spans="1:9" x14ac:dyDescent="0.3">
      <c r="A2" s="3" t="s">
        <v>35</v>
      </c>
      <c r="B2" s="3"/>
      <c r="C2" s="14"/>
      <c r="D2" s="3"/>
      <c r="E2" s="3"/>
      <c r="F2" s="3"/>
      <c r="G2" s="3"/>
      <c r="H2" s="3"/>
      <c r="I2" s="3"/>
    </row>
    <row r="3" spans="1:9" s="1" customFormat="1" x14ac:dyDescent="0.3">
      <c r="A3" s="6" t="s">
        <v>0</v>
      </c>
      <c r="B3" s="6" t="s">
        <v>34</v>
      </c>
      <c r="C3" s="16" t="s">
        <v>36</v>
      </c>
      <c r="D3" s="2"/>
      <c r="E3" s="2"/>
      <c r="F3" s="2"/>
      <c r="G3" s="2"/>
      <c r="H3" s="2"/>
      <c r="I3" s="2"/>
    </row>
    <row r="4" spans="1:9" ht="28.95" customHeight="1" x14ac:dyDescent="0.3">
      <c r="A4" s="11">
        <v>1</v>
      </c>
      <c r="B4" s="11" t="s">
        <v>20</v>
      </c>
      <c r="C4" s="18" t="s">
        <v>38</v>
      </c>
      <c r="D4" s="2"/>
      <c r="E4" s="2"/>
      <c r="F4" s="2"/>
      <c r="G4" s="2"/>
      <c r="H4" s="2"/>
      <c r="I4" s="2"/>
    </row>
    <row r="5" spans="1:9" ht="14.4" customHeight="1" x14ac:dyDescent="0.3">
      <c r="A5" s="11">
        <v>2</v>
      </c>
      <c r="B5" s="11" t="s">
        <v>21</v>
      </c>
      <c r="C5" s="18" t="s">
        <v>39</v>
      </c>
      <c r="D5" s="2"/>
      <c r="E5" s="2"/>
      <c r="F5" s="2"/>
      <c r="G5" s="2"/>
      <c r="H5" s="2"/>
      <c r="I5" s="2"/>
    </row>
    <row r="6" spans="1:9" ht="14.4" customHeight="1" x14ac:dyDescent="0.3">
      <c r="A6" s="11">
        <v>3</v>
      </c>
      <c r="B6" s="11" t="s">
        <v>22</v>
      </c>
      <c r="C6" s="18" t="s">
        <v>40</v>
      </c>
      <c r="D6" s="2"/>
      <c r="E6" s="2"/>
      <c r="F6" s="2"/>
      <c r="G6" s="2"/>
      <c r="H6" s="2"/>
      <c r="I6" s="2"/>
    </row>
    <row r="7" spans="1:9" ht="14.4" customHeight="1" x14ac:dyDescent="0.3">
      <c r="A7" s="11">
        <v>4</v>
      </c>
      <c r="B7" s="11" t="s">
        <v>3</v>
      </c>
      <c r="C7" s="18" t="s">
        <v>41</v>
      </c>
      <c r="D7" s="2"/>
      <c r="E7" s="2"/>
      <c r="F7" s="2"/>
      <c r="G7" s="2"/>
      <c r="H7" s="2"/>
      <c r="I7" s="2"/>
    </row>
    <row r="8" spans="1:9" ht="14.4" customHeight="1" x14ac:dyDescent="0.3">
      <c r="A8" s="11">
        <v>5</v>
      </c>
      <c r="B8" s="11" t="s">
        <v>4</v>
      </c>
      <c r="C8" s="18" t="s">
        <v>42</v>
      </c>
      <c r="D8" s="2"/>
      <c r="E8" s="2"/>
      <c r="F8" s="2"/>
      <c r="G8" s="2"/>
      <c r="H8" s="2"/>
      <c r="I8" s="2"/>
    </row>
    <row r="9" spans="1:9" ht="14.4" customHeight="1" x14ac:dyDescent="0.3">
      <c r="A9" s="11">
        <v>6</v>
      </c>
      <c r="B9" s="11" t="s">
        <v>5</v>
      </c>
      <c r="C9" s="18" t="s">
        <v>43</v>
      </c>
      <c r="D9" s="2"/>
      <c r="E9" s="2"/>
      <c r="F9" s="2"/>
      <c r="G9" s="2"/>
      <c r="H9" s="2"/>
      <c r="I9" s="2"/>
    </row>
    <row r="10" spans="1:9" ht="14.4" customHeight="1" x14ac:dyDescent="0.3">
      <c r="A10" s="11">
        <v>7</v>
      </c>
      <c r="B10" s="11" t="s">
        <v>6</v>
      </c>
      <c r="C10" s="18" t="s">
        <v>44</v>
      </c>
      <c r="D10" s="2"/>
      <c r="E10" s="2"/>
      <c r="F10" s="2"/>
      <c r="G10" s="2"/>
      <c r="H10" s="2"/>
      <c r="I10" s="2"/>
    </row>
    <row r="11" spans="1:9" s="17" customFormat="1" ht="28.8" x14ac:dyDescent="0.3">
      <c r="A11" s="19">
        <v>8</v>
      </c>
      <c r="B11" s="20" t="s">
        <v>7</v>
      </c>
      <c r="C11" s="18" t="s">
        <v>45</v>
      </c>
      <c r="D11" s="4"/>
      <c r="E11" s="4"/>
      <c r="F11" s="4"/>
      <c r="G11" s="4"/>
      <c r="H11" s="4"/>
      <c r="I11" s="4"/>
    </row>
    <row r="12" spans="1:9" s="17" customFormat="1" ht="28.8" x14ac:dyDescent="0.3">
      <c r="A12" s="19">
        <v>9</v>
      </c>
      <c r="B12" s="19" t="s">
        <v>23</v>
      </c>
      <c r="C12" s="18" t="s">
        <v>46</v>
      </c>
      <c r="D12" s="4"/>
      <c r="E12" s="4"/>
      <c r="F12" s="4"/>
      <c r="G12" s="4"/>
      <c r="H12" s="4"/>
      <c r="I12" s="4"/>
    </row>
    <row r="13" spans="1:9" ht="28.8" x14ac:dyDescent="0.3">
      <c r="A13" s="11">
        <v>10</v>
      </c>
      <c r="B13" s="11" t="s">
        <v>8</v>
      </c>
      <c r="C13" s="18" t="s">
        <v>47</v>
      </c>
      <c r="D13" s="2"/>
      <c r="E13" s="2"/>
      <c r="F13" s="2"/>
      <c r="G13" s="2"/>
      <c r="H13" s="2"/>
      <c r="I13" s="2"/>
    </row>
    <row r="14" spans="1:9" ht="28.8" x14ac:dyDescent="0.3">
      <c r="A14" s="11">
        <v>11</v>
      </c>
      <c r="B14" s="11" t="s">
        <v>9</v>
      </c>
      <c r="C14" s="18" t="s">
        <v>48</v>
      </c>
      <c r="D14" s="2"/>
      <c r="E14" s="2"/>
      <c r="F14" s="2"/>
      <c r="G14" s="2"/>
      <c r="H14" s="2"/>
      <c r="I14" s="2"/>
    </row>
    <row r="15" spans="1:9" ht="28.8" x14ac:dyDescent="0.3">
      <c r="A15" s="11">
        <v>12</v>
      </c>
      <c r="B15" s="11" t="s">
        <v>24</v>
      </c>
      <c r="C15" s="18" t="s">
        <v>49</v>
      </c>
      <c r="D15" s="2"/>
      <c r="E15" s="2"/>
      <c r="F15" s="2"/>
      <c r="G15" s="2"/>
      <c r="H15" s="2"/>
      <c r="I15" s="2"/>
    </row>
    <row r="16" spans="1:9" ht="28.8" x14ac:dyDescent="0.3">
      <c r="A16" s="11">
        <v>13</v>
      </c>
      <c r="B16" s="11" t="s">
        <v>25</v>
      </c>
      <c r="C16" s="18" t="s">
        <v>50</v>
      </c>
      <c r="D16" s="2"/>
      <c r="E16" s="2"/>
      <c r="F16" s="2"/>
      <c r="G16" s="2"/>
      <c r="H16" s="2"/>
      <c r="I16" s="2"/>
    </row>
    <row r="17" spans="1:9" ht="28.8" x14ac:dyDescent="0.3">
      <c r="A17" s="11">
        <v>14</v>
      </c>
      <c r="B17" s="11" t="s">
        <v>26</v>
      </c>
      <c r="C17" s="18" t="s">
        <v>51</v>
      </c>
      <c r="D17" s="2"/>
      <c r="E17" s="2"/>
      <c r="F17" s="2"/>
      <c r="G17" s="2"/>
      <c r="H17" s="2"/>
      <c r="I17" s="2"/>
    </row>
    <row r="18" spans="1:9" ht="28.8" x14ac:dyDescent="0.3">
      <c r="A18" s="11">
        <v>15</v>
      </c>
      <c r="B18" s="11" t="s">
        <v>27</v>
      </c>
      <c r="C18" s="18" t="s">
        <v>52</v>
      </c>
      <c r="D18" s="2"/>
      <c r="E18" s="2"/>
      <c r="F18" s="2"/>
      <c r="G18" s="2"/>
      <c r="H18" s="2"/>
      <c r="I18" s="2"/>
    </row>
    <row r="19" spans="1:9" x14ac:dyDescent="0.3">
      <c r="A19" s="11">
        <v>16</v>
      </c>
      <c r="B19" s="21" t="s">
        <v>10</v>
      </c>
      <c r="D19" s="2"/>
      <c r="E19" s="2"/>
      <c r="F19" s="2"/>
      <c r="G19" s="2"/>
      <c r="H19" s="2"/>
      <c r="I19" s="2"/>
    </row>
    <row r="20" spans="1:9" ht="28.8" x14ac:dyDescent="0.3">
      <c r="A20" s="11">
        <v>17</v>
      </c>
      <c r="B20" s="11" t="s">
        <v>11</v>
      </c>
      <c r="C20" s="18" t="s">
        <v>53</v>
      </c>
      <c r="D20" s="2"/>
      <c r="E20" s="2"/>
      <c r="F20" s="2"/>
      <c r="G20" s="2"/>
      <c r="H20" s="2"/>
      <c r="I20" s="2"/>
    </row>
    <row r="21" spans="1:9" ht="28.8" x14ac:dyDescent="0.3">
      <c r="A21" s="11">
        <v>18</v>
      </c>
      <c r="B21" s="11" t="s">
        <v>12</v>
      </c>
      <c r="C21" s="18" t="s">
        <v>54</v>
      </c>
      <c r="D21" s="2"/>
      <c r="E21" s="2"/>
      <c r="F21" s="2"/>
      <c r="G21" s="2"/>
      <c r="H21" s="2"/>
      <c r="I21" s="2"/>
    </row>
    <row r="22" spans="1:9" ht="28.8" x14ac:dyDescent="0.3">
      <c r="A22" s="11">
        <v>19</v>
      </c>
      <c r="B22" s="11" t="s">
        <v>13</v>
      </c>
      <c r="C22" s="15" t="s">
        <v>55</v>
      </c>
      <c r="D22" s="2"/>
      <c r="E22" s="2"/>
      <c r="F22" s="2"/>
      <c r="G22" s="2"/>
      <c r="H22" s="2"/>
      <c r="I22" s="2"/>
    </row>
    <row r="23" spans="1:9" ht="28.8" x14ac:dyDescent="0.3">
      <c r="A23" s="11">
        <v>20</v>
      </c>
      <c r="B23" s="11" t="s">
        <v>28</v>
      </c>
      <c r="C23" s="15" t="s">
        <v>56</v>
      </c>
      <c r="D23" s="2"/>
      <c r="E23" s="2"/>
      <c r="F23" s="2"/>
      <c r="G23" s="2"/>
      <c r="H23" s="2"/>
      <c r="I23" s="2"/>
    </row>
    <row r="24" spans="1:9" ht="28.8" x14ac:dyDescent="0.3">
      <c r="A24" s="12">
        <v>21</v>
      </c>
      <c r="B24" s="11" t="s">
        <v>14</v>
      </c>
      <c r="C24" s="15" t="s">
        <v>57</v>
      </c>
      <c r="D24" s="2"/>
      <c r="E24" s="2"/>
      <c r="F24" s="2"/>
      <c r="G24" s="2"/>
      <c r="H24" s="2"/>
      <c r="I24" s="2"/>
    </row>
    <row r="25" spans="1:9" x14ac:dyDescent="0.3">
      <c r="A25" s="12">
        <v>22</v>
      </c>
      <c r="B25" s="11" t="s">
        <v>29</v>
      </c>
      <c r="D25" s="2"/>
      <c r="E25" s="2"/>
      <c r="F25" s="2"/>
      <c r="G25" s="2"/>
      <c r="H25" s="2"/>
      <c r="I25" s="2"/>
    </row>
    <row r="26" spans="1:9" x14ac:dyDescent="0.3">
      <c r="A26" s="12">
        <v>23</v>
      </c>
      <c r="B26" s="11" t="s">
        <v>15</v>
      </c>
      <c r="D26" s="2"/>
      <c r="E26" s="2"/>
      <c r="F26" s="2"/>
      <c r="G26" s="2"/>
      <c r="H26" s="2"/>
      <c r="I26" s="2"/>
    </row>
    <row r="27" spans="1:9" x14ac:dyDescent="0.3">
      <c r="A27" s="12">
        <v>24</v>
      </c>
      <c r="B27" s="11" t="s">
        <v>16</v>
      </c>
      <c r="D27" s="2"/>
      <c r="E27" s="2"/>
      <c r="F27" s="2"/>
      <c r="G27" s="2"/>
      <c r="H27" s="2"/>
      <c r="I27" s="2"/>
    </row>
    <row r="28" spans="1:9" x14ac:dyDescent="0.3">
      <c r="A28" s="12">
        <v>25</v>
      </c>
      <c r="B28" s="11" t="s">
        <v>30</v>
      </c>
      <c r="D28" s="2"/>
      <c r="E28" s="2"/>
      <c r="F28" s="2"/>
      <c r="G28" s="2"/>
      <c r="H28" s="2"/>
      <c r="I28" s="2"/>
    </row>
    <row r="29" spans="1:9" x14ac:dyDescent="0.3">
      <c r="A29" s="12">
        <v>26</v>
      </c>
      <c r="B29" s="11" t="s">
        <v>17</v>
      </c>
      <c r="D29" s="2"/>
      <c r="E29" s="2"/>
      <c r="F29" s="2"/>
      <c r="G29" s="2"/>
      <c r="H29" s="2"/>
      <c r="I29" s="2"/>
    </row>
    <row r="30" spans="1:9" x14ac:dyDescent="0.3">
      <c r="A30" s="12">
        <v>27</v>
      </c>
      <c r="B30" s="11" t="s">
        <v>31</v>
      </c>
      <c r="D30" s="2"/>
      <c r="E30" s="2"/>
      <c r="F30" s="2"/>
      <c r="G30" s="2"/>
      <c r="H30" s="2"/>
      <c r="I30" s="2"/>
    </row>
    <row r="31" spans="1:9" x14ac:dyDescent="0.3">
      <c r="A31" s="12">
        <v>28</v>
      </c>
      <c r="B31" s="11" t="s">
        <v>18</v>
      </c>
      <c r="D31" s="2"/>
      <c r="E31" s="2"/>
      <c r="F31" s="2"/>
      <c r="G31" s="2"/>
      <c r="H31" s="2"/>
      <c r="I31" s="2"/>
    </row>
    <row r="32" spans="1:9" x14ac:dyDescent="0.3">
      <c r="A32" s="12">
        <v>29</v>
      </c>
      <c r="B32" s="11" t="s">
        <v>19</v>
      </c>
      <c r="D32" s="2"/>
      <c r="E32" s="2"/>
      <c r="F32" s="2"/>
      <c r="G32" s="2"/>
      <c r="H32" s="2"/>
      <c r="I32" s="2"/>
    </row>
    <row r="33" spans="1:9" ht="28.8" x14ac:dyDescent="0.3">
      <c r="A33" s="12">
        <v>30</v>
      </c>
      <c r="B33" s="11" t="s">
        <v>32</v>
      </c>
      <c r="C33" s="15" t="s">
        <v>37</v>
      </c>
      <c r="D33" s="2"/>
      <c r="E33" s="2"/>
      <c r="F33" s="2"/>
      <c r="G33" s="2"/>
      <c r="H33" s="2"/>
      <c r="I33" s="2"/>
    </row>
    <row r="34" spans="1:9" x14ac:dyDescent="0.3">
      <c r="A34" s="12">
        <v>31</v>
      </c>
      <c r="B34" s="13" t="s">
        <v>22</v>
      </c>
      <c r="D34" s="2"/>
      <c r="E34" s="2"/>
      <c r="F34" s="2"/>
      <c r="G34" s="2"/>
      <c r="H34" s="2"/>
      <c r="I34" s="2"/>
    </row>
    <row r="35" spans="1:9" x14ac:dyDescent="0.3">
      <c r="A35" s="12">
        <v>32</v>
      </c>
      <c r="B35" s="11" t="s">
        <v>23</v>
      </c>
      <c r="D35" s="2"/>
      <c r="E35" s="2"/>
      <c r="F35" s="2"/>
      <c r="G35" s="2"/>
      <c r="H35" s="2"/>
      <c r="I35" s="2"/>
    </row>
    <row r="36" spans="1:9" x14ac:dyDescent="0.3">
      <c r="A36" s="12">
        <v>33</v>
      </c>
      <c r="B36" s="11" t="s">
        <v>24</v>
      </c>
      <c r="D36" s="2"/>
      <c r="E36" s="2"/>
      <c r="F36" s="2"/>
      <c r="G36" s="2"/>
      <c r="H36" s="2"/>
      <c r="I36" s="2"/>
    </row>
    <row r="37" spans="1:9" x14ac:dyDescent="0.3">
      <c r="A37" s="12">
        <v>34</v>
      </c>
      <c r="B37" s="11" t="s">
        <v>26</v>
      </c>
      <c r="D37" s="2"/>
      <c r="E37" s="2"/>
      <c r="F37" s="2"/>
      <c r="G37" s="2"/>
      <c r="H37" s="2"/>
      <c r="I37" s="2"/>
    </row>
    <row r="38" spans="1:9" x14ac:dyDescent="0.3">
      <c r="A38" s="12">
        <v>35</v>
      </c>
      <c r="B38" s="11" t="s">
        <v>27</v>
      </c>
      <c r="D38" s="2"/>
      <c r="E38" s="2"/>
      <c r="F38" s="2"/>
      <c r="G38" s="2"/>
      <c r="H38" s="2"/>
      <c r="I38" s="2"/>
    </row>
    <row r="39" spans="1:9" x14ac:dyDescent="0.3">
      <c r="A39" s="12">
        <v>36</v>
      </c>
      <c r="B39" s="11" t="s">
        <v>28</v>
      </c>
      <c r="D39" s="2"/>
      <c r="E39" s="2"/>
      <c r="F39" s="2"/>
      <c r="G39" s="2"/>
      <c r="H39" s="2"/>
      <c r="I39" s="2"/>
    </row>
    <row r="40" spans="1:9" x14ac:dyDescent="0.3">
      <c r="A40" s="12">
        <v>37</v>
      </c>
      <c r="B40" s="13" t="s">
        <v>29</v>
      </c>
      <c r="D40" s="2"/>
      <c r="E40" s="2"/>
      <c r="F40" s="2"/>
      <c r="G40" s="2"/>
      <c r="H40" s="2"/>
      <c r="I40" s="2"/>
    </row>
    <row r="41" spans="1:9" x14ac:dyDescent="0.3">
      <c r="A41" s="12">
        <v>38</v>
      </c>
      <c r="B41" s="11" t="s">
        <v>33</v>
      </c>
      <c r="D41" s="2"/>
      <c r="E41" s="2"/>
      <c r="F41" s="2"/>
      <c r="G41" s="2"/>
      <c r="H41" s="2"/>
      <c r="I41" s="2"/>
    </row>
    <row r="42" spans="1:9" x14ac:dyDescent="0.3">
      <c r="B42" s="3"/>
    </row>
    <row r="43" spans="1:9" x14ac:dyDescent="0.3">
      <c r="B43" s="3"/>
    </row>
    <row r="44" spans="1:9" x14ac:dyDescent="0.3">
      <c r="B44" s="3"/>
    </row>
    <row r="45" spans="1:9" x14ac:dyDescent="0.3">
      <c r="B45" s="3"/>
    </row>
    <row r="46" spans="1:9" x14ac:dyDescent="0.3">
      <c r="B46" s="3"/>
    </row>
    <row r="47" spans="1:9" x14ac:dyDescent="0.3">
      <c r="B47" s="3"/>
    </row>
    <row r="48" spans="1:9" x14ac:dyDescent="0.3">
      <c r="B48" s="3"/>
    </row>
    <row r="49" spans="2:2" x14ac:dyDescent="0.3">
      <c r="B49" s="3"/>
    </row>
    <row r="50" spans="2:2" x14ac:dyDescent="0.3">
      <c r="B50" s="3"/>
    </row>
    <row r="51" spans="2:2" x14ac:dyDescent="0.3">
      <c r="B51" s="3"/>
    </row>
    <row r="52" spans="2:2" x14ac:dyDescent="0.3">
      <c r="B52" s="3"/>
    </row>
    <row r="53" spans="2:2" x14ac:dyDescent="0.3">
      <c r="B53" s="3"/>
    </row>
    <row r="54" spans="2:2" x14ac:dyDescent="0.3">
      <c r="B54" s="3"/>
    </row>
    <row r="55" spans="2:2" x14ac:dyDescent="0.3">
      <c r="B55" s="3"/>
    </row>
    <row r="56" spans="2:2" x14ac:dyDescent="0.3">
      <c r="B56" s="3"/>
    </row>
    <row r="57" spans="2:2" x14ac:dyDescent="0.3">
      <c r="B57" s="3"/>
    </row>
    <row r="58" spans="2:2" x14ac:dyDescent="0.3">
      <c r="B58" s="3"/>
    </row>
    <row r="59" spans="2:2" x14ac:dyDescent="0.3">
      <c r="B59" s="3"/>
    </row>
    <row r="60" spans="2:2" x14ac:dyDescent="0.3">
      <c r="B60" s="3"/>
    </row>
    <row r="61" spans="2:2" x14ac:dyDescent="0.3">
      <c r="B61" s="3"/>
    </row>
    <row r="62" spans="2:2" x14ac:dyDescent="0.3">
      <c r="B62" s="3"/>
    </row>
    <row r="63" spans="2:2" x14ac:dyDescent="0.3">
      <c r="B63" s="3"/>
    </row>
    <row r="64" spans="2:2" x14ac:dyDescent="0.3">
      <c r="B64" s="3"/>
    </row>
    <row r="65" spans="2:2" x14ac:dyDescent="0.3">
      <c r="B65" s="3"/>
    </row>
    <row r="66" spans="2:2" x14ac:dyDescent="0.3">
      <c r="B66" s="3"/>
    </row>
    <row r="67" spans="2:2" x14ac:dyDescent="0.3">
      <c r="B67" s="3"/>
    </row>
    <row r="68" spans="2:2" x14ac:dyDescent="0.3">
      <c r="B68" s="3"/>
    </row>
    <row r="69" spans="2:2" x14ac:dyDescent="0.3">
      <c r="B69" s="3"/>
    </row>
    <row r="70" spans="2:2" x14ac:dyDescent="0.3">
      <c r="B70" s="3"/>
    </row>
    <row r="71" spans="2:2" x14ac:dyDescent="0.3">
      <c r="B71" s="3"/>
    </row>
    <row r="72" spans="2:2" x14ac:dyDescent="0.3">
      <c r="B72" s="3"/>
    </row>
    <row r="73" spans="2:2" x14ac:dyDescent="0.3">
      <c r="B73" s="3"/>
    </row>
    <row r="74" spans="2:2" x14ac:dyDescent="0.3">
      <c r="B74" s="3"/>
    </row>
    <row r="75" spans="2:2" x14ac:dyDescent="0.3">
      <c r="B75" s="3"/>
    </row>
    <row r="76" spans="2:2" x14ac:dyDescent="0.3">
      <c r="B76" s="3"/>
    </row>
    <row r="77" spans="2:2" x14ac:dyDescent="0.3">
      <c r="B77" s="3"/>
    </row>
    <row r="78" spans="2:2" x14ac:dyDescent="0.3">
      <c r="B78" s="3"/>
    </row>
    <row r="79" spans="2:2" x14ac:dyDescent="0.3">
      <c r="B79" s="3"/>
    </row>
    <row r="80" spans="2:2" x14ac:dyDescent="0.3">
      <c r="B80" s="3"/>
    </row>
    <row r="81" spans="2:2" x14ac:dyDescent="0.3">
      <c r="B81" s="3"/>
    </row>
    <row r="82" spans="2:2" x14ac:dyDescent="0.3">
      <c r="B82" s="3"/>
    </row>
    <row r="83" spans="2:2" x14ac:dyDescent="0.3">
      <c r="B83" s="3"/>
    </row>
    <row r="84" spans="2:2" x14ac:dyDescent="0.3">
      <c r="B84" s="3"/>
    </row>
    <row r="85" spans="2:2" x14ac:dyDescent="0.3">
      <c r="B85" s="3"/>
    </row>
    <row r="86" spans="2:2" x14ac:dyDescent="0.3">
      <c r="B86" s="3"/>
    </row>
    <row r="87" spans="2:2" x14ac:dyDescent="0.3">
      <c r="B87" s="3"/>
    </row>
    <row r="88" spans="2:2" x14ac:dyDescent="0.3">
      <c r="B88" s="3"/>
    </row>
    <row r="89" spans="2:2" x14ac:dyDescent="0.3">
      <c r="B89" s="3"/>
    </row>
    <row r="90" spans="2:2" x14ac:dyDescent="0.3">
      <c r="B90" s="3"/>
    </row>
    <row r="91" spans="2:2" x14ac:dyDescent="0.3">
      <c r="B91" s="3"/>
    </row>
    <row r="92" spans="2:2" x14ac:dyDescent="0.3">
      <c r="B92" s="3"/>
    </row>
    <row r="93" spans="2:2" x14ac:dyDescent="0.3">
      <c r="B93" s="3"/>
    </row>
    <row r="94" spans="2:2" x14ac:dyDescent="0.3">
      <c r="B94" s="3"/>
    </row>
    <row r="95" spans="2:2" x14ac:dyDescent="0.3">
      <c r="B95" s="3"/>
    </row>
    <row r="96" spans="2:2" x14ac:dyDescent="0.3">
      <c r="B96" s="3"/>
    </row>
    <row r="97" spans="2:2" x14ac:dyDescent="0.3">
      <c r="B97" s="3"/>
    </row>
    <row r="98" spans="2:2" x14ac:dyDescent="0.3">
      <c r="B98" s="3"/>
    </row>
    <row r="99" spans="2:2" x14ac:dyDescent="0.3">
      <c r="B99" s="3"/>
    </row>
    <row r="100" spans="2:2" x14ac:dyDescent="0.3">
      <c r="B100" s="3"/>
    </row>
    <row r="101" spans="2:2" x14ac:dyDescent="0.3">
      <c r="B101" s="3"/>
    </row>
    <row r="102" spans="2:2" x14ac:dyDescent="0.3">
      <c r="B102" s="3"/>
    </row>
    <row r="103" spans="2:2" x14ac:dyDescent="0.3">
      <c r="B103" s="3"/>
    </row>
    <row r="104" spans="2:2" x14ac:dyDescent="0.3">
      <c r="B104" s="3"/>
    </row>
    <row r="105" spans="2:2" x14ac:dyDescent="0.3">
      <c r="B105" s="3"/>
    </row>
    <row r="106" spans="2:2" x14ac:dyDescent="0.3">
      <c r="B106" s="3"/>
    </row>
    <row r="107" spans="2:2" x14ac:dyDescent="0.3">
      <c r="B107" s="3"/>
    </row>
    <row r="108" spans="2:2" x14ac:dyDescent="0.3">
      <c r="B108" s="3"/>
    </row>
    <row r="109" spans="2:2" x14ac:dyDescent="0.3">
      <c r="B109" s="3"/>
    </row>
    <row r="110" spans="2:2" x14ac:dyDescent="0.3">
      <c r="B110" s="3"/>
    </row>
    <row r="111" spans="2:2" x14ac:dyDescent="0.3">
      <c r="B111" s="3"/>
    </row>
    <row r="112" spans="2:2" x14ac:dyDescent="0.3">
      <c r="B112" s="3"/>
    </row>
    <row r="113" spans="2:2" x14ac:dyDescent="0.3">
      <c r="B113" s="3"/>
    </row>
    <row r="114" spans="2:2" x14ac:dyDescent="0.3">
      <c r="B114" s="3"/>
    </row>
    <row r="115" spans="2:2" x14ac:dyDescent="0.3">
      <c r="B115" s="3"/>
    </row>
    <row r="116" spans="2:2" x14ac:dyDescent="0.3">
      <c r="B116" s="3"/>
    </row>
    <row r="117" spans="2:2" x14ac:dyDescent="0.3">
      <c r="B117" s="3"/>
    </row>
    <row r="118" spans="2:2" x14ac:dyDescent="0.3">
      <c r="B118" s="3"/>
    </row>
    <row r="119" spans="2:2" x14ac:dyDescent="0.3">
      <c r="B119" s="3"/>
    </row>
    <row r="120" spans="2:2" x14ac:dyDescent="0.3">
      <c r="B120" s="3"/>
    </row>
    <row r="121" spans="2:2" x14ac:dyDescent="0.3">
      <c r="B121" s="3"/>
    </row>
    <row r="122" spans="2:2" x14ac:dyDescent="0.3">
      <c r="B122" s="3"/>
    </row>
    <row r="123" spans="2:2" x14ac:dyDescent="0.3">
      <c r="B123" s="3"/>
    </row>
    <row r="124" spans="2:2" x14ac:dyDescent="0.3">
      <c r="B124" s="3"/>
    </row>
    <row r="125" spans="2:2" x14ac:dyDescent="0.3">
      <c r="B125" s="3"/>
    </row>
    <row r="126" spans="2:2" x14ac:dyDescent="0.3">
      <c r="B126" s="3"/>
    </row>
    <row r="127" spans="2:2" x14ac:dyDescent="0.3">
      <c r="B127" s="3"/>
    </row>
    <row r="128" spans="2:2" x14ac:dyDescent="0.3">
      <c r="B128" s="3"/>
    </row>
    <row r="129" spans="2:2" x14ac:dyDescent="0.3">
      <c r="B129" s="3"/>
    </row>
    <row r="130" spans="2:2" x14ac:dyDescent="0.3">
      <c r="B130" s="3"/>
    </row>
    <row r="131" spans="2:2" x14ac:dyDescent="0.3">
      <c r="B131" s="3"/>
    </row>
    <row r="132" spans="2:2" x14ac:dyDescent="0.3">
      <c r="B132" s="3"/>
    </row>
    <row r="133" spans="2:2" x14ac:dyDescent="0.3">
      <c r="B133" s="3"/>
    </row>
    <row r="134" spans="2:2" x14ac:dyDescent="0.3">
      <c r="B134" s="3"/>
    </row>
    <row r="135" spans="2:2" x14ac:dyDescent="0.3">
      <c r="B135" s="3"/>
    </row>
    <row r="136" spans="2:2" x14ac:dyDescent="0.3">
      <c r="B136" s="3"/>
    </row>
    <row r="137" spans="2:2" x14ac:dyDescent="0.3">
      <c r="B137" s="3"/>
    </row>
    <row r="138" spans="2:2" x14ac:dyDescent="0.3">
      <c r="B138" s="3"/>
    </row>
    <row r="139" spans="2:2" x14ac:dyDescent="0.3">
      <c r="B139" s="3"/>
    </row>
    <row r="140" spans="2:2" x14ac:dyDescent="0.3">
      <c r="B140" s="3"/>
    </row>
    <row r="141" spans="2:2" x14ac:dyDescent="0.3">
      <c r="B141" s="3"/>
    </row>
    <row r="142" spans="2:2" x14ac:dyDescent="0.3">
      <c r="B142" s="3"/>
    </row>
    <row r="143" spans="2:2" x14ac:dyDescent="0.3">
      <c r="B143" s="3"/>
    </row>
    <row r="144" spans="2:2" x14ac:dyDescent="0.3">
      <c r="B144" s="3"/>
    </row>
    <row r="145" spans="2:2" x14ac:dyDescent="0.3">
      <c r="B145" s="3"/>
    </row>
    <row r="146" spans="2:2" x14ac:dyDescent="0.3">
      <c r="B146" s="3"/>
    </row>
    <row r="147" spans="2:2" x14ac:dyDescent="0.3">
      <c r="B147" s="3"/>
    </row>
    <row r="148" spans="2:2" x14ac:dyDescent="0.3">
      <c r="B148" s="3"/>
    </row>
    <row r="149" spans="2:2" x14ac:dyDescent="0.3">
      <c r="B149" s="3"/>
    </row>
    <row r="150" spans="2:2" x14ac:dyDescent="0.3">
      <c r="B150" s="3"/>
    </row>
    <row r="151" spans="2:2" x14ac:dyDescent="0.3">
      <c r="B151" s="3"/>
    </row>
    <row r="152" spans="2:2" x14ac:dyDescent="0.3">
      <c r="B152" s="3"/>
    </row>
    <row r="153" spans="2:2" x14ac:dyDescent="0.3">
      <c r="B153" s="3"/>
    </row>
    <row r="154" spans="2:2" x14ac:dyDescent="0.3">
      <c r="B154" s="3"/>
    </row>
    <row r="155" spans="2:2" x14ac:dyDescent="0.3">
      <c r="B155" s="3"/>
    </row>
    <row r="156" spans="2:2" x14ac:dyDescent="0.3">
      <c r="B156" s="3"/>
    </row>
    <row r="157" spans="2:2" x14ac:dyDescent="0.3">
      <c r="B157" s="3"/>
    </row>
    <row r="158" spans="2:2" x14ac:dyDescent="0.3">
      <c r="B158" s="3"/>
    </row>
    <row r="159" spans="2:2" x14ac:dyDescent="0.3">
      <c r="B159" s="3"/>
    </row>
    <row r="160" spans="2:2" x14ac:dyDescent="0.3">
      <c r="B160" s="3"/>
    </row>
    <row r="161" spans="2:2" x14ac:dyDescent="0.3">
      <c r="B161" s="3"/>
    </row>
    <row r="162" spans="2:2" x14ac:dyDescent="0.3">
      <c r="B162" s="3"/>
    </row>
    <row r="163" spans="2:2" x14ac:dyDescent="0.3">
      <c r="B163" s="3"/>
    </row>
    <row r="164" spans="2:2" x14ac:dyDescent="0.3">
      <c r="B164" s="3"/>
    </row>
    <row r="165" spans="2:2" x14ac:dyDescent="0.3">
      <c r="B165" s="3"/>
    </row>
    <row r="166" spans="2:2" x14ac:dyDescent="0.3">
      <c r="B166" s="3"/>
    </row>
    <row r="167" spans="2:2" x14ac:dyDescent="0.3">
      <c r="B167" s="3"/>
    </row>
    <row r="168" spans="2:2" x14ac:dyDescent="0.3">
      <c r="B168" s="3"/>
    </row>
    <row r="169" spans="2:2" x14ac:dyDescent="0.3">
      <c r="B169" s="3"/>
    </row>
    <row r="170" spans="2:2" x14ac:dyDescent="0.3">
      <c r="B170" s="3"/>
    </row>
    <row r="171" spans="2:2" x14ac:dyDescent="0.3">
      <c r="B171" s="3"/>
    </row>
    <row r="172" spans="2:2" x14ac:dyDescent="0.3">
      <c r="B172" s="3"/>
    </row>
    <row r="173" spans="2:2" x14ac:dyDescent="0.3">
      <c r="B173" s="3"/>
    </row>
    <row r="174" spans="2:2" x14ac:dyDescent="0.3">
      <c r="B174" s="3"/>
    </row>
    <row r="175" spans="2:2" x14ac:dyDescent="0.3">
      <c r="B175" s="3"/>
    </row>
    <row r="176" spans="2:2" x14ac:dyDescent="0.3">
      <c r="B176" s="3"/>
    </row>
    <row r="177" spans="2:2" x14ac:dyDescent="0.3">
      <c r="B177" s="3"/>
    </row>
    <row r="178" spans="2:2" x14ac:dyDescent="0.3">
      <c r="B178" s="3"/>
    </row>
    <row r="179" spans="2:2" x14ac:dyDescent="0.3">
      <c r="B179" s="3"/>
    </row>
    <row r="180" spans="2:2" x14ac:dyDescent="0.3">
      <c r="B180" s="3"/>
    </row>
    <row r="181" spans="2:2" x14ac:dyDescent="0.3">
      <c r="B181" s="3"/>
    </row>
    <row r="182" spans="2:2" x14ac:dyDescent="0.3">
      <c r="B182" s="3"/>
    </row>
    <row r="183" spans="2:2" x14ac:dyDescent="0.3">
      <c r="B183" s="3"/>
    </row>
    <row r="184" spans="2:2" x14ac:dyDescent="0.3">
      <c r="B184" s="3"/>
    </row>
    <row r="185" spans="2:2" x14ac:dyDescent="0.3">
      <c r="B185" s="3"/>
    </row>
    <row r="186" spans="2:2" x14ac:dyDescent="0.3">
      <c r="B186" s="3"/>
    </row>
    <row r="187" spans="2:2" x14ac:dyDescent="0.3">
      <c r="B187" s="3"/>
    </row>
    <row r="188" spans="2:2" x14ac:dyDescent="0.3">
      <c r="B188" s="3"/>
    </row>
    <row r="189" spans="2:2" x14ac:dyDescent="0.3">
      <c r="B189" s="3"/>
    </row>
    <row r="190" spans="2:2" x14ac:dyDescent="0.3">
      <c r="B190" s="3"/>
    </row>
    <row r="191" spans="2:2" x14ac:dyDescent="0.3">
      <c r="B191" s="3"/>
    </row>
    <row r="192" spans="2:2" x14ac:dyDescent="0.3">
      <c r="B192" s="3"/>
    </row>
    <row r="193" spans="2:2" x14ac:dyDescent="0.3">
      <c r="B193" s="3"/>
    </row>
    <row r="194" spans="2:2" x14ac:dyDescent="0.3">
      <c r="B194" s="3"/>
    </row>
    <row r="195" spans="2:2" x14ac:dyDescent="0.3">
      <c r="B195" s="3"/>
    </row>
    <row r="196" spans="2:2" x14ac:dyDescent="0.3">
      <c r="B196" s="3"/>
    </row>
    <row r="197" spans="2:2" x14ac:dyDescent="0.3">
      <c r="B197" s="3"/>
    </row>
    <row r="198" spans="2:2" x14ac:dyDescent="0.3">
      <c r="B198" s="3"/>
    </row>
    <row r="199" spans="2:2" x14ac:dyDescent="0.3">
      <c r="B199" s="3"/>
    </row>
    <row r="200" spans="2:2" x14ac:dyDescent="0.3">
      <c r="B200" s="3"/>
    </row>
    <row r="201" spans="2:2" x14ac:dyDescent="0.3">
      <c r="B201" s="3"/>
    </row>
    <row r="202" spans="2:2" x14ac:dyDescent="0.3">
      <c r="B202" s="3"/>
    </row>
    <row r="203" spans="2:2" x14ac:dyDescent="0.3">
      <c r="B203" s="3"/>
    </row>
    <row r="204" spans="2:2" x14ac:dyDescent="0.3">
      <c r="B204" s="3"/>
    </row>
    <row r="205" spans="2:2" x14ac:dyDescent="0.3">
      <c r="B205" s="3"/>
    </row>
    <row r="206" spans="2:2" x14ac:dyDescent="0.3">
      <c r="B206" s="3"/>
    </row>
    <row r="207" spans="2:2" x14ac:dyDescent="0.3">
      <c r="B207" s="3"/>
    </row>
    <row r="208" spans="2:2" x14ac:dyDescent="0.3">
      <c r="B208" s="3"/>
    </row>
    <row r="209" spans="2:2" x14ac:dyDescent="0.3">
      <c r="B209" s="3"/>
    </row>
    <row r="210" spans="2:2" x14ac:dyDescent="0.3">
      <c r="B210" s="3"/>
    </row>
    <row r="211" spans="2:2" x14ac:dyDescent="0.3">
      <c r="B211" s="3"/>
    </row>
    <row r="212" spans="2:2" x14ac:dyDescent="0.3">
      <c r="B212" s="3"/>
    </row>
    <row r="213" spans="2:2" x14ac:dyDescent="0.3">
      <c r="B213" s="3"/>
    </row>
    <row r="214" spans="2:2" x14ac:dyDescent="0.3">
      <c r="B214" s="3"/>
    </row>
    <row r="215" spans="2:2" x14ac:dyDescent="0.3">
      <c r="B215" s="3"/>
    </row>
    <row r="216" spans="2:2" x14ac:dyDescent="0.3">
      <c r="B216" s="3"/>
    </row>
    <row r="217" spans="2:2" x14ac:dyDescent="0.3">
      <c r="B217" s="3"/>
    </row>
    <row r="218" spans="2:2" x14ac:dyDescent="0.3">
      <c r="B218" s="3"/>
    </row>
    <row r="219" spans="2:2" x14ac:dyDescent="0.3">
      <c r="B219" s="3"/>
    </row>
  </sheetData>
  <hyperlinks>
    <hyperlink ref="C9" r:id="rId1" xr:uid="{3E79BEF8-CA01-4CCC-A99F-BA3E324AB07B}"/>
    <hyperlink ref="C8" r:id="rId2" xr:uid="{F781939E-B3CC-4B32-91B6-5B1F262ADE24}"/>
    <hyperlink ref="C7" r:id="rId3" xr:uid="{7FB2EAA6-D144-4391-A4ED-A30745AC583A}"/>
    <hyperlink ref="C6" r:id="rId4" xr:uid="{2421DCF1-B5C6-468D-BA2E-89A19BB32C03}"/>
    <hyperlink ref="C5" r:id="rId5" xr:uid="{B1BC9DAA-846C-48D9-9267-969E6FE20FBF}"/>
    <hyperlink ref="C10" r:id="rId6" xr:uid="{36844C71-1C49-4011-B464-CAF95C5B019D}"/>
    <hyperlink ref="C13" r:id="rId7" xr:uid="{24DED3CA-ED25-45EF-AFF9-4A5DB53B21AD}"/>
    <hyperlink ref="C14" r:id="rId8" xr:uid="{59C57C34-D35C-489E-97D9-6D28D13D90AD}"/>
    <hyperlink ref="C15" r:id="rId9" xr:uid="{8849327C-5F13-416D-9F6A-04215C99DFDC}"/>
    <hyperlink ref="C11" r:id="rId10" xr:uid="{C7ED1CE0-4B2B-4E54-851B-BD3EA9E4CBFA}"/>
    <hyperlink ref="C12" r:id="rId11" xr:uid="{C6BCADA3-D2B3-4E0C-AAC3-55AA356AAD68}"/>
    <hyperlink ref="C16" r:id="rId12" xr:uid="{3553C618-36C9-46D2-A01C-A32B64F2235E}"/>
    <hyperlink ref="C17" r:id="rId13" xr:uid="{25E15B89-B4CE-44C4-ADA6-0301561EC175}"/>
    <hyperlink ref="C18" r:id="rId14" xr:uid="{8D2CAC63-84CC-4017-9014-B65F181C5A65}"/>
    <hyperlink ref="C20" r:id="rId15" xr:uid="{EBE2087F-146D-43EC-BFE4-83E90B965D51}"/>
    <hyperlink ref="C21" r:id="rId16" xr:uid="{91CB6A57-B507-4180-BD73-DCDAEA1A139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BAD6C-D727-45E7-9138-1BC4464381A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89A96-F30B-4058-AF48-DE7E963D7B86}">
  <dimension ref="A1:AN220"/>
  <sheetViews>
    <sheetView topLeftCell="AA9" zoomScale="72" zoomScaleNormal="69" workbookViewId="0">
      <selection activeCell="AQ23" sqref="AQ23"/>
    </sheetView>
  </sheetViews>
  <sheetFormatPr defaultRowHeight="14.4" x14ac:dyDescent="0.3"/>
  <cols>
    <col min="1" max="1" width="5.6640625" style="1" customWidth="1"/>
    <col min="2" max="2" width="22.6640625" style="14" customWidth="1"/>
    <col min="3" max="3" width="8.44140625" style="15" customWidth="1"/>
    <col min="4" max="4" width="7.5546875" customWidth="1"/>
    <col min="5" max="5" width="8.88671875" customWidth="1"/>
    <col min="6" max="6" width="9.6640625" customWidth="1"/>
    <col min="7" max="7" width="7.6640625" customWidth="1"/>
    <col min="8" max="8" width="7.5546875" customWidth="1"/>
    <col min="9" max="9" width="7.33203125" customWidth="1"/>
    <col min="10" max="10" width="10.44140625" customWidth="1"/>
    <col min="11" max="11" width="8" customWidth="1"/>
    <col min="12" max="13" width="7.33203125" customWidth="1"/>
    <col min="23" max="23" width="8.88671875" customWidth="1"/>
    <col min="27" max="27" width="8.88671875" customWidth="1"/>
    <col min="28" max="28" width="6.44140625" customWidth="1"/>
    <col min="29" max="29" width="19.109375" customWidth="1"/>
    <col min="30" max="30" width="18.88671875" customWidth="1"/>
    <col min="31" max="31" width="14.44140625" customWidth="1"/>
    <col min="32" max="33" width="13.6640625" customWidth="1"/>
    <col min="34" max="34" width="13.5546875" customWidth="1"/>
    <col min="35" max="35" width="17.33203125" customWidth="1"/>
    <col min="40" max="40" width="17.33203125" customWidth="1"/>
  </cols>
  <sheetData>
    <row r="1" spans="1:40" ht="14.4" customHeight="1" x14ac:dyDescent="0.3">
      <c r="A1"/>
      <c r="B1" s="107" t="s">
        <v>61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40" ht="15" thickBot="1" x14ac:dyDescent="0.35">
      <c r="A2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</row>
    <row r="3" spans="1:40" s="1" customFormat="1" ht="15" thickBot="1" x14ac:dyDescent="0.35">
      <c r="A3" s="6" t="s">
        <v>0</v>
      </c>
      <c r="B3" s="6" t="str">
        <f>DATA!B3</f>
        <v>KABUPATEN/KOTA</v>
      </c>
      <c r="C3" s="6" t="s">
        <v>96</v>
      </c>
      <c r="D3" s="6" t="s">
        <v>97</v>
      </c>
      <c r="E3" s="6" t="s">
        <v>98</v>
      </c>
      <c r="F3" s="6" t="s">
        <v>99</v>
      </c>
      <c r="G3" s="6" t="s">
        <v>100</v>
      </c>
      <c r="H3" s="6" t="s">
        <v>101</v>
      </c>
      <c r="I3" s="6" t="s">
        <v>102</v>
      </c>
      <c r="J3" s="6" t="s">
        <v>103</v>
      </c>
      <c r="K3" s="6" t="s">
        <v>104</v>
      </c>
      <c r="L3" s="6" t="s">
        <v>107</v>
      </c>
      <c r="M3" s="6" t="s">
        <v>105</v>
      </c>
      <c r="O3" s="111" t="s">
        <v>108</v>
      </c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3"/>
      <c r="AC3" s="6" t="s">
        <v>96</v>
      </c>
      <c r="AD3" s="6" t="s">
        <v>97</v>
      </c>
      <c r="AE3" s="6" t="s">
        <v>98</v>
      </c>
      <c r="AF3" s="6" t="s">
        <v>99</v>
      </c>
      <c r="AG3" s="6" t="s">
        <v>100</v>
      </c>
      <c r="AH3" s="6" t="s">
        <v>101</v>
      </c>
      <c r="AI3" s="6" t="s">
        <v>102</v>
      </c>
      <c r="AJ3" s="6" t="s">
        <v>103</v>
      </c>
      <c r="AK3" s="6" t="s">
        <v>104</v>
      </c>
      <c r="AL3" s="6" t="s">
        <v>107</v>
      </c>
      <c r="AM3" s="6" t="s">
        <v>105</v>
      </c>
    </row>
    <row r="4" spans="1:40" s="1" customFormat="1" x14ac:dyDescent="0.3">
      <c r="A4" s="7">
        <v>1</v>
      </c>
      <c r="B4" s="11" t="str">
        <f>DATA!B4</f>
        <v>PACITAN</v>
      </c>
      <c r="C4" s="11">
        <f>DATA!C4</f>
        <v>588</v>
      </c>
      <c r="D4" s="11">
        <f>DATA!D4</f>
        <v>43.21</v>
      </c>
      <c r="E4" s="11">
        <f>DATA!E4</f>
        <v>76.2</v>
      </c>
      <c r="F4" s="11">
        <f>DATA!F4</f>
        <v>95.03</v>
      </c>
      <c r="G4" s="11">
        <f>DATA!G4</f>
        <v>7.88</v>
      </c>
      <c r="H4" s="11">
        <f>DATA!H4</f>
        <v>81.64</v>
      </c>
      <c r="I4" s="11">
        <f>DATA!I4</f>
        <v>7207</v>
      </c>
      <c r="J4" s="11">
        <f>DATA!J4</f>
        <v>486370</v>
      </c>
      <c r="K4" s="11">
        <f>DATA!K4</f>
        <v>70.94</v>
      </c>
      <c r="L4" s="11">
        <f>DATA!L4</f>
        <v>80.19</v>
      </c>
      <c r="M4" s="11">
        <f>DATA!M4</f>
        <v>77.45</v>
      </c>
      <c r="N4"/>
      <c r="O4" s="34"/>
      <c r="P4" s="37" t="s">
        <v>96</v>
      </c>
      <c r="Q4" s="37" t="s">
        <v>97</v>
      </c>
      <c r="R4" s="37" t="s">
        <v>98</v>
      </c>
      <c r="S4" s="37" t="s">
        <v>99</v>
      </c>
      <c r="T4" s="37" t="s">
        <v>100</v>
      </c>
      <c r="U4" s="37" t="s">
        <v>101</v>
      </c>
      <c r="V4" s="37" t="s">
        <v>102</v>
      </c>
      <c r="W4" s="37" t="s">
        <v>103</v>
      </c>
      <c r="X4" s="37" t="s">
        <v>104</v>
      </c>
      <c r="Y4" s="37" t="s">
        <v>107</v>
      </c>
      <c r="Z4" s="37" t="s">
        <v>105</v>
      </c>
      <c r="AB4" s="68" t="s">
        <v>135</v>
      </c>
      <c r="AC4" s="68">
        <f>AVERAGE(C4:C41)</f>
        <v>1092.8421052631579</v>
      </c>
      <c r="AD4" s="68">
        <f>AVERAGE(D4:D41)</f>
        <v>45.538157894736848</v>
      </c>
      <c r="AE4" s="68">
        <f t="shared" ref="AE4:AM4" si="0">AVERAGE(E4:E41)</f>
        <v>110.23973684210527</v>
      </c>
      <c r="AF4" s="68">
        <f t="shared" si="0"/>
        <v>93.916315789473671</v>
      </c>
      <c r="AG4" s="68">
        <f t="shared" si="0"/>
        <v>8.3755263157894735</v>
      </c>
      <c r="AH4" s="68">
        <f t="shared" si="0"/>
        <v>71.396052631578968</v>
      </c>
      <c r="AI4" s="68">
        <f t="shared" si="0"/>
        <v>30673.342105263157</v>
      </c>
      <c r="AJ4" s="68">
        <f t="shared" si="0"/>
        <v>643854.5</v>
      </c>
      <c r="AK4" s="68">
        <f t="shared" si="0"/>
        <v>74.682105263157894</v>
      </c>
      <c r="AL4" s="68">
        <f t="shared" si="0"/>
        <v>96.119473684210519</v>
      </c>
      <c r="AM4" s="68">
        <f t="shared" si="0"/>
        <v>84.587105263157895</v>
      </c>
    </row>
    <row r="5" spans="1:40" x14ac:dyDescent="0.3">
      <c r="A5" s="7">
        <v>2</v>
      </c>
      <c r="B5" s="11" t="str">
        <f>DATA!B5</f>
        <v>PONOROGO</v>
      </c>
      <c r="C5" s="11">
        <f>DATA!C5</f>
        <v>959.5</v>
      </c>
      <c r="D5" s="11">
        <f>DATA!D5</f>
        <v>44.66</v>
      </c>
      <c r="E5" s="11">
        <f>DATA!E5</f>
        <v>83.71</v>
      </c>
      <c r="F5" s="11">
        <f>DATA!F5</f>
        <v>90.97</v>
      </c>
      <c r="G5" s="11">
        <f>DATA!G5</f>
        <v>7.78</v>
      </c>
      <c r="H5" s="11">
        <f>DATA!H5</f>
        <v>75.88</v>
      </c>
      <c r="I5" s="11">
        <f>DATA!I5</f>
        <v>27659</v>
      </c>
      <c r="J5" s="11">
        <f>DATA!J5</f>
        <v>557950</v>
      </c>
      <c r="K5" s="11">
        <f>DATA!K5</f>
        <v>73.180000000000007</v>
      </c>
      <c r="L5" s="11">
        <f>DATA!L5</f>
        <v>94.42</v>
      </c>
      <c r="M5" s="11">
        <f>DATA!M5</f>
        <v>89.79</v>
      </c>
      <c r="O5" s="7" t="s">
        <v>96</v>
      </c>
      <c r="P5" s="7">
        <f>CORREL($C$4:$C$41,C4:C41)</f>
        <v>0.99999999999999989</v>
      </c>
      <c r="Q5" s="7">
        <f>CORREL($C$4:$C$41,D4:D41)</f>
        <v>-0.45657991385541613</v>
      </c>
      <c r="R5" s="7">
        <f t="shared" ref="R5:Z5" si="1">CORREL($C$4:$C$41,E4:E41)</f>
        <v>0.74106585499570277</v>
      </c>
      <c r="S5" s="7">
        <f>CORREL($C$4:$C$41,F4:F41)</f>
        <v>-9.9841524985013155E-2</v>
      </c>
      <c r="T5" s="7">
        <f t="shared" si="1"/>
        <v>-0.23132296100673705</v>
      </c>
      <c r="U5" s="7">
        <f t="shared" si="1"/>
        <v>-3.683004957731642E-2</v>
      </c>
      <c r="V5" s="7">
        <f>CORREL($C$4:$C$41,I4:I41)</f>
        <v>0.92716632000275423</v>
      </c>
      <c r="W5" s="7">
        <f t="shared" si="1"/>
        <v>0.13761756544591708</v>
      </c>
      <c r="X5" s="7">
        <f t="shared" si="1"/>
        <v>-0.13387389797172772</v>
      </c>
      <c r="Y5" s="7">
        <f>CORREL($C$4:$C$41,L4:L41)</f>
        <v>-4.7215369559889329E-2</v>
      </c>
      <c r="Z5" s="7">
        <f t="shared" si="1"/>
        <v>-9.1132488480276969E-2</v>
      </c>
      <c r="AB5" s="68" t="s">
        <v>136</v>
      </c>
      <c r="AC5" s="7">
        <f>_xlfn.STDEV.P(C4:C41)</f>
        <v>673.42349451440225</v>
      </c>
      <c r="AD5" s="7">
        <f t="shared" ref="AD5:AM5" si="2">_xlfn.STDEV.P(D4:D41)</f>
        <v>12.455593724415547</v>
      </c>
      <c r="AE5" s="7">
        <f t="shared" si="2"/>
        <v>67.427833409889402</v>
      </c>
      <c r="AF5" s="7">
        <f t="shared" si="2"/>
        <v>4.2998533763573539</v>
      </c>
      <c r="AG5" s="7">
        <f t="shared" si="2"/>
        <v>1.6364365930251272</v>
      </c>
      <c r="AH5" s="7">
        <f t="shared" si="2"/>
        <v>11.185922906063045</v>
      </c>
      <c r="AI5" s="7">
        <f t="shared" si="2"/>
        <v>24614.110736127201</v>
      </c>
      <c r="AJ5" s="7">
        <f t="shared" si="2"/>
        <v>133635.17905668836</v>
      </c>
      <c r="AK5" s="7">
        <f t="shared" si="2"/>
        <v>4.6488245021809078</v>
      </c>
      <c r="AL5" s="7">
        <f t="shared" si="2"/>
        <v>4.747544488507728</v>
      </c>
      <c r="AM5" s="7">
        <f t="shared" si="2"/>
        <v>12.021747597779147</v>
      </c>
    </row>
    <row r="6" spans="1:40" x14ac:dyDescent="0.3">
      <c r="A6" s="7">
        <v>3</v>
      </c>
      <c r="B6" s="11" t="str">
        <f>DATA!B6</f>
        <v>TRENGGALEK</v>
      </c>
      <c r="C6" s="11">
        <f>DATA!C6</f>
        <v>741.2</v>
      </c>
      <c r="D6" s="11">
        <f>DATA!D6</f>
        <v>45.46</v>
      </c>
      <c r="E6" s="11">
        <f>DATA!E6</f>
        <v>74.58</v>
      </c>
      <c r="F6" s="11">
        <f>DATA!F6</f>
        <v>94.45</v>
      </c>
      <c r="G6" s="11">
        <f>DATA!G6</f>
        <v>7.9</v>
      </c>
      <c r="H6" s="11">
        <f>DATA!H6</f>
        <v>80.72</v>
      </c>
      <c r="I6" s="11">
        <f>DATA!I6</f>
        <v>21905</v>
      </c>
      <c r="J6" s="11">
        <f>DATA!J6</f>
        <v>499323</v>
      </c>
      <c r="K6" s="11">
        <f>DATA!K6</f>
        <v>71.959999999999994</v>
      </c>
      <c r="L6" s="11">
        <f>DATA!L6</f>
        <v>84.87</v>
      </c>
      <c r="M6" s="11">
        <f>DATA!M6</f>
        <v>81.28</v>
      </c>
      <c r="O6" s="7" t="s">
        <v>97</v>
      </c>
      <c r="P6" s="7">
        <f>CORREL($D$4:$D$41,C4:C41)</f>
        <v>-0.45657991385541613</v>
      </c>
      <c r="Q6" s="7">
        <f t="shared" ref="Q6:Z6" si="3">CORREL($D$4:$D$41,D4:D41)</f>
        <v>0.99999999999999978</v>
      </c>
      <c r="R6" s="7">
        <f t="shared" si="3"/>
        <v>-0.36900144936440304</v>
      </c>
      <c r="S6" s="7">
        <f t="shared" si="3"/>
        <v>0.13809573877799089</v>
      </c>
      <c r="T6" s="7">
        <f t="shared" si="3"/>
        <v>0.27872455356068176</v>
      </c>
      <c r="U6" s="7">
        <f t="shared" si="3"/>
        <v>-0.21151943107128504</v>
      </c>
      <c r="V6" s="7">
        <f t="shared" si="3"/>
        <v>-0.43790692139811827</v>
      </c>
      <c r="W6" s="7">
        <f t="shared" si="3"/>
        <v>6.467514748769633E-2</v>
      </c>
      <c r="X6" s="7">
        <f t="shared" si="3"/>
        <v>0.25713577850505637</v>
      </c>
      <c r="Y6" s="7">
        <f t="shared" si="3"/>
        <v>8.5637098070662721E-2</v>
      </c>
      <c r="Z6" s="7">
        <f t="shared" si="3"/>
        <v>0.30447768977448525</v>
      </c>
    </row>
    <row r="7" spans="1:40" x14ac:dyDescent="0.3">
      <c r="A7" s="7">
        <v>4</v>
      </c>
      <c r="B7" s="11" t="str">
        <f>DATA!B7</f>
        <v>TULUNGAGUNG</v>
      </c>
      <c r="C7" s="11">
        <f>DATA!C7</f>
        <v>1107.8</v>
      </c>
      <c r="D7" s="11">
        <f>DATA!D7</f>
        <v>37.130000000000003</v>
      </c>
      <c r="E7" s="11">
        <f>DATA!E7</f>
        <v>68.81</v>
      </c>
      <c r="F7" s="11">
        <f>DATA!F7</f>
        <v>96.3</v>
      </c>
      <c r="G7" s="11">
        <f>DATA!G7</f>
        <v>8.66</v>
      </c>
      <c r="H7" s="11">
        <f>DATA!H7</f>
        <v>74.7</v>
      </c>
      <c r="I7" s="11">
        <f>DATA!I7</f>
        <v>37579</v>
      </c>
      <c r="J7" s="11">
        <f>DATA!J7</f>
        <v>593856</v>
      </c>
      <c r="K7" s="11">
        <f>DATA!K7</f>
        <v>74.650000000000006</v>
      </c>
      <c r="L7" s="11">
        <f>DATA!L7</f>
        <v>97.9</v>
      </c>
      <c r="M7" s="11">
        <f>DATA!M7</f>
        <v>87.85</v>
      </c>
      <c r="O7" s="7" t="s">
        <v>98</v>
      </c>
      <c r="P7" s="7">
        <f>CORREL(C4:C41,$E$4:$E$41)</f>
        <v>0.74106585499570277</v>
      </c>
      <c r="Q7" s="7">
        <f t="shared" ref="Q7:Z7" si="4">CORREL(D4:D41,$E$4:$E$41)</f>
        <v>-0.36900144936440304</v>
      </c>
      <c r="R7" s="7">
        <f t="shared" si="4"/>
        <v>1</v>
      </c>
      <c r="S7" s="7">
        <f t="shared" si="4"/>
        <v>-0.58042937868946276</v>
      </c>
      <c r="T7" s="7">
        <f t="shared" si="4"/>
        <v>-0.69359497230430756</v>
      </c>
      <c r="U7" s="7">
        <f t="shared" si="4"/>
        <v>-8.0074937463554374E-2</v>
      </c>
      <c r="V7" s="7">
        <f t="shared" si="4"/>
        <v>0.5277299088552958</v>
      </c>
      <c r="W7" s="7">
        <f t="shared" si="4"/>
        <v>-0.11016237898246002</v>
      </c>
      <c r="X7" s="7">
        <f t="shared" si="4"/>
        <v>-0.62005045660096891</v>
      </c>
      <c r="Y7" s="7">
        <f t="shared" si="4"/>
        <v>-0.16251974281999809</v>
      </c>
      <c r="Z7" s="7">
        <f t="shared" si="4"/>
        <v>-0.43810331087944515</v>
      </c>
    </row>
    <row r="8" spans="1:40" x14ac:dyDescent="0.3">
      <c r="A8" s="7">
        <v>5</v>
      </c>
      <c r="B8" s="11" t="str">
        <f>DATA!B8</f>
        <v>BLITAR</v>
      </c>
      <c r="C8" s="11">
        <f>DATA!C8</f>
        <v>1253.5999999999999</v>
      </c>
      <c r="D8" s="11">
        <f>DATA!D8</f>
        <v>32.770000000000003</v>
      </c>
      <c r="E8" s="11">
        <f>DATA!E8</f>
        <v>101.94</v>
      </c>
      <c r="F8" s="11">
        <f>DATA!F8</f>
        <v>96.09</v>
      </c>
      <c r="G8" s="11">
        <f>DATA!G8</f>
        <v>7.83</v>
      </c>
      <c r="H8" s="11">
        <f>DATA!H8</f>
        <v>73.5</v>
      </c>
      <c r="I8" s="11">
        <f>DATA!I8</f>
        <v>36049</v>
      </c>
      <c r="J8" s="11">
        <f>DATA!J8</f>
        <v>518580</v>
      </c>
      <c r="K8" s="11">
        <f>DATA!K8</f>
        <v>72.84</v>
      </c>
      <c r="L8" s="11">
        <f>DATA!L8</f>
        <v>96.41</v>
      </c>
      <c r="M8" s="11">
        <f>DATA!M8</f>
        <v>82.5</v>
      </c>
      <c r="O8" s="7" t="s">
        <v>99</v>
      </c>
      <c r="P8" s="7">
        <f>CORREL(C4:C41,$F$4:$F$41)</f>
        <v>-9.9841524985013155E-2</v>
      </c>
      <c r="Q8" s="7">
        <f t="shared" ref="Q8:Z8" si="5">CORREL(D4:D41,$F$4:$F$41)</f>
        <v>0.13809573877799089</v>
      </c>
      <c r="R8" s="7">
        <f t="shared" si="5"/>
        <v>-0.58042937868946276</v>
      </c>
      <c r="S8" s="7">
        <f t="shared" si="5"/>
        <v>1</v>
      </c>
      <c r="T8" s="7">
        <f t="shared" si="5"/>
        <v>0.8902975507238301</v>
      </c>
      <c r="U8" s="7">
        <f t="shared" si="5"/>
        <v>2.8495130121507374E-2</v>
      </c>
      <c r="V8" s="7">
        <f t="shared" si="5"/>
        <v>0.16117794010645226</v>
      </c>
      <c r="W8" s="7">
        <f t="shared" si="5"/>
        <v>0.44764270882095714</v>
      </c>
      <c r="X8" s="7">
        <f t="shared" si="5"/>
        <v>0.82102020141319176</v>
      </c>
      <c r="Y8" s="7">
        <f t="shared" si="5"/>
        <v>7.4185729886668939E-2</v>
      </c>
      <c r="Z8" s="7">
        <f t="shared" si="5"/>
        <v>0.75186065660575063</v>
      </c>
      <c r="AB8" t="s">
        <v>175</v>
      </c>
    </row>
    <row r="9" spans="1:40" x14ac:dyDescent="0.3">
      <c r="A9" s="7">
        <v>6</v>
      </c>
      <c r="B9" s="11" t="str">
        <f>DATA!B9</f>
        <v>KEDIRI</v>
      </c>
      <c r="C9" s="11">
        <f>DATA!C9</f>
        <v>1677.2</v>
      </c>
      <c r="D9" s="11">
        <f>DATA!D9</f>
        <v>40.83</v>
      </c>
      <c r="E9" s="11">
        <f>DATA!E9</f>
        <v>171.18</v>
      </c>
      <c r="F9" s="11">
        <f>DATA!F9</f>
        <v>94.37</v>
      </c>
      <c r="G9" s="11">
        <f>DATA!G9</f>
        <v>8.24</v>
      </c>
      <c r="H9" s="11">
        <f>DATA!H9</f>
        <v>68.739999999999995</v>
      </c>
      <c r="I9" s="11">
        <f>DATA!I9</f>
        <v>52753</v>
      </c>
      <c r="J9" s="11">
        <f>DATA!J9</f>
        <v>577205</v>
      </c>
      <c r="K9" s="11">
        <f>DATA!K9</f>
        <v>74.680000000000007</v>
      </c>
      <c r="L9" s="11">
        <f>DATA!L9</f>
        <v>92</v>
      </c>
      <c r="M9" s="11">
        <f>DATA!M9</f>
        <v>92.13</v>
      </c>
      <c r="O9" s="7" t="s">
        <v>100</v>
      </c>
      <c r="P9" s="7">
        <f>CORREL(C4:C41,$G$4:$G$41)</f>
        <v>-0.23132296100673705</v>
      </c>
      <c r="Q9" s="7">
        <f t="shared" ref="Q9:Z9" si="6">CORREL(D4:D41,$G$4:$G$41)</f>
        <v>0.27872455356068176</v>
      </c>
      <c r="R9" s="7">
        <f t="shared" si="6"/>
        <v>-0.69359497230430756</v>
      </c>
      <c r="S9" s="7">
        <f t="shared" si="6"/>
        <v>0.8902975507238301</v>
      </c>
      <c r="T9" s="7">
        <f t="shared" si="6"/>
        <v>0.99999999999999989</v>
      </c>
      <c r="U9" s="7">
        <f t="shared" si="6"/>
        <v>3.529199255962482E-2</v>
      </c>
      <c r="V9" s="7">
        <f t="shared" si="6"/>
        <v>4.7855003100148369E-2</v>
      </c>
      <c r="W9" s="7">
        <f t="shared" si="6"/>
        <v>0.51794247201288945</v>
      </c>
      <c r="X9" s="7">
        <f t="shared" si="6"/>
        <v>0.97400735495611379</v>
      </c>
      <c r="Y9" s="7">
        <f t="shared" si="6"/>
        <v>0.2260378073856287</v>
      </c>
      <c r="Z9" s="7">
        <f t="shared" si="6"/>
        <v>0.7436182601247473</v>
      </c>
      <c r="AC9" s="6" t="s">
        <v>96</v>
      </c>
      <c r="AD9" s="6" t="s">
        <v>97</v>
      </c>
      <c r="AE9" s="6" t="s">
        <v>98</v>
      </c>
      <c r="AF9" s="6" t="s">
        <v>99</v>
      </c>
      <c r="AG9" s="6" t="s">
        <v>100</v>
      </c>
      <c r="AH9" s="6" t="s">
        <v>101</v>
      </c>
      <c r="AI9" s="6" t="s">
        <v>102</v>
      </c>
      <c r="AJ9" s="6" t="s">
        <v>103</v>
      </c>
      <c r="AK9" s="6" t="s">
        <v>104</v>
      </c>
      <c r="AL9" s="6" t="s">
        <v>107</v>
      </c>
      <c r="AM9" s="6" t="s">
        <v>105</v>
      </c>
    </row>
    <row r="10" spans="1:40" x14ac:dyDescent="0.3">
      <c r="A10" s="7">
        <v>7</v>
      </c>
      <c r="B10" s="11" t="str">
        <f>DATA!B10</f>
        <v>MALANG</v>
      </c>
      <c r="C10" s="11">
        <f>DATA!C10</f>
        <v>2715.6</v>
      </c>
      <c r="D10" s="11">
        <f>DATA!D10</f>
        <v>26.69</v>
      </c>
      <c r="E10" s="11">
        <f>DATA!E10</f>
        <v>251.36</v>
      </c>
      <c r="F10" s="11">
        <f>DATA!F10</f>
        <v>94.55</v>
      </c>
      <c r="G10" s="11">
        <f>DATA!G10</f>
        <v>7.75</v>
      </c>
      <c r="H10" s="11">
        <f>DATA!H10</f>
        <v>70.66</v>
      </c>
      <c r="I10" s="11">
        <f>DATA!I10</f>
        <v>86484</v>
      </c>
      <c r="J10" s="11">
        <f>DATA!J10</f>
        <v>618371</v>
      </c>
      <c r="K10" s="11">
        <f>DATA!K10</f>
        <v>73</v>
      </c>
      <c r="L10" s="11">
        <f>DATA!L10</f>
        <v>98.18</v>
      </c>
      <c r="M10" s="11">
        <f>DATA!M10</f>
        <v>84.03</v>
      </c>
      <c r="O10" s="7" t="s">
        <v>101</v>
      </c>
      <c r="P10" s="7">
        <f>CORREL(C4:C41,$H$4:$H$41)</f>
        <v>-3.683004957731642E-2</v>
      </c>
      <c r="Q10" s="7">
        <f t="shared" ref="Q10:Z10" si="7">CORREL(D4:D41,$H$4:$H$41)</f>
        <v>-0.21151943107128504</v>
      </c>
      <c r="R10" s="7">
        <f t="shared" si="7"/>
        <v>-8.0074937463554374E-2</v>
      </c>
      <c r="S10" s="7">
        <f t="shared" si="7"/>
        <v>2.8495130121507374E-2</v>
      </c>
      <c r="T10" s="7">
        <f t="shared" si="7"/>
        <v>3.529199255962482E-2</v>
      </c>
      <c r="U10" s="7">
        <f t="shared" si="7"/>
        <v>1.0000000000000002</v>
      </c>
      <c r="V10" s="7">
        <f t="shared" si="7"/>
        <v>3.3608688523777908E-2</v>
      </c>
      <c r="W10" s="7">
        <f t="shared" si="7"/>
        <v>0.12297533818342088</v>
      </c>
      <c r="X10" s="7">
        <f t="shared" si="7"/>
        <v>5.0657406518862899E-2</v>
      </c>
      <c r="Y10" s="7">
        <f t="shared" si="7"/>
        <v>-0.18377168547583692</v>
      </c>
      <c r="Z10" s="7">
        <f t="shared" si="7"/>
        <v>0.1319515202362459</v>
      </c>
      <c r="AB10" t="s">
        <v>137</v>
      </c>
      <c r="AC10" s="74">
        <f>STANDARDIZE(C4,AC4,AC5)</f>
        <v>-0.74966512064921886</v>
      </c>
      <c r="AD10" s="74">
        <f>STANDARDIZE(D4,$AD$4,$AD$5)</f>
        <v>-0.18691665337262686</v>
      </c>
      <c r="AE10" s="74">
        <f>STANDARDIZE(E4,$AE$4,$AE$5)</f>
        <v>-0.50483213119395265</v>
      </c>
      <c r="AF10" s="74">
        <f>STANDARDIZE(F4,$AF$4,$AF$5)</f>
        <v>0.25900515972239824</v>
      </c>
      <c r="AG10" s="74">
        <f>STANDARDIZE(G4,$AG$4,$AG$5)</f>
        <v>-0.30280813683922847</v>
      </c>
      <c r="AH10" s="74">
        <f>STANDARDIZE(H4,$AH$4,$AH$5)</f>
        <v>0.91578919812406023</v>
      </c>
      <c r="AI10" s="74">
        <f>STANDARDIZE(I4,$AI$4,$AI$5)</f>
        <v>-0.9533694861793478</v>
      </c>
      <c r="AJ10" s="74">
        <f>STANDARDIZE(J4,$AJ$4,$AJ$5)</f>
        <v>-1.1784658883361447</v>
      </c>
      <c r="AK10" s="74">
        <f>STANDARDIZE(K4,$AJ$4,$AJ$5)</f>
        <v>-4.8174707030317636</v>
      </c>
      <c r="AL10" s="74">
        <f>STANDARDIZE(L4,$AL$4,$AL$5)</f>
        <v>-3.3553079329263018</v>
      </c>
      <c r="AM10" s="74">
        <f>STANDARDIZE(M4,$AM$4,$AM$5)</f>
        <v>-0.59368284062762844</v>
      </c>
      <c r="AN10" t="str">
        <f>IF(OR(MIN(AC10:AM10)&lt;=-3,MAX(AC10:AM10)&gt;3),"outlier","gada tuh outliernya")</f>
        <v>outlier</v>
      </c>
    </row>
    <row r="11" spans="1:40" x14ac:dyDescent="0.3">
      <c r="A11" s="7">
        <v>8</v>
      </c>
      <c r="B11" s="11" t="str">
        <f>DATA!B11</f>
        <v>LUMAJANG</v>
      </c>
      <c r="C11" s="11">
        <f>DATA!C11</f>
        <v>1139.0999999999999</v>
      </c>
      <c r="D11" s="11">
        <f>DATA!D11</f>
        <v>33.119999999999997</v>
      </c>
      <c r="E11" s="11">
        <f>DATA!E11</f>
        <v>93.82</v>
      </c>
      <c r="F11" s="11">
        <f>DATA!F11</f>
        <v>94.28</v>
      </c>
      <c r="G11" s="11">
        <f>DATA!G11</f>
        <v>7.14</v>
      </c>
      <c r="H11" s="11">
        <f>DATA!H11</f>
        <v>68.489999999999995</v>
      </c>
      <c r="I11" s="11">
        <f>DATA!I11</f>
        <v>22826</v>
      </c>
      <c r="J11" s="11">
        <f>DATA!J11</f>
        <v>718784</v>
      </c>
      <c r="K11" s="11">
        <f>DATA!K11</f>
        <v>69.37</v>
      </c>
      <c r="L11" s="11">
        <f>DATA!L11</f>
        <v>95.49</v>
      </c>
      <c r="M11" s="11">
        <f>DATA!M11</f>
        <v>77.48</v>
      </c>
      <c r="O11" s="7" t="s">
        <v>102</v>
      </c>
      <c r="P11" s="7">
        <f>CORREL(C4:C41,$I$4:$I$41)</f>
        <v>0.92716632000275423</v>
      </c>
      <c r="Q11" s="7">
        <f t="shared" ref="Q11:Z11" si="8">CORREL(D4:D41,$I$4:$I$41)</f>
        <v>-0.43790692139811827</v>
      </c>
      <c r="R11" s="7">
        <f t="shared" si="8"/>
        <v>0.5277299088552958</v>
      </c>
      <c r="S11" s="7">
        <f t="shared" si="8"/>
        <v>0.16117794010645226</v>
      </c>
      <c r="T11" s="7">
        <f t="shared" si="8"/>
        <v>4.7855003100148369E-2</v>
      </c>
      <c r="U11" s="7">
        <f t="shared" si="8"/>
        <v>3.3608688523777908E-2</v>
      </c>
      <c r="V11" s="7">
        <f t="shared" si="8"/>
        <v>1</v>
      </c>
      <c r="W11" s="7">
        <f t="shared" si="8"/>
        <v>0.24685564330271664</v>
      </c>
      <c r="X11" s="7">
        <f t="shared" si="8"/>
        <v>0.13452976982886841</v>
      </c>
      <c r="Y11" s="7">
        <f t="shared" si="8"/>
        <v>-3.9901659213575899E-2</v>
      </c>
      <c r="Z11" s="7">
        <f t="shared" si="8"/>
        <v>0.10699940644291372</v>
      </c>
      <c r="AB11" t="s">
        <v>138</v>
      </c>
      <c r="AC11" s="74">
        <f t="shared" ref="AC11:AC47" si="9">STANDARDIZE(C5,$AC$4,$AC$5)</f>
        <v>-0.19800631600967433</v>
      </c>
      <c r="AD11" s="74">
        <f t="shared" ref="AD11:AD47" si="10">STANDARDIZE(D5,$AD$4,$AD$5)</f>
        <v>-7.0503093964559879E-2</v>
      </c>
      <c r="AE11" s="74">
        <f t="shared" ref="AE11:AE47" si="11">STANDARDIZE(E5,$AE$4,$AE$5)</f>
        <v>-0.39345379349255877</v>
      </c>
      <c r="AF11" s="74">
        <f t="shared" ref="AF11:AF47" si="12">STANDARDIZE(F5,$AF$4,$AF$5)</f>
        <v>-0.68521308323533148</v>
      </c>
      <c r="AG11" s="74">
        <f t="shared" ref="AG11:AG47" si="13">STANDARDIZE(G5,$AG$4,$AG$5)</f>
        <v>-0.3639165234557481</v>
      </c>
      <c r="AH11" s="74">
        <f t="shared" ref="AH11:AH47" si="14">STANDARDIZE(H5,$AH$4,$AH$5)</f>
        <v>0.40085627319947092</v>
      </c>
      <c r="AI11" s="74">
        <f t="shared" ref="AI11:AI47" si="15">STANDARDIZE(I5,$AI$4,$AI$5)</f>
        <v>-0.12246398570226938</v>
      </c>
      <c r="AJ11" s="74">
        <f t="shared" ref="AJ11:AJ47" si="16">STANDARDIZE(J5,$AJ$4,$AJ$5)</f>
        <v>-0.64282848727698494</v>
      </c>
      <c r="AK11" s="74">
        <f t="shared" ref="AK11:AK47" si="17">STANDARDIZE(K5,$AK$4,$AK$5)</f>
        <v>-0.32311507187531013</v>
      </c>
      <c r="AL11" s="74">
        <f t="shared" ref="AL11:AL47" si="18">STANDARDIZE(L5,$AL$4,$AL$5)</f>
        <v>-0.35796898550911821</v>
      </c>
      <c r="AM11" s="74">
        <f t="shared" ref="AM11:AM47" si="19">STANDARDIZE(M5,$AM$4,$AM$5)</f>
        <v>0.43279021577555621</v>
      </c>
      <c r="AN11" t="str">
        <f t="shared" ref="AN11:AN47" si="20">IF(OR(MIN(AC11:AM11)&lt;=-3,MAX(AC11:AM11)&gt;3),"outlier","gada tuh outliernya")</f>
        <v>gada tuh outliernya</v>
      </c>
    </row>
    <row r="12" spans="1:40" s="17" customFormat="1" x14ac:dyDescent="0.3">
      <c r="A12" s="7">
        <v>9</v>
      </c>
      <c r="B12" s="11" t="str">
        <f>DATA!B12</f>
        <v>JEMBER</v>
      </c>
      <c r="C12" s="11">
        <f>DATA!C12</f>
        <v>2586.8000000000002</v>
      </c>
      <c r="D12" s="11">
        <f>DATA!D12</f>
        <v>35.799999999999997</v>
      </c>
      <c r="E12" s="11">
        <f>DATA!E12</f>
        <v>236.73</v>
      </c>
      <c r="F12" s="11">
        <f>DATA!F12</f>
        <v>87.84</v>
      </c>
      <c r="G12" s="11">
        <f>DATA!G12</f>
        <v>6.52</v>
      </c>
      <c r="H12" s="11">
        <f>DATA!H12</f>
        <v>72.3</v>
      </c>
      <c r="I12" s="11">
        <f>DATA!I12</f>
        <v>59716</v>
      </c>
      <c r="J12" s="11">
        <f>DATA!J12</f>
        <v>569040</v>
      </c>
      <c r="K12" s="11">
        <f>DATA!K12</f>
        <v>70.42</v>
      </c>
      <c r="L12" s="11">
        <f>DATA!L12</f>
        <v>97.51</v>
      </c>
      <c r="M12" s="11">
        <f>DATA!M12</f>
        <v>64.47</v>
      </c>
      <c r="N12"/>
      <c r="O12" s="7" t="s">
        <v>103</v>
      </c>
      <c r="P12" s="7">
        <f>CORREL(C4:C41,$J$4:$J$41)</f>
        <v>0.13761756544591708</v>
      </c>
      <c r="Q12" s="7">
        <f t="shared" ref="Q12:Z12" si="21">CORREL(D4:D41,$J$4:$J$41)</f>
        <v>6.467514748769633E-2</v>
      </c>
      <c r="R12" s="7">
        <f t="shared" si="21"/>
        <v>-0.11016237898246002</v>
      </c>
      <c r="S12" s="7">
        <f t="shared" si="21"/>
        <v>0.44764270882095714</v>
      </c>
      <c r="T12" s="7">
        <f t="shared" si="21"/>
        <v>0.51794247201288945</v>
      </c>
      <c r="U12" s="7">
        <f t="shared" si="21"/>
        <v>0.12297533818342088</v>
      </c>
      <c r="V12" s="7">
        <f t="shared" si="21"/>
        <v>0.24685564330271664</v>
      </c>
      <c r="W12" s="7">
        <f t="shared" si="21"/>
        <v>1</v>
      </c>
      <c r="X12" s="7">
        <f t="shared" si="21"/>
        <v>0.56842857118953061</v>
      </c>
      <c r="Y12" s="7">
        <f t="shared" si="21"/>
        <v>0.18882156282059523</v>
      </c>
      <c r="Z12" s="7">
        <f t="shared" si="21"/>
        <v>0.37942713091553493</v>
      </c>
      <c r="AB12" t="s">
        <v>139</v>
      </c>
      <c r="AC12" s="74">
        <f t="shared" si="9"/>
        <v>-0.52217083028373235</v>
      </c>
      <c r="AD12" s="74">
        <f t="shared" si="10"/>
        <v>-6.2749232566603093E-3</v>
      </c>
      <c r="AE12" s="74">
        <f t="shared" si="11"/>
        <v>-0.5288578178885277</v>
      </c>
      <c r="AF12" s="74">
        <f t="shared" si="12"/>
        <v>0.1241168392998659</v>
      </c>
      <c r="AG12" s="74">
        <f t="shared" si="13"/>
        <v>-0.29058645951592427</v>
      </c>
      <c r="AH12" s="74">
        <f t="shared" si="14"/>
        <v>0.83354296705971598</v>
      </c>
      <c r="AI12" s="74">
        <f t="shared" si="15"/>
        <v>-0.35623233352864864</v>
      </c>
      <c r="AJ12" s="74">
        <f t="shared" si="16"/>
        <v>-1.081537818261832</v>
      </c>
      <c r="AK12" s="74">
        <f t="shared" si="17"/>
        <v>-0.58554700481398592</v>
      </c>
      <c r="AL12" s="74">
        <f t="shared" si="18"/>
        <v>-2.3695351800160815</v>
      </c>
      <c r="AM12" s="74">
        <f t="shared" si="19"/>
        <v>-0.27509355326748303</v>
      </c>
      <c r="AN12" t="str">
        <f t="shared" si="20"/>
        <v>gada tuh outliernya</v>
      </c>
    </row>
    <row r="13" spans="1:40" s="17" customFormat="1" x14ac:dyDescent="0.3">
      <c r="A13" s="7">
        <v>10</v>
      </c>
      <c r="B13" s="11" t="str">
        <f>DATA!B13</f>
        <v>BANYUWANGI</v>
      </c>
      <c r="C13" s="11">
        <f>DATA!C13</f>
        <v>1743.9</v>
      </c>
      <c r="D13" s="11">
        <f>DATA!D13</f>
        <v>25.7</v>
      </c>
      <c r="E13" s="11">
        <f>DATA!E13</f>
        <v>119.52</v>
      </c>
      <c r="F13" s="11">
        <f>DATA!F13</f>
        <v>93.44</v>
      </c>
      <c r="G13" s="11">
        <f>DATA!G13</f>
        <v>7.76</v>
      </c>
      <c r="H13" s="11">
        <f>DATA!H13</f>
        <v>79.040000000000006</v>
      </c>
      <c r="I13" s="11">
        <f>DATA!I13</f>
        <v>52041</v>
      </c>
      <c r="J13" s="11">
        <f>DATA!J13</f>
        <v>642992</v>
      </c>
      <c r="K13" s="11">
        <f>DATA!K13</f>
        <v>73.790000000000006</v>
      </c>
      <c r="L13" s="11">
        <f>DATA!L13</f>
        <v>97.44</v>
      </c>
      <c r="M13" s="11">
        <f>DATA!M13</f>
        <v>82.63</v>
      </c>
      <c r="N13"/>
      <c r="O13" s="7" t="s">
        <v>104</v>
      </c>
      <c r="P13" s="7">
        <f>CORREL(C4:C41,$K$4:$K$41)</f>
        <v>-0.13387389797172772</v>
      </c>
      <c r="Q13" s="7">
        <f t="shared" ref="Q13:Z13" si="22">CORREL(D4:D41,$K$4:$K$41)</f>
        <v>0.25713577850505637</v>
      </c>
      <c r="R13" s="7">
        <f t="shared" si="22"/>
        <v>-0.62005045660096891</v>
      </c>
      <c r="S13" s="7">
        <f t="shared" si="22"/>
        <v>0.82102020141319176</v>
      </c>
      <c r="T13" s="7">
        <f t="shared" si="22"/>
        <v>0.97400735495611379</v>
      </c>
      <c r="U13" s="7">
        <f t="shared" si="22"/>
        <v>5.0657406518862899E-2</v>
      </c>
      <c r="V13" s="7">
        <f t="shared" si="22"/>
        <v>0.13452976982886841</v>
      </c>
      <c r="W13" s="7">
        <f t="shared" si="22"/>
        <v>0.56842857118953061</v>
      </c>
      <c r="X13" s="7">
        <f t="shared" si="22"/>
        <v>0.99999999999999989</v>
      </c>
      <c r="Y13" s="7">
        <f t="shared" si="22"/>
        <v>0.2756708229583843</v>
      </c>
      <c r="Z13" s="7">
        <f t="shared" si="22"/>
        <v>0.72632736138304765</v>
      </c>
      <c r="AB13" t="s">
        <v>140</v>
      </c>
      <c r="AC13" s="74">
        <f t="shared" si="9"/>
        <v>2.2211720943338929E-2</v>
      </c>
      <c r="AD13" s="74">
        <f t="shared" si="10"/>
        <v>-0.67505075075266086</v>
      </c>
      <c r="AE13" s="74">
        <f t="shared" si="11"/>
        <v>-0.6144307883994522</v>
      </c>
      <c r="AF13" s="74">
        <f t="shared" si="12"/>
        <v>0.55436406823380524</v>
      </c>
      <c r="AG13" s="74">
        <f t="shared" si="13"/>
        <v>0.17383727876962637</v>
      </c>
      <c r="AH13" s="74">
        <f t="shared" si="14"/>
        <v>0.29536654205172597</v>
      </c>
      <c r="AI13" s="74">
        <f t="shared" si="15"/>
        <v>0.28055687116906924</v>
      </c>
      <c r="AJ13" s="74">
        <f t="shared" si="16"/>
        <v>-0.37414175184208431</v>
      </c>
      <c r="AK13" s="74">
        <f t="shared" si="17"/>
        <v>-6.9061034983846775E-3</v>
      </c>
      <c r="AL13" s="74">
        <f t="shared" si="18"/>
        <v>0.37504152306514793</v>
      </c>
      <c r="AM13" s="74">
        <f t="shared" si="19"/>
        <v>0.27141600755657813</v>
      </c>
      <c r="AN13" t="str">
        <f t="shared" si="20"/>
        <v>gada tuh outliernya</v>
      </c>
    </row>
    <row r="14" spans="1:40" x14ac:dyDescent="0.3">
      <c r="A14" s="7">
        <v>11</v>
      </c>
      <c r="B14" s="11" t="str">
        <f>DATA!B14</f>
        <v>BONDOWOSO</v>
      </c>
      <c r="C14" s="11">
        <f>DATA!C14</f>
        <v>788.2</v>
      </c>
      <c r="D14" s="11">
        <f>DATA!D14</f>
        <v>54.19</v>
      </c>
      <c r="E14" s="11">
        <f>DATA!E14</f>
        <v>105.13</v>
      </c>
      <c r="F14" s="11">
        <f>DATA!F14</f>
        <v>86.14</v>
      </c>
      <c r="G14" s="11">
        <f>DATA!G14</f>
        <v>6.36</v>
      </c>
      <c r="H14" s="11">
        <f>DATA!H14</f>
        <v>74.39</v>
      </c>
      <c r="I14" s="11">
        <f>DATA!I14</f>
        <v>19432</v>
      </c>
      <c r="J14" s="11">
        <f>DATA!J14</f>
        <v>554571</v>
      </c>
      <c r="K14" s="11">
        <f>DATA!K14</f>
        <v>70.56</v>
      </c>
      <c r="L14" s="11">
        <f>DATA!L14</f>
        <v>94.43</v>
      </c>
      <c r="M14" s="11">
        <f>DATA!M14</f>
        <v>57.41</v>
      </c>
      <c r="O14" s="7" t="s">
        <v>107</v>
      </c>
      <c r="P14" s="7">
        <f>CORREL(C4:C41,$L$4:$L$41)</f>
        <v>-4.7215369559889329E-2</v>
      </c>
      <c r="Q14" s="7">
        <f t="shared" ref="Q14:Z14" si="23">CORREL(D4:D41,$L$4:$L$41)</f>
        <v>8.5637098070662721E-2</v>
      </c>
      <c r="R14" s="7">
        <f t="shared" si="23"/>
        <v>-0.16251974281999809</v>
      </c>
      <c r="S14" s="7">
        <f t="shared" si="23"/>
        <v>7.4185729886668939E-2</v>
      </c>
      <c r="T14" s="7">
        <f t="shared" si="23"/>
        <v>0.2260378073856287</v>
      </c>
      <c r="U14" s="7">
        <f t="shared" si="23"/>
        <v>-0.18377168547583692</v>
      </c>
      <c r="V14" s="7">
        <f t="shared" si="23"/>
        <v>-3.9901659213575899E-2</v>
      </c>
      <c r="W14" s="7">
        <f t="shared" si="23"/>
        <v>0.18882156282059523</v>
      </c>
      <c r="X14" s="7">
        <f t="shared" si="23"/>
        <v>0.2756708229583843</v>
      </c>
      <c r="Y14" s="7">
        <f t="shared" si="23"/>
        <v>1</v>
      </c>
      <c r="Z14" s="7">
        <f t="shared" si="23"/>
        <v>7.3897809279079171E-2</v>
      </c>
      <c r="AB14" t="s">
        <v>141</v>
      </c>
      <c r="AC14" s="74">
        <f t="shared" si="9"/>
        <v>0.23871738370631487</v>
      </c>
      <c r="AD14" s="74">
        <f t="shared" si="10"/>
        <v>-1.0250942811107115</v>
      </c>
      <c r="AE14" s="74">
        <f t="shared" si="11"/>
        <v>-0.12309066482459427</v>
      </c>
      <c r="AF14" s="74">
        <f t="shared" si="12"/>
        <v>0.50552519359806203</v>
      </c>
      <c r="AG14" s="74">
        <f t="shared" si="13"/>
        <v>-0.33336233014748828</v>
      </c>
      <c r="AH14" s="74">
        <f t="shared" si="14"/>
        <v>0.18808884935910303</v>
      </c>
      <c r="AI14" s="74">
        <f>STANDARDIZE(I8,$AI$4,$AI$5)</f>
        <v>0.21839740433306642</v>
      </c>
      <c r="AJ14" s="74">
        <f t="shared" si="16"/>
        <v>-0.93743654091905138</v>
      </c>
      <c r="AK14" s="74">
        <f t="shared" si="17"/>
        <v>-0.39625184007133446</v>
      </c>
      <c r="AL14" s="74">
        <f t="shared" si="18"/>
        <v>6.1195069681337026E-2</v>
      </c>
      <c r="AM14" s="74">
        <f t="shared" si="19"/>
        <v>-0.17361080376895111</v>
      </c>
      <c r="AN14" t="str">
        <f t="shared" si="20"/>
        <v>gada tuh outliernya</v>
      </c>
    </row>
    <row r="15" spans="1:40" x14ac:dyDescent="0.3">
      <c r="A15" s="7">
        <v>12</v>
      </c>
      <c r="B15" s="11" t="str">
        <f>DATA!B15</f>
        <v>SITUBONDO</v>
      </c>
      <c r="C15" s="11">
        <f>DATA!C15</f>
        <v>697</v>
      </c>
      <c r="D15" s="11">
        <f>DATA!D15</f>
        <v>39.090000000000003</v>
      </c>
      <c r="E15" s="11">
        <f>DATA!E15</f>
        <v>82.62</v>
      </c>
      <c r="F15" s="11">
        <f>DATA!F15</f>
        <v>85.7</v>
      </c>
      <c r="G15" s="11">
        <f>DATA!G15</f>
        <v>6.9</v>
      </c>
      <c r="H15" s="11">
        <f>DATA!H15</f>
        <v>75.28</v>
      </c>
      <c r="I15" s="11">
        <f>DATA!I15</f>
        <v>13861</v>
      </c>
      <c r="J15" s="11">
        <f>DATA!J15</f>
        <v>548337</v>
      </c>
      <c r="K15" s="11">
        <f>DATA!K15</f>
        <v>70.650000000000006</v>
      </c>
      <c r="L15" s="11">
        <f>DATA!L15</f>
        <v>97.45</v>
      </c>
      <c r="M15" s="11">
        <f>DATA!M15</f>
        <v>59.37</v>
      </c>
      <c r="O15" s="7" t="s">
        <v>105</v>
      </c>
      <c r="P15" s="7">
        <f>CORREL(C4:C41,$M$4:$M$41)</f>
        <v>-9.1132488480276969E-2</v>
      </c>
      <c r="Q15" s="7">
        <f t="shared" ref="Q15:Z15" si="24">CORREL(D4:D41,$M$4:$M$41)</f>
        <v>0.30447768977448525</v>
      </c>
      <c r="R15" s="7">
        <f t="shared" si="24"/>
        <v>-0.43810331087944515</v>
      </c>
      <c r="S15" s="7">
        <f t="shared" si="24"/>
        <v>0.75186065660575063</v>
      </c>
      <c r="T15" s="7">
        <f t="shared" si="24"/>
        <v>0.7436182601247473</v>
      </c>
      <c r="U15" s="7">
        <f t="shared" si="24"/>
        <v>0.1319515202362459</v>
      </c>
      <c r="V15" s="7">
        <f t="shared" si="24"/>
        <v>0.10699940644291372</v>
      </c>
      <c r="W15" s="7">
        <f t="shared" si="24"/>
        <v>0.37942713091553493</v>
      </c>
      <c r="X15" s="7">
        <f t="shared" si="24"/>
        <v>0.72632736138304765</v>
      </c>
      <c r="Y15" s="7">
        <f t="shared" si="24"/>
        <v>7.3897809279079171E-2</v>
      </c>
      <c r="Z15" s="7">
        <f t="shared" si="24"/>
        <v>1</v>
      </c>
      <c r="AB15" t="s">
        <v>142</v>
      </c>
      <c r="AC15" s="74">
        <f t="shared" si="9"/>
        <v>0.86774206646623719</v>
      </c>
      <c r="AD15" s="74">
        <f t="shared" si="10"/>
        <v>-0.37799546122862726</v>
      </c>
      <c r="AE15" s="74">
        <f t="shared" si="11"/>
        <v>0.90378498130650065</v>
      </c>
      <c r="AF15" s="74">
        <f t="shared" si="12"/>
        <v>0.10551155372434455</v>
      </c>
      <c r="AG15" s="74">
        <f t="shared" si="13"/>
        <v>-8.2817945019756894E-2</v>
      </c>
      <c r="AH15" s="74">
        <f t="shared" si="14"/>
        <v>-0.23744599832163399</v>
      </c>
      <c r="AI15" s="74">
        <f t="shared" si="15"/>
        <v>0.8970325246131915</v>
      </c>
      <c r="AJ15" s="74">
        <f t="shared" si="16"/>
        <v>-0.4987421760532616</v>
      </c>
      <c r="AK15" s="74">
        <f t="shared" si="17"/>
        <v>-4.5285924579411299E-4</v>
      </c>
      <c r="AL15" s="74">
        <f t="shared" si="18"/>
        <v>-0.86770617825329155</v>
      </c>
      <c r="AM15" s="74">
        <f t="shared" si="19"/>
        <v>0.6274374566170019</v>
      </c>
      <c r="AN15" t="str">
        <f t="shared" si="20"/>
        <v>gada tuh outliernya</v>
      </c>
    </row>
    <row r="16" spans="1:40" ht="15" thickBot="1" x14ac:dyDescent="0.35">
      <c r="A16" s="7">
        <v>13</v>
      </c>
      <c r="B16" s="11" t="str">
        <f>DATA!B16</f>
        <v>PROBOLINGGO</v>
      </c>
      <c r="C16" s="11">
        <f>DATA!C16</f>
        <v>1176.9000000000001</v>
      </c>
      <c r="D16" s="11">
        <f>DATA!D16</f>
        <v>54.33</v>
      </c>
      <c r="E16" s="11">
        <f>DATA!E16</f>
        <v>205.02</v>
      </c>
      <c r="F16" s="11">
        <f>DATA!F16</f>
        <v>85.83</v>
      </c>
      <c r="G16" s="11">
        <f>DATA!G16</f>
        <v>6.29</v>
      </c>
      <c r="H16" s="11">
        <f>DATA!H16</f>
        <v>69.48</v>
      </c>
      <c r="I16" s="11">
        <f>DATA!I16</f>
        <v>20647</v>
      </c>
      <c r="J16" s="11">
        <f>DATA!J16</f>
        <v>518809</v>
      </c>
      <c r="K16" s="11">
        <f>DATA!K16</f>
        <v>70.36</v>
      </c>
      <c r="L16" s="11">
        <f>DATA!L16</f>
        <v>97.75</v>
      </c>
      <c r="M16" s="11">
        <f>DATA!M16</f>
        <v>66.12</v>
      </c>
      <c r="AB16" t="s">
        <v>143</v>
      </c>
      <c r="AC16" s="74">
        <f t="shared" si="9"/>
        <v>2.4097138100401345</v>
      </c>
      <c r="AD16" s="74">
        <f t="shared" si="10"/>
        <v>-1.5132283784907459</v>
      </c>
      <c r="AE16" s="74">
        <f t="shared" si="11"/>
        <v>2.0929081659799724</v>
      </c>
      <c r="AF16" s="74">
        <f t="shared" si="12"/>
        <v>0.14737344626926677</v>
      </c>
      <c r="AG16" s="74">
        <f t="shared" si="13"/>
        <v>-0.38224903944070421</v>
      </c>
      <c r="AH16" s="74">
        <f t="shared" si="14"/>
        <v>-6.580169001343758E-2</v>
      </c>
      <c r="AI16" s="74">
        <f t="shared" si="15"/>
        <v>2.2674253192832641</v>
      </c>
      <c r="AJ16" s="74">
        <f t="shared" si="16"/>
        <v>-0.19069454749778006</v>
      </c>
      <c r="AK16" s="74">
        <f t="shared" si="17"/>
        <v>-0.36183453739085353</v>
      </c>
      <c r="AL16" s="74">
        <f t="shared" si="18"/>
        <v>0.43401938007687069</v>
      </c>
      <c r="AM16" s="74">
        <f t="shared" si="19"/>
        <v>-4.6341453988005141E-2</v>
      </c>
      <c r="AN16" t="str">
        <f t="shared" si="20"/>
        <v>gada tuh outliernya</v>
      </c>
    </row>
    <row r="17" spans="1:40" ht="15" thickBot="1" x14ac:dyDescent="0.35">
      <c r="A17" s="7">
        <v>14</v>
      </c>
      <c r="B17" s="11" t="str">
        <f>DATA!B17</f>
        <v>PASURUAN</v>
      </c>
      <c r="C17" s="11">
        <f>DATA!C17</f>
        <v>1644.5</v>
      </c>
      <c r="D17" s="11">
        <f>DATA!D17</f>
        <v>39.840000000000003</v>
      </c>
      <c r="E17" s="11">
        <f>DATA!E17</f>
        <v>154.09</v>
      </c>
      <c r="F17" s="11">
        <f>DATA!F17</f>
        <v>95.48</v>
      </c>
      <c r="G17" s="11">
        <f>DATA!G17</f>
        <v>7.44</v>
      </c>
      <c r="H17" s="11">
        <f>DATA!H17</f>
        <v>71.209999999999994</v>
      </c>
      <c r="I17" s="11">
        <f>DATA!I17</f>
        <v>50171</v>
      </c>
      <c r="J17" s="11">
        <f>DATA!J17</f>
        <v>608992</v>
      </c>
      <c r="K17" s="11">
        <f>DATA!K17</f>
        <v>71.91</v>
      </c>
      <c r="L17" s="11">
        <f>DATA!L17</f>
        <v>97.63</v>
      </c>
      <c r="M17" s="11">
        <f>DATA!M17</f>
        <v>86.7</v>
      </c>
      <c r="O17" s="108" t="s">
        <v>109</v>
      </c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10"/>
      <c r="AB17" t="s">
        <v>144</v>
      </c>
      <c r="AC17" s="74">
        <f t="shared" si="9"/>
        <v>6.8690645802606004E-2</v>
      </c>
      <c r="AD17" s="74">
        <f t="shared" si="10"/>
        <v>-0.99699445642600615</v>
      </c>
      <c r="AE17" s="74">
        <f t="shared" si="11"/>
        <v>-0.24351571171345179</v>
      </c>
      <c r="AF17" s="74">
        <f t="shared" si="12"/>
        <v>8.458060745188177E-2</v>
      </c>
      <c r="AG17" s="74">
        <f t="shared" si="13"/>
        <v>-0.75501019780147538</v>
      </c>
      <c r="AH17" s="74">
        <f t="shared" si="14"/>
        <v>-0.25979551763259706</v>
      </c>
      <c r="AI17" s="74">
        <f t="shared" si="15"/>
        <v>-0.31881477211952536</v>
      </c>
      <c r="AJ17" s="74">
        <f t="shared" si="16"/>
        <v>0.5607019089502977</v>
      </c>
      <c r="AK17" s="74">
        <f t="shared" si="17"/>
        <v>-1.1426770919542812</v>
      </c>
      <c r="AL17" s="74">
        <f t="shared" si="18"/>
        <v>-0.13258931764289439</v>
      </c>
      <c r="AM17" s="74">
        <f t="shared" si="19"/>
        <v>-0.59118736318094312</v>
      </c>
      <c r="AN17" t="str">
        <f t="shared" si="20"/>
        <v>gada tuh outliernya</v>
      </c>
    </row>
    <row r="18" spans="1:40" x14ac:dyDescent="0.3">
      <c r="A18" s="7">
        <v>15</v>
      </c>
      <c r="B18" s="11" t="str">
        <f>DATA!B18</f>
        <v>SIDOARJO</v>
      </c>
      <c r="C18" s="11">
        <f>DATA!C18</f>
        <v>2148.6</v>
      </c>
      <c r="D18" s="11">
        <f>DATA!D18</f>
        <v>27.09</v>
      </c>
      <c r="E18" s="11">
        <f>DATA!E18</f>
        <v>119.15</v>
      </c>
      <c r="F18" s="11">
        <f>DATA!F18</f>
        <v>98.62</v>
      </c>
      <c r="G18" s="11">
        <f>DATA!G18</f>
        <v>10.78</v>
      </c>
      <c r="H18" s="11">
        <f>DATA!H18</f>
        <v>69.62</v>
      </c>
      <c r="I18" s="11">
        <f>DATA!I18</f>
        <v>94760</v>
      </c>
      <c r="J18" s="11">
        <f>DATA!J18</f>
        <v>824954</v>
      </c>
      <c r="K18" s="11">
        <f>DATA!K18</f>
        <v>81.88</v>
      </c>
      <c r="L18" s="11">
        <f>DATA!L18</f>
        <v>97.19</v>
      </c>
      <c r="M18" s="11">
        <f>DATA!M18</f>
        <v>94.72</v>
      </c>
      <c r="O18" s="32"/>
      <c r="P18" s="33" t="s">
        <v>96</v>
      </c>
      <c r="Q18" s="33" t="s">
        <v>97</v>
      </c>
      <c r="R18" s="33" t="s">
        <v>98</v>
      </c>
      <c r="S18" s="33" t="s">
        <v>99</v>
      </c>
      <c r="T18" s="33" t="s">
        <v>100</v>
      </c>
      <c r="U18" s="33" t="s">
        <v>101</v>
      </c>
      <c r="V18" s="33" t="s">
        <v>102</v>
      </c>
      <c r="W18" s="33" t="s">
        <v>103</v>
      </c>
      <c r="X18" s="33" t="s">
        <v>104</v>
      </c>
      <c r="Y18" s="33" t="s">
        <v>107</v>
      </c>
      <c r="Z18" s="33" t="s">
        <v>105</v>
      </c>
      <c r="AB18" t="s">
        <v>145</v>
      </c>
      <c r="AC18" s="74">
        <f t="shared" si="9"/>
        <v>2.2184522917694127</v>
      </c>
      <c r="AD18" s="74">
        <f t="shared" si="10"/>
        <v>-0.78183008455454372</v>
      </c>
      <c r="AE18" s="74">
        <f t="shared" si="11"/>
        <v>1.8759354521888409</v>
      </c>
      <c r="AF18" s="74">
        <f t="shared" si="12"/>
        <v>-1.4131448813776191</v>
      </c>
      <c r="AG18" s="74">
        <f t="shared" si="13"/>
        <v>-1.1338821948238984</v>
      </c>
      <c r="AH18" s="74">
        <f t="shared" si="14"/>
        <v>8.0811156666480116E-2</v>
      </c>
      <c r="AI18" s="74">
        <f t="shared" si="15"/>
        <v>1.179919039370765</v>
      </c>
      <c r="AJ18" s="74">
        <f t="shared" si="16"/>
        <v>-0.55984135710450544</v>
      </c>
      <c r="AK18" s="74">
        <f t="shared" si="17"/>
        <v>-0.91681354311362073</v>
      </c>
      <c r="AL18" s="74">
        <f t="shared" si="18"/>
        <v>0.29289379365596291</v>
      </c>
      <c r="AM18" s="74">
        <f t="shared" si="19"/>
        <v>-1.6733927492267644</v>
      </c>
      <c r="AN18" t="str">
        <f t="shared" si="20"/>
        <v>gada tuh outliernya</v>
      </c>
    </row>
    <row r="19" spans="1:40" x14ac:dyDescent="0.3">
      <c r="A19" s="7">
        <v>16</v>
      </c>
      <c r="B19" s="11" t="str">
        <f>DATA!B19</f>
        <v>MOJOKERTO</v>
      </c>
      <c r="C19" s="11">
        <f>DATA!C19</f>
        <v>1145.4000000000001</v>
      </c>
      <c r="D19" s="11">
        <f>DATA!D19</f>
        <v>38.36</v>
      </c>
      <c r="E19" s="11">
        <f>DATA!E19</f>
        <v>112.86</v>
      </c>
      <c r="F19" s="11">
        <f>DATA!F19</f>
        <v>96.29</v>
      </c>
      <c r="G19" s="11">
        <f>DATA!G19</f>
        <v>9.11</v>
      </c>
      <c r="H19" s="11">
        <f>DATA!H19</f>
        <v>75.510000000000005</v>
      </c>
      <c r="I19" s="11">
        <f>DATA!I19</f>
        <v>30219</v>
      </c>
      <c r="J19" s="11">
        <f>DATA!J19</f>
        <v>739483</v>
      </c>
      <c r="K19" s="11">
        <f>DATA!K19</f>
        <v>76.23</v>
      </c>
      <c r="L19" s="11">
        <f>DATA!L19</f>
        <v>98.9</v>
      </c>
      <c r="M19" s="11">
        <f>DATA!M19</f>
        <v>89.38</v>
      </c>
      <c r="O19" s="31" t="s">
        <v>96</v>
      </c>
      <c r="P19" s="7">
        <f>1-(P5^2)</f>
        <v>0</v>
      </c>
      <c r="Q19" s="7">
        <f t="shared" ref="Q19:Z19" si="25">1-(Q5^2)</f>
        <v>0.79153478226378082</v>
      </c>
      <c r="R19" s="7">
        <f t="shared" si="25"/>
        <v>0.450821398559488</v>
      </c>
      <c r="S19" s="7">
        <f t="shared" si="25"/>
        <v>0.99003166988866698</v>
      </c>
      <c r="T19" s="7">
        <f t="shared" si="25"/>
        <v>0.94648968771107556</v>
      </c>
      <c r="U19" s="7">
        <f t="shared" si="25"/>
        <v>0.99864354744813244</v>
      </c>
      <c r="V19" s="7">
        <f t="shared" si="25"/>
        <v>0.14036261505255032</v>
      </c>
      <c r="W19" s="7">
        <f t="shared" si="25"/>
        <v>0.98106140568073874</v>
      </c>
      <c r="X19" s="7">
        <f t="shared" si="25"/>
        <v>0.98207777944185548</v>
      </c>
      <c r="Y19" s="7">
        <f t="shared" si="25"/>
        <v>0.99777070887732311</v>
      </c>
      <c r="Z19" s="7">
        <f t="shared" si="25"/>
        <v>0.99169486954339214</v>
      </c>
      <c r="AB19" t="s">
        <v>146</v>
      </c>
      <c r="AC19" s="74">
        <f t="shared" si="9"/>
        <v>0.96678820985643266</v>
      </c>
      <c r="AD19" s="74">
        <f t="shared" si="10"/>
        <v>-1.5927107397417712</v>
      </c>
      <c r="AE19" s="74">
        <f t="shared" si="11"/>
        <v>0.13763252782394192</v>
      </c>
      <c r="AF19" s="74">
        <f t="shared" si="12"/>
        <v>-0.11077489109109746</v>
      </c>
      <c r="AG19" s="74">
        <f t="shared" si="13"/>
        <v>-0.37613820077905236</v>
      </c>
      <c r="AH19" s="74">
        <f t="shared" si="14"/>
        <v>0.68335419729004487</v>
      </c>
      <c r="AI19" s="74">
        <f t="shared" si="15"/>
        <v>0.86810602762807121</v>
      </c>
      <c r="AJ19" s="74">
        <f t="shared" si="16"/>
        <v>-6.4541388434412577E-3</v>
      </c>
      <c r="AK19" s="74">
        <f t="shared" si="17"/>
        <v>-0.19189910540597374</v>
      </c>
      <c r="AL19" s="74">
        <f t="shared" si="18"/>
        <v>0.27814932940303072</v>
      </c>
      <c r="AM19" s="74">
        <f t="shared" si="19"/>
        <v>-0.16279706816664891</v>
      </c>
      <c r="AN19" t="str">
        <f t="shared" si="20"/>
        <v>gada tuh outliernya</v>
      </c>
    </row>
    <row r="20" spans="1:40" x14ac:dyDescent="0.3">
      <c r="A20" s="7">
        <v>17</v>
      </c>
      <c r="B20" s="11" t="str">
        <f>DATA!B20</f>
        <v>JOMBANG</v>
      </c>
      <c r="C20" s="11">
        <f>DATA!C20</f>
        <v>1351.3</v>
      </c>
      <c r="D20" s="11">
        <f>DATA!D20</f>
        <v>45.18</v>
      </c>
      <c r="E20" s="11">
        <f>DATA!E20</f>
        <v>117.36</v>
      </c>
      <c r="F20" s="11">
        <f>DATA!F20</f>
        <v>96.41</v>
      </c>
      <c r="G20" s="11">
        <f>DATA!G20</f>
        <v>8.77</v>
      </c>
      <c r="H20" s="11">
        <f>DATA!H20</f>
        <v>71.91</v>
      </c>
      <c r="I20" s="11">
        <f>DATA!I20</f>
        <v>35334</v>
      </c>
      <c r="J20" s="11">
        <f>DATA!J20</f>
        <v>593500</v>
      </c>
      <c r="K20" s="11">
        <f>DATA!K20</f>
        <v>75.16</v>
      </c>
      <c r="L20" s="11">
        <f>DATA!L20</f>
        <v>98.01</v>
      </c>
      <c r="M20" s="11">
        <f>DATA!M20</f>
        <v>94.06</v>
      </c>
      <c r="O20" s="31" t="s">
        <v>97</v>
      </c>
      <c r="P20" s="7">
        <f t="shared" ref="P20:Z20" si="26">1-(P6^2)</f>
        <v>0.79153478226378082</v>
      </c>
      <c r="Q20" s="7">
        <f t="shared" si="26"/>
        <v>0</v>
      </c>
      <c r="R20" s="7">
        <f t="shared" si="26"/>
        <v>0.86383793036696987</v>
      </c>
      <c r="S20" s="7">
        <f t="shared" si="26"/>
        <v>0.98092956693136091</v>
      </c>
      <c r="T20" s="7">
        <f t="shared" si="26"/>
        <v>0.9223126232423986</v>
      </c>
      <c r="U20" s="7">
        <f t="shared" si="26"/>
        <v>0.9552595302792799</v>
      </c>
      <c r="V20" s="7">
        <f t="shared" si="26"/>
        <v>0.80823752819162231</v>
      </c>
      <c r="W20" s="7">
        <f t="shared" si="26"/>
        <v>0.99581712529744471</v>
      </c>
      <c r="X20" s="7">
        <f t="shared" si="26"/>
        <v>0.93388119141259862</v>
      </c>
      <c r="Y20" s="7">
        <f t="shared" si="26"/>
        <v>0.99266628743403573</v>
      </c>
      <c r="Z20" s="7">
        <f t="shared" si="26"/>
        <v>0.90729333642959231</v>
      </c>
      <c r="AB20" t="s">
        <v>147</v>
      </c>
      <c r="AC20" s="74">
        <f t="shared" si="9"/>
        <v>-0.45237819551103087</v>
      </c>
      <c r="AD20" s="74">
        <f t="shared" si="10"/>
        <v>0.69461498959328971</v>
      </c>
      <c r="AE20" s="74">
        <f t="shared" si="11"/>
        <v>-7.5780824975400299E-2</v>
      </c>
      <c r="AF20" s="74">
        <f t="shared" si="12"/>
        <v>-1.8085071998574571</v>
      </c>
      <c r="AG20" s="74">
        <f t="shared" si="13"/>
        <v>-1.2316556134103298</v>
      </c>
      <c r="AH20" s="74">
        <f t="shared" si="14"/>
        <v>0.26765313810613156</v>
      </c>
      <c r="AI20" s="74">
        <f t="shared" si="15"/>
        <v>-0.45670315802893297</v>
      </c>
      <c r="AJ20" s="74">
        <f t="shared" si="16"/>
        <v>-0.66811374542421742</v>
      </c>
      <c r="AK20" s="74">
        <f t="shared" si="17"/>
        <v>-0.88669840326819904</v>
      </c>
      <c r="AL20" s="74">
        <f t="shared" si="18"/>
        <v>-0.35586263347298419</v>
      </c>
      <c r="AM20" s="74">
        <f t="shared" si="19"/>
        <v>-2.2606617750133515</v>
      </c>
      <c r="AN20" t="str">
        <f t="shared" si="20"/>
        <v>gada tuh outliernya</v>
      </c>
    </row>
    <row r="21" spans="1:40" x14ac:dyDescent="0.3">
      <c r="A21" s="7">
        <v>18</v>
      </c>
      <c r="B21" s="11" t="str">
        <f>DATA!B21</f>
        <v>NGANJUK</v>
      </c>
      <c r="C21" s="11">
        <f>DATA!C21</f>
        <v>1124.7</v>
      </c>
      <c r="D21" s="11">
        <f>DATA!D21</f>
        <v>46.9</v>
      </c>
      <c r="E21" s="11">
        <f>DATA!E21</f>
        <v>115.86</v>
      </c>
      <c r="F21" s="11">
        <f>DATA!F21</f>
        <v>94.17</v>
      </c>
      <c r="G21" s="11">
        <f>DATA!G21</f>
        <v>8.24</v>
      </c>
      <c r="H21" s="11">
        <f>DATA!H21</f>
        <v>66.89</v>
      </c>
      <c r="I21" s="11">
        <f>DATA!I21</f>
        <v>27910</v>
      </c>
      <c r="J21" s="11">
        <f>DATA!J21</f>
        <v>581282</v>
      </c>
      <c r="K21" s="11">
        <f>DATA!K21</f>
        <v>74.7</v>
      </c>
      <c r="L21" s="11">
        <f>DATA!L21</f>
        <v>98.86</v>
      </c>
      <c r="M21" s="11">
        <f>DATA!M21</f>
        <v>87.83</v>
      </c>
      <c r="O21" s="31" t="s">
        <v>98</v>
      </c>
      <c r="P21" s="7">
        <f t="shared" ref="P21:Z21" si="27">1-(P7^2)</f>
        <v>0.450821398559488</v>
      </c>
      <c r="Q21" s="7">
        <f t="shared" si="27"/>
        <v>0.86383793036696987</v>
      </c>
      <c r="R21" s="7">
        <f t="shared" si="27"/>
        <v>0</v>
      </c>
      <c r="S21" s="7">
        <f t="shared" si="27"/>
        <v>0.66310173635416425</v>
      </c>
      <c r="T21" s="7">
        <f t="shared" si="27"/>
        <v>0.51892601439418684</v>
      </c>
      <c r="U21" s="7">
        <f t="shared" si="27"/>
        <v>0.99358800439020789</v>
      </c>
      <c r="V21" s="7">
        <f t="shared" si="27"/>
        <v>0.72150114329958126</v>
      </c>
      <c r="W21" s="7">
        <f t="shared" si="27"/>
        <v>0.98786425025692481</v>
      </c>
      <c r="X21" s="7">
        <f t="shared" si="27"/>
        <v>0.6155374312689299</v>
      </c>
      <c r="Y21" s="7">
        <f t="shared" si="27"/>
        <v>0.9735873331937217</v>
      </c>
      <c r="Z21" s="7">
        <f t="shared" si="27"/>
        <v>0.80806548899646824</v>
      </c>
      <c r="AB21" t="s">
        <v>148</v>
      </c>
      <c r="AC21" s="74">
        <f t="shared" si="9"/>
        <v>-0.58780560596359199</v>
      </c>
      <c r="AD21" s="74">
        <f t="shared" si="10"/>
        <v>-0.51769173251830769</v>
      </c>
      <c r="AE21" s="74">
        <f t="shared" si="11"/>
        <v>-0.40961922466359979</v>
      </c>
      <c r="AF21" s="74">
        <f t="shared" si="12"/>
        <v>-1.9108362705228263</v>
      </c>
      <c r="AG21" s="74">
        <f t="shared" si="13"/>
        <v>-0.9016703256811226</v>
      </c>
      <c r="AH21" s="74">
        <f t="shared" si="14"/>
        <v>0.34721742685316009</v>
      </c>
      <c r="AI21" s="74">
        <f t="shared" si="15"/>
        <v>-0.68303674609649623</v>
      </c>
      <c r="AJ21" s="74">
        <f t="shared" si="16"/>
        <v>-0.71476313852568152</v>
      </c>
      <c r="AK21" s="74">
        <f t="shared" si="17"/>
        <v>-0.86733867051042735</v>
      </c>
      <c r="AL21" s="74">
        <f t="shared" si="18"/>
        <v>0.28025568143916474</v>
      </c>
      <c r="AM21" s="74">
        <f t="shared" si="19"/>
        <v>-2.0976239151632505</v>
      </c>
      <c r="AN21" t="str">
        <f t="shared" si="20"/>
        <v>gada tuh outliernya</v>
      </c>
    </row>
    <row r="22" spans="1:40" x14ac:dyDescent="0.3">
      <c r="A22" s="7">
        <v>19</v>
      </c>
      <c r="B22" s="11" t="str">
        <f>DATA!B22</f>
        <v>MADIUN</v>
      </c>
      <c r="C22" s="11">
        <f>DATA!C22</f>
        <v>754.5</v>
      </c>
      <c r="D22" s="11">
        <f>DATA!D22</f>
        <v>43.48</v>
      </c>
      <c r="E22" s="11">
        <f>DATA!E22</f>
        <v>75.87</v>
      </c>
      <c r="F22" s="11">
        <f>DATA!F22</f>
        <v>90.84</v>
      </c>
      <c r="G22" s="11">
        <f>DATA!G22</f>
        <v>7.95</v>
      </c>
      <c r="H22" s="11">
        <f>DATA!H22</f>
        <v>72.489999999999995</v>
      </c>
      <c r="I22" s="11">
        <f>DATA!I22</f>
        <v>22746</v>
      </c>
      <c r="J22" s="11">
        <f>DATA!J22</f>
        <v>528863</v>
      </c>
      <c r="K22" s="11">
        <f>DATA!K22</f>
        <v>74.02</v>
      </c>
      <c r="L22" s="11">
        <f>DATA!L22</f>
        <v>96.39</v>
      </c>
      <c r="M22" s="11">
        <f>DATA!M22</f>
        <v>91.99</v>
      </c>
      <c r="O22" s="31" t="s">
        <v>99</v>
      </c>
      <c r="P22" s="7">
        <f t="shared" ref="P22:Z22" si="28">1-(P8^2)</f>
        <v>0.99003166988866698</v>
      </c>
      <c r="Q22" s="7">
        <f t="shared" si="28"/>
        <v>0.98092956693136091</v>
      </c>
      <c r="R22" s="7">
        <f t="shared" si="28"/>
        <v>0.66310173635416425</v>
      </c>
      <c r="S22" s="7">
        <f t="shared" si="28"/>
        <v>0</v>
      </c>
      <c r="T22" s="7">
        <f t="shared" si="28"/>
        <v>0.20737027117514917</v>
      </c>
      <c r="U22" s="7">
        <f t="shared" si="28"/>
        <v>0.99918802755935832</v>
      </c>
      <c r="V22" s="7">
        <f t="shared" si="28"/>
        <v>0.97402167162304087</v>
      </c>
      <c r="W22" s="7">
        <f t="shared" si="28"/>
        <v>0.79961600523943577</v>
      </c>
      <c r="X22" s="7">
        <f t="shared" si="28"/>
        <v>0.32592582887144206</v>
      </c>
      <c r="Y22" s="7">
        <f t="shared" si="28"/>
        <v>0.9944964774811822</v>
      </c>
      <c r="Z22" s="7">
        <f t="shared" si="28"/>
        <v>0.43470555304836955</v>
      </c>
      <c r="AB22" t="s">
        <v>149</v>
      </c>
      <c r="AC22" s="74">
        <f t="shared" si="9"/>
        <v>0.12482174355597042</v>
      </c>
      <c r="AD22" s="74">
        <f t="shared" si="10"/>
        <v>0.70585491946717216</v>
      </c>
      <c r="AE22" s="74">
        <f t="shared" si="11"/>
        <v>1.4056548811487342</v>
      </c>
      <c r="AF22" s="74">
        <f t="shared" si="12"/>
        <v>-1.8806026814626045</v>
      </c>
      <c r="AG22" s="74">
        <f t="shared" si="13"/>
        <v>-1.2744314840418938</v>
      </c>
      <c r="AH22" s="74">
        <f t="shared" si="14"/>
        <v>-0.17129142116118254</v>
      </c>
      <c r="AI22" s="74">
        <f t="shared" si="15"/>
        <v>-0.40734122848269544</v>
      </c>
      <c r="AJ22" s="74">
        <f t="shared" si="16"/>
        <v>-0.93572292028699577</v>
      </c>
      <c r="AK22" s="74">
        <f t="shared" si="17"/>
        <v>-0.92972003161880179</v>
      </c>
      <c r="AL22" s="74">
        <f t="shared" si="18"/>
        <v>0.34344624252315253</v>
      </c>
      <c r="AM22" s="74">
        <f t="shared" si="19"/>
        <v>-1.536141489659077</v>
      </c>
      <c r="AN22" t="str">
        <f t="shared" si="20"/>
        <v>gada tuh outliernya</v>
      </c>
    </row>
    <row r="23" spans="1:40" x14ac:dyDescent="0.3">
      <c r="A23" s="7">
        <v>20</v>
      </c>
      <c r="B23" s="11" t="str">
        <f>DATA!B23</f>
        <v>MAGETAN</v>
      </c>
      <c r="C23" s="11">
        <f>DATA!C23</f>
        <v>681.7</v>
      </c>
      <c r="D23" s="11">
        <f>DATA!D23</f>
        <v>38.36</v>
      </c>
      <c r="E23" s="11">
        <f>DATA!E23</f>
        <v>62.49</v>
      </c>
      <c r="F23" s="11">
        <f>DATA!F23</f>
        <v>94.82</v>
      </c>
      <c r="G23" s="11">
        <f>DATA!G23</f>
        <v>8.67</v>
      </c>
      <c r="H23" s="11">
        <f>DATA!H23</f>
        <v>78.48</v>
      </c>
      <c r="I23" s="11">
        <f>DATA!I23</f>
        <v>17906</v>
      </c>
      <c r="J23" s="11">
        <f>DATA!J23</f>
        <v>564058</v>
      </c>
      <c r="K23" s="11">
        <f>DATA!K23</f>
        <v>76.3</v>
      </c>
      <c r="L23" s="11">
        <f>DATA!L23</f>
        <v>99.61</v>
      </c>
      <c r="M23" s="11">
        <f>DATA!M23</f>
        <v>92.9</v>
      </c>
      <c r="O23" s="31" t="s">
        <v>100</v>
      </c>
      <c r="P23" s="7">
        <f t="shared" ref="P23:Z23" si="29">1-(P9^2)</f>
        <v>0.94648968771107556</v>
      </c>
      <c r="Q23" s="7">
        <f t="shared" si="29"/>
        <v>0.9223126232423986</v>
      </c>
      <c r="R23" s="7">
        <f t="shared" si="29"/>
        <v>0.51892601439418684</v>
      </c>
      <c r="S23" s="7">
        <f t="shared" si="29"/>
        <v>0.20737027117514917</v>
      </c>
      <c r="T23" s="7">
        <f t="shared" si="29"/>
        <v>0</v>
      </c>
      <c r="U23" s="7">
        <f t="shared" si="29"/>
        <v>0.99875447526117134</v>
      </c>
      <c r="V23" s="7">
        <f t="shared" si="29"/>
        <v>0.99770989867828475</v>
      </c>
      <c r="W23" s="7">
        <f t="shared" si="29"/>
        <v>0.73173559568517721</v>
      </c>
      <c r="X23" s="7">
        <f t="shared" si="29"/>
        <v>5.1309672491394953E-2</v>
      </c>
      <c r="Y23" s="7">
        <f t="shared" si="29"/>
        <v>0.9489069096322974</v>
      </c>
      <c r="Z23" s="7">
        <f t="shared" si="29"/>
        <v>0.44703188320904363</v>
      </c>
      <c r="AB23" t="s">
        <v>150</v>
      </c>
      <c r="AC23" s="74">
        <f t="shared" si="9"/>
        <v>0.81918421206054903</v>
      </c>
      <c r="AD23" s="74">
        <f t="shared" si="10"/>
        <v>-0.45747782247965213</v>
      </c>
      <c r="AE23" s="74">
        <f t="shared" si="11"/>
        <v>0.65032881734953341</v>
      </c>
      <c r="AF23" s="74">
        <f t="shared" si="12"/>
        <v>0.36365989108470881</v>
      </c>
      <c r="AG23" s="74">
        <f t="shared" si="13"/>
        <v>-0.5716850379519155</v>
      </c>
      <c r="AH23" s="74">
        <f t="shared" si="14"/>
        <v>-1.6632747529319106E-2</v>
      </c>
      <c r="AI23" s="74">
        <f t="shared" si="15"/>
        <v>0.79213334593962326</v>
      </c>
      <c r="AJ23" s="74">
        <f t="shared" si="16"/>
        <v>-0.26087816281677778</v>
      </c>
      <c r="AK23" s="74">
        <f t="shared" si="17"/>
        <v>-0.59630241190163591</v>
      </c>
      <c r="AL23" s="74">
        <f t="shared" si="18"/>
        <v>0.31817001808955625</v>
      </c>
      <c r="AM23" s="74">
        <f t="shared" si="19"/>
        <v>0.17575603876697898</v>
      </c>
      <c r="AN23" t="str">
        <f t="shared" si="20"/>
        <v>gada tuh outliernya</v>
      </c>
    </row>
    <row r="24" spans="1:40" x14ac:dyDescent="0.3">
      <c r="A24" s="8">
        <v>21</v>
      </c>
      <c r="B24" s="11" t="str">
        <f>DATA!B24</f>
        <v>NGAWI</v>
      </c>
      <c r="C24" s="11">
        <f>DATA!C24</f>
        <v>880.7</v>
      </c>
      <c r="D24" s="11">
        <f>DATA!D24</f>
        <v>52.29</v>
      </c>
      <c r="E24" s="11">
        <f>DATA!E24</f>
        <v>121.3</v>
      </c>
      <c r="F24" s="11">
        <f>DATA!F24</f>
        <v>90.99</v>
      </c>
      <c r="G24" s="11">
        <f>DATA!G24</f>
        <v>7.78</v>
      </c>
      <c r="H24" s="11">
        <f>DATA!H24</f>
        <v>69.430000000000007</v>
      </c>
      <c r="I24" s="11">
        <f>DATA!I24</f>
        <v>11917</v>
      </c>
      <c r="J24" s="11">
        <f>DATA!J24</f>
        <v>535190</v>
      </c>
      <c r="K24" s="11">
        <f>DATA!K24</f>
        <v>73.28</v>
      </c>
      <c r="L24" s="11">
        <f>DATA!L24</f>
        <v>97.51</v>
      </c>
      <c r="M24" s="11">
        <f>DATA!M24</f>
        <v>85.42</v>
      </c>
      <c r="O24" s="31" t="s">
        <v>101</v>
      </c>
      <c r="P24" s="7">
        <f t="shared" ref="P24:Z24" si="30">1-(P10^2)</f>
        <v>0.99864354744813244</v>
      </c>
      <c r="Q24" s="7">
        <f t="shared" si="30"/>
        <v>0.9552595302792799</v>
      </c>
      <c r="R24" s="7">
        <f t="shared" si="30"/>
        <v>0.99358800439020789</v>
      </c>
      <c r="S24" s="7">
        <f t="shared" si="30"/>
        <v>0.99918802755935832</v>
      </c>
      <c r="T24" s="7">
        <f t="shared" si="30"/>
        <v>0.99875447526117134</v>
      </c>
      <c r="U24" s="7">
        <f t="shared" si="30"/>
        <v>0</v>
      </c>
      <c r="V24" s="7">
        <f t="shared" si="30"/>
        <v>0.99887045605571168</v>
      </c>
      <c r="W24" s="7">
        <f t="shared" si="30"/>
        <v>0.98487706619867321</v>
      </c>
      <c r="X24" s="7">
        <f t="shared" si="30"/>
        <v>0.99743382716478268</v>
      </c>
      <c r="Y24" s="7">
        <f t="shared" si="30"/>
        <v>0.96622796761737006</v>
      </c>
      <c r="Z24" s="7">
        <f t="shared" si="30"/>
        <v>0.98258879630734364</v>
      </c>
      <c r="AB24" t="s">
        <v>151</v>
      </c>
      <c r="AC24" s="74">
        <f t="shared" si="9"/>
        <v>1.5677473437396725</v>
      </c>
      <c r="AD24" s="74">
        <f t="shared" si="10"/>
        <v>-1.4811142931367962</v>
      </c>
      <c r="AE24" s="74">
        <f t="shared" si="11"/>
        <v>0.13214517962826752</v>
      </c>
      <c r="AF24" s="74">
        <f t="shared" si="12"/>
        <v>1.0939173499239379</v>
      </c>
      <c r="AG24" s="74">
        <f t="shared" si="13"/>
        <v>1.4693350750398464</v>
      </c>
      <c r="AH24" s="74">
        <f t="shared" si="14"/>
        <v>-0.15877569034704317</v>
      </c>
      <c r="AI24" s="74">
        <f t="shared" si="15"/>
        <v>2.6036552196327802</v>
      </c>
      <c r="AJ24" s="74">
        <f t="shared" si="16"/>
        <v>1.3551783391046841</v>
      </c>
      <c r="AK24" s="74">
        <f t="shared" si="17"/>
        <v>1.5483257613758803</v>
      </c>
      <c r="AL24" s="74">
        <f t="shared" si="18"/>
        <v>0.22549052849970708</v>
      </c>
      <c r="AM24" s="74">
        <f t="shared" si="19"/>
        <v>0.84288034284749225</v>
      </c>
      <c r="AN24" t="str">
        <f t="shared" si="20"/>
        <v>gada tuh outliernya</v>
      </c>
    </row>
    <row r="25" spans="1:40" x14ac:dyDescent="0.3">
      <c r="A25" s="8">
        <v>22</v>
      </c>
      <c r="B25" s="11" t="str">
        <f>DATA!B25</f>
        <v>BOJONEGORO</v>
      </c>
      <c r="C25" s="11">
        <f>DATA!C25</f>
        <v>1319.6</v>
      </c>
      <c r="D25" s="11">
        <f>DATA!D25</f>
        <v>83.33</v>
      </c>
      <c r="E25" s="11">
        <f>DATA!E25</f>
        <v>153.25</v>
      </c>
      <c r="F25" s="11">
        <f>DATA!F25</f>
        <v>92.75</v>
      </c>
      <c r="G25" s="11">
        <f>DATA!G25</f>
        <v>7.45</v>
      </c>
      <c r="H25" s="11">
        <f>DATA!H25</f>
        <v>74.290000000000006</v>
      </c>
      <c r="I25" s="11">
        <f>DATA!I25</f>
        <v>36411</v>
      </c>
      <c r="J25" s="11">
        <f>DATA!J25</f>
        <v>591449</v>
      </c>
      <c r="K25" s="11">
        <f>DATA!K25</f>
        <v>71.8</v>
      </c>
      <c r="L25" s="11">
        <f>DATA!L25</f>
        <v>97.59</v>
      </c>
      <c r="M25" s="11">
        <f>DATA!M25</f>
        <v>92.63</v>
      </c>
      <c r="O25" s="31" t="s">
        <v>102</v>
      </c>
      <c r="P25" s="7">
        <f t="shared" ref="P25:Z25" si="31">1-(P11^2)</f>
        <v>0.14036261505255032</v>
      </c>
      <c r="Q25" s="7">
        <f t="shared" si="31"/>
        <v>0.80823752819162231</v>
      </c>
      <c r="R25" s="7">
        <f t="shared" si="31"/>
        <v>0.72150114329958126</v>
      </c>
      <c r="S25" s="7">
        <f t="shared" si="31"/>
        <v>0.97402167162304087</v>
      </c>
      <c r="T25" s="7">
        <f t="shared" si="31"/>
        <v>0.99770989867828475</v>
      </c>
      <c r="U25" s="7">
        <f t="shared" si="31"/>
        <v>0.99887045605571168</v>
      </c>
      <c r="V25" s="7">
        <f t="shared" si="31"/>
        <v>0</v>
      </c>
      <c r="W25" s="7">
        <f t="shared" si="31"/>
        <v>0.93906229136960195</v>
      </c>
      <c r="X25" s="7">
        <f t="shared" si="31"/>
        <v>0.98190174102979166</v>
      </c>
      <c r="Y25" s="7">
        <f t="shared" si="31"/>
        <v>0.99840785759200368</v>
      </c>
      <c r="Z25" s="7">
        <f t="shared" si="31"/>
        <v>0.98855112702086412</v>
      </c>
      <c r="AB25" t="s">
        <v>152</v>
      </c>
      <c r="AC25" s="74">
        <f t="shared" si="9"/>
        <v>7.8045828761500291E-2</v>
      </c>
      <c r="AD25" s="74">
        <f t="shared" si="10"/>
        <v>-0.57629993828926607</v>
      </c>
      <c r="AE25" s="74">
        <f t="shared" si="11"/>
        <v>3.8860260301800259E-2</v>
      </c>
      <c r="AF25" s="74">
        <f t="shared" si="12"/>
        <v>0.55203840753686706</v>
      </c>
      <c r="AG25" s="74">
        <f t="shared" si="13"/>
        <v>0.44882501854396517</v>
      </c>
      <c r="AH25" s="74">
        <f t="shared" si="14"/>
        <v>0.36777898461924646</v>
      </c>
      <c r="AI25" s="74">
        <f t="shared" si="15"/>
        <v>-1.8458603283859405E-2</v>
      </c>
      <c r="AJ25" s="74">
        <f t="shared" si="16"/>
        <v>0.71559375813335924</v>
      </c>
      <c r="AK25" s="74">
        <f t="shared" si="17"/>
        <v>0.3329647604713718</v>
      </c>
      <c r="AL25" s="74">
        <f t="shared" si="18"/>
        <v>0.58567672667844262</v>
      </c>
      <c r="AM25" s="74">
        <f t="shared" si="19"/>
        <v>0.39868535733752408</v>
      </c>
      <c r="AN25" t="str">
        <f t="shared" si="20"/>
        <v>gada tuh outliernya</v>
      </c>
    </row>
    <row r="26" spans="1:40" x14ac:dyDescent="0.3">
      <c r="A26" s="8">
        <v>23</v>
      </c>
      <c r="B26" s="11" t="str">
        <f>DATA!B26</f>
        <v>TUBAN</v>
      </c>
      <c r="C26" s="11">
        <f>DATA!C26</f>
        <v>1218.5999999999999</v>
      </c>
      <c r="D26" s="11">
        <f>DATA!D26</f>
        <v>35.549999999999997</v>
      </c>
      <c r="E26" s="11">
        <f>DATA!E26</f>
        <v>177.25</v>
      </c>
      <c r="F26" s="11">
        <f>DATA!F26</f>
        <v>91.69</v>
      </c>
      <c r="G26" s="11">
        <f>DATA!G26</f>
        <v>7.4</v>
      </c>
      <c r="H26" s="11">
        <f>DATA!H26</f>
        <v>74.73</v>
      </c>
      <c r="I26" s="11">
        <f>DATA!I26</f>
        <v>32097</v>
      </c>
      <c r="J26" s="11">
        <f>DATA!J26</f>
        <v>682590</v>
      </c>
      <c r="K26" s="11">
        <f>DATA!K26</f>
        <v>71.400000000000006</v>
      </c>
      <c r="L26" s="11">
        <f>DATA!L26</f>
        <v>95.22</v>
      </c>
      <c r="M26" s="11">
        <f>DATA!M26</f>
        <v>85.13</v>
      </c>
      <c r="O26" s="31" t="s">
        <v>103</v>
      </c>
      <c r="P26" s="7">
        <f t="shared" ref="P26:Z26" si="32">1-(P12^2)</f>
        <v>0.98106140568073874</v>
      </c>
      <c r="Q26" s="7">
        <f t="shared" si="32"/>
        <v>0.99581712529744471</v>
      </c>
      <c r="R26" s="7">
        <f t="shared" si="32"/>
        <v>0.98786425025692481</v>
      </c>
      <c r="S26" s="7">
        <f t="shared" si="32"/>
        <v>0.79961600523943577</v>
      </c>
      <c r="T26" s="7">
        <f t="shared" si="32"/>
        <v>0.73173559568517721</v>
      </c>
      <c r="U26" s="7">
        <f t="shared" si="32"/>
        <v>0.98487706619867321</v>
      </c>
      <c r="V26" s="7">
        <f t="shared" si="32"/>
        <v>0.93906229136960195</v>
      </c>
      <c r="W26" s="7">
        <f t="shared" si="32"/>
        <v>0</v>
      </c>
      <c r="X26" s="7">
        <f t="shared" si="32"/>
        <v>0.67688895945542871</v>
      </c>
      <c r="Y26" s="7">
        <f t="shared" si="32"/>
        <v>0.96434641741398797</v>
      </c>
      <c r="Z26" s="7">
        <f t="shared" si="32"/>
        <v>0.85603505232520549</v>
      </c>
      <c r="AB26" t="s">
        <v>153</v>
      </c>
      <c r="AC26" s="74">
        <f t="shared" si="9"/>
        <v>0.38379696705297306</v>
      </c>
      <c r="AD26" s="74">
        <f t="shared" si="10"/>
        <v>-2.8754783004425129E-2</v>
      </c>
      <c r="AE26" s="74">
        <f t="shared" si="11"/>
        <v>0.10559827889784194</v>
      </c>
      <c r="AF26" s="74">
        <f t="shared" si="12"/>
        <v>0.57994633590014755</v>
      </c>
      <c r="AG26" s="74">
        <f t="shared" si="13"/>
        <v>0.24105650404779783</v>
      </c>
      <c r="AH26" s="74">
        <f t="shared" si="14"/>
        <v>4.5945906541377701E-2</v>
      </c>
      <c r="AI26" s="74">
        <f t="shared" si="15"/>
        <v>0.18934902604042458</v>
      </c>
      <c r="AJ26" s="74">
        <f t="shared" si="16"/>
        <v>-0.37680572103427573</v>
      </c>
      <c r="AK26" s="74">
        <f t="shared" si="17"/>
        <v>0.10279904879564881</v>
      </c>
      <c r="AL26" s="74">
        <f t="shared" si="18"/>
        <v>0.39821139546261025</v>
      </c>
      <c r="AM26" s="74">
        <f t="shared" si="19"/>
        <v>0.7879798390204179</v>
      </c>
      <c r="AN26" t="str">
        <f t="shared" si="20"/>
        <v>gada tuh outliernya</v>
      </c>
    </row>
    <row r="27" spans="1:40" x14ac:dyDescent="0.3">
      <c r="A27" s="8">
        <v>24</v>
      </c>
      <c r="B27" s="11" t="str">
        <f>DATA!B27</f>
        <v>LAMONGAN</v>
      </c>
      <c r="C27" s="11">
        <f>DATA!C27</f>
        <v>1369.5</v>
      </c>
      <c r="D27" s="11">
        <f>DATA!D27</f>
        <v>48.73</v>
      </c>
      <c r="E27" s="11">
        <f>DATA!E27</f>
        <v>149.94</v>
      </c>
      <c r="F27" s="11">
        <f>DATA!F27</f>
        <v>95.93</v>
      </c>
      <c r="G27" s="11">
        <f>DATA!G27</f>
        <v>8.34</v>
      </c>
      <c r="H27" s="11">
        <f>DATA!H27</f>
        <v>75.08</v>
      </c>
      <c r="I27" s="11">
        <f>DATA!I27</f>
        <v>45048</v>
      </c>
      <c r="J27" s="11">
        <f>DATA!J27</f>
        <v>738608</v>
      </c>
      <c r="K27" s="11">
        <f>DATA!K27</f>
        <v>75.290000000000006</v>
      </c>
      <c r="L27" s="11">
        <f>DATA!L27</f>
        <v>79.260000000000005</v>
      </c>
      <c r="M27" s="11">
        <f>DATA!M27</f>
        <v>95</v>
      </c>
      <c r="O27" s="31" t="s">
        <v>104</v>
      </c>
      <c r="P27" s="7">
        <f t="shared" ref="P27:Z27" si="33">1-(P13^2)</f>
        <v>0.98207777944185548</v>
      </c>
      <c r="Q27" s="7">
        <f t="shared" si="33"/>
        <v>0.93388119141259862</v>
      </c>
      <c r="R27" s="7">
        <f t="shared" si="33"/>
        <v>0.6155374312689299</v>
      </c>
      <c r="S27" s="7">
        <f t="shared" si="33"/>
        <v>0.32592582887144206</v>
      </c>
      <c r="T27" s="7">
        <f t="shared" si="33"/>
        <v>5.1309672491394953E-2</v>
      </c>
      <c r="U27" s="7">
        <f t="shared" si="33"/>
        <v>0.99743382716478268</v>
      </c>
      <c r="V27" s="7">
        <f t="shared" si="33"/>
        <v>0.98190174102979166</v>
      </c>
      <c r="W27" s="7">
        <f t="shared" si="33"/>
        <v>0.67688895945542871</v>
      </c>
      <c r="X27" s="7">
        <f t="shared" si="33"/>
        <v>0</v>
      </c>
      <c r="Y27" s="7">
        <f t="shared" si="33"/>
        <v>0.9240055973694471</v>
      </c>
      <c r="Z27" s="7">
        <f t="shared" si="33"/>
        <v>0.47244856410633973</v>
      </c>
      <c r="AB27" t="s">
        <v>154</v>
      </c>
      <c r="AC27" s="74">
        <f t="shared" si="9"/>
        <v>4.7307370467991286E-2</v>
      </c>
      <c r="AD27" s="74">
        <f t="shared" si="10"/>
        <v>0.10933578401755811</v>
      </c>
      <c r="AE27" s="74">
        <f t="shared" si="11"/>
        <v>8.3352272699161387E-2</v>
      </c>
      <c r="AF27" s="74">
        <f t="shared" si="12"/>
        <v>5.8998339785539491E-2</v>
      </c>
      <c r="AG27" s="74">
        <f t="shared" si="13"/>
        <v>-8.2817945019756894E-2</v>
      </c>
      <c r="AH27" s="74">
        <f t="shared" si="14"/>
        <v>-0.40283244122276007</v>
      </c>
      <c r="AI27" s="74">
        <f t="shared" si="15"/>
        <v>-0.11226658297296434</v>
      </c>
      <c r="AJ27" s="74">
        <f t="shared" si="16"/>
        <v>-0.46823374235504706</v>
      </c>
      <c r="AK27" s="74">
        <f t="shared" si="17"/>
        <v>3.8493035892652448E-3</v>
      </c>
      <c r="AL27" s="74">
        <f t="shared" si="18"/>
        <v>0.57725131853390943</v>
      </c>
      <c r="AM27" s="74">
        <f t="shared" si="19"/>
        <v>0.26975235592545493</v>
      </c>
      <c r="AN27" t="str">
        <f t="shared" si="20"/>
        <v>gada tuh outliernya</v>
      </c>
    </row>
    <row r="28" spans="1:40" x14ac:dyDescent="0.3">
      <c r="A28" s="8">
        <v>25</v>
      </c>
      <c r="B28" s="11" t="str">
        <f>DATA!B28</f>
        <v>GRESIK</v>
      </c>
      <c r="C28" s="11">
        <f>DATA!C28</f>
        <v>1350.4</v>
      </c>
      <c r="D28" s="11">
        <f>DATA!D28</f>
        <v>53.05</v>
      </c>
      <c r="E28" s="11">
        <f>DATA!E28</f>
        <v>149.75</v>
      </c>
      <c r="F28" s="11">
        <f>DATA!F28</f>
        <v>98.39</v>
      </c>
      <c r="G28" s="11">
        <f>DATA!G28</f>
        <v>10.01</v>
      </c>
      <c r="H28" s="11">
        <f>DATA!H28</f>
        <v>70.12</v>
      </c>
      <c r="I28" s="11">
        <f>DATA!I28</f>
        <v>50368</v>
      </c>
      <c r="J28" s="11">
        <f>DATA!J28</f>
        <v>859823</v>
      </c>
      <c r="K28" s="11">
        <f>DATA!K28</f>
        <v>78.44</v>
      </c>
      <c r="L28" s="11">
        <f>DATA!L28</f>
        <v>92.54</v>
      </c>
      <c r="M28" s="11">
        <f>DATA!M28</f>
        <v>95</v>
      </c>
      <c r="O28" s="31" t="s">
        <v>107</v>
      </c>
      <c r="P28" s="7">
        <f t="shared" ref="P28:Z28" si="34">1-(P14^2)</f>
        <v>0.99777070887732311</v>
      </c>
      <c r="Q28" s="7">
        <f t="shared" si="34"/>
        <v>0.99266628743403573</v>
      </c>
      <c r="R28" s="7">
        <f t="shared" si="34"/>
        <v>0.9735873331937217</v>
      </c>
      <c r="S28" s="7">
        <f t="shared" si="34"/>
        <v>0.9944964774811822</v>
      </c>
      <c r="T28" s="7">
        <f t="shared" si="34"/>
        <v>0.9489069096322974</v>
      </c>
      <c r="U28" s="7">
        <f t="shared" si="34"/>
        <v>0.96622796761737006</v>
      </c>
      <c r="V28" s="7">
        <f t="shared" si="34"/>
        <v>0.99840785759200368</v>
      </c>
      <c r="W28" s="7">
        <f t="shared" si="34"/>
        <v>0.96434641741398797</v>
      </c>
      <c r="X28" s="7">
        <f t="shared" si="34"/>
        <v>0.9240055973694471</v>
      </c>
      <c r="Y28" s="7">
        <f t="shared" si="34"/>
        <v>0</v>
      </c>
      <c r="Z28" s="7">
        <f t="shared" si="34"/>
        <v>0.99453911378375282</v>
      </c>
      <c r="AB28" t="s">
        <v>155</v>
      </c>
      <c r="AC28" s="74">
        <f t="shared" si="9"/>
        <v>-0.5024209995927339</v>
      </c>
      <c r="AD28" s="74">
        <f t="shared" si="10"/>
        <v>-0.1652396457587112</v>
      </c>
      <c r="AE28" s="74">
        <f t="shared" si="11"/>
        <v>-0.50972625255766235</v>
      </c>
      <c r="AF28" s="74">
        <f t="shared" si="12"/>
        <v>-0.71544667229555325</v>
      </c>
      <c r="AG28" s="74">
        <f t="shared" si="13"/>
        <v>-0.26003226620766445</v>
      </c>
      <c r="AH28" s="74">
        <f t="shared" si="14"/>
        <v>9.7796791342811842E-2</v>
      </c>
      <c r="AI28" s="74">
        <f t="shared" si="15"/>
        <v>-0.32206494032010069</v>
      </c>
      <c r="AJ28" s="74">
        <f t="shared" si="16"/>
        <v>-0.86048823978617439</v>
      </c>
      <c r="AK28" s="74">
        <f t="shared" si="17"/>
        <v>-0.14242423280278349</v>
      </c>
      <c r="AL28" s="74">
        <f t="shared" si="18"/>
        <v>5.6982365609071974E-2</v>
      </c>
      <c r="AM28" s="74">
        <f t="shared" si="19"/>
        <v>0.61579189519913757</v>
      </c>
      <c r="AN28" t="str">
        <f t="shared" si="20"/>
        <v>gada tuh outliernya</v>
      </c>
    </row>
    <row r="29" spans="1:40" x14ac:dyDescent="0.3">
      <c r="A29" s="8">
        <v>26</v>
      </c>
      <c r="B29" s="11" t="str">
        <f>DATA!B29</f>
        <v>BANGKALAN</v>
      </c>
      <c r="C29" s="11">
        <f>DATA!C29</f>
        <v>1091.8</v>
      </c>
      <c r="D29" s="11">
        <f>DATA!D29</f>
        <v>22.83</v>
      </c>
      <c r="E29" s="11">
        <f>DATA!E29</f>
        <v>196.66</v>
      </c>
      <c r="F29" s="11">
        <f>DATA!F29</f>
        <v>90.07</v>
      </c>
      <c r="G29" s="11">
        <f>DATA!G29</f>
        <v>5.99</v>
      </c>
      <c r="H29" s="11">
        <f>DATA!H29</f>
        <v>71.489999999999995</v>
      </c>
      <c r="I29" s="11">
        <f>DATA!I29</f>
        <v>37637</v>
      </c>
      <c r="J29" s="11">
        <f>DATA!J29</f>
        <v>506043</v>
      </c>
      <c r="K29" s="11">
        <f>DATA!K29</f>
        <v>66.819999999999993</v>
      </c>
      <c r="L29" s="11">
        <f>DATA!L29</f>
        <v>96.3</v>
      </c>
      <c r="M29" s="11">
        <f>DATA!M29</f>
        <v>50.3</v>
      </c>
      <c r="O29" s="31" t="s">
        <v>105</v>
      </c>
      <c r="P29" s="7">
        <f t="shared" ref="P29:Z29" si="35">1-(P15^2)</f>
        <v>0.99169486954339214</v>
      </c>
      <c r="Q29" s="7">
        <f t="shared" si="35"/>
        <v>0.90729333642959231</v>
      </c>
      <c r="R29" s="7">
        <f t="shared" si="35"/>
        <v>0.80806548899646824</v>
      </c>
      <c r="S29" s="7">
        <f t="shared" si="35"/>
        <v>0.43470555304836955</v>
      </c>
      <c r="T29" s="7">
        <f t="shared" si="35"/>
        <v>0.44703188320904363</v>
      </c>
      <c r="U29" s="7">
        <f t="shared" si="35"/>
        <v>0.98258879630734364</v>
      </c>
      <c r="V29" s="7">
        <f t="shared" si="35"/>
        <v>0.98855112702086412</v>
      </c>
      <c r="W29" s="7">
        <f t="shared" si="35"/>
        <v>0.85603505232520549</v>
      </c>
      <c r="X29" s="7">
        <f t="shared" si="35"/>
        <v>0.47244856410633973</v>
      </c>
      <c r="Y29" s="7">
        <f t="shared" si="35"/>
        <v>0.99453911378375282</v>
      </c>
      <c r="Z29" s="7">
        <f t="shared" si="35"/>
        <v>0</v>
      </c>
      <c r="AB29" t="s">
        <v>156</v>
      </c>
      <c r="AC29" s="74">
        <f t="shared" si="9"/>
        <v>-0.61052533600662029</v>
      </c>
      <c r="AD29" s="74">
        <f t="shared" si="10"/>
        <v>-0.57629993828926607</v>
      </c>
      <c r="AE29" s="74">
        <f t="shared" si="11"/>
        <v>-0.70816062784989298</v>
      </c>
      <c r="AF29" s="74">
        <f t="shared" si="12"/>
        <v>0.21016628508665178</v>
      </c>
      <c r="AG29" s="74">
        <f t="shared" si="13"/>
        <v>0.17994811743127823</v>
      </c>
      <c r="AH29" s="74">
        <f t="shared" si="14"/>
        <v>0.63329127403348751</v>
      </c>
      <c r="AI29" s="74">
        <f t="shared" si="15"/>
        <v>-0.51870011645490699</v>
      </c>
      <c r="AJ29" s="74">
        <f t="shared" si="16"/>
        <v>-0.59712195967612791</v>
      </c>
      <c r="AK29" s="74">
        <f t="shared" si="17"/>
        <v>0.34802233039408109</v>
      </c>
      <c r="AL29" s="74">
        <f t="shared" si="18"/>
        <v>0.73522772124388047</v>
      </c>
      <c r="AM29" s="74">
        <f t="shared" si="19"/>
        <v>0.69148804441525658</v>
      </c>
      <c r="AN29" t="str">
        <f t="shared" si="20"/>
        <v>gada tuh outliernya</v>
      </c>
    </row>
    <row r="30" spans="1:40" ht="15" thickBot="1" x14ac:dyDescent="0.35">
      <c r="A30" s="8">
        <v>27</v>
      </c>
      <c r="B30" s="11" t="str">
        <f>DATA!B30</f>
        <v>SAMPANG</v>
      </c>
      <c r="C30" s="11">
        <f>DATA!C30</f>
        <v>1004.5</v>
      </c>
      <c r="D30" s="11">
        <f>DATA!D30</f>
        <v>42.41</v>
      </c>
      <c r="E30" s="11">
        <f>DATA!E30</f>
        <v>221.71</v>
      </c>
      <c r="F30" s="11">
        <f>DATA!F30</f>
        <v>83.23</v>
      </c>
      <c r="G30" s="11">
        <f>DATA!G30</f>
        <v>5.07</v>
      </c>
      <c r="H30" s="11">
        <f>DATA!H30</f>
        <v>73.540000000000006</v>
      </c>
      <c r="I30" s="11">
        <f>DATA!I30</f>
        <v>15261</v>
      </c>
      <c r="J30" s="11">
        <f>DATA!J30</f>
        <v>456234</v>
      </c>
      <c r="K30" s="11">
        <f>DATA!K30</f>
        <v>66.19</v>
      </c>
      <c r="L30" s="11">
        <f>DATA!L30</f>
        <v>94.29</v>
      </c>
      <c r="M30" s="11">
        <f>DATA!M30</f>
        <v>82.86</v>
      </c>
      <c r="AB30" t="s">
        <v>157</v>
      </c>
      <c r="AC30" s="74">
        <f t="shared" si="9"/>
        <v>-0.31502035047965032</v>
      </c>
      <c r="AD30" s="74">
        <f t="shared" si="10"/>
        <v>0.54207308416202915</v>
      </c>
      <c r="AE30" s="74">
        <f t="shared" si="11"/>
        <v>0.16403112184637619</v>
      </c>
      <c r="AF30" s="74">
        <f t="shared" si="12"/>
        <v>-0.6805617618414519</v>
      </c>
      <c r="AG30" s="74">
        <f t="shared" si="13"/>
        <v>-0.3639165234557481</v>
      </c>
      <c r="AH30" s="74">
        <f t="shared" si="14"/>
        <v>-0.17576132502337488</v>
      </c>
      <c r="AI30" s="74">
        <f t="shared" si="15"/>
        <v>-0.76201583337047629</v>
      </c>
      <c r="AJ30" s="74">
        <f t="shared" si="16"/>
        <v>-0.81314292214854789</v>
      </c>
      <c r="AK30" s="74">
        <f t="shared" si="17"/>
        <v>-0.30160425770001026</v>
      </c>
      <c r="AL30" s="74">
        <f t="shared" si="18"/>
        <v>0.29289379365596291</v>
      </c>
      <c r="AM30" s="74">
        <f t="shared" si="19"/>
        <v>6.9282334375076457E-2</v>
      </c>
      <c r="AN30" t="str">
        <f t="shared" si="20"/>
        <v>gada tuh outliernya</v>
      </c>
    </row>
    <row r="31" spans="1:40" ht="15" thickBot="1" x14ac:dyDescent="0.35">
      <c r="A31" s="8">
        <v>28</v>
      </c>
      <c r="B31" s="11" t="str">
        <f>DATA!B31</f>
        <v>PAMEKASAN</v>
      </c>
      <c r="C31" s="11">
        <f>DATA!C31</f>
        <v>875.8</v>
      </c>
      <c r="D31" s="11">
        <f>DATA!D31</f>
        <v>60.89</v>
      </c>
      <c r="E31" s="11">
        <f>DATA!E31</f>
        <v>126.43</v>
      </c>
      <c r="F31" s="11">
        <f>DATA!F31</f>
        <v>91.66</v>
      </c>
      <c r="G31" s="11">
        <f>DATA!G31</f>
        <v>7.15</v>
      </c>
      <c r="H31" s="11">
        <f>DATA!H31</f>
        <v>7.14</v>
      </c>
      <c r="I31" s="11">
        <f>DATA!I31</f>
        <v>9056</v>
      </c>
      <c r="J31" s="11">
        <f>DATA!J31</f>
        <v>502460</v>
      </c>
      <c r="K31" s="11">
        <f>DATA!K31</f>
        <v>70.319999999999993</v>
      </c>
      <c r="L31" s="11">
        <f>DATA!L31</f>
        <v>97.91</v>
      </c>
      <c r="M31" s="11">
        <f>DATA!M31</f>
        <v>71.099999999999994</v>
      </c>
      <c r="O31" s="111" t="s">
        <v>110</v>
      </c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3"/>
      <c r="AB31" t="s">
        <v>158</v>
      </c>
      <c r="AC31" s="74">
        <f t="shared" si="9"/>
        <v>0.33672406232329988</v>
      </c>
      <c r="AD31" s="74">
        <f t="shared" si="10"/>
        <v>3.0341261076285191</v>
      </c>
      <c r="AE31" s="74">
        <f t="shared" si="11"/>
        <v>0.63787105387827225</v>
      </c>
      <c r="AF31" s="74">
        <f t="shared" si="12"/>
        <v>-0.2712454791799721</v>
      </c>
      <c r="AG31" s="74">
        <f t="shared" si="13"/>
        <v>-0.56557419929026365</v>
      </c>
      <c r="AH31" s="74">
        <f t="shared" si="14"/>
        <v>0.25871333038174688</v>
      </c>
      <c r="AI31" s="74">
        <f t="shared" si="15"/>
        <v>0.2331044154406697</v>
      </c>
      <c r="AJ31" s="74">
        <f t="shared" si="16"/>
        <v>-0.39215347612749085</v>
      </c>
      <c r="AK31" s="74">
        <f t="shared" si="17"/>
        <v>-0.61996430749446696</v>
      </c>
      <c r="AL31" s="74">
        <f t="shared" si="18"/>
        <v>0.30974460994502612</v>
      </c>
      <c r="AM31" s="74">
        <f t="shared" si="19"/>
        <v>0.66902874739508889</v>
      </c>
      <c r="AN31" t="str">
        <f t="shared" si="20"/>
        <v>outlier</v>
      </c>
    </row>
    <row r="32" spans="1:40" x14ac:dyDescent="0.3">
      <c r="A32" s="8">
        <v>29</v>
      </c>
      <c r="B32" s="11" t="str">
        <f>DATA!B32</f>
        <v>SUMENEP</v>
      </c>
      <c r="C32" s="11">
        <f>DATA!C32</f>
        <v>1146.5999999999999</v>
      </c>
      <c r="D32" s="11">
        <f>DATA!D32</f>
        <v>41.53</v>
      </c>
      <c r="E32" s="11">
        <f>DATA!E32</f>
        <v>206.1</v>
      </c>
      <c r="F32" s="11">
        <f>DATA!F32</f>
        <v>87.22</v>
      </c>
      <c r="G32" s="11">
        <f>DATA!G32</f>
        <v>5.94</v>
      </c>
      <c r="H32" s="11">
        <f>DATA!H32</f>
        <v>78.86</v>
      </c>
      <c r="I32" s="11">
        <f>DATA!I32</f>
        <v>12463</v>
      </c>
      <c r="J32" s="11">
        <f>DATA!J32</f>
        <v>1052321</v>
      </c>
      <c r="K32" s="11">
        <f>DATA!K32</f>
        <v>69.13</v>
      </c>
      <c r="L32" s="11">
        <f>DATA!L32</f>
        <v>98.1</v>
      </c>
      <c r="M32" s="11">
        <f>DATA!M32</f>
        <v>70.260000000000005</v>
      </c>
      <c r="O32" s="32"/>
      <c r="P32" s="33" t="s">
        <v>96</v>
      </c>
      <c r="Q32" s="33" t="s">
        <v>97</v>
      </c>
      <c r="R32" s="33" t="s">
        <v>98</v>
      </c>
      <c r="S32" s="33" t="s">
        <v>99</v>
      </c>
      <c r="T32" s="33" t="s">
        <v>100</v>
      </c>
      <c r="U32" s="33" t="s">
        <v>101</v>
      </c>
      <c r="V32" s="33" t="s">
        <v>102</v>
      </c>
      <c r="W32" s="33" t="s">
        <v>103</v>
      </c>
      <c r="X32" s="33" t="s">
        <v>104</v>
      </c>
      <c r="Y32" s="33" t="s">
        <v>107</v>
      </c>
      <c r="Z32" s="33" t="s">
        <v>105</v>
      </c>
      <c r="AB32" t="s">
        <v>159</v>
      </c>
      <c r="AC32" s="74">
        <f t="shared" si="9"/>
        <v>0.18674414504579251</v>
      </c>
      <c r="AD32" s="74">
        <f t="shared" si="10"/>
        <v>-0.80190138790076226</v>
      </c>
      <c r="AE32" s="74">
        <f t="shared" si="11"/>
        <v>0.99380715305716127</v>
      </c>
      <c r="AF32" s="74">
        <f t="shared" si="12"/>
        <v>-0.5177655130556359</v>
      </c>
      <c r="AG32" s="74">
        <f t="shared" si="13"/>
        <v>-0.59612839259852346</v>
      </c>
      <c r="AH32" s="74">
        <f t="shared" si="14"/>
        <v>0.29804848436904163</v>
      </c>
      <c r="AI32" s="74">
        <f t="shared" si="15"/>
        <v>5.7839095224646031E-2</v>
      </c>
      <c r="AJ32" s="74">
        <f t="shared" si="16"/>
        <v>0.28986005237115231</v>
      </c>
      <c r="AK32" s="74">
        <f t="shared" si="17"/>
        <v>-0.70600756419566935</v>
      </c>
      <c r="AL32" s="74">
        <f t="shared" si="18"/>
        <v>-0.1894608226184831</v>
      </c>
      <c r="AM32" s="74">
        <f t="shared" si="19"/>
        <v>4.5159385723785535E-2</v>
      </c>
      <c r="AN32" t="str">
        <f t="shared" si="20"/>
        <v>gada tuh outliernya</v>
      </c>
    </row>
    <row r="33" spans="1:40" x14ac:dyDescent="0.3">
      <c r="A33" s="8">
        <v>30</v>
      </c>
      <c r="B33" s="11" t="str">
        <f>DATA!B33</f>
        <v>KEDIRI</v>
      </c>
      <c r="C33" s="11">
        <f>DATA!C33</f>
        <v>295.2</v>
      </c>
      <c r="D33" s="11">
        <f>DATA!D33</f>
        <v>58.96</v>
      </c>
      <c r="E33" s="11">
        <f>DATA!E33</f>
        <v>21.03</v>
      </c>
      <c r="F33" s="11">
        <f>DATA!F33</f>
        <v>98.86</v>
      </c>
      <c r="G33" s="11">
        <f>DATA!G33</f>
        <v>10.69</v>
      </c>
      <c r="H33" s="11">
        <f>DATA!H33</f>
        <v>71.83</v>
      </c>
      <c r="I33" s="11">
        <f>DATA!I33</f>
        <v>6754</v>
      </c>
      <c r="J33" s="11">
        <f>DATA!J33</f>
        <v>685402</v>
      </c>
      <c r="K33" s="11">
        <f>DATA!K33</f>
        <v>80.97</v>
      </c>
      <c r="L33" s="11">
        <f>DATA!L33</f>
        <v>99.6</v>
      </c>
      <c r="M33" s="11">
        <f>DATA!M33</f>
        <v>96.41</v>
      </c>
      <c r="O33" s="31" t="s">
        <v>96</v>
      </c>
      <c r="P33" t="e">
        <f>1/P19</f>
        <v>#DIV/0!</v>
      </c>
      <c r="Q33">
        <f t="shared" ref="Q33:Z33" si="36">1/Q19</f>
        <v>1.2633683603138841</v>
      </c>
      <c r="R33">
        <f t="shared" si="36"/>
        <v>2.2181733236161931</v>
      </c>
      <c r="S33">
        <f t="shared" si="36"/>
        <v>1.0100686982189711</v>
      </c>
      <c r="T33">
        <f t="shared" si="36"/>
        <v>1.056535547067956</v>
      </c>
      <c r="U33">
        <f t="shared" si="36"/>
        <v>1.0013582950146063</v>
      </c>
      <c r="V33">
        <f t="shared" si="36"/>
        <v>7.1244041700534737</v>
      </c>
      <c r="W33">
        <f t="shared" si="36"/>
        <v>1.019304188514194</v>
      </c>
      <c r="X33">
        <f t="shared" si="36"/>
        <v>1.0182492883285987</v>
      </c>
      <c r="Y33">
        <f t="shared" si="36"/>
        <v>1.0022342719653348</v>
      </c>
      <c r="Z33">
        <f t="shared" si="36"/>
        <v>1.0083746832938965</v>
      </c>
      <c r="AB33" t="s">
        <v>160</v>
      </c>
      <c r="AC33" s="74">
        <f t="shared" si="9"/>
        <v>0.4108230511564448</v>
      </c>
      <c r="AD33" s="74">
        <f t="shared" si="10"/>
        <v>0.25625772451187745</v>
      </c>
      <c r="AE33" s="74">
        <f t="shared" si="11"/>
        <v>0.58878153353318374</v>
      </c>
      <c r="AF33" s="74">
        <f t="shared" si="12"/>
        <v>0.46831462244701932</v>
      </c>
      <c r="AG33" s="74">
        <f t="shared" si="13"/>
        <v>-2.1709558403237274E-2</v>
      </c>
      <c r="AH33" s="74">
        <f t="shared" si="14"/>
        <v>0.32933781140438939</v>
      </c>
      <c r="AI33" s="74">
        <f t="shared" si="15"/>
        <v>0.5840006997952818</v>
      </c>
      <c r="AJ33" s="74">
        <f t="shared" si="16"/>
        <v>0.70904608104581013</v>
      </c>
      <c r="AK33" s="74">
        <f t="shared" si="17"/>
        <v>0.13076310722354229</v>
      </c>
      <c r="AL33" s="74">
        <f t="shared" si="18"/>
        <v>-3.551198672286664</v>
      </c>
      <c r="AM33" s="74">
        <f t="shared" si="19"/>
        <v>0.86617146568322101</v>
      </c>
      <c r="AN33" t="str">
        <f t="shared" si="20"/>
        <v>outlier</v>
      </c>
    </row>
    <row r="34" spans="1:40" x14ac:dyDescent="0.3">
      <c r="A34" s="8">
        <v>31</v>
      </c>
      <c r="B34" s="11" t="str">
        <f>DATA!B34</f>
        <v>BLITAR</v>
      </c>
      <c r="C34" s="11">
        <f>DATA!C34</f>
        <v>153.4</v>
      </c>
      <c r="D34" s="11">
        <f>DATA!D34</f>
        <v>64.430000000000007</v>
      </c>
      <c r="E34" s="11">
        <f>DATA!E34</f>
        <v>10.61</v>
      </c>
      <c r="F34" s="11">
        <f>DATA!F34</f>
        <v>98.82</v>
      </c>
      <c r="G34" s="11">
        <f>DATA!G34</f>
        <v>10.78</v>
      </c>
      <c r="H34" s="11">
        <f>DATA!H34</f>
        <v>72.260000000000005</v>
      </c>
      <c r="I34" s="11">
        <f>DATA!I34</f>
        <v>4571</v>
      </c>
      <c r="J34" s="11">
        <f>DATA!J34</f>
        <v>705624</v>
      </c>
      <c r="K34" s="11">
        <f>DATA!K34</f>
        <v>80.78</v>
      </c>
      <c r="L34" s="11">
        <f>DATA!L34</f>
        <v>98.79</v>
      </c>
      <c r="M34" s="11">
        <f>DATA!M34</f>
        <v>96.22</v>
      </c>
      <c r="O34" s="31" t="s">
        <v>97</v>
      </c>
      <c r="P34">
        <f t="shared" ref="P34:Z34" si="37">1/P20</f>
        <v>1.2633683603138841</v>
      </c>
      <c r="Q34" t="e">
        <f t="shared" si="37"/>
        <v>#DIV/0!</v>
      </c>
      <c r="R34">
        <f t="shared" si="37"/>
        <v>1.1576245553088722</v>
      </c>
      <c r="S34">
        <f t="shared" si="37"/>
        <v>1.0194411848837395</v>
      </c>
      <c r="T34">
        <f t="shared" si="37"/>
        <v>1.0842310674275395</v>
      </c>
      <c r="U34">
        <f t="shared" si="37"/>
        <v>1.0468359312862754</v>
      </c>
      <c r="V34">
        <f t="shared" si="37"/>
        <v>1.2372600443800641</v>
      </c>
      <c r="W34">
        <f t="shared" si="37"/>
        <v>1.0042004446361634</v>
      </c>
      <c r="X34">
        <f t="shared" si="37"/>
        <v>1.0708000216680553</v>
      </c>
      <c r="Y34">
        <f t="shared" si="37"/>
        <v>1.007387893251539</v>
      </c>
      <c r="Z34">
        <f t="shared" si="37"/>
        <v>1.1021793722581825</v>
      </c>
      <c r="AB34" t="s">
        <v>161</v>
      </c>
      <c r="AC34" s="74">
        <f t="shared" si="9"/>
        <v>0.38246051234455986</v>
      </c>
      <c r="AD34" s="74">
        <f t="shared" si="10"/>
        <v>0.60308984633453333</v>
      </c>
      <c r="AE34" s="74">
        <f t="shared" si="11"/>
        <v>0.58596370608135095</v>
      </c>
      <c r="AF34" s="74">
        <f t="shared" si="12"/>
        <v>1.040427153894312</v>
      </c>
      <c r="AG34" s="74">
        <f t="shared" si="13"/>
        <v>0.99880049809264393</v>
      </c>
      <c r="AH34" s="74">
        <f t="shared" si="14"/>
        <v>-0.11407665172511706</v>
      </c>
      <c r="AI34" s="74">
        <f t="shared" si="15"/>
        <v>0.80013688513353998</v>
      </c>
      <c r="AJ34" s="74">
        <f t="shared" si="16"/>
        <v>1.616105141808398</v>
      </c>
      <c r="AK34" s="74">
        <f t="shared" si="17"/>
        <v>0.8083537537455241</v>
      </c>
      <c r="AL34" s="74">
        <f t="shared" si="18"/>
        <v>-0.75396316830211119</v>
      </c>
      <c r="AM34" s="74">
        <f t="shared" si="19"/>
        <v>0.86617146568322101</v>
      </c>
      <c r="AN34" t="str">
        <f t="shared" si="20"/>
        <v>gada tuh outliernya</v>
      </c>
    </row>
    <row r="35" spans="1:40" x14ac:dyDescent="0.3">
      <c r="A35" s="8">
        <v>32</v>
      </c>
      <c r="B35" s="11" t="str">
        <f>DATA!B35</f>
        <v>MALANG</v>
      </c>
      <c r="C35" s="11">
        <f>DATA!C35</f>
        <v>865.3</v>
      </c>
      <c r="D35" s="11">
        <f>DATA!D35</f>
        <v>38.29</v>
      </c>
      <c r="E35" s="11">
        <f>DATA!E35</f>
        <v>37.78</v>
      </c>
      <c r="F35" s="11">
        <f>DATA!F35</f>
        <v>98.24</v>
      </c>
      <c r="G35" s="11">
        <f>DATA!G35</f>
        <v>10.94</v>
      </c>
      <c r="H35" s="11">
        <f>DATA!H35</f>
        <v>67.58</v>
      </c>
      <c r="I35" s="11">
        <f>DATA!I35</f>
        <v>31286</v>
      </c>
      <c r="J35" s="11">
        <f>DATA!J35</f>
        <v>742935</v>
      </c>
      <c r="K35" s="11">
        <f>DATA!K35</f>
        <v>84</v>
      </c>
      <c r="L35" s="11">
        <f>DATA!L35</f>
        <v>99.06</v>
      </c>
      <c r="M35" s="11">
        <f>DATA!M35</f>
        <v>86.36</v>
      </c>
      <c r="O35" s="31" t="s">
        <v>98</v>
      </c>
      <c r="P35">
        <f t="shared" ref="P35:Z35" si="38">1/P21</f>
        <v>2.2181733236161931</v>
      </c>
      <c r="Q35">
        <f t="shared" si="38"/>
        <v>1.1576245553088722</v>
      </c>
      <c r="R35" t="e">
        <f t="shared" si="38"/>
        <v>#DIV/0!</v>
      </c>
      <c r="S35">
        <f t="shared" si="38"/>
        <v>1.5080642157539119</v>
      </c>
      <c r="T35">
        <f t="shared" si="38"/>
        <v>1.9270569835806679</v>
      </c>
      <c r="U35">
        <f t="shared" si="38"/>
        <v>1.0064533746195208</v>
      </c>
      <c r="V35">
        <f t="shared" si="38"/>
        <v>1.3859991897265513</v>
      </c>
      <c r="W35">
        <f t="shared" si="38"/>
        <v>1.0122848354315068</v>
      </c>
      <c r="X35">
        <f t="shared" si="38"/>
        <v>1.6245965707373813</v>
      </c>
      <c r="Y35">
        <f t="shared" si="38"/>
        <v>1.0271292219051733</v>
      </c>
      <c r="Z35">
        <f t="shared" si="38"/>
        <v>1.2375234601862457</v>
      </c>
      <c r="AB35" t="s">
        <v>162</v>
      </c>
      <c r="AC35" s="74">
        <f t="shared" si="9"/>
        <v>-1.5474738728998667E-3</v>
      </c>
      <c r="AD35" s="74">
        <f t="shared" si="10"/>
        <v>-1.8231293021563597</v>
      </c>
      <c r="AE35" s="74">
        <f t="shared" si="11"/>
        <v>1.2816704732680877</v>
      </c>
      <c r="AF35" s="74">
        <f t="shared" si="12"/>
        <v>-0.89452254595995251</v>
      </c>
      <c r="AG35" s="74">
        <f t="shared" si="13"/>
        <v>-1.4577566438914531</v>
      </c>
      <c r="AH35" s="74">
        <f t="shared" si="14"/>
        <v>8.3987140989596164E-3</v>
      </c>
      <c r="AI35" s="74">
        <f t="shared" si="15"/>
        <v>0.28291324311448635</v>
      </c>
      <c r="AJ35" s="74">
        <f t="shared" si="16"/>
        <v>-1.0312516582294549</v>
      </c>
      <c r="AK35" s="74">
        <f t="shared" si="17"/>
        <v>-1.691202853424461</v>
      </c>
      <c r="AL35" s="74">
        <f t="shared" si="18"/>
        <v>3.8025197283874733E-2</v>
      </c>
      <c r="AM35" s="74">
        <f t="shared" si="19"/>
        <v>-2.8520899298777467</v>
      </c>
      <c r="AN35" t="str">
        <f t="shared" si="20"/>
        <v>gada tuh outliernya</v>
      </c>
    </row>
    <row r="36" spans="1:40" x14ac:dyDescent="0.3">
      <c r="A36" s="8">
        <v>33</v>
      </c>
      <c r="B36" s="11" t="str">
        <f>DATA!B36</f>
        <v>PROBOLINGGO</v>
      </c>
      <c r="C36" s="11">
        <f>DATA!C36</f>
        <v>247</v>
      </c>
      <c r="D36" s="11">
        <f>DATA!D36</f>
        <v>60.99</v>
      </c>
      <c r="E36" s="11">
        <f>DATA!E36</f>
        <v>15.86</v>
      </c>
      <c r="F36" s="11">
        <f>DATA!F36</f>
        <v>96.64</v>
      </c>
      <c r="G36" s="11">
        <f>DATA!G36</f>
        <v>9.56</v>
      </c>
      <c r="H36" s="11">
        <f>DATA!H36</f>
        <v>70.61</v>
      </c>
      <c r="I36" s="11">
        <f>DATA!I36</f>
        <v>6059</v>
      </c>
      <c r="J36" s="11">
        <f>DATA!J36</f>
        <v>576394</v>
      </c>
      <c r="K36" s="11">
        <f>DATA!K36</f>
        <v>76.930000000000007</v>
      </c>
      <c r="L36" s="11">
        <f>DATA!L36</f>
        <v>100</v>
      </c>
      <c r="M36" s="11">
        <f>DATA!M36</f>
        <v>88.27</v>
      </c>
      <c r="O36" s="31" t="s">
        <v>99</v>
      </c>
      <c r="P36">
        <f t="shared" ref="P36:Z36" si="39">1/P22</f>
        <v>1.0100686982189711</v>
      </c>
      <c r="Q36">
        <f t="shared" si="39"/>
        <v>1.0194411848837395</v>
      </c>
      <c r="R36">
        <f t="shared" si="39"/>
        <v>1.5080642157539119</v>
      </c>
      <c r="S36" t="e">
        <f t="shared" si="39"/>
        <v>#DIV/0!</v>
      </c>
      <c r="T36">
        <f t="shared" si="39"/>
        <v>4.8222920013225021</v>
      </c>
      <c r="U36">
        <f t="shared" si="39"/>
        <v>1.0008126322756539</v>
      </c>
      <c r="V36">
        <f t="shared" si="39"/>
        <v>1.0266712016106077</v>
      </c>
      <c r="W36">
        <f t="shared" si="39"/>
        <v>1.2506002799438232</v>
      </c>
      <c r="X36">
        <f t="shared" si="39"/>
        <v>3.068182731827735</v>
      </c>
      <c r="Y36">
        <f t="shared" si="39"/>
        <v>1.0055339788962923</v>
      </c>
      <c r="Z36">
        <f t="shared" si="39"/>
        <v>2.3004076966293785</v>
      </c>
      <c r="AB36" t="s">
        <v>163</v>
      </c>
      <c r="AC36" s="74">
        <f t="shared" si="9"/>
        <v>-0.13118358058900273</v>
      </c>
      <c r="AD36" s="74">
        <f t="shared" si="10"/>
        <v>-0.25114482408052646</v>
      </c>
      <c r="AE36" s="74">
        <f t="shared" si="11"/>
        <v>1.6531787767860533</v>
      </c>
      <c r="AF36" s="74">
        <f t="shared" si="12"/>
        <v>-2.4852744626670602</v>
      </c>
      <c r="AG36" s="74">
        <f t="shared" si="13"/>
        <v>-2.0199538007634357</v>
      </c>
      <c r="AH36" s="74">
        <f t="shared" si="14"/>
        <v>0.19166477244885768</v>
      </c>
      <c r="AI36" s="74">
        <f t="shared" si="15"/>
        <v>-0.62615880258642831</v>
      </c>
      <c r="AJ36" s="74">
        <f t="shared" si="16"/>
        <v>-1.4039753702908644</v>
      </c>
      <c r="AK36" s="74">
        <f t="shared" si="17"/>
        <v>-1.8267209827288566</v>
      </c>
      <c r="AL36" s="74">
        <f t="shared" si="18"/>
        <v>-0.38535156197884557</v>
      </c>
      <c r="AM36" s="74">
        <f t="shared" si="19"/>
        <v>-0.14366507440872861</v>
      </c>
      <c r="AN36" t="str">
        <f t="shared" si="20"/>
        <v>gada tuh outliernya</v>
      </c>
    </row>
    <row r="37" spans="1:40" x14ac:dyDescent="0.3">
      <c r="A37" s="8">
        <v>34</v>
      </c>
      <c r="B37" s="11" t="str">
        <f>DATA!B37</f>
        <v>PASURUAN</v>
      </c>
      <c r="C37" s="11">
        <f>DATA!C37</f>
        <v>216.4</v>
      </c>
      <c r="D37" s="11">
        <f>DATA!D37</f>
        <v>65.92</v>
      </c>
      <c r="E37" s="11">
        <f>DATA!E37</f>
        <v>13.56</v>
      </c>
      <c r="F37" s="11">
        <f>DATA!F37</f>
        <v>96.71</v>
      </c>
      <c r="G37" s="11">
        <f>DATA!G37</f>
        <v>9.7799999999999994</v>
      </c>
      <c r="H37" s="11">
        <f>DATA!H37</f>
        <v>75.650000000000006</v>
      </c>
      <c r="I37" s="11">
        <f>DATA!I37</f>
        <v>7015</v>
      </c>
      <c r="J37" s="11">
        <f>DATA!J37</f>
        <v>746400</v>
      </c>
      <c r="K37" s="11">
        <f>DATA!K37</f>
        <v>78.3</v>
      </c>
      <c r="L37" s="11">
        <f>DATA!L37</f>
        <v>99.38</v>
      </c>
      <c r="M37" s="11">
        <f>DATA!M37</f>
        <v>91.73</v>
      </c>
      <c r="O37" s="31" t="s">
        <v>100</v>
      </c>
      <c r="P37">
        <f t="shared" ref="P37:Z37" si="40">1/P23</f>
        <v>1.056535547067956</v>
      </c>
      <c r="Q37">
        <f t="shared" si="40"/>
        <v>1.0842310674275395</v>
      </c>
      <c r="R37">
        <f t="shared" si="40"/>
        <v>1.9270569835806679</v>
      </c>
      <c r="S37">
        <f t="shared" si="40"/>
        <v>4.8222920013225021</v>
      </c>
      <c r="T37" t="e">
        <f t="shared" si="40"/>
        <v>#DIV/0!</v>
      </c>
      <c r="U37">
        <f t="shared" si="40"/>
        <v>1.0012470780053355</v>
      </c>
      <c r="V37">
        <f t="shared" si="40"/>
        <v>1.0022953579239307</v>
      </c>
      <c r="W37">
        <f t="shared" si="40"/>
        <v>1.3666138505447822</v>
      </c>
      <c r="X37">
        <f t="shared" si="40"/>
        <v>19.489502689141275</v>
      </c>
      <c r="Y37">
        <f t="shared" si="40"/>
        <v>1.0538441546257695</v>
      </c>
      <c r="Z37">
        <f t="shared" si="40"/>
        <v>2.236976908272053</v>
      </c>
      <c r="AB37" t="s">
        <v>164</v>
      </c>
      <c r="AC37" s="74">
        <f t="shared" si="9"/>
        <v>-0.32229660389212361</v>
      </c>
      <c r="AD37" s="74">
        <f t="shared" si="10"/>
        <v>1.232525919271946</v>
      </c>
      <c r="AE37" s="74">
        <f t="shared" si="11"/>
        <v>0.24011246304586387</v>
      </c>
      <c r="AF37" s="74">
        <f t="shared" si="12"/>
        <v>-0.52474249514645677</v>
      </c>
      <c r="AG37" s="74">
        <f t="shared" si="13"/>
        <v>-0.74889935913982297</v>
      </c>
      <c r="AH37" s="74">
        <f t="shared" si="14"/>
        <v>-5.7443675565429304</v>
      </c>
      <c r="AI37" s="74">
        <f t="shared" si="15"/>
        <v>-0.87824997364355084</v>
      </c>
      <c r="AJ37" s="74">
        <f t="shared" si="16"/>
        <v>-1.0580634605205275</v>
      </c>
      <c r="AK37" s="74">
        <f t="shared" si="17"/>
        <v>-0.93832435728892361</v>
      </c>
      <c r="AL37" s="74">
        <f t="shared" si="18"/>
        <v>0.37714787510127895</v>
      </c>
      <c r="AM37" s="74">
        <f t="shared" si="19"/>
        <v>-1.1218922335093326</v>
      </c>
      <c r="AN37" t="str">
        <f t="shared" si="20"/>
        <v>outlier</v>
      </c>
    </row>
    <row r="38" spans="1:40" x14ac:dyDescent="0.3">
      <c r="A38" s="8">
        <v>35</v>
      </c>
      <c r="B38" s="11" t="str">
        <f>DATA!B38</f>
        <v>MOJOKERTO</v>
      </c>
      <c r="C38" s="11">
        <f>DATA!C38</f>
        <v>136.1</v>
      </c>
      <c r="D38" s="11">
        <f>DATA!D38</f>
        <v>57.7</v>
      </c>
      <c r="E38" s="11">
        <f>DATA!E38</f>
        <v>7.65</v>
      </c>
      <c r="F38" s="11">
        <f>DATA!F38</f>
        <v>98.94</v>
      </c>
      <c r="G38" s="11">
        <f>DATA!G38</f>
        <v>11.05</v>
      </c>
      <c r="H38" s="11">
        <f>DATA!H38</f>
        <v>72.5</v>
      </c>
      <c r="I38" s="11">
        <f>DATA!I38</f>
        <v>3629</v>
      </c>
      <c r="J38" s="11">
        <f>DATA!J38</f>
        <v>723505</v>
      </c>
      <c r="K38" s="11">
        <f>DATA!K38</f>
        <v>80.900000000000006</v>
      </c>
      <c r="L38" s="11">
        <f>DATA!L38</f>
        <v>99.95</v>
      </c>
      <c r="M38" s="11">
        <f>DATA!M38</f>
        <v>96.48</v>
      </c>
      <c r="O38" s="31" t="s">
        <v>101</v>
      </c>
      <c r="P38">
        <f t="shared" ref="P38:Z38" si="41">1/P24</f>
        <v>1.0013582950146063</v>
      </c>
      <c r="Q38">
        <f t="shared" si="41"/>
        <v>1.0468359312862754</v>
      </c>
      <c r="R38">
        <f t="shared" si="41"/>
        <v>1.0064533746195208</v>
      </c>
      <c r="S38">
        <f t="shared" si="41"/>
        <v>1.0008126322756539</v>
      </c>
      <c r="T38">
        <f t="shared" si="41"/>
        <v>1.0012470780053355</v>
      </c>
      <c r="U38" t="e">
        <f t="shared" si="41"/>
        <v>#DIV/0!</v>
      </c>
      <c r="V38">
        <f t="shared" si="41"/>
        <v>1.0011308212565908</v>
      </c>
      <c r="W38">
        <f t="shared" si="41"/>
        <v>1.0153551486986052</v>
      </c>
      <c r="X38">
        <f t="shared" si="41"/>
        <v>1.0025727750205862</v>
      </c>
      <c r="Y38">
        <f t="shared" si="41"/>
        <v>1.0349524475739496</v>
      </c>
      <c r="Z38">
        <f t="shared" si="41"/>
        <v>1.0177197254416996</v>
      </c>
      <c r="AB38" t="s">
        <v>165</v>
      </c>
      <c r="AC38" s="74">
        <f t="shared" si="9"/>
        <v>7.9827768372717933E-2</v>
      </c>
      <c r="AD38" s="74">
        <f t="shared" si="10"/>
        <v>-0.32179581185921524</v>
      </c>
      <c r="AE38" s="74">
        <f t="shared" si="11"/>
        <v>1.421672005611784</v>
      </c>
      <c r="AF38" s="74">
        <f t="shared" si="12"/>
        <v>-1.5573358445879137</v>
      </c>
      <c r="AG38" s="74">
        <f t="shared" si="13"/>
        <v>-1.4883108371997129</v>
      </c>
      <c r="AH38" s="74">
        <f t="shared" si="14"/>
        <v>0.66726254338615087</v>
      </c>
      <c r="AI38" s="74">
        <f t="shared" si="15"/>
        <v>-0.73983343540154978</v>
      </c>
      <c r="AJ38" s="74">
        <f t="shared" si="16"/>
        <v>3.0565791349501432</v>
      </c>
      <c r="AK38" s="74">
        <f t="shared" si="17"/>
        <v>-1.1943030459750057</v>
      </c>
      <c r="AL38" s="74">
        <f t="shared" si="18"/>
        <v>0.41716856378780448</v>
      </c>
      <c r="AM38" s="74">
        <f t="shared" si="19"/>
        <v>-1.1917656020165177</v>
      </c>
      <c r="AN38" t="str">
        <f t="shared" si="20"/>
        <v>outlier</v>
      </c>
    </row>
    <row r="39" spans="1:40" x14ac:dyDescent="0.3">
      <c r="A39" s="8">
        <v>36</v>
      </c>
      <c r="B39" s="11" t="str">
        <f>DATA!B39</f>
        <v>MADIUN</v>
      </c>
      <c r="C39" s="11">
        <f>DATA!C39</f>
        <v>200</v>
      </c>
      <c r="D39" s="11">
        <f>DATA!D39</f>
        <v>56.84</v>
      </c>
      <c r="E39" s="11">
        <f>DATA!E39</f>
        <v>8.4600000000000009</v>
      </c>
      <c r="F39" s="11">
        <f>DATA!F39</f>
        <v>99.14</v>
      </c>
      <c r="G39" s="11">
        <f>DATA!G39</f>
        <v>11.82</v>
      </c>
      <c r="H39" s="11">
        <f>DATA!H39</f>
        <v>69.290000000000006</v>
      </c>
      <c r="I39" s="11">
        <f>DATA!I39</f>
        <v>6539</v>
      </c>
      <c r="J39" s="11">
        <f>DATA!J39</f>
        <v>845296</v>
      </c>
      <c r="K39" s="11">
        <f>DATA!K39</f>
        <v>83.71</v>
      </c>
      <c r="L39" s="11">
        <f>DATA!L39</f>
        <v>99.1</v>
      </c>
      <c r="M39" s="11">
        <f>DATA!M39</f>
        <v>98.18</v>
      </c>
      <c r="O39" s="31" t="s">
        <v>102</v>
      </c>
      <c r="P39">
        <f t="shared" ref="P39:Z39" si="42">1/P25</f>
        <v>7.1244041700534737</v>
      </c>
      <c r="Q39">
        <f t="shared" si="42"/>
        <v>1.2372600443800641</v>
      </c>
      <c r="R39">
        <f t="shared" si="42"/>
        <v>1.3859991897265513</v>
      </c>
      <c r="S39">
        <f t="shared" si="42"/>
        <v>1.0266712016106077</v>
      </c>
      <c r="T39">
        <f t="shared" si="42"/>
        <v>1.0022953579239307</v>
      </c>
      <c r="U39">
        <f t="shared" si="42"/>
        <v>1.0011308212565908</v>
      </c>
      <c r="V39" t="e">
        <f t="shared" si="42"/>
        <v>#DIV/0!</v>
      </c>
      <c r="W39">
        <f t="shared" si="42"/>
        <v>1.0648920835076039</v>
      </c>
      <c r="X39">
        <f t="shared" si="42"/>
        <v>1.0184318432425095</v>
      </c>
      <c r="Y39">
        <f t="shared" si="42"/>
        <v>1.0015946813678294</v>
      </c>
      <c r="Z39">
        <f t="shared" si="42"/>
        <v>1.0115814677321129</v>
      </c>
      <c r="AB39" t="s">
        <v>166</v>
      </c>
      <c r="AC39" s="74">
        <f t="shared" si="9"/>
        <v>-1.1844583857863886</v>
      </c>
      <c r="AD39" s="74">
        <f t="shared" si="10"/>
        <v>1.0775754574391392</v>
      </c>
      <c r="AE39" s="74">
        <f t="shared" si="11"/>
        <v>-1.3230402391814238</v>
      </c>
      <c r="AF39" s="74">
        <f t="shared" si="12"/>
        <v>1.1497332066505019</v>
      </c>
      <c r="AG39" s="74">
        <f t="shared" si="13"/>
        <v>1.4143375270849787</v>
      </c>
      <c r="AH39" s="74">
        <f t="shared" si="14"/>
        <v>3.8794060361869678E-2</v>
      </c>
      <c r="AI39" s="74">
        <f t="shared" si="15"/>
        <v>-0.97177356361510547</v>
      </c>
      <c r="AJ39" s="74">
        <f t="shared" si="16"/>
        <v>0.31090241576565292</v>
      </c>
      <c r="AK39" s="74">
        <f t="shared" si="17"/>
        <v>1.3525773523806413</v>
      </c>
      <c r="AL39" s="74">
        <f t="shared" si="18"/>
        <v>0.7331213692077464</v>
      </c>
      <c r="AM39" s="74">
        <f t="shared" si="19"/>
        <v>0.98345890567742578</v>
      </c>
      <c r="AN39" t="str">
        <f t="shared" si="20"/>
        <v>gada tuh outliernya</v>
      </c>
    </row>
    <row r="40" spans="1:40" x14ac:dyDescent="0.3">
      <c r="A40" s="8">
        <v>37</v>
      </c>
      <c r="B40" s="11" t="str">
        <f>DATA!B40</f>
        <v>SURABAYA</v>
      </c>
      <c r="C40" s="11">
        <f>DATA!C40</f>
        <v>2911.4</v>
      </c>
      <c r="D40" s="11">
        <f>DATA!D40</f>
        <v>50.17</v>
      </c>
      <c r="E40" s="11">
        <f>DATA!E40</f>
        <v>136.37</v>
      </c>
      <c r="F40" s="11">
        <f>DATA!F40</f>
        <v>99.32</v>
      </c>
      <c r="G40" s="11">
        <f>DATA!G40</f>
        <v>10.7</v>
      </c>
      <c r="H40" s="11">
        <f>DATA!H40</f>
        <v>68.73</v>
      </c>
      <c r="I40" s="11">
        <f>DATA!I40</f>
        <v>106120</v>
      </c>
      <c r="J40" s="11">
        <f>DATA!J40</f>
        <v>948701</v>
      </c>
      <c r="K40" s="11">
        <f>DATA!K40</f>
        <v>83.99</v>
      </c>
      <c r="L40" s="11">
        <f>DATA!L40</f>
        <v>98.15</v>
      </c>
      <c r="M40" s="11">
        <f>DATA!M40</f>
        <v>97.81</v>
      </c>
      <c r="O40" s="31" t="s">
        <v>103</v>
      </c>
      <c r="P40">
        <f t="shared" ref="P40:Z40" si="43">1/P26</f>
        <v>1.019304188514194</v>
      </c>
      <c r="Q40">
        <f t="shared" si="43"/>
        <v>1.0042004446361634</v>
      </c>
      <c r="R40">
        <f t="shared" si="43"/>
        <v>1.0122848354315068</v>
      </c>
      <c r="S40">
        <f t="shared" si="43"/>
        <v>1.2506002799438232</v>
      </c>
      <c r="T40">
        <f t="shared" si="43"/>
        <v>1.3666138505447822</v>
      </c>
      <c r="U40">
        <f t="shared" si="43"/>
        <v>1.0153551486986052</v>
      </c>
      <c r="V40">
        <f t="shared" si="43"/>
        <v>1.0648920835076039</v>
      </c>
      <c r="W40" t="e">
        <f t="shared" si="43"/>
        <v>#DIV/0!</v>
      </c>
      <c r="X40">
        <f t="shared" si="43"/>
        <v>1.4773471867594368</v>
      </c>
      <c r="Y40">
        <f t="shared" si="43"/>
        <v>1.036971758221098</v>
      </c>
      <c r="Z40">
        <f t="shared" si="43"/>
        <v>1.1681764634330682</v>
      </c>
      <c r="AB40" t="s">
        <v>167</v>
      </c>
      <c r="AC40" s="74">
        <f t="shared" si="9"/>
        <v>-1.3950242498453052</v>
      </c>
      <c r="AD40" s="74">
        <f t="shared" si="10"/>
        <v>1.5167355746544005</v>
      </c>
      <c r="AE40" s="74">
        <f t="shared" si="11"/>
        <v>-1.4775758289082581</v>
      </c>
      <c r="AF40" s="74">
        <f t="shared" si="12"/>
        <v>1.1404305638627397</v>
      </c>
      <c r="AG40" s="74">
        <f t="shared" si="13"/>
        <v>1.4693350750398464</v>
      </c>
      <c r="AH40" s="74">
        <f t="shared" si="14"/>
        <v>7.7235233576726736E-2</v>
      </c>
      <c r="AI40" s="74">
        <f t="shared" si="15"/>
        <v>-1.0604625283883042</v>
      </c>
      <c r="AJ40" s="74">
        <f t="shared" si="16"/>
        <v>0.46222484555355914</v>
      </c>
      <c r="AK40" s="74">
        <f t="shared" si="17"/>
        <v>1.3117068054475698</v>
      </c>
      <c r="AL40" s="74">
        <f t="shared" si="18"/>
        <v>0.56250685428098024</v>
      </c>
      <c r="AM40" s="74">
        <f t="shared" si="19"/>
        <v>0.96765421518175299</v>
      </c>
      <c r="AN40" t="str">
        <f t="shared" si="20"/>
        <v>gada tuh outliernya</v>
      </c>
    </row>
    <row r="41" spans="1:40" x14ac:dyDescent="0.3">
      <c r="A41" s="8">
        <v>38</v>
      </c>
      <c r="B41" s="11" t="str">
        <f>DATA!B41</f>
        <v>BATU</v>
      </c>
      <c r="C41" s="11">
        <f>DATA!C41</f>
        <v>220.2</v>
      </c>
      <c r="D41" s="11">
        <f>DATA!D41</f>
        <v>44.35</v>
      </c>
      <c r="E41" s="11">
        <f>DATA!E41</f>
        <v>7.1</v>
      </c>
      <c r="F41" s="11">
        <f>DATA!F41</f>
        <v>98.6</v>
      </c>
      <c r="G41" s="11">
        <f>DATA!G41</f>
        <v>9.85</v>
      </c>
      <c r="H41" s="11">
        <f>DATA!H41</f>
        <v>78.989999999999995</v>
      </c>
      <c r="I41" s="11">
        <f>DATA!I41</f>
        <v>6151</v>
      </c>
      <c r="J41" s="11">
        <f>DATA!J41</f>
        <v>722176</v>
      </c>
      <c r="K41" s="11">
        <f>DATA!K41</f>
        <v>79.069999999999993</v>
      </c>
      <c r="L41" s="11">
        <f>DATA!L41</f>
        <v>99.16</v>
      </c>
      <c r="M41" s="11">
        <f>DATA!M41</f>
        <v>95.06</v>
      </c>
      <c r="O41" s="31" t="s">
        <v>104</v>
      </c>
      <c r="P41">
        <f t="shared" ref="P41:Z41" si="44">1/P27</f>
        <v>1.0182492883285987</v>
      </c>
      <c r="Q41">
        <f t="shared" si="44"/>
        <v>1.0708000216680553</v>
      </c>
      <c r="R41">
        <f t="shared" si="44"/>
        <v>1.6245965707373813</v>
      </c>
      <c r="S41">
        <f t="shared" si="44"/>
        <v>3.068182731827735</v>
      </c>
      <c r="T41">
        <f t="shared" si="44"/>
        <v>19.489502689141275</v>
      </c>
      <c r="U41">
        <f t="shared" si="44"/>
        <v>1.0025727750205862</v>
      </c>
      <c r="V41">
        <f t="shared" si="44"/>
        <v>1.0184318432425095</v>
      </c>
      <c r="W41">
        <f t="shared" si="44"/>
        <v>1.4773471867594368</v>
      </c>
      <c r="X41" t="e">
        <f t="shared" si="44"/>
        <v>#DIV/0!</v>
      </c>
      <c r="Y41">
        <f t="shared" si="44"/>
        <v>1.0822445262744094</v>
      </c>
      <c r="Z41">
        <f t="shared" si="44"/>
        <v>2.1166325309751981</v>
      </c>
      <c r="AB41" t="s">
        <v>168</v>
      </c>
      <c r="AC41" s="74">
        <f t="shared" si="9"/>
        <v>-0.33788857549028029</v>
      </c>
      <c r="AD41" s="74">
        <f t="shared" si="10"/>
        <v>-0.58191990322620724</v>
      </c>
      <c r="AE41" s="74">
        <f t="shared" si="11"/>
        <v>-1.0746265032961575</v>
      </c>
      <c r="AF41" s="74">
        <f t="shared" si="12"/>
        <v>1.0055422434402073</v>
      </c>
      <c r="AG41" s="74">
        <f t="shared" si="13"/>
        <v>1.5671084936262782</v>
      </c>
      <c r="AH41" s="74">
        <f t="shared" si="14"/>
        <v>-0.34114776792450224</v>
      </c>
      <c r="AI41" s="74">
        <f t="shared" si="15"/>
        <v>2.4890515091313813E-2</v>
      </c>
      <c r="AJ41" s="74">
        <f t="shared" si="16"/>
        <v>0.74142527962618154</v>
      </c>
      <c r="AK41" s="74">
        <f t="shared" si="17"/>
        <v>2.0043550218922639</v>
      </c>
      <c r="AL41" s="74">
        <f t="shared" si="18"/>
        <v>0.61937835925656903</v>
      </c>
      <c r="AM41" s="74">
        <f t="shared" si="19"/>
        <v>0.1474739610378796</v>
      </c>
      <c r="AN41" t="str">
        <f t="shared" si="20"/>
        <v>gada tuh outliernya</v>
      </c>
    </row>
    <row r="42" spans="1:40" s="28" customFormat="1" x14ac:dyDescent="0.3">
      <c r="A42" s="29"/>
      <c r="B42" s="29" t="s">
        <v>95</v>
      </c>
      <c r="C42" s="30">
        <f>SUM(C4:C41)</f>
        <v>41528</v>
      </c>
      <c r="D42" s="30">
        <f t="shared" ref="D42:F42" si="45">SUM(D4:D41)</f>
        <v>1730.4500000000003</v>
      </c>
      <c r="E42" s="30">
        <f t="shared" si="45"/>
        <v>4189.1100000000006</v>
      </c>
      <c r="F42" s="30">
        <f t="shared" si="45"/>
        <v>3568.8199999999993</v>
      </c>
      <c r="G42" s="30">
        <f t="shared" ref="G42" si="46">SUM(G4:G41)</f>
        <v>318.27</v>
      </c>
      <c r="H42" s="30">
        <f t="shared" ref="H42" si="47">SUM(H4:H41)</f>
        <v>2713.0500000000006</v>
      </c>
      <c r="I42" s="30">
        <f t="shared" ref="I42" si="48">SUM(I4:I41)</f>
        <v>1165587</v>
      </c>
      <c r="J42" s="30">
        <f t="shared" ref="J42" si="49">SUM(J4:J41)</f>
        <v>24466471</v>
      </c>
      <c r="K42" s="30">
        <f t="shared" ref="K42" si="50">SUM(K4:K41)</f>
        <v>2837.92</v>
      </c>
      <c r="L42" s="30">
        <f t="shared" ref="L42" si="51">SUM(L4:L41)</f>
        <v>3652.5399999999995</v>
      </c>
      <c r="M42" s="30">
        <f t="shared" ref="M42" si="52">SUM(M4:M41)</f>
        <v>3214.31</v>
      </c>
      <c r="O42" s="31" t="s">
        <v>107</v>
      </c>
      <c r="P42">
        <f t="shared" ref="P42:Z42" si="53">1/P28</f>
        <v>1.0022342719653348</v>
      </c>
      <c r="Q42">
        <f t="shared" si="53"/>
        <v>1.007387893251539</v>
      </c>
      <c r="R42">
        <f t="shared" si="53"/>
        <v>1.0271292219051733</v>
      </c>
      <c r="S42">
        <f t="shared" si="53"/>
        <v>1.0055339788962923</v>
      </c>
      <c r="T42">
        <f t="shared" si="53"/>
        <v>1.0538441546257695</v>
      </c>
      <c r="U42">
        <f t="shared" si="53"/>
        <v>1.0349524475739496</v>
      </c>
      <c r="V42">
        <f t="shared" si="53"/>
        <v>1.0015946813678294</v>
      </c>
      <c r="W42">
        <f t="shared" si="53"/>
        <v>1.036971758221098</v>
      </c>
      <c r="X42">
        <f t="shared" si="53"/>
        <v>1.0822445262744094</v>
      </c>
      <c r="Y42" t="e">
        <f t="shared" si="53"/>
        <v>#DIV/0!</v>
      </c>
      <c r="Z42">
        <f t="shared" si="53"/>
        <v>1.0054908712393131</v>
      </c>
      <c r="AB42" t="s">
        <v>169</v>
      </c>
      <c r="AC42" s="74">
        <f t="shared" si="9"/>
        <v>-1.2560329601703082</v>
      </c>
      <c r="AD42" s="74">
        <f t="shared" si="10"/>
        <v>1.2405544406104334</v>
      </c>
      <c r="AE42" s="74">
        <f t="shared" si="11"/>
        <v>-1.3997148072128762</v>
      </c>
      <c r="AF42" s="74">
        <f t="shared" si="12"/>
        <v>0.63343653192977345</v>
      </c>
      <c r="AG42" s="74">
        <f t="shared" si="13"/>
        <v>0.72381275831830505</v>
      </c>
      <c r="AH42" s="74">
        <f t="shared" si="14"/>
        <v>-7.0271593875629937E-2</v>
      </c>
      <c r="AI42" s="74">
        <f t="shared" si="15"/>
        <v>-1.0000093998576034</v>
      </c>
      <c r="AJ42" s="74">
        <f t="shared" si="16"/>
        <v>-0.50481093733097848</v>
      </c>
      <c r="AK42" s="74">
        <f t="shared" si="17"/>
        <v>0.48354045969847992</v>
      </c>
      <c r="AL42" s="74">
        <f t="shared" si="18"/>
        <v>0.81737545065306549</v>
      </c>
      <c r="AM42" s="74">
        <f t="shared" si="19"/>
        <v>0.30635269181017122</v>
      </c>
      <c r="AN42" t="str">
        <f t="shared" si="20"/>
        <v>gada tuh outliernya</v>
      </c>
    </row>
    <row r="43" spans="1:40" x14ac:dyDescent="0.3">
      <c r="A43" s="2"/>
      <c r="B43" s="3"/>
      <c r="C43" s="14"/>
      <c r="O43" s="31" t="s">
        <v>105</v>
      </c>
      <c r="P43">
        <f t="shared" ref="P43:Z43" si="54">1/P29</f>
        <v>1.0083746832938965</v>
      </c>
      <c r="Q43">
        <f t="shared" si="54"/>
        <v>1.1021793722581825</v>
      </c>
      <c r="R43">
        <f t="shared" si="54"/>
        <v>1.2375234601862457</v>
      </c>
      <c r="S43">
        <f t="shared" si="54"/>
        <v>2.3004076966293785</v>
      </c>
      <c r="T43">
        <f t="shared" si="54"/>
        <v>2.236976908272053</v>
      </c>
      <c r="U43">
        <f t="shared" si="54"/>
        <v>1.0177197254416996</v>
      </c>
      <c r="V43">
        <f t="shared" si="54"/>
        <v>1.0115814677321129</v>
      </c>
      <c r="W43">
        <f t="shared" si="54"/>
        <v>1.1681764634330682</v>
      </c>
      <c r="X43">
        <f t="shared" si="54"/>
        <v>2.1166325309751981</v>
      </c>
      <c r="Y43">
        <f t="shared" si="54"/>
        <v>1.0054908712393131</v>
      </c>
      <c r="Z43" t="e">
        <f t="shared" si="54"/>
        <v>#DIV/0!</v>
      </c>
      <c r="AB43" t="s">
        <v>170</v>
      </c>
      <c r="AC43" s="74">
        <f t="shared" si="9"/>
        <v>-1.3014724202563648</v>
      </c>
      <c r="AD43" s="74">
        <f t="shared" si="10"/>
        <v>1.6363605425978625</v>
      </c>
      <c r="AE43" s="74">
        <f t="shared" si="11"/>
        <v>-1.4338253500508529</v>
      </c>
      <c r="AF43" s="74">
        <f t="shared" si="12"/>
        <v>0.64971615680835337</v>
      </c>
      <c r="AG43" s="74">
        <f t="shared" si="13"/>
        <v>0.85825120887464801</v>
      </c>
      <c r="AH43" s="74">
        <f t="shared" si="14"/>
        <v>0.38029471543338583</v>
      </c>
      <c r="AI43" s="74">
        <f t="shared" si="15"/>
        <v>-0.96116988986072849</v>
      </c>
      <c r="AJ43" s="74">
        <f t="shared" si="16"/>
        <v>0.76735408089287593</v>
      </c>
      <c r="AK43" s="74">
        <f t="shared" si="17"/>
        <v>0.77823861390010241</v>
      </c>
      <c r="AL43" s="74">
        <f t="shared" si="18"/>
        <v>0.68678162441282187</v>
      </c>
      <c r="AM43" s="74">
        <f t="shared" si="19"/>
        <v>0.59416442399453318</v>
      </c>
      <c r="AN43" t="str">
        <f t="shared" si="20"/>
        <v>gada tuh outliernya</v>
      </c>
    </row>
    <row r="44" spans="1:40" x14ac:dyDescent="0.3">
      <c r="AB44" t="s">
        <v>171</v>
      </c>
      <c r="AC44" s="74">
        <f t="shared" si="9"/>
        <v>-1.4207138792403633</v>
      </c>
      <c r="AD44" s="74">
        <f t="shared" si="10"/>
        <v>0.97641608857419793</v>
      </c>
      <c r="AE44" s="74">
        <f t="shared" si="11"/>
        <v>-1.5214746144736544</v>
      </c>
      <c r="AF44" s="74">
        <f t="shared" si="12"/>
        <v>1.1683384922260234</v>
      </c>
      <c r="AG44" s="74">
        <f t="shared" si="13"/>
        <v>1.6343277189044507</v>
      </c>
      <c r="AH44" s="74">
        <f t="shared" si="14"/>
        <v>9.8690772115250819E-2</v>
      </c>
      <c r="AI44" s="74">
        <f t="shared" si="15"/>
        <v>-1.0987332589500787</v>
      </c>
      <c r="AJ44" s="74">
        <f t="shared" si="16"/>
        <v>0.59602943298494826</v>
      </c>
      <c r="AK44" s="74">
        <f t="shared" si="17"/>
        <v>1.3375197824579321</v>
      </c>
      <c r="AL44" s="74">
        <f t="shared" si="18"/>
        <v>0.80684369047240134</v>
      </c>
      <c r="AM44" s="74">
        <f t="shared" si="19"/>
        <v>0.98928168638635861</v>
      </c>
      <c r="AN44" t="str">
        <f t="shared" si="20"/>
        <v>gada tuh outliernya</v>
      </c>
    </row>
    <row r="45" spans="1:40" x14ac:dyDescent="0.3">
      <c r="A45" s="2"/>
      <c r="B45" s="3"/>
      <c r="C45" s="14"/>
      <c r="AB45" t="s">
        <v>172</v>
      </c>
      <c r="AC45" s="74">
        <f t="shared" si="9"/>
        <v>-1.3258255949430096</v>
      </c>
      <c r="AD45" s="74">
        <f t="shared" si="10"/>
        <v>0.90737080506320633</v>
      </c>
      <c r="AE45" s="74">
        <f t="shared" si="11"/>
        <v>-1.5094617711263669</v>
      </c>
      <c r="AF45" s="74">
        <f t="shared" si="12"/>
        <v>1.2148517061648283</v>
      </c>
      <c r="AG45" s="74">
        <f t="shared" si="13"/>
        <v>2.1048622958516532</v>
      </c>
      <c r="AH45" s="74">
        <f t="shared" si="14"/>
        <v>-0.18827705583751425</v>
      </c>
      <c r="AI45" s="74">
        <f t="shared" si="15"/>
        <v>-0.98050839065415163</v>
      </c>
      <c r="AJ45" s="74">
        <f t="shared" si="16"/>
        <v>1.5073987360360257</v>
      </c>
      <c r="AK45" s="74">
        <f t="shared" si="17"/>
        <v>1.9419736607838896</v>
      </c>
      <c r="AL45" s="74">
        <f t="shared" si="18"/>
        <v>0.62780376740109911</v>
      </c>
      <c r="AM45" s="74">
        <f t="shared" si="19"/>
        <v>1.1306920750318543</v>
      </c>
      <c r="AN45" t="str">
        <f t="shared" si="20"/>
        <v>gada tuh outliernya</v>
      </c>
    </row>
    <row r="46" spans="1:40" x14ac:dyDescent="0.3">
      <c r="B46"/>
      <c r="C46"/>
      <c r="AB46" t="s">
        <v>173</v>
      </c>
      <c r="AC46" s="74">
        <f t="shared" si="9"/>
        <v>2.700466956603857</v>
      </c>
      <c r="AD46" s="74">
        <f t="shared" si="10"/>
        <v>0.37186843178609641</v>
      </c>
      <c r="AE46" s="74">
        <f t="shared" si="11"/>
        <v>0.38752933078912033</v>
      </c>
      <c r="AF46" s="74">
        <f t="shared" si="12"/>
        <v>1.2567135987097506</v>
      </c>
      <c r="AG46" s="74">
        <f t="shared" si="13"/>
        <v>1.4204483657466305</v>
      </c>
      <c r="AH46" s="74">
        <f t="shared" si="14"/>
        <v>-0.2383399790940717</v>
      </c>
      <c r="AI46" s="74">
        <f t="shared" si="15"/>
        <v>3.0651791041144745</v>
      </c>
      <c r="AJ46" s="74">
        <f t="shared" si="16"/>
        <v>2.2811845065937568</v>
      </c>
      <c r="AK46" s="74">
        <f t="shared" si="17"/>
        <v>2.0022039404747325</v>
      </c>
      <c r="AL46" s="74">
        <f t="shared" si="18"/>
        <v>0.42770032396847157</v>
      </c>
      <c r="AM46" s="74">
        <f t="shared" si="19"/>
        <v>1.0999145198560696</v>
      </c>
      <c r="AN46" t="str">
        <f t="shared" si="20"/>
        <v>outlier</v>
      </c>
    </row>
    <row r="47" spans="1:40" x14ac:dyDescent="0.3">
      <c r="A47" s="2"/>
      <c r="B47" t="s">
        <v>134</v>
      </c>
      <c r="C47"/>
      <c r="AB47" t="s">
        <v>174</v>
      </c>
      <c r="AC47" s="74">
        <f t="shared" si="9"/>
        <v>-1.2958296114875081</v>
      </c>
      <c r="AD47" s="74">
        <f t="shared" si="10"/>
        <v>-9.539151011387044E-2</v>
      </c>
      <c r="AE47" s="74">
        <f t="shared" si="11"/>
        <v>-1.5296314834131708</v>
      </c>
      <c r="AF47" s="74">
        <f t="shared" si="12"/>
        <v>1.0892660285300551</v>
      </c>
      <c r="AG47" s="74">
        <f t="shared" si="13"/>
        <v>0.90102707950621208</v>
      </c>
      <c r="AH47" s="74">
        <f t="shared" si="14"/>
        <v>0.67888429342785128</v>
      </c>
      <c r="AI47" s="74">
        <f t="shared" si="15"/>
        <v>-0.99627170642694185</v>
      </c>
      <c r="AJ47" s="74">
        <f t="shared" si="16"/>
        <v>0.58608444687140226</v>
      </c>
      <c r="AK47" s="74">
        <f t="shared" si="17"/>
        <v>0.94387188304991987</v>
      </c>
      <c r="AL47" s="74">
        <f t="shared" si="18"/>
        <v>0.64044187961789723</v>
      </c>
      <c r="AM47" s="74">
        <f t="shared" si="19"/>
        <v>0.87116242057659166</v>
      </c>
      <c r="AN47" t="str">
        <f t="shared" si="20"/>
        <v>gada tuh outliernya</v>
      </c>
    </row>
    <row r="48" spans="1:40" x14ac:dyDescent="0.3">
      <c r="B48"/>
      <c r="C48"/>
    </row>
    <row r="49" spans="1:3" x14ac:dyDescent="0.3">
      <c r="A49" s="2"/>
      <c r="B49"/>
      <c r="C49"/>
    </row>
    <row r="50" spans="1:3" x14ac:dyDescent="0.3">
      <c r="B50"/>
      <c r="C50"/>
    </row>
    <row r="51" spans="1:3" x14ac:dyDescent="0.3">
      <c r="A51" s="2"/>
      <c r="B51" s="3"/>
      <c r="C51" s="14"/>
    </row>
    <row r="53" spans="1:3" x14ac:dyDescent="0.3">
      <c r="A53" s="2"/>
      <c r="B53" s="3"/>
      <c r="C53" s="14"/>
    </row>
    <row r="55" spans="1:3" x14ac:dyDescent="0.3">
      <c r="A55" s="2"/>
      <c r="B55" s="3"/>
      <c r="C55" s="14"/>
    </row>
    <row r="57" spans="1:3" x14ac:dyDescent="0.3">
      <c r="A57" s="2"/>
      <c r="B57" s="3"/>
      <c r="C57" s="14"/>
    </row>
    <row r="59" spans="1:3" x14ac:dyDescent="0.3">
      <c r="A59" s="2"/>
      <c r="B59" s="3"/>
      <c r="C59" s="14"/>
    </row>
    <row r="61" spans="1:3" x14ac:dyDescent="0.3">
      <c r="A61" s="2"/>
      <c r="B61" s="3"/>
      <c r="C61" s="14"/>
    </row>
    <row r="63" spans="1:3" x14ac:dyDescent="0.3">
      <c r="A63" s="2"/>
      <c r="B63" s="3"/>
      <c r="C63" s="14"/>
    </row>
    <row r="65" spans="1:3" x14ac:dyDescent="0.3">
      <c r="A65" s="2"/>
      <c r="B65" s="3"/>
      <c r="C65" s="14"/>
    </row>
    <row r="67" spans="1:3" x14ac:dyDescent="0.3">
      <c r="A67" s="2"/>
      <c r="B67" s="3"/>
      <c r="C67" s="14"/>
    </row>
    <row r="69" spans="1:3" x14ac:dyDescent="0.3">
      <c r="A69" s="2"/>
      <c r="B69" s="3"/>
      <c r="C69" s="14"/>
    </row>
    <row r="71" spans="1:3" x14ac:dyDescent="0.3">
      <c r="A71" s="2"/>
      <c r="B71" s="3"/>
      <c r="C71" s="14"/>
    </row>
    <row r="73" spans="1:3" x14ac:dyDescent="0.3">
      <c r="A73" s="2"/>
      <c r="B73" s="3"/>
      <c r="C73" s="14"/>
    </row>
    <row r="75" spans="1:3" x14ac:dyDescent="0.3">
      <c r="A75" s="2"/>
      <c r="B75" s="3"/>
      <c r="C75" s="14"/>
    </row>
    <row r="77" spans="1:3" x14ac:dyDescent="0.3">
      <c r="A77" s="2"/>
      <c r="B77" s="3"/>
      <c r="C77" s="14"/>
    </row>
    <row r="79" spans="1:3" x14ac:dyDescent="0.3">
      <c r="A79" s="2"/>
      <c r="B79" s="3"/>
      <c r="C79" s="14"/>
    </row>
    <row r="81" spans="1:3" x14ac:dyDescent="0.3">
      <c r="A81" s="2"/>
      <c r="B81" s="3"/>
      <c r="C81" s="14"/>
    </row>
    <row r="83" spans="1:3" x14ac:dyDescent="0.3">
      <c r="A83" s="2"/>
      <c r="B83" s="3"/>
      <c r="C83" s="14"/>
    </row>
    <row r="85" spans="1:3" x14ac:dyDescent="0.3">
      <c r="A85" s="2"/>
      <c r="B85" s="3"/>
      <c r="C85" s="14"/>
    </row>
    <row r="87" spans="1:3" x14ac:dyDescent="0.3">
      <c r="A87" s="2"/>
      <c r="B87" s="3"/>
      <c r="C87" s="14"/>
    </row>
    <row r="89" spans="1:3" x14ac:dyDescent="0.3">
      <c r="A89" s="2"/>
      <c r="B89" s="3"/>
      <c r="C89" s="14"/>
    </row>
    <row r="91" spans="1:3" x14ac:dyDescent="0.3">
      <c r="A91" s="2"/>
      <c r="B91" s="3"/>
      <c r="C91" s="14"/>
    </row>
    <row r="93" spans="1:3" x14ac:dyDescent="0.3">
      <c r="A93" s="2"/>
      <c r="B93" s="3"/>
      <c r="C93" s="14"/>
    </row>
    <row r="95" spans="1:3" x14ac:dyDescent="0.3">
      <c r="A95" s="2"/>
      <c r="B95" s="3"/>
      <c r="C95" s="14"/>
    </row>
    <row r="97" spans="1:3" x14ac:dyDescent="0.3">
      <c r="A97" s="2"/>
      <c r="B97" s="3"/>
      <c r="C97" s="14"/>
    </row>
    <row r="99" spans="1:3" x14ac:dyDescent="0.3">
      <c r="A99" s="2"/>
      <c r="B99" s="3"/>
      <c r="C99" s="14"/>
    </row>
    <row r="101" spans="1:3" x14ac:dyDescent="0.3">
      <c r="A101" s="2"/>
      <c r="B101" s="3"/>
      <c r="C101" s="14"/>
    </row>
    <row r="103" spans="1:3" x14ac:dyDescent="0.3">
      <c r="A103" s="2"/>
      <c r="B103" s="3"/>
      <c r="C103" s="14"/>
    </row>
    <row r="105" spans="1:3" x14ac:dyDescent="0.3">
      <c r="A105" s="2"/>
      <c r="B105" s="3"/>
      <c r="C105" s="14"/>
    </row>
    <row r="107" spans="1:3" x14ac:dyDescent="0.3">
      <c r="A107" s="2"/>
      <c r="B107" s="3"/>
      <c r="C107" s="14"/>
    </row>
    <row r="109" spans="1:3" x14ac:dyDescent="0.3">
      <c r="A109" s="2"/>
      <c r="B109" s="3"/>
      <c r="C109" s="14"/>
    </row>
    <row r="111" spans="1:3" x14ac:dyDescent="0.3">
      <c r="A111" s="2"/>
      <c r="B111" s="3"/>
      <c r="C111" s="14"/>
    </row>
    <row r="113" spans="1:3" x14ac:dyDescent="0.3">
      <c r="A113" s="2"/>
      <c r="B113" s="3"/>
      <c r="C113" s="14"/>
    </row>
    <row r="115" spans="1:3" x14ac:dyDescent="0.3">
      <c r="A115" s="2"/>
      <c r="B115" s="3"/>
      <c r="C115" s="14"/>
    </row>
    <row r="117" spans="1:3" x14ac:dyDescent="0.3">
      <c r="A117" s="2"/>
      <c r="B117" s="3"/>
      <c r="C117" s="14"/>
    </row>
    <row r="119" spans="1:3" x14ac:dyDescent="0.3">
      <c r="A119" s="2"/>
      <c r="B119" s="3"/>
      <c r="C119" s="14"/>
    </row>
    <row r="121" spans="1:3" x14ac:dyDescent="0.3">
      <c r="A121" s="2"/>
      <c r="B121" s="3"/>
      <c r="C121" s="14"/>
    </row>
    <row r="123" spans="1:3" x14ac:dyDescent="0.3">
      <c r="A123" s="2"/>
      <c r="B123" s="3"/>
      <c r="C123" s="14"/>
    </row>
    <row r="125" spans="1:3" x14ac:dyDescent="0.3">
      <c r="A125" s="2"/>
      <c r="B125" s="3"/>
      <c r="C125" s="14"/>
    </row>
    <row r="127" spans="1:3" x14ac:dyDescent="0.3">
      <c r="A127" s="2"/>
      <c r="B127" s="3"/>
      <c r="C127" s="14"/>
    </row>
    <row r="129" spans="1:3" x14ac:dyDescent="0.3">
      <c r="A129" s="2"/>
      <c r="B129" s="3"/>
      <c r="C129" s="14"/>
    </row>
    <row r="131" spans="1:3" x14ac:dyDescent="0.3">
      <c r="A131" s="2"/>
      <c r="B131" s="3"/>
      <c r="C131" s="14"/>
    </row>
    <row r="133" spans="1:3" x14ac:dyDescent="0.3">
      <c r="A133" s="2"/>
      <c r="B133" s="3"/>
      <c r="C133" s="14"/>
    </row>
    <row r="135" spans="1:3" x14ac:dyDescent="0.3">
      <c r="A135" s="2"/>
      <c r="B135" s="3"/>
      <c r="C135" s="14"/>
    </row>
    <row r="137" spans="1:3" x14ac:dyDescent="0.3">
      <c r="A137" s="2"/>
      <c r="B137" s="3"/>
      <c r="C137" s="14"/>
    </row>
    <row r="139" spans="1:3" x14ac:dyDescent="0.3">
      <c r="A139" s="2"/>
      <c r="B139" s="3"/>
      <c r="C139" s="14"/>
    </row>
    <row r="141" spans="1:3" x14ac:dyDescent="0.3">
      <c r="A141" s="2"/>
      <c r="B141" s="3"/>
      <c r="C141" s="14"/>
    </row>
    <row r="143" spans="1:3" x14ac:dyDescent="0.3">
      <c r="A143" s="2"/>
      <c r="B143" s="3"/>
      <c r="C143" s="14"/>
    </row>
    <row r="145" spans="1:3" x14ac:dyDescent="0.3">
      <c r="A145" s="2"/>
      <c r="B145" s="3"/>
      <c r="C145" s="14"/>
    </row>
    <row r="147" spans="1:3" x14ac:dyDescent="0.3">
      <c r="A147" s="2"/>
      <c r="B147" s="3"/>
      <c r="C147" s="14"/>
    </row>
    <row r="149" spans="1:3" x14ac:dyDescent="0.3">
      <c r="A149" s="2"/>
      <c r="B149" s="3"/>
      <c r="C149" s="14"/>
    </row>
    <row r="151" spans="1:3" x14ac:dyDescent="0.3">
      <c r="A151" s="2"/>
      <c r="B151" s="3"/>
      <c r="C151" s="14"/>
    </row>
    <row r="153" spans="1:3" x14ac:dyDescent="0.3">
      <c r="A153" s="2"/>
      <c r="B153" s="3"/>
      <c r="C153" s="14"/>
    </row>
    <row r="155" spans="1:3" x14ac:dyDescent="0.3">
      <c r="A155" s="2"/>
      <c r="B155" s="3"/>
      <c r="C155" s="14"/>
    </row>
    <row r="157" spans="1:3" x14ac:dyDescent="0.3">
      <c r="A157" s="2"/>
      <c r="B157" s="3"/>
      <c r="C157" s="14"/>
    </row>
    <row r="159" spans="1:3" x14ac:dyDescent="0.3">
      <c r="A159" s="2"/>
      <c r="B159" s="3"/>
      <c r="C159" s="14"/>
    </row>
    <row r="161" spans="1:3" x14ac:dyDescent="0.3">
      <c r="A161" s="2"/>
      <c r="B161" s="3"/>
      <c r="C161" s="14"/>
    </row>
    <row r="163" spans="1:3" x14ac:dyDescent="0.3">
      <c r="A163" s="2"/>
      <c r="B163" s="3"/>
      <c r="C163" s="14"/>
    </row>
    <row r="165" spans="1:3" x14ac:dyDescent="0.3">
      <c r="A165" s="2"/>
      <c r="B165" s="3"/>
      <c r="C165" s="14"/>
    </row>
    <row r="167" spans="1:3" x14ac:dyDescent="0.3">
      <c r="A167" s="2"/>
      <c r="B167" s="3"/>
      <c r="C167" s="14"/>
    </row>
    <row r="169" spans="1:3" x14ac:dyDescent="0.3">
      <c r="A169" s="2"/>
      <c r="B169" s="3"/>
      <c r="C169" s="14"/>
    </row>
    <row r="171" spans="1:3" x14ac:dyDescent="0.3">
      <c r="A171" s="2"/>
      <c r="B171" s="3"/>
      <c r="C171" s="14"/>
    </row>
    <row r="173" spans="1:3" x14ac:dyDescent="0.3">
      <c r="A173" s="2"/>
      <c r="B173" s="3"/>
      <c r="C173" s="14"/>
    </row>
    <row r="175" spans="1:3" x14ac:dyDescent="0.3">
      <c r="A175" s="2"/>
      <c r="B175" s="3"/>
      <c r="C175" s="14"/>
    </row>
    <row r="177" spans="1:3" x14ac:dyDescent="0.3">
      <c r="A177" s="2"/>
      <c r="B177" s="3"/>
      <c r="C177" s="14"/>
    </row>
    <row r="179" spans="1:3" x14ac:dyDescent="0.3">
      <c r="A179" s="2"/>
      <c r="B179" s="3"/>
      <c r="C179" s="14"/>
    </row>
    <row r="181" spans="1:3" x14ac:dyDescent="0.3">
      <c r="A181" s="2"/>
      <c r="B181" s="3"/>
      <c r="C181" s="14"/>
    </row>
    <row r="183" spans="1:3" x14ac:dyDescent="0.3">
      <c r="A183" s="2"/>
      <c r="B183" s="3"/>
      <c r="C183" s="14"/>
    </row>
    <row r="185" spans="1:3" x14ac:dyDescent="0.3">
      <c r="A185" s="2"/>
      <c r="B185" s="3"/>
      <c r="C185" s="14"/>
    </row>
    <row r="187" spans="1:3" x14ac:dyDescent="0.3">
      <c r="A187" s="2"/>
      <c r="B187" s="3"/>
      <c r="C187" s="14"/>
    </row>
    <row r="189" spans="1:3" x14ac:dyDescent="0.3">
      <c r="A189" s="2"/>
      <c r="B189" s="3"/>
      <c r="C189" s="14"/>
    </row>
    <row r="191" spans="1:3" x14ac:dyDescent="0.3">
      <c r="A191" s="2"/>
      <c r="B191" s="3"/>
      <c r="C191" s="14"/>
    </row>
    <row r="193" spans="1:3" x14ac:dyDescent="0.3">
      <c r="A193" s="2"/>
      <c r="B193" s="3"/>
      <c r="C193" s="14"/>
    </row>
    <row r="195" spans="1:3" x14ac:dyDescent="0.3">
      <c r="A195" s="2"/>
      <c r="B195" s="3"/>
      <c r="C195" s="14"/>
    </row>
    <row r="197" spans="1:3" x14ac:dyDescent="0.3">
      <c r="A197" s="2"/>
      <c r="B197" s="3"/>
      <c r="C197" s="14"/>
    </row>
    <row r="199" spans="1:3" x14ac:dyDescent="0.3">
      <c r="A199" s="2"/>
      <c r="B199" s="3"/>
      <c r="C199" s="14"/>
    </row>
    <row r="201" spans="1:3" x14ac:dyDescent="0.3">
      <c r="A201" s="2"/>
      <c r="B201" s="3"/>
      <c r="C201" s="14"/>
    </row>
    <row r="203" spans="1:3" x14ac:dyDescent="0.3">
      <c r="A203" s="2"/>
      <c r="B203" s="3"/>
      <c r="C203" s="14"/>
    </row>
    <row r="205" spans="1:3" x14ac:dyDescent="0.3">
      <c r="A205" s="2"/>
      <c r="B205" s="3"/>
      <c r="C205" s="14"/>
    </row>
    <row r="207" spans="1:3" x14ac:dyDescent="0.3">
      <c r="B207" s="3"/>
    </row>
    <row r="208" spans="1:3" x14ac:dyDescent="0.3">
      <c r="B208" s="3"/>
    </row>
    <row r="209" spans="2:2" x14ac:dyDescent="0.3">
      <c r="B209" s="3"/>
    </row>
    <row r="210" spans="2:2" x14ac:dyDescent="0.3">
      <c r="B210" s="3"/>
    </row>
    <row r="211" spans="2:2" x14ac:dyDescent="0.3">
      <c r="B211" s="3"/>
    </row>
    <row r="212" spans="2:2" x14ac:dyDescent="0.3">
      <c r="B212" s="3"/>
    </row>
    <row r="213" spans="2:2" x14ac:dyDescent="0.3">
      <c r="B213" s="3"/>
    </row>
    <row r="214" spans="2:2" x14ac:dyDescent="0.3">
      <c r="B214" s="3"/>
    </row>
    <row r="215" spans="2:2" x14ac:dyDescent="0.3">
      <c r="B215" s="3"/>
    </row>
    <row r="216" spans="2:2" x14ac:dyDescent="0.3">
      <c r="B216" s="3"/>
    </row>
    <row r="217" spans="2:2" x14ac:dyDescent="0.3">
      <c r="B217" s="3"/>
    </row>
    <row r="218" spans="2:2" x14ac:dyDescent="0.3">
      <c r="B218" s="3"/>
    </row>
    <row r="219" spans="2:2" x14ac:dyDescent="0.3">
      <c r="B219" s="3"/>
    </row>
    <row r="220" spans="2:2" x14ac:dyDescent="0.3">
      <c r="B220" s="3"/>
    </row>
  </sheetData>
  <mergeCells count="4">
    <mergeCell ref="B1:P2"/>
    <mergeCell ref="O17:Z17"/>
    <mergeCell ref="O31:Z31"/>
    <mergeCell ref="O3:Z3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D782B-FC8D-4F69-AE84-18F8E2FCABBC}">
  <dimension ref="A1:BI63"/>
  <sheetViews>
    <sheetView topLeftCell="C1" zoomScale="74" zoomScaleNormal="115" workbookViewId="0">
      <selection activeCell="BD5" sqref="BD5:BH20"/>
    </sheetView>
  </sheetViews>
  <sheetFormatPr defaultRowHeight="14.4" x14ac:dyDescent="0.3"/>
  <cols>
    <col min="1" max="1" width="4.88671875" customWidth="1"/>
    <col min="2" max="2" width="21.33203125" customWidth="1"/>
    <col min="3" max="3" width="12.77734375" customWidth="1"/>
    <col min="4" max="7" width="10.44140625" bestFit="1" customWidth="1"/>
    <col min="17" max="23" width="0" hidden="1" customWidth="1"/>
    <col min="24" max="24" width="9.21875" hidden="1" customWidth="1"/>
    <col min="25" max="25" width="12.6640625" hidden="1" customWidth="1"/>
    <col min="26" max="53" width="0" hidden="1" customWidth="1"/>
    <col min="55" max="55" width="16.109375" customWidth="1"/>
    <col min="61" max="61" width="12.77734375" customWidth="1"/>
  </cols>
  <sheetData>
    <row r="1" spans="1:61" x14ac:dyDescent="0.3">
      <c r="A1" s="107" t="s">
        <v>61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</row>
    <row r="2" spans="1:6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</row>
    <row r="4" spans="1:61" x14ac:dyDescent="0.3">
      <c r="A4" s="35" t="str">
        <f>VIF!A3</f>
        <v xml:space="preserve">NO </v>
      </c>
      <c r="B4" s="36" t="str">
        <f>VIF!B3</f>
        <v>KABUPATEN/KOTA</v>
      </c>
      <c r="C4" s="36" t="str">
        <f>VIF!C3</f>
        <v>JP</v>
      </c>
      <c r="D4" s="36" t="str">
        <f>VIF!D3</f>
        <v>PPJK</v>
      </c>
      <c r="E4" s="36" t="str">
        <f>VIF!E3</f>
        <v>JPM</v>
      </c>
      <c r="F4" s="36" t="str">
        <f>VIF!F3</f>
        <v>PAMF</v>
      </c>
      <c r="G4" s="36" t="str">
        <f>VIF!G3</f>
        <v>RLS</v>
      </c>
      <c r="J4" s="115" t="s">
        <v>196</v>
      </c>
      <c r="K4" s="116"/>
      <c r="L4" s="116"/>
      <c r="M4" s="116"/>
      <c r="N4" s="116"/>
      <c r="O4" s="117"/>
      <c r="Q4" s="81" t="s">
        <v>0</v>
      </c>
      <c r="R4" s="80" t="s">
        <v>34</v>
      </c>
      <c r="S4" s="80" t="s">
        <v>96</v>
      </c>
      <c r="T4" s="80" t="s">
        <v>97</v>
      </c>
      <c r="U4" s="80" t="s">
        <v>98</v>
      </c>
      <c r="V4" s="80" t="s">
        <v>99</v>
      </c>
      <c r="W4" s="80" t="s">
        <v>100</v>
      </c>
      <c r="X4" s="84" t="s">
        <v>200</v>
      </c>
      <c r="Y4" s="84" t="s">
        <v>202</v>
      </c>
      <c r="Z4" s="84" t="s">
        <v>203</v>
      </c>
      <c r="AA4" s="84" t="s">
        <v>204</v>
      </c>
      <c r="AB4" s="84" t="s">
        <v>205</v>
      </c>
      <c r="AC4" s="84" t="s">
        <v>206</v>
      </c>
      <c r="AD4" s="84" t="s">
        <v>201</v>
      </c>
      <c r="AE4" s="84" t="s">
        <v>207</v>
      </c>
      <c r="AF4" s="84" t="s">
        <v>208</v>
      </c>
      <c r="AG4" s="84" t="s">
        <v>209</v>
      </c>
      <c r="AH4" s="84" t="s">
        <v>210</v>
      </c>
      <c r="AI4" s="84" t="s">
        <v>211</v>
      </c>
      <c r="AJ4" s="84" t="s">
        <v>212</v>
      </c>
      <c r="AK4" s="84" t="s">
        <v>213</v>
      </c>
      <c r="AL4" s="84" t="s">
        <v>214</v>
      </c>
      <c r="AM4" s="84" t="s">
        <v>215</v>
      </c>
      <c r="AN4" s="84" t="s">
        <v>216</v>
      </c>
      <c r="AO4" s="84" t="s">
        <v>217</v>
      </c>
      <c r="AP4" s="84" t="s">
        <v>218</v>
      </c>
      <c r="AQ4" s="84" t="s">
        <v>219</v>
      </c>
      <c r="AR4" s="84" t="s">
        <v>220</v>
      </c>
      <c r="AS4" s="84" t="s">
        <v>221</v>
      </c>
      <c r="AT4" s="84" t="s">
        <v>222</v>
      </c>
      <c r="AU4" s="84" t="s">
        <v>223</v>
      </c>
      <c r="AV4" s="84" t="s">
        <v>224</v>
      </c>
      <c r="AW4" s="84" t="s">
        <v>225</v>
      </c>
      <c r="AX4" s="84" t="s">
        <v>226</v>
      </c>
      <c r="AY4" s="84" t="s">
        <v>227</v>
      </c>
      <c r="AZ4" s="84" t="s">
        <v>228</v>
      </c>
      <c r="BA4" s="104" t="s">
        <v>229</v>
      </c>
      <c r="BB4" s="89" t="s">
        <v>245</v>
      </c>
      <c r="BC4" s="89" t="s">
        <v>246</v>
      </c>
      <c r="BD4" s="89" t="s">
        <v>96</v>
      </c>
      <c r="BE4" s="89" t="s">
        <v>97</v>
      </c>
      <c r="BF4" s="89" t="s">
        <v>98</v>
      </c>
      <c r="BG4" s="89" t="s">
        <v>99</v>
      </c>
      <c r="BH4" s="89" t="s">
        <v>100</v>
      </c>
      <c r="BI4" s="89" t="s">
        <v>247</v>
      </c>
    </row>
    <row r="5" spans="1:61" x14ac:dyDescent="0.3">
      <c r="A5" s="23">
        <f>VIF!A4</f>
        <v>1</v>
      </c>
      <c r="B5" s="7" t="str">
        <f>VIF!B4</f>
        <v>PACITAN</v>
      </c>
      <c r="C5" s="42">
        <f>DATA!C4</f>
        <v>588</v>
      </c>
      <c r="D5" s="42">
        <f>DATA!D4</f>
        <v>43.21</v>
      </c>
      <c r="E5" s="42">
        <f>DATA!E4</f>
        <v>76.2</v>
      </c>
      <c r="F5" s="42">
        <f>DATA!F4</f>
        <v>95.03</v>
      </c>
      <c r="G5" s="42">
        <f>DATA!G4</f>
        <v>7.88</v>
      </c>
      <c r="J5" s="38"/>
      <c r="K5" s="39" t="s">
        <v>96</v>
      </c>
      <c r="L5" s="39" t="s">
        <v>97</v>
      </c>
      <c r="M5" s="39" t="s">
        <v>98</v>
      </c>
      <c r="N5" s="39" t="s">
        <v>99</v>
      </c>
      <c r="O5" s="39" t="s">
        <v>100</v>
      </c>
      <c r="Q5" s="81">
        <v>1</v>
      </c>
      <c r="R5" s="82" t="s">
        <v>12</v>
      </c>
      <c r="S5" s="41">
        <f>C28</f>
        <v>0</v>
      </c>
      <c r="T5" s="41">
        <f t="shared" ref="T5:W5" si="0">D28</f>
        <v>0.61159622773314715</v>
      </c>
      <c r="U5" s="41">
        <f t="shared" si="0"/>
        <v>4.0482059709668582E-2</v>
      </c>
      <c r="V5" s="41">
        <f t="shared" si="0"/>
        <v>0.72213622291021651</v>
      </c>
      <c r="W5" s="41">
        <f t="shared" si="0"/>
        <v>0.3541202672605791</v>
      </c>
      <c r="X5" s="85">
        <f>$S$5*S5</f>
        <v>0</v>
      </c>
      <c r="Y5" s="85">
        <f>$S$5*T5</f>
        <v>0</v>
      </c>
      <c r="Z5" s="85">
        <f t="shared" ref="Z5:AB5" si="1">$S$5*U5</f>
        <v>0</v>
      </c>
      <c r="AA5" s="85">
        <f t="shared" si="1"/>
        <v>0</v>
      </c>
      <c r="AB5" s="85">
        <f t="shared" si="1"/>
        <v>0</v>
      </c>
      <c r="AC5" s="42">
        <f>Y5</f>
        <v>0</v>
      </c>
      <c r="AD5" s="85">
        <f>$T$5*T5</f>
        <v>0.37404994577741557</v>
      </c>
      <c r="AE5" s="85">
        <f>T5*U5</f>
        <v>2.4758675009301328E-2</v>
      </c>
      <c r="AF5" s="85">
        <f>T5*V5</f>
        <v>0.44165578984135151</v>
      </c>
      <c r="AG5" s="85">
        <f>T5*W5</f>
        <v>0.21657861962042407</v>
      </c>
      <c r="AH5" s="42">
        <f>Z5</f>
        <v>0</v>
      </c>
      <c r="AI5" s="42">
        <f>AE5</f>
        <v>2.4758675009301328E-2</v>
      </c>
      <c r="AJ5" s="7">
        <f>U5*U5</f>
        <v>1.6387971583371724E-3</v>
      </c>
      <c r="AK5" s="7">
        <f>U5*V5</f>
        <v>2.9233561694365924E-2</v>
      </c>
      <c r="AL5" s="7">
        <f>U5*W5</f>
        <v>1.433551780364656E-2</v>
      </c>
      <c r="AM5" s="42">
        <f>AA5</f>
        <v>0</v>
      </c>
      <c r="AN5" s="42">
        <f>AF5</f>
        <v>0.44165578984135151</v>
      </c>
      <c r="AO5" s="7">
        <f>AK5</f>
        <v>2.9233561694365924E-2</v>
      </c>
      <c r="AP5" s="7">
        <f>V5*V5</f>
        <v>0.52148072443903393</v>
      </c>
      <c r="AQ5" s="7">
        <f>V5*W5</f>
        <v>0.255723072255511</v>
      </c>
      <c r="AR5" s="42">
        <f>AB5</f>
        <v>0</v>
      </c>
      <c r="AS5" s="42">
        <f>AG5</f>
        <v>0.21657861962042407</v>
      </c>
      <c r="AT5" s="7">
        <f>AL5</f>
        <v>1.433551780364656E-2</v>
      </c>
      <c r="AU5" s="7">
        <f>AQ5</f>
        <v>0.255723072255511</v>
      </c>
      <c r="AV5" s="7">
        <f>W5*W5</f>
        <v>0.12540116368470397</v>
      </c>
      <c r="AW5" s="42">
        <f>S5^2</f>
        <v>0</v>
      </c>
      <c r="AX5" s="42">
        <f t="shared" ref="AX5:BA5" si="2">T5^2</f>
        <v>0.37404994577741557</v>
      </c>
      <c r="AY5" s="42">
        <f t="shared" si="2"/>
        <v>1.6387971583371724E-3</v>
      </c>
      <c r="AZ5" s="42">
        <f t="shared" si="2"/>
        <v>0.52148072443903393</v>
      </c>
      <c r="BA5" s="105">
        <f t="shared" si="2"/>
        <v>0.12540116368470397</v>
      </c>
      <c r="BB5" s="90">
        <v>0</v>
      </c>
      <c r="BC5" s="91" t="s">
        <v>12</v>
      </c>
      <c r="BD5" s="41">
        <v>0</v>
      </c>
      <c r="BE5" s="41">
        <v>0.61159622773314704</v>
      </c>
      <c r="BF5" s="41">
        <v>4.0482059709668602E-2</v>
      </c>
      <c r="BG5" s="41">
        <v>0.72213622291021595</v>
      </c>
      <c r="BH5" s="41">
        <v>0.35412026726057899</v>
      </c>
      <c r="BI5" s="90">
        <v>1</v>
      </c>
    </row>
    <row r="6" spans="1:61" x14ac:dyDescent="0.3">
      <c r="A6" s="23">
        <f>VIF!A5</f>
        <v>2</v>
      </c>
      <c r="B6" s="7" t="str">
        <f>VIF!B5</f>
        <v>PONOROGO</v>
      </c>
      <c r="C6" s="42">
        <f>DATA!C5</f>
        <v>959.5</v>
      </c>
      <c r="D6" s="42">
        <f>DATA!D5</f>
        <v>44.66</v>
      </c>
      <c r="E6" s="42">
        <f>DATA!E5</f>
        <v>83.71</v>
      </c>
      <c r="F6" s="42">
        <f>DATA!F5</f>
        <v>90.97</v>
      </c>
      <c r="G6" s="42">
        <f>DATA!G5</f>
        <v>7.78</v>
      </c>
      <c r="J6" s="40" t="s">
        <v>96</v>
      </c>
      <c r="K6" s="7">
        <f>CORREL($C$5:$C$19,C5:C19)</f>
        <v>1</v>
      </c>
      <c r="L6" s="7">
        <f>CORREL($C$5:$C$19,D5:D19)</f>
        <v>-0.62687424946266435</v>
      </c>
      <c r="M6" s="7">
        <f>CORREL($C$5:$C$19,E5:E19)</f>
        <v>0.80122062503103242</v>
      </c>
      <c r="N6" s="7">
        <f>CORREL($C$5:$C$19,F5:F19)</f>
        <v>0.21870693640872657</v>
      </c>
      <c r="O6" s="7">
        <f>CORREL($C$5:$C$19,G5:G19)</f>
        <v>0.22238277842013984</v>
      </c>
      <c r="Q6" s="81">
        <v>2</v>
      </c>
      <c r="R6" s="82" t="s">
        <v>14</v>
      </c>
      <c r="S6" s="41">
        <f t="shared" ref="S6:S19" si="3">C29</f>
        <v>0.17460988907689415</v>
      </c>
      <c r="T6" s="41">
        <f t="shared" ref="T6:T19" si="4">D29</f>
        <v>0.66224240307369886</v>
      </c>
      <c r="U6" s="41">
        <f t="shared" ref="U6:U19" si="5">E29</f>
        <v>8.1621473568885189E-2</v>
      </c>
      <c r="V6" s="41">
        <f t="shared" ref="V6:V19" si="6">F29</f>
        <v>0.40789473684210492</v>
      </c>
      <c r="W6" s="41">
        <f t="shared" ref="W6:W19" si="7">G29</f>
        <v>0.33184855233853017</v>
      </c>
      <c r="X6" s="85">
        <f>$S$6*S6</f>
        <v>3.0488613363445279E-2</v>
      </c>
      <c r="Y6" s="85">
        <f t="shared" ref="Y6:AB6" si="8">$S$6*T6</f>
        <v>0.11563407254271438</v>
      </c>
      <c r="Z6" s="85">
        <f t="shared" si="8"/>
        <v>1.425191644615569E-2</v>
      </c>
      <c r="AA6" s="85">
        <f t="shared" si="8"/>
        <v>7.1222454755048875E-2</v>
      </c>
      <c r="AB6" s="85">
        <f t="shared" si="8"/>
        <v>5.7944038914158655E-2</v>
      </c>
      <c r="AC6" s="42">
        <f t="shared" ref="AC6:AC19" si="9">Y6</f>
        <v>0.11563407254271438</v>
      </c>
      <c r="AD6" s="85">
        <f t="shared" ref="AD6:AD19" si="10">$T$5*T6</f>
        <v>0.40502495556480855</v>
      </c>
      <c r="AE6" s="85">
        <f t="shared" ref="AE6:AE19" si="11">T6*U6</f>
        <v>5.4053200798674921E-2</v>
      </c>
      <c r="AF6" s="85">
        <f t="shared" ref="AF6:AF19" si="12">T6*V6</f>
        <v>0.27012519072742958</v>
      </c>
      <c r="AG6" s="85">
        <f t="shared" ref="AG6:AG19" si="13">T6*W6</f>
        <v>0.21976418275719634</v>
      </c>
      <c r="AH6" s="42">
        <f t="shared" ref="AH6:AH19" si="14">Z6</f>
        <v>1.425191644615569E-2</v>
      </c>
      <c r="AI6" s="42">
        <f t="shared" ref="AI6:AI19" si="15">AE6</f>
        <v>5.4053200798674921E-2</v>
      </c>
      <c r="AJ6" s="7">
        <f t="shared" ref="AJ6:AJ19" si="16">U6*U6</f>
        <v>6.6620649475562232E-3</v>
      </c>
      <c r="AK6" s="7">
        <f t="shared" ref="AK6:AK19" si="17">U6*V6</f>
        <v>3.329296948204525E-2</v>
      </c>
      <c r="AL6" s="7">
        <f t="shared" ref="AL6:AL18" si="18">U6*W6</f>
        <v>2.7085967843572152E-2</v>
      </c>
      <c r="AM6" s="42">
        <f t="shared" ref="AM6:AM19" si="19">AA6</f>
        <v>7.1222454755048875E-2</v>
      </c>
      <c r="AN6" s="42">
        <f t="shared" ref="AN6:AN19" si="20">AF6</f>
        <v>0.27012519072742958</v>
      </c>
      <c r="AO6" s="7">
        <f t="shared" ref="AO6:AO19" si="21">AK6</f>
        <v>3.329296948204525E-2</v>
      </c>
      <c r="AP6" s="7">
        <f t="shared" ref="AP6:AP19" si="22">V6*V6</f>
        <v>0.16637811634349003</v>
      </c>
      <c r="AQ6" s="7">
        <f t="shared" ref="AQ6:AQ18" si="23">V6*W6</f>
        <v>0.13535927792755825</v>
      </c>
      <c r="AR6" s="42">
        <f t="shared" ref="AR6:AR19" si="24">AB6</f>
        <v>5.7944038914158655E-2</v>
      </c>
      <c r="AS6" s="42">
        <f t="shared" ref="AS6:AS19" si="25">AG6</f>
        <v>0.21976418275719634</v>
      </c>
      <c r="AT6" s="7">
        <f t="shared" ref="AT6:AT19" si="26">AL6</f>
        <v>2.7085967843572152E-2</v>
      </c>
      <c r="AU6" s="7">
        <f t="shared" ref="AU6:AU19" si="27">AQ6</f>
        <v>0.13535927792755825</v>
      </c>
      <c r="AV6" s="7">
        <f t="shared" ref="AV6:AV19" si="28">W6*W6</f>
        <v>0.11012346168917819</v>
      </c>
      <c r="AW6" s="42">
        <f t="shared" ref="AW6:AW19" si="29">S6^2</f>
        <v>3.0488613363445279E-2</v>
      </c>
      <c r="AX6" s="42">
        <f t="shared" ref="AX6:AX19" si="30">T6^2</f>
        <v>0.43856500042882746</v>
      </c>
      <c r="AY6" s="42">
        <f t="shared" ref="AY6:AY19" si="31">U6^2</f>
        <v>6.6620649475562232E-3</v>
      </c>
      <c r="AZ6" s="42">
        <f t="shared" ref="AZ6:AZ19" si="32">V6^2</f>
        <v>0.16637811634349003</v>
      </c>
      <c r="BA6" s="105">
        <f t="shared" ref="BA6:BA19" si="33">W6^2</f>
        <v>0.11012346168917819</v>
      </c>
      <c r="BB6" s="90">
        <v>1</v>
      </c>
      <c r="BC6" s="91" t="s">
        <v>14</v>
      </c>
      <c r="BD6" s="41">
        <v>0.17460988907689401</v>
      </c>
      <c r="BE6" s="41">
        <v>0.66224240307369797</v>
      </c>
      <c r="BF6" s="41">
        <v>8.1621473568885203E-2</v>
      </c>
      <c r="BG6" s="41">
        <v>0.40789473684210398</v>
      </c>
      <c r="BH6" s="41">
        <v>0.33184855233853</v>
      </c>
      <c r="BI6" s="90">
        <v>1</v>
      </c>
    </row>
    <row r="7" spans="1:61" x14ac:dyDescent="0.3">
      <c r="A7" s="23">
        <f>VIF!A6</f>
        <v>3</v>
      </c>
      <c r="B7" s="7" t="str">
        <f>VIF!B6</f>
        <v>TRENGGALEK</v>
      </c>
      <c r="C7" s="42">
        <f>DATA!C6</f>
        <v>741.2</v>
      </c>
      <c r="D7" s="42">
        <f>DATA!D6</f>
        <v>45.46</v>
      </c>
      <c r="E7" s="42">
        <f>DATA!E6</f>
        <v>74.58</v>
      </c>
      <c r="F7" s="42">
        <f>DATA!F6</f>
        <v>94.45</v>
      </c>
      <c r="G7" s="42">
        <f>DATA!G6</f>
        <v>7.9</v>
      </c>
      <c r="J7" s="40" t="s">
        <v>97</v>
      </c>
      <c r="K7" s="7">
        <f>CORREL($D$5:$D$19,C5:C19)</f>
        <v>-0.62687424946266435</v>
      </c>
      <c r="L7" s="7">
        <f>CORREL($D$5:$D$19,D5:D19)</f>
        <v>0.99999999999999978</v>
      </c>
      <c r="M7" s="7">
        <f>CORREL($D$5:$D$19,E5:E19)</f>
        <v>-0.1390182511924942</v>
      </c>
      <c r="N7" s="7">
        <f>CORREL($D$5:$D$19,F5:F19)</f>
        <v>-0.59353121311834434</v>
      </c>
      <c r="O7" s="7">
        <f>CORREL($D$5:$D$19,G5:G19)</f>
        <v>-0.52617941165105109</v>
      </c>
      <c r="Q7" s="81">
        <v>3</v>
      </c>
      <c r="R7" s="82" t="s">
        <v>58</v>
      </c>
      <c r="S7" s="41">
        <f t="shared" si="3"/>
        <v>7.2006016168452744E-2</v>
      </c>
      <c r="T7" s="41">
        <f t="shared" si="4"/>
        <v>0.69018512050296899</v>
      </c>
      <c r="U7" s="41">
        <f t="shared" si="5"/>
        <v>3.1607778690769625E-2</v>
      </c>
      <c r="V7" s="41">
        <f t="shared" si="6"/>
        <v>0.67724458204334359</v>
      </c>
      <c r="W7" s="41">
        <f t="shared" si="7"/>
        <v>0.35857461024498899</v>
      </c>
      <c r="X7" s="85">
        <f>$S$7*S7</f>
        <v>5.1848663644514783E-3</v>
      </c>
      <c r="Y7" s="85">
        <f t="shared" ref="Y7:AB7" si="34">$S$7*T7</f>
        <v>4.969748094616229E-2</v>
      </c>
      <c r="Z7" s="85">
        <f t="shared" si="34"/>
        <v>2.2759502234564336E-3</v>
      </c>
      <c r="AA7" s="85">
        <f t="shared" si="34"/>
        <v>4.8765684324610016E-2</v>
      </c>
      <c r="AB7" s="85">
        <f t="shared" si="34"/>
        <v>2.581952918289732E-2</v>
      </c>
      <c r="AC7" s="42">
        <f t="shared" si="9"/>
        <v>4.969748094616229E-2</v>
      </c>
      <c r="AD7" s="85">
        <f t="shared" si="10"/>
        <v>0.42211461613716345</v>
      </c>
      <c r="AE7" s="85">
        <f t="shared" si="11"/>
        <v>2.181521854452001E-2</v>
      </c>
      <c r="AF7" s="85">
        <f t="shared" si="12"/>
        <v>0.46742413346756795</v>
      </c>
      <c r="AG7" s="85">
        <f t="shared" si="13"/>
        <v>0.24748286058124286</v>
      </c>
      <c r="AH7" s="42">
        <f t="shared" si="14"/>
        <v>2.2759502234564336E-3</v>
      </c>
      <c r="AI7" s="42">
        <f t="shared" si="15"/>
        <v>2.181521854452001E-2</v>
      </c>
      <c r="AJ7" s="7">
        <f t="shared" si="16"/>
        <v>9.9905167376467029E-4</v>
      </c>
      <c r="AK7" s="7">
        <f t="shared" si="17"/>
        <v>2.1406196868748777E-2</v>
      </c>
      <c r="AL7" s="7">
        <f t="shared" si="18"/>
        <v>1.1333746924752587E-2</v>
      </c>
      <c r="AM7" s="42">
        <f t="shared" si="19"/>
        <v>4.8765684324610016E-2</v>
      </c>
      <c r="AN7" s="42">
        <f t="shared" si="20"/>
        <v>0.46742413346756795</v>
      </c>
      <c r="AO7" s="7">
        <f t="shared" si="21"/>
        <v>2.1406196868748777E-2</v>
      </c>
      <c r="AP7" s="7">
        <f t="shared" si="22"/>
        <v>0.45866022390706312</v>
      </c>
      <c r="AQ7" s="7">
        <f t="shared" si="23"/>
        <v>0.24284271204672239</v>
      </c>
      <c r="AR7" s="42">
        <f t="shared" si="24"/>
        <v>2.581952918289732E-2</v>
      </c>
      <c r="AS7" s="42">
        <f t="shared" si="25"/>
        <v>0.24748286058124286</v>
      </c>
      <c r="AT7" s="7">
        <f t="shared" si="26"/>
        <v>1.1333746924752587E-2</v>
      </c>
      <c r="AU7" s="7">
        <f t="shared" si="27"/>
        <v>0.24284271204672239</v>
      </c>
      <c r="AV7" s="7">
        <f t="shared" si="28"/>
        <v>0.12857575111234576</v>
      </c>
      <c r="AW7" s="42">
        <f t="shared" si="29"/>
        <v>5.1848663644514783E-3</v>
      </c>
      <c r="AX7" s="42">
        <f t="shared" si="30"/>
        <v>0.4763555005636978</v>
      </c>
      <c r="AY7" s="42">
        <f t="shared" si="31"/>
        <v>9.9905167376467029E-4</v>
      </c>
      <c r="AZ7" s="42">
        <f t="shared" si="32"/>
        <v>0.45866022390706312</v>
      </c>
      <c r="BA7" s="105">
        <f t="shared" si="33"/>
        <v>0.12857575111234576</v>
      </c>
      <c r="BB7" s="90">
        <v>2</v>
      </c>
      <c r="BC7" s="91" t="s">
        <v>58</v>
      </c>
      <c r="BD7" s="41">
        <v>7.2006016168452702E-2</v>
      </c>
      <c r="BE7" s="41">
        <v>0.69018512050296899</v>
      </c>
      <c r="BF7" s="41">
        <v>3.1607778690769597E-2</v>
      </c>
      <c r="BG7" s="41">
        <v>0.67724458204334304</v>
      </c>
      <c r="BH7" s="41">
        <v>0.35857461024498899</v>
      </c>
      <c r="BI7" s="90">
        <v>1</v>
      </c>
    </row>
    <row r="8" spans="1:61" x14ac:dyDescent="0.3">
      <c r="A8" s="23">
        <f>VIF!A7</f>
        <v>4</v>
      </c>
      <c r="B8" s="7" t="str">
        <f>VIF!B7</f>
        <v>TULUNGAGUNG</v>
      </c>
      <c r="C8" s="42">
        <f>DATA!C7</f>
        <v>1107.8</v>
      </c>
      <c r="D8" s="42">
        <f>DATA!D7</f>
        <v>37.130000000000003</v>
      </c>
      <c r="E8" s="42">
        <f>DATA!E7</f>
        <v>68.81</v>
      </c>
      <c r="F8" s="42">
        <f>DATA!F7</f>
        <v>96.3</v>
      </c>
      <c r="G8" s="42">
        <f>DATA!G7</f>
        <v>8.66</v>
      </c>
      <c r="J8" s="40" t="s">
        <v>98</v>
      </c>
      <c r="K8" s="7">
        <f>CORREL(C5:C19,$E$5:$E$19)</f>
        <v>0.80122062503103242</v>
      </c>
      <c r="L8" s="7">
        <f>CORREL(D5:D19,$E$5:$E$19)</f>
        <v>-0.1390182511924942</v>
      </c>
      <c r="M8" s="7">
        <f>CORREL(E5:E19,$E$5:$E$19)</f>
        <v>1</v>
      </c>
      <c r="N8" s="7">
        <f>CORREL(F5:F19,$E$5:$E$19)</f>
        <v>-0.21422016917962466</v>
      </c>
      <c r="O8" s="7">
        <f>CORREL(G5:G19,$E$5:$E$19)</f>
        <v>-0.25679141223005875</v>
      </c>
      <c r="Q8" s="81">
        <v>4</v>
      </c>
      <c r="R8" s="82" t="s">
        <v>19</v>
      </c>
      <c r="S8" s="41">
        <f t="shared" si="3"/>
        <v>0.24431284075954127</v>
      </c>
      <c r="T8" s="41">
        <f t="shared" si="4"/>
        <v>0.39923157527069519</v>
      </c>
      <c r="U8" s="41">
        <f t="shared" si="5"/>
        <v>0</v>
      </c>
      <c r="V8" s="41">
        <f t="shared" si="6"/>
        <v>0.82043343653250722</v>
      </c>
      <c r="W8" s="41">
        <f t="shared" si="7"/>
        <v>0.52783964365256131</v>
      </c>
      <c r="X8" s="85">
        <f>$S$8*S8</f>
        <v>5.9688764159996965E-2</v>
      </c>
      <c r="Y8" s="85">
        <f t="shared" ref="Y8:AB8" si="35">$S$8*T8</f>
        <v>9.7537400275290162E-2</v>
      </c>
      <c r="Z8" s="85">
        <f t="shared" si="35"/>
        <v>0</v>
      </c>
      <c r="AA8" s="85">
        <f t="shared" si="35"/>
        <v>0.20044242353336963</v>
      </c>
      <c r="AB8" s="85">
        <f t="shared" si="35"/>
        <v>0.12895800280626121</v>
      </c>
      <c r="AC8" s="42">
        <f t="shared" si="9"/>
        <v>9.7537400275290162E-2</v>
      </c>
      <c r="AD8" s="85">
        <f t="shared" si="10"/>
        <v>0.24416852542751918</v>
      </c>
      <c r="AE8" s="85">
        <f t="shared" si="11"/>
        <v>0</v>
      </c>
      <c r="AF8" s="85">
        <f t="shared" si="12"/>
        <v>0.32754293327162276</v>
      </c>
      <c r="AG8" s="85">
        <f t="shared" si="13"/>
        <v>0.21073025242573445</v>
      </c>
      <c r="AH8" s="42">
        <f t="shared" si="14"/>
        <v>0</v>
      </c>
      <c r="AI8" s="42">
        <f t="shared" si="15"/>
        <v>0</v>
      </c>
      <c r="AJ8" s="7">
        <f t="shared" si="16"/>
        <v>0</v>
      </c>
      <c r="AK8" s="7">
        <f t="shared" si="17"/>
        <v>0</v>
      </c>
      <c r="AL8" s="7">
        <f t="shared" si="18"/>
        <v>0</v>
      </c>
      <c r="AM8" s="42">
        <f t="shared" si="19"/>
        <v>0.20044242353336963</v>
      </c>
      <c r="AN8" s="42">
        <f t="shared" si="20"/>
        <v>0.32754293327162276</v>
      </c>
      <c r="AO8" s="7">
        <f t="shared" si="21"/>
        <v>0</v>
      </c>
      <c r="AP8" s="7">
        <f t="shared" si="22"/>
        <v>0.67311102378053955</v>
      </c>
      <c r="AQ8" s="7">
        <f t="shared" si="23"/>
        <v>0.43305729277996491</v>
      </c>
      <c r="AR8" s="42">
        <f t="shared" si="24"/>
        <v>0.12895800280626121</v>
      </c>
      <c r="AS8" s="42">
        <f t="shared" si="25"/>
        <v>0.21073025242573445</v>
      </c>
      <c r="AT8" s="7">
        <f t="shared" si="26"/>
        <v>0</v>
      </c>
      <c r="AU8" s="7">
        <f t="shared" si="27"/>
        <v>0.43305729277996491</v>
      </c>
      <c r="AV8" s="7">
        <f t="shared" si="28"/>
        <v>0.27861468941126288</v>
      </c>
      <c r="AW8" s="42">
        <f t="shared" si="29"/>
        <v>5.9688764159996965E-2</v>
      </c>
      <c r="AX8" s="42">
        <f t="shared" si="30"/>
        <v>0.15938585069312075</v>
      </c>
      <c r="AY8" s="42">
        <f t="shared" si="31"/>
        <v>0</v>
      </c>
      <c r="AZ8" s="42">
        <f t="shared" si="32"/>
        <v>0.67311102378053955</v>
      </c>
      <c r="BA8" s="105">
        <f t="shared" si="33"/>
        <v>0.27861468941126288</v>
      </c>
      <c r="BB8" s="90">
        <v>3</v>
      </c>
      <c r="BC8" s="91" t="s">
        <v>19</v>
      </c>
      <c r="BD8" s="41">
        <v>0.24431284075954099</v>
      </c>
      <c r="BE8" s="41">
        <v>0.39923157527069503</v>
      </c>
      <c r="BF8" s="41">
        <v>0</v>
      </c>
      <c r="BG8" s="41">
        <v>0.820433436532506</v>
      </c>
      <c r="BH8" s="41">
        <v>0.52783964365256097</v>
      </c>
      <c r="BI8" s="90">
        <v>1</v>
      </c>
    </row>
    <row r="9" spans="1:61" x14ac:dyDescent="0.3">
      <c r="A9" s="23">
        <f>VIF!A8</f>
        <v>5</v>
      </c>
      <c r="B9" s="7" t="str">
        <f>VIF!B8</f>
        <v>BLITAR</v>
      </c>
      <c r="C9" s="42">
        <f>DATA!C8</f>
        <v>1253.5999999999999</v>
      </c>
      <c r="D9" s="42">
        <f>DATA!D8</f>
        <v>32.770000000000003</v>
      </c>
      <c r="E9" s="42">
        <f>DATA!E8</f>
        <v>101.94</v>
      </c>
      <c r="F9" s="42">
        <f>DATA!F8</f>
        <v>96.09</v>
      </c>
      <c r="G9" s="42">
        <f>DATA!G8</f>
        <v>7.83</v>
      </c>
      <c r="J9" s="40" t="s">
        <v>99</v>
      </c>
      <c r="K9" s="7">
        <f>CORREL(C5:C19,$F$5:$F$19)</f>
        <v>0.21870693640872657</v>
      </c>
      <c r="L9" s="7">
        <f>CORREL(D5:D19,$F$5:$F$19)</f>
        <v>-0.59353121311834434</v>
      </c>
      <c r="M9" s="7">
        <f>CORREL(E5:E19,$F$5:$F$19)</f>
        <v>-0.21422016917962466</v>
      </c>
      <c r="N9" s="7">
        <f>CORREL(F5:F19,$F$5:$F$19)</f>
        <v>1.0000000000000002</v>
      </c>
      <c r="O9" s="7">
        <f>CORREL(G5:G19,$F$5:$F$19)</f>
        <v>0.79637577850147456</v>
      </c>
      <c r="Q9" s="81">
        <v>5</v>
      </c>
      <c r="R9" s="82" t="s">
        <v>22</v>
      </c>
      <c r="S9" s="41">
        <f t="shared" si="3"/>
        <v>0.31284075954126711</v>
      </c>
      <c r="T9" s="41">
        <f t="shared" si="4"/>
        <v>0.24694376528117373</v>
      </c>
      <c r="U9" s="41">
        <f t="shared" si="5"/>
        <v>0.18148452478772936</v>
      </c>
      <c r="V9" s="41">
        <f t="shared" si="6"/>
        <v>0.80417956656346745</v>
      </c>
      <c r="W9" s="41">
        <f t="shared" si="7"/>
        <v>0.34298440979955463</v>
      </c>
      <c r="X9" s="85">
        <f>$S$9*S9</f>
        <v>9.7869340830356907E-2</v>
      </c>
      <c r="Y9" s="85">
        <f t="shared" ref="Y9:AB9" si="36">$S$9*T9</f>
        <v>7.7254075094542782E-2</v>
      </c>
      <c r="Z9" s="85">
        <f t="shared" si="36"/>
        <v>5.6775756579579173E-2</v>
      </c>
      <c r="AA9" s="85">
        <f t="shared" si="36"/>
        <v>0.25158014641128212</v>
      </c>
      <c r="AB9" s="85">
        <f t="shared" si="36"/>
        <v>0.10729950327250588</v>
      </c>
      <c r="AC9" s="42">
        <f t="shared" si="9"/>
        <v>7.7254075094542782E-2</v>
      </c>
      <c r="AD9" s="85">
        <f t="shared" si="10"/>
        <v>0.15102987530818557</v>
      </c>
      <c r="AE9" s="85">
        <f t="shared" si="11"/>
        <v>4.4816471891346396E-2</v>
      </c>
      <c r="AF9" s="85">
        <f t="shared" si="12"/>
        <v>0.19858713012936494</v>
      </c>
      <c r="AG9" s="85">
        <f t="shared" si="13"/>
        <v>8.469786158864312E-2</v>
      </c>
      <c r="AH9" s="42">
        <f t="shared" si="14"/>
        <v>5.6775756579579173E-2</v>
      </c>
      <c r="AI9" s="42">
        <f t="shared" si="15"/>
        <v>4.4816471891346396E-2</v>
      </c>
      <c r="AJ9" s="7">
        <f t="shared" si="16"/>
        <v>3.2936632737427952E-2</v>
      </c>
      <c r="AK9" s="7">
        <f t="shared" si="17"/>
        <v>0.14594614648177306</v>
      </c>
      <c r="AL9" s="7">
        <f t="shared" si="18"/>
        <v>6.2246362622071998E-2</v>
      </c>
      <c r="AM9" s="42">
        <f t="shared" si="19"/>
        <v>0.25158014641128212</v>
      </c>
      <c r="AN9" s="42">
        <f t="shared" si="20"/>
        <v>0.19858713012936494</v>
      </c>
      <c r="AO9" s="7">
        <f t="shared" si="21"/>
        <v>0.14594614648177306</v>
      </c>
      <c r="AP9" s="7">
        <f t="shared" si="22"/>
        <v>0.64670477527820636</v>
      </c>
      <c r="AQ9" s="7">
        <f t="shared" si="23"/>
        <v>0.27582105401063256</v>
      </c>
      <c r="AR9" s="42">
        <f t="shared" si="24"/>
        <v>0.10729950327250588</v>
      </c>
      <c r="AS9" s="42">
        <f t="shared" si="25"/>
        <v>8.469786158864312E-2</v>
      </c>
      <c r="AT9" s="7">
        <f t="shared" si="26"/>
        <v>6.2246362622071998E-2</v>
      </c>
      <c r="AU9" s="7">
        <f t="shared" si="27"/>
        <v>0.27582105401063256</v>
      </c>
      <c r="AV9" s="7">
        <f t="shared" si="28"/>
        <v>0.11763830536554883</v>
      </c>
      <c r="AW9" s="42">
        <f t="shared" si="29"/>
        <v>9.7869340830356907E-2</v>
      </c>
      <c r="AX9" s="42">
        <f t="shared" si="30"/>
        <v>6.0981223211243427E-2</v>
      </c>
      <c r="AY9" s="42">
        <f t="shared" si="31"/>
        <v>3.2936632737427952E-2</v>
      </c>
      <c r="AZ9" s="42">
        <f t="shared" si="32"/>
        <v>0.64670477527820636</v>
      </c>
      <c r="BA9" s="105">
        <f t="shared" si="33"/>
        <v>0.11763830536554883</v>
      </c>
      <c r="BB9" s="90">
        <v>4</v>
      </c>
      <c r="BC9" s="91" t="s">
        <v>22</v>
      </c>
      <c r="BD9" s="41">
        <v>0.312840759541267</v>
      </c>
      <c r="BE9" s="41">
        <v>0.24694376528117301</v>
      </c>
      <c r="BF9" s="41">
        <v>0.181484524787729</v>
      </c>
      <c r="BG9" s="41">
        <v>0.80417956656346601</v>
      </c>
      <c r="BH9" s="41">
        <v>0.34298440979955402</v>
      </c>
      <c r="BI9" s="90">
        <v>1</v>
      </c>
    </row>
    <row r="10" spans="1:61" x14ac:dyDescent="0.3">
      <c r="A10" s="23">
        <f>VIF!A9</f>
        <v>6</v>
      </c>
      <c r="B10" s="7" t="str">
        <f>VIF!B9</f>
        <v>KEDIRI</v>
      </c>
      <c r="C10" s="42">
        <f>DATA!C9</f>
        <v>1677.2</v>
      </c>
      <c r="D10" s="42">
        <f>DATA!D9</f>
        <v>40.83</v>
      </c>
      <c r="E10" s="42">
        <f>DATA!E9</f>
        <v>171.18</v>
      </c>
      <c r="F10" s="42">
        <f>DATA!F9</f>
        <v>94.37</v>
      </c>
      <c r="G10" s="42">
        <f>DATA!G9</f>
        <v>8.24</v>
      </c>
      <c r="J10" s="40" t="s">
        <v>100</v>
      </c>
      <c r="K10" s="7">
        <f>CORREL(C5:C19,$G$5:$G$19)</f>
        <v>0.22238277842013984</v>
      </c>
      <c r="L10" s="7">
        <f>CORREL(D5:D19,$G$5:$G$19)</f>
        <v>-0.52617941165105109</v>
      </c>
      <c r="M10" s="7">
        <f>CORREL(E5:E19,$G$5:$G$19)</f>
        <v>-0.25679141223005875</v>
      </c>
      <c r="N10" s="7">
        <f>CORREL(F5:F19,$G$5:$G$19)</f>
        <v>0.79637577850147456</v>
      </c>
      <c r="O10" s="7">
        <f>CORREL(G5:G19,$G$5:$G$19)</f>
        <v>1</v>
      </c>
      <c r="Q10" s="81">
        <v>6</v>
      </c>
      <c r="R10" s="82" t="s">
        <v>23</v>
      </c>
      <c r="S10" s="41">
        <f t="shared" si="3"/>
        <v>0.51193833427335966</v>
      </c>
      <c r="T10" s="41">
        <f t="shared" si="4"/>
        <v>0.52846664338106875</v>
      </c>
      <c r="U10" s="41">
        <f t="shared" si="5"/>
        <v>0.56077786907696525</v>
      </c>
      <c r="V10" s="41">
        <f t="shared" si="6"/>
        <v>0.67105263157894746</v>
      </c>
      <c r="W10" s="41">
        <f t="shared" si="7"/>
        <v>0.43429844097995557</v>
      </c>
      <c r="X10" s="85">
        <f>$S$10*S10</f>
        <v>0.26208085809858211</v>
      </c>
      <c r="Y10" s="85">
        <f t="shared" ref="Y10:AB10" si="37">$S$10*T10</f>
        <v>0.27054233313153792</v>
      </c>
      <c r="Z10" s="85">
        <f t="shared" si="37"/>
        <v>0.28708368819262575</v>
      </c>
      <c r="AA10" s="85">
        <f t="shared" si="37"/>
        <v>0.34353756642028088</v>
      </c>
      <c r="AB10" s="85">
        <f t="shared" si="37"/>
        <v>0.22233402045279546</v>
      </c>
      <c r="AC10" s="42">
        <f t="shared" si="9"/>
        <v>0.27054233313153792</v>
      </c>
      <c r="AD10" s="85">
        <f t="shared" si="10"/>
        <v>0.32320820557465996</v>
      </c>
      <c r="AE10" s="85">
        <f t="shared" si="11"/>
        <v>0.29635239815349224</v>
      </c>
      <c r="AF10" s="85">
        <f t="shared" si="12"/>
        <v>0.35462893174255933</v>
      </c>
      <c r="AG10" s="85">
        <f t="shared" si="13"/>
        <v>0.22951223933030832</v>
      </c>
      <c r="AH10" s="42">
        <f t="shared" si="14"/>
        <v>0.28708368819262575</v>
      </c>
      <c r="AI10" s="42">
        <f t="shared" si="15"/>
        <v>0.29635239815349224</v>
      </c>
      <c r="AJ10" s="7">
        <f t="shared" si="16"/>
        <v>0.31447181844650196</v>
      </c>
      <c r="AK10" s="7">
        <f t="shared" si="17"/>
        <v>0.37631146477533201</v>
      </c>
      <c r="AL10" s="7">
        <f t="shared" si="18"/>
        <v>0.24354495427618764</v>
      </c>
      <c r="AM10" s="42">
        <f t="shared" si="19"/>
        <v>0.34353756642028088</v>
      </c>
      <c r="AN10" s="42">
        <f t="shared" si="20"/>
        <v>0.35462893174255933</v>
      </c>
      <c r="AO10" s="7">
        <f t="shared" si="21"/>
        <v>0.37631146477533201</v>
      </c>
      <c r="AP10" s="7">
        <f t="shared" si="22"/>
        <v>0.4503116343490306</v>
      </c>
      <c r="AQ10" s="7">
        <f t="shared" si="23"/>
        <v>0.2914371117102334</v>
      </c>
      <c r="AR10" s="42">
        <f t="shared" si="24"/>
        <v>0.22233402045279546</v>
      </c>
      <c r="AS10" s="42">
        <f t="shared" si="25"/>
        <v>0.22951223933030832</v>
      </c>
      <c r="AT10" s="7">
        <f t="shared" si="26"/>
        <v>0.24354495427618764</v>
      </c>
      <c r="AU10" s="7">
        <f t="shared" si="27"/>
        <v>0.2914371117102334</v>
      </c>
      <c r="AV10" s="7">
        <f t="shared" si="28"/>
        <v>0.18861513583761996</v>
      </c>
      <c r="AW10" s="42">
        <f t="shared" si="29"/>
        <v>0.26208085809858211</v>
      </c>
      <c r="AX10" s="42">
        <f t="shared" si="30"/>
        <v>0.27927699316645371</v>
      </c>
      <c r="AY10" s="42">
        <f t="shared" si="31"/>
        <v>0.31447181844650196</v>
      </c>
      <c r="AZ10" s="42">
        <f t="shared" si="32"/>
        <v>0.4503116343490306</v>
      </c>
      <c r="BA10" s="105">
        <f t="shared" si="33"/>
        <v>0.18861513583761996</v>
      </c>
      <c r="BB10" s="90">
        <v>5</v>
      </c>
      <c r="BC10" s="91" t="s">
        <v>23</v>
      </c>
      <c r="BD10" s="41">
        <v>0.511938334273359</v>
      </c>
      <c r="BE10" s="41">
        <v>0.52846664338106797</v>
      </c>
      <c r="BF10" s="41">
        <v>0.56077786907696503</v>
      </c>
      <c r="BG10" s="41">
        <v>0.67105263157894601</v>
      </c>
      <c r="BH10" s="41">
        <v>0.43429844097995501</v>
      </c>
      <c r="BI10" s="90">
        <v>1</v>
      </c>
    </row>
    <row r="11" spans="1:61" x14ac:dyDescent="0.3">
      <c r="A11" s="23">
        <f>VIF!A10</f>
        <v>7</v>
      </c>
      <c r="B11" s="7" t="str">
        <f>VIF!B10</f>
        <v>MALANG</v>
      </c>
      <c r="C11" s="42">
        <f>DATA!C10</f>
        <v>2715.6</v>
      </c>
      <c r="D11" s="42">
        <f>DATA!D10</f>
        <v>26.69</v>
      </c>
      <c r="E11" s="42">
        <f>DATA!E10</f>
        <v>251.36</v>
      </c>
      <c r="F11" s="42">
        <f>DATA!F10</f>
        <v>94.55</v>
      </c>
      <c r="G11" s="42">
        <f>DATA!G10</f>
        <v>7.75</v>
      </c>
      <c r="Q11" s="81">
        <v>7</v>
      </c>
      <c r="R11" s="82" t="s">
        <v>26</v>
      </c>
      <c r="S11" s="41">
        <f t="shared" si="3"/>
        <v>1</v>
      </c>
      <c r="T11" s="41">
        <f t="shared" si="4"/>
        <v>3.457911281872169E-2</v>
      </c>
      <c r="U11" s="41">
        <f t="shared" si="5"/>
        <v>1</v>
      </c>
      <c r="V11" s="41">
        <f t="shared" si="6"/>
        <v>0.68498452012383848</v>
      </c>
      <c r="W11" s="41">
        <f t="shared" si="7"/>
        <v>0.32516703786191542</v>
      </c>
      <c r="X11" s="85">
        <f>$S$11*S11</f>
        <v>1</v>
      </c>
      <c r="Y11" s="85">
        <f t="shared" ref="Y11:AB11" si="38">$S$11*T11</f>
        <v>3.457911281872169E-2</v>
      </c>
      <c r="Z11" s="85">
        <f t="shared" si="38"/>
        <v>1</v>
      </c>
      <c r="AA11" s="85">
        <f t="shared" si="38"/>
        <v>0.68498452012383848</v>
      </c>
      <c r="AB11" s="85">
        <f t="shared" si="38"/>
        <v>0.32516703786191542</v>
      </c>
      <c r="AC11" s="42">
        <f t="shared" si="9"/>
        <v>3.457911281872169E-2</v>
      </c>
      <c r="AD11" s="85">
        <f t="shared" si="10"/>
        <v>2.1148454958289098E-2</v>
      </c>
      <c r="AE11" s="85">
        <f t="shared" si="11"/>
        <v>3.457911281872169E-2</v>
      </c>
      <c r="AF11" s="85">
        <f t="shared" si="12"/>
        <v>2.3686157000440147E-2</v>
      </c>
      <c r="AG11" s="85">
        <f t="shared" si="13"/>
        <v>1.1243987687156721E-2</v>
      </c>
      <c r="AH11" s="42">
        <f t="shared" si="14"/>
        <v>1</v>
      </c>
      <c r="AI11" s="42">
        <f t="shared" si="15"/>
        <v>3.457911281872169E-2</v>
      </c>
      <c r="AJ11" s="7">
        <f t="shared" si="16"/>
        <v>1</v>
      </c>
      <c r="AK11" s="7">
        <f t="shared" si="17"/>
        <v>0.68498452012383848</v>
      </c>
      <c r="AL11" s="7">
        <f t="shared" si="18"/>
        <v>0.32516703786191542</v>
      </c>
      <c r="AM11" s="42">
        <f t="shared" si="19"/>
        <v>0.68498452012383848</v>
      </c>
      <c r="AN11" s="42">
        <f t="shared" si="20"/>
        <v>2.3686157000440147E-2</v>
      </c>
      <c r="AO11" s="7">
        <f t="shared" si="21"/>
        <v>0.68498452012383848</v>
      </c>
      <c r="AP11" s="7">
        <f t="shared" si="22"/>
        <v>0.46920379280928526</v>
      </c>
      <c r="AQ11" s="7">
        <f t="shared" si="23"/>
        <v>0.22273438738993415</v>
      </c>
      <c r="AR11" s="42">
        <f t="shared" si="24"/>
        <v>0.32516703786191542</v>
      </c>
      <c r="AS11" s="42">
        <f t="shared" si="25"/>
        <v>1.1243987687156721E-2</v>
      </c>
      <c r="AT11" s="7">
        <f t="shared" si="26"/>
        <v>0.32516703786191542</v>
      </c>
      <c r="AU11" s="7">
        <f t="shared" si="27"/>
        <v>0.22273438738993415</v>
      </c>
      <c r="AV11" s="7">
        <f t="shared" si="28"/>
        <v>0.10573360251189233</v>
      </c>
      <c r="AW11" s="42">
        <f t="shared" si="29"/>
        <v>1</v>
      </c>
      <c r="AX11" s="42">
        <f t="shared" si="30"/>
        <v>1.1957150433298826E-3</v>
      </c>
      <c r="AY11" s="42">
        <f t="shared" si="31"/>
        <v>1</v>
      </c>
      <c r="AZ11" s="42">
        <f t="shared" si="32"/>
        <v>0.46920379280928526</v>
      </c>
      <c r="BA11" s="105">
        <f t="shared" si="33"/>
        <v>0.10573360251189233</v>
      </c>
      <c r="BB11" s="90">
        <v>6</v>
      </c>
      <c r="BC11" s="91" t="s">
        <v>26</v>
      </c>
      <c r="BD11" s="41">
        <v>1</v>
      </c>
      <c r="BE11" s="41">
        <v>3.4579112818721697E-2</v>
      </c>
      <c r="BF11" s="41">
        <v>1</v>
      </c>
      <c r="BG11" s="41">
        <v>0.68498452012383804</v>
      </c>
      <c r="BH11" s="41">
        <v>0.32516703786191498</v>
      </c>
      <c r="BI11" s="90">
        <v>-1</v>
      </c>
    </row>
    <row r="12" spans="1:61" x14ac:dyDescent="0.3">
      <c r="A12" s="23">
        <f>VIF!A11</f>
        <v>8</v>
      </c>
      <c r="B12" s="7" t="str">
        <f>VIF!B11</f>
        <v>LUMAJANG</v>
      </c>
      <c r="C12" s="42">
        <f>DATA!C11</f>
        <v>1139.0999999999999</v>
      </c>
      <c r="D12" s="42">
        <f>DATA!D11</f>
        <v>33.119999999999997</v>
      </c>
      <c r="E12" s="42">
        <f>DATA!E11</f>
        <v>93.82</v>
      </c>
      <c r="F12" s="42">
        <f>DATA!F11</f>
        <v>94.28</v>
      </c>
      <c r="G12" s="42">
        <f>DATA!G11</f>
        <v>7.14</v>
      </c>
      <c r="Q12" s="81">
        <v>8</v>
      </c>
      <c r="R12" s="82" t="s">
        <v>9</v>
      </c>
      <c r="S12" s="41">
        <f t="shared" si="3"/>
        <v>0.25902425267907497</v>
      </c>
      <c r="T12" s="41">
        <f t="shared" si="4"/>
        <v>0.25916870415647913</v>
      </c>
      <c r="U12" s="41">
        <f t="shared" si="5"/>
        <v>0.13700356066830999</v>
      </c>
      <c r="V12" s="41">
        <f t="shared" si="6"/>
        <v>0.66408668730650133</v>
      </c>
      <c r="W12" s="41">
        <f t="shared" si="7"/>
        <v>0.18930957683741642</v>
      </c>
      <c r="X12" s="85">
        <f>$S$12*S12</f>
        <v>6.7093563475953272E-2</v>
      </c>
      <c r="Y12" s="85">
        <f t="shared" ref="Y12:AB12" si="39">$S$12*T12</f>
        <v>6.7130979911936284E-2</v>
      </c>
      <c r="Z12" s="85">
        <f t="shared" si="39"/>
        <v>3.5487244916481302E-2</v>
      </c>
      <c r="AA12" s="85">
        <f t="shared" si="39"/>
        <v>0.17201455789368905</v>
      </c>
      <c r="AB12" s="85">
        <f t="shared" si="39"/>
        <v>4.9035771665303707E-2</v>
      </c>
      <c r="AC12" s="42">
        <f t="shared" si="9"/>
        <v>6.7130979911936284E-2</v>
      </c>
      <c r="AD12" s="85">
        <f t="shared" si="10"/>
        <v>0.15850660180859066</v>
      </c>
      <c r="AE12" s="85">
        <f t="shared" si="11"/>
        <v>3.5507035283229474E-2</v>
      </c>
      <c r="AF12" s="85">
        <f t="shared" si="12"/>
        <v>0.17211048619679492</v>
      </c>
      <c r="AG12" s="85">
        <f t="shared" si="13"/>
        <v>4.9063117713364635E-2</v>
      </c>
      <c r="AH12" s="42">
        <f t="shared" si="14"/>
        <v>3.5487244916481302E-2</v>
      </c>
      <c r="AI12" s="42">
        <f t="shared" si="15"/>
        <v>3.5507035283229474E-2</v>
      </c>
      <c r="AJ12" s="7">
        <f t="shared" si="16"/>
        <v>1.8769975635795296E-2</v>
      </c>
      <c r="AK12" s="7">
        <f t="shared" si="17"/>
        <v>9.0982240753413254E-2</v>
      </c>
      <c r="AL12" s="7">
        <f t="shared" si="18"/>
        <v>2.5936086095337072E-2</v>
      </c>
      <c r="AM12" s="42">
        <f t="shared" si="19"/>
        <v>0.17201455789368905</v>
      </c>
      <c r="AN12" s="42">
        <f t="shared" si="20"/>
        <v>0.17211048619679492</v>
      </c>
      <c r="AO12" s="7">
        <f t="shared" si="21"/>
        <v>9.0982240753413254E-2</v>
      </c>
      <c r="AP12" s="7">
        <f t="shared" si="22"/>
        <v>0.44101112825772287</v>
      </c>
      <c r="AQ12" s="7">
        <f t="shared" si="23"/>
        <v>0.12571796975735544</v>
      </c>
      <c r="AR12" s="42">
        <f t="shared" si="24"/>
        <v>4.9035771665303707E-2</v>
      </c>
      <c r="AS12" s="42">
        <f t="shared" si="25"/>
        <v>4.9063117713364635E-2</v>
      </c>
      <c r="AT12" s="7">
        <f t="shared" si="26"/>
        <v>2.5936086095337072E-2</v>
      </c>
      <c r="AU12" s="7">
        <f t="shared" si="27"/>
        <v>0.12571796975735544</v>
      </c>
      <c r="AV12" s="7">
        <f t="shared" si="28"/>
        <v>3.5838115882361674E-2</v>
      </c>
      <c r="AW12" s="42">
        <f t="shared" si="29"/>
        <v>6.7093563475953272E-2</v>
      </c>
      <c r="AX12" s="42">
        <f t="shared" si="30"/>
        <v>6.716841721414861E-2</v>
      </c>
      <c r="AY12" s="42">
        <f t="shared" si="31"/>
        <v>1.8769975635795296E-2</v>
      </c>
      <c r="AZ12" s="42">
        <f t="shared" si="32"/>
        <v>0.44101112825772287</v>
      </c>
      <c r="BA12" s="105">
        <f t="shared" si="33"/>
        <v>3.5838115882361674E-2</v>
      </c>
      <c r="BB12" s="90">
        <v>7</v>
      </c>
      <c r="BC12" s="91" t="s">
        <v>9</v>
      </c>
      <c r="BD12" s="41">
        <v>0.25902425267907497</v>
      </c>
      <c r="BE12" s="41">
        <v>0.25916870415647902</v>
      </c>
      <c r="BF12" s="41">
        <v>0.13700356066830999</v>
      </c>
      <c r="BG12" s="41">
        <v>0.6640866873065</v>
      </c>
      <c r="BH12" s="41">
        <v>0.189309576837416</v>
      </c>
      <c r="BI12" s="90">
        <v>1</v>
      </c>
    </row>
    <row r="13" spans="1:61" x14ac:dyDescent="0.3">
      <c r="A13" s="23">
        <f>VIF!A12</f>
        <v>9</v>
      </c>
      <c r="B13" s="7" t="str">
        <f>VIF!B12</f>
        <v>JEMBER</v>
      </c>
      <c r="C13" s="42">
        <f>DATA!C12</f>
        <v>2586.8000000000002</v>
      </c>
      <c r="D13" s="42">
        <f>DATA!D12</f>
        <v>35.799999999999997</v>
      </c>
      <c r="E13" s="42">
        <f>DATA!E12</f>
        <v>236.73</v>
      </c>
      <c r="F13" s="42">
        <f>DATA!F12</f>
        <v>87.84</v>
      </c>
      <c r="G13" s="42">
        <f>DATA!G12</f>
        <v>6.52</v>
      </c>
      <c r="J13" s="119" t="str">
        <f>VIF!O17</f>
        <v>TOLLERANCE (1-r^2)</v>
      </c>
      <c r="K13" s="120"/>
      <c r="L13" s="120"/>
      <c r="M13" s="120"/>
      <c r="N13" s="120"/>
      <c r="O13" s="121"/>
      <c r="Q13" s="81">
        <v>9</v>
      </c>
      <c r="R13" s="82" t="s">
        <v>6</v>
      </c>
      <c r="S13" s="41">
        <f t="shared" si="3"/>
        <v>0.93946230494453853</v>
      </c>
      <c r="T13" s="41">
        <f t="shared" si="4"/>
        <v>0.35277680754453367</v>
      </c>
      <c r="U13" s="41">
        <f t="shared" si="5"/>
        <v>0.91985757326759776</v>
      </c>
      <c r="V13" s="41">
        <f t="shared" si="6"/>
        <v>0.16563467492260064</v>
      </c>
      <c r="W13" s="41">
        <f t="shared" si="7"/>
        <v>5.1224944320712597E-2</v>
      </c>
      <c r="X13" s="85">
        <f>$S$13*S13</f>
        <v>0.88258942241170513</v>
      </c>
      <c r="Y13" s="85">
        <f t="shared" ref="Y13:AB13" si="40">$S$13*T13</f>
        <v>0.33142051274676348</v>
      </c>
      <c r="Z13" s="85">
        <f t="shared" si="40"/>
        <v>0.86417151600266717</v>
      </c>
      <c r="AA13" s="85">
        <f t="shared" si="40"/>
        <v>0.15560753348152576</v>
      </c>
      <c r="AB13" s="85">
        <f t="shared" si="40"/>
        <v>4.8123904262192305E-2</v>
      </c>
      <c r="AC13" s="42">
        <f t="shared" si="9"/>
        <v>0.33142051274676348</v>
      </c>
      <c r="AD13" s="85">
        <f t="shared" si="10"/>
        <v>0.21575696472597924</v>
      </c>
      <c r="AE13" s="85">
        <f t="shared" si="11"/>
        <v>0.32450441809300512</v>
      </c>
      <c r="AF13" s="85">
        <f t="shared" si="12"/>
        <v>5.8432071837871684E-2</v>
      </c>
      <c r="AG13" s="85">
        <f t="shared" si="13"/>
        <v>1.8070972324107482E-2</v>
      </c>
      <c r="AH13" s="42">
        <f t="shared" si="14"/>
        <v>0.86417151600266717</v>
      </c>
      <c r="AI13" s="42">
        <f t="shared" si="15"/>
        <v>0.32450441809300512</v>
      </c>
      <c r="AJ13" s="7">
        <f t="shared" si="16"/>
        <v>0.84613795509775402</v>
      </c>
      <c r="AK13" s="7">
        <f t="shared" si="17"/>
        <v>0.15236031012327086</v>
      </c>
      <c r="AL13" s="7">
        <f t="shared" si="18"/>
        <v>4.7119652973618503E-2</v>
      </c>
      <c r="AM13" s="42">
        <f t="shared" si="19"/>
        <v>0.15560753348152576</v>
      </c>
      <c r="AN13" s="42">
        <f t="shared" si="20"/>
        <v>5.8432071837871684E-2</v>
      </c>
      <c r="AO13" s="7">
        <f t="shared" si="21"/>
        <v>0.15236031012327086</v>
      </c>
      <c r="AP13" s="7">
        <f t="shared" si="22"/>
        <v>2.7434845536715591E-2</v>
      </c>
      <c r="AQ13" s="7">
        <f t="shared" si="23"/>
        <v>8.4846270004895492E-3</v>
      </c>
      <c r="AR13" s="42">
        <f t="shared" si="24"/>
        <v>4.8123904262192305E-2</v>
      </c>
      <c r="AS13" s="42">
        <f t="shared" si="25"/>
        <v>1.8070972324107482E-2</v>
      </c>
      <c r="AT13" s="7">
        <f t="shared" si="26"/>
        <v>4.7119652973618503E-2</v>
      </c>
      <c r="AU13" s="7">
        <f t="shared" si="27"/>
        <v>8.4846270004895492E-3</v>
      </c>
      <c r="AV13" s="7">
        <f t="shared" si="28"/>
        <v>2.6239949206601056E-3</v>
      </c>
      <c r="AW13" s="42">
        <f t="shared" si="29"/>
        <v>0.88258942241170513</v>
      </c>
      <c r="AX13" s="42">
        <f t="shared" si="30"/>
        <v>0.12445147594131295</v>
      </c>
      <c r="AY13" s="42">
        <f t="shared" si="31"/>
        <v>0.84613795509775402</v>
      </c>
      <c r="AZ13" s="42">
        <f t="shared" si="32"/>
        <v>2.7434845536715591E-2</v>
      </c>
      <c r="BA13" s="105">
        <f t="shared" si="33"/>
        <v>2.6239949206601056E-3</v>
      </c>
      <c r="BB13" s="90">
        <v>8</v>
      </c>
      <c r="BC13" s="91" t="s">
        <v>6</v>
      </c>
      <c r="BD13" s="41">
        <v>0.93946230494453797</v>
      </c>
      <c r="BE13" s="41">
        <v>0.352776807544533</v>
      </c>
      <c r="BF13" s="41">
        <v>0.91985757326759698</v>
      </c>
      <c r="BG13" s="41">
        <v>0.16563467492260001</v>
      </c>
      <c r="BH13" s="41">
        <v>5.1224944320712597E-2</v>
      </c>
      <c r="BI13" s="90">
        <v>-1</v>
      </c>
    </row>
    <row r="14" spans="1:61" x14ac:dyDescent="0.3">
      <c r="A14" s="23">
        <f>VIF!A13</f>
        <v>10</v>
      </c>
      <c r="B14" s="7" t="str">
        <f>VIF!B13</f>
        <v>BANYUWANGI</v>
      </c>
      <c r="C14" s="42">
        <f>DATA!C13</f>
        <v>1743.9</v>
      </c>
      <c r="D14" s="42">
        <f>DATA!D13</f>
        <v>25.7</v>
      </c>
      <c r="E14" s="42">
        <f>DATA!E13</f>
        <v>119.52</v>
      </c>
      <c r="F14" s="42">
        <f>DATA!F13</f>
        <v>93.44</v>
      </c>
      <c r="G14" s="42">
        <f>DATA!G13</f>
        <v>7.76</v>
      </c>
      <c r="J14" s="7"/>
      <c r="K14" s="39" t="s">
        <v>96</v>
      </c>
      <c r="L14" s="39" t="s">
        <v>97</v>
      </c>
      <c r="M14" s="39" t="s">
        <v>98</v>
      </c>
      <c r="N14" s="39" t="s">
        <v>99</v>
      </c>
      <c r="O14" s="39" t="s">
        <v>100</v>
      </c>
      <c r="Q14" s="81">
        <v>10</v>
      </c>
      <c r="R14" s="82" t="s">
        <v>21</v>
      </c>
      <c r="S14" s="41">
        <f t="shared" si="3"/>
        <v>0.54328821206993805</v>
      </c>
      <c r="T14" s="41">
        <f t="shared" si="4"/>
        <v>0</v>
      </c>
      <c r="U14" s="41">
        <f t="shared" si="5"/>
        <v>0.27778690769652142</v>
      </c>
      <c r="V14" s="41">
        <f t="shared" si="6"/>
        <v>0.59907120743034004</v>
      </c>
      <c r="W14" s="41">
        <f t="shared" si="7"/>
        <v>0.32739420935412028</v>
      </c>
      <c r="X14" s="85">
        <f>$S$14*S14</f>
        <v>0.29516208137414995</v>
      </c>
      <c r="Y14" s="85">
        <f t="shared" ref="Y14:AB14" si="41">$S$14*T14</f>
        <v>0</v>
      </c>
      <c r="Z14" s="85">
        <f t="shared" si="41"/>
        <v>0.15091835241888005</v>
      </c>
      <c r="AA14" s="85">
        <f t="shared" si="41"/>
        <v>0.32546832518740842</v>
      </c>
      <c r="AB14" s="85">
        <f t="shared" si="41"/>
        <v>0.177869414642051</v>
      </c>
      <c r="AC14" s="42">
        <f t="shared" si="9"/>
        <v>0</v>
      </c>
      <c r="AD14" s="85">
        <f t="shared" si="10"/>
        <v>0</v>
      </c>
      <c r="AE14" s="85">
        <f t="shared" si="11"/>
        <v>0</v>
      </c>
      <c r="AF14" s="85">
        <f t="shared" si="12"/>
        <v>0</v>
      </c>
      <c r="AG14" s="85">
        <f t="shared" si="13"/>
        <v>0</v>
      </c>
      <c r="AH14" s="42">
        <f t="shared" si="14"/>
        <v>0.15091835241888005</v>
      </c>
      <c r="AI14" s="42">
        <f t="shared" si="15"/>
        <v>0</v>
      </c>
      <c r="AJ14" s="7">
        <f t="shared" si="16"/>
        <v>7.7165566087595713E-2</v>
      </c>
      <c r="AK14" s="7">
        <f t="shared" si="17"/>
        <v>0.1664141382020955</v>
      </c>
      <c r="AL14" s="7">
        <f t="shared" si="18"/>
        <v>9.0945825014228626E-2</v>
      </c>
      <c r="AM14" s="42">
        <f t="shared" si="19"/>
        <v>0.32546832518740842</v>
      </c>
      <c r="AN14" s="42">
        <f t="shared" si="20"/>
        <v>0</v>
      </c>
      <c r="AO14" s="7">
        <f t="shared" si="21"/>
        <v>0.1664141382020955</v>
      </c>
      <c r="AP14" s="7">
        <f t="shared" si="22"/>
        <v>0.35888631157204548</v>
      </c>
      <c r="AQ14" s="7">
        <f t="shared" si="23"/>
        <v>0.19613244430347437</v>
      </c>
      <c r="AR14" s="42">
        <f t="shared" si="24"/>
        <v>0.177869414642051</v>
      </c>
      <c r="AS14" s="42">
        <f t="shared" si="25"/>
        <v>0</v>
      </c>
      <c r="AT14" s="7">
        <f t="shared" si="26"/>
        <v>9.0945825014228626E-2</v>
      </c>
      <c r="AU14" s="7">
        <f t="shared" si="27"/>
        <v>0.19613244430347437</v>
      </c>
      <c r="AV14" s="7">
        <f t="shared" si="28"/>
        <v>0.10718696831860954</v>
      </c>
      <c r="AW14" s="42">
        <f t="shared" si="29"/>
        <v>0.29516208137414995</v>
      </c>
      <c r="AX14" s="42">
        <f t="shared" si="30"/>
        <v>0</v>
      </c>
      <c r="AY14" s="42">
        <f t="shared" si="31"/>
        <v>7.7165566087595713E-2</v>
      </c>
      <c r="AZ14" s="42">
        <f t="shared" si="32"/>
        <v>0.35888631157204548</v>
      </c>
      <c r="BA14" s="105">
        <f t="shared" si="33"/>
        <v>0.10718696831860954</v>
      </c>
      <c r="BB14" s="90">
        <v>9</v>
      </c>
      <c r="BC14" s="91" t="s">
        <v>21</v>
      </c>
      <c r="BD14" s="41">
        <v>0.54328821206993805</v>
      </c>
      <c r="BE14" s="41">
        <v>0</v>
      </c>
      <c r="BF14" s="41">
        <v>0.27778690769652098</v>
      </c>
      <c r="BG14" s="41">
        <v>0.59907120743033904</v>
      </c>
      <c r="BH14" s="41">
        <v>0.32739420935412</v>
      </c>
      <c r="BI14" s="90">
        <v>1</v>
      </c>
    </row>
    <row r="15" spans="1:61" x14ac:dyDescent="0.3">
      <c r="A15" s="23">
        <f>VIF!A14</f>
        <v>11</v>
      </c>
      <c r="B15" s="7" t="str">
        <f>VIF!B14</f>
        <v>BONDOWOSO</v>
      </c>
      <c r="C15" s="42">
        <f>DATA!C14</f>
        <v>788.2</v>
      </c>
      <c r="D15" s="42">
        <f>DATA!D14</f>
        <v>54.19</v>
      </c>
      <c r="E15" s="42">
        <f>DATA!E14</f>
        <v>105.13</v>
      </c>
      <c r="F15" s="42">
        <f>DATA!F14</f>
        <v>86.14</v>
      </c>
      <c r="G15" s="42">
        <f>DATA!G14</f>
        <v>6.36</v>
      </c>
      <c r="J15" s="40" t="s">
        <v>96</v>
      </c>
      <c r="K15" s="7">
        <f>1-K6^2</f>
        <v>0</v>
      </c>
      <c r="L15" s="7">
        <f t="shared" ref="L15:O15" si="42">1-L6^2</f>
        <v>0.60702867536062133</v>
      </c>
      <c r="M15" s="7">
        <f t="shared" si="42"/>
        <v>0.35804551002488172</v>
      </c>
      <c r="N15" s="7">
        <f t="shared" si="42"/>
        <v>0.95216727596670925</v>
      </c>
      <c r="O15" s="7">
        <f t="shared" si="42"/>
        <v>0.950545899862139</v>
      </c>
      <c r="Q15" s="81">
        <v>11</v>
      </c>
      <c r="R15" s="82" t="s">
        <v>4</v>
      </c>
      <c r="S15" s="41">
        <f t="shared" si="3"/>
        <v>9.4096634705771787E-2</v>
      </c>
      <c r="T15" s="41">
        <f t="shared" si="4"/>
        <v>0.99511002444987773</v>
      </c>
      <c r="U15" s="41">
        <f t="shared" si="5"/>
        <v>0.19895918926321551</v>
      </c>
      <c r="V15" s="41">
        <f t="shared" si="6"/>
        <v>3.4055727554179384E-2</v>
      </c>
      <c r="W15" s="41">
        <f t="shared" si="7"/>
        <v>1.5590200445434363E-2</v>
      </c>
      <c r="X15" s="85">
        <f>$S$15*S15</f>
        <v>8.8541766629514559E-3</v>
      </c>
      <c r="Y15" s="85">
        <f t="shared" ref="Y15:AB15" si="43">$S$15*T15</f>
        <v>9.3636504462711781E-2</v>
      </c>
      <c r="Z15" s="85">
        <f t="shared" si="43"/>
        <v>1.8721390153457303E-2</v>
      </c>
      <c r="AA15" s="85">
        <f t="shared" si="43"/>
        <v>3.2045293553049042E-3</v>
      </c>
      <c r="AB15" s="85">
        <f t="shared" si="43"/>
        <v>1.4669853963037978E-3</v>
      </c>
      <c r="AC15" s="42">
        <f t="shared" si="9"/>
        <v>9.3636504462711781E-2</v>
      </c>
      <c r="AD15" s="85">
        <f t="shared" si="10"/>
        <v>0.60860553713298504</v>
      </c>
      <c r="AE15" s="85">
        <f t="shared" si="11"/>
        <v>0.19798628369224625</v>
      </c>
      <c r="AF15" s="85">
        <f t="shared" si="12"/>
        <v>3.3889195879097819E-2</v>
      </c>
      <c r="AG15" s="85">
        <f t="shared" si="13"/>
        <v>1.5513964746434683E-2</v>
      </c>
      <c r="AH15" s="42">
        <f t="shared" si="14"/>
        <v>1.8721390153457303E-2</v>
      </c>
      <c r="AI15" s="42">
        <f t="shared" si="15"/>
        <v>0.19798628369224625</v>
      </c>
      <c r="AJ15" s="7">
        <f t="shared" si="16"/>
        <v>3.9584758992276009E-2</v>
      </c>
      <c r="AK15" s="7">
        <f t="shared" si="17"/>
        <v>6.7756999439484798E-3</v>
      </c>
      <c r="AL15" s="7">
        <f t="shared" si="18"/>
        <v>3.1018136410746423E-3</v>
      </c>
      <c r="AM15" s="42">
        <f t="shared" si="19"/>
        <v>3.2045293553049042E-3</v>
      </c>
      <c r="AN15" s="42">
        <f t="shared" si="20"/>
        <v>3.3889195879097819E-2</v>
      </c>
      <c r="AO15" s="7">
        <f t="shared" si="21"/>
        <v>6.7756999439484798E-3</v>
      </c>
      <c r="AP15" s="7">
        <f t="shared" si="22"/>
        <v>1.1597925792444929E-3</v>
      </c>
      <c r="AQ15" s="7">
        <f t="shared" si="23"/>
        <v>5.3093561888475872E-4</v>
      </c>
      <c r="AR15" s="42">
        <f t="shared" si="24"/>
        <v>1.4669853963037978E-3</v>
      </c>
      <c r="AS15" s="42">
        <f t="shared" si="25"/>
        <v>1.5513964746434683E-2</v>
      </c>
      <c r="AT15" s="7">
        <f t="shared" si="26"/>
        <v>3.1018136410746423E-3</v>
      </c>
      <c r="AU15" s="7">
        <f t="shared" si="27"/>
        <v>5.3093561888475872E-4</v>
      </c>
      <c r="AV15" s="7">
        <f t="shared" si="28"/>
        <v>2.4305434992882182E-4</v>
      </c>
      <c r="AW15" s="42">
        <f t="shared" si="29"/>
        <v>8.8541766629514559E-3</v>
      </c>
      <c r="AX15" s="42">
        <f t="shared" si="30"/>
        <v>0.99024396076063625</v>
      </c>
      <c r="AY15" s="42">
        <f t="shared" si="31"/>
        <v>3.9584758992276009E-2</v>
      </c>
      <c r="AZ15" s="42">
        <f t="shared" si="32"/>
        <v>1.1597925792444929E-3</v>
      </c>
      <c r="BA15" s="105">
        <f t="shared" si="33"/>
        <v>2.4305434992882182E-4</v>
      </c>
      <c r="BB15" s="90">
        <v>10</v>
      </c>
      <c r="BC15" s="91" t="s">
        <v>4</v>
      </c>
      <c r="BD15" s="41">
        <v>9.4096634705771703E-2</v>
      </c>
      <c r="BE15" s="41">
        <v>0.99511002444987695</v>
      </c>
      <c r="BF15" s="41">
        <v>0.19895918926321501</v>
      </c>
      <c r="BG15" s="41">
        <v>3.4055727554179002E-2</v>
      </c>
      <c r="BH15" s="41">
        <v>1.55902004454344E-2</v>
      </c>
      <c r="BI15" s="90">
        <v>1</v>
      </c>
    </row>
    <row r="16" spans="1:61" x14ac:dyDescent="0.3">
      <c r="A16" s="23">
        <f>VIF!A15</f>
        <v>12</v>
      </c>
      <c r="B16" s="7" t="str">
        <f>VIF!B15</f>
        <v>SITUBONDO</v>
      </c>
      <c r="C16" s="42">
        <f>DATA!C15</f>
        <v>697</v>
      </c>
      <c r="D16" s="42">
        <f>DATA!D15</f>
        <v>39.090000000000003</v>
      </c>
      <c r="E16" s="42">
        <f>DATA!E15</f>
        <v>82.62</v>
      </c>
      <c r="F16" s="42">
        <f>DATA!F15</f>
        <v>85.7</v>
      </c>
      <c r="G16" s="42">
        <f>DATA!G15</f>
        <v>6.9</v>
      </c>
      <c r="J16" s="40" t="s">
        <v>97</v>
      </c>
      <c r="K16" s="7">
        <f t="shared" ref="K16:O19" si="44">1-K7^2</f>
        <v>0.60702867536062133</v>
      </c>
      <c r="L16" s="7">
        <f t="shared" si="44"/>
        <v>0</v>
      </c>
      <c r="M16" s="7">
        <f t="shared" si="44"/>
        <v>0.9806739258353806</v>
      </c>
      <c r="N16" s="7">
        <f t="shared" si="44"/>
        <v>0.64772069905426655</v>
      </c>
      <c r="O16" s="7">
        <f t="shared" si="44"/>
        <v>0.72313522675455366</v>
      </c>
      <c r="Q16" s="81">
        <v>12</v>
      </c>
      <c r="R16" s="82" t="s">
        <v>59</v>
      </c>
      <c r="S16" s="41">
        <f t="shared" si="3"/>
        <v>5.1231434480165448E-2</v>
      </c>
      <c r="T16" s="41">
        <f t="shared" si="4"/>
        <v>0.46769123297240672</v>
      </c>
      <c r="U16" s="41">
        <f t="shared" si="5"/>
        <v>7.5650506710490284E-2</v>
      </c>
      <c r="V16" s="41">
        <f t="shared" si="6"/>
        <v>0</v>
      </c>
      <c r="W16" s="41">
        <f t="shared" si="7"/>
        <v>0.13585746102449897</v>
      </c>
      <c r="X16" s="85">
        <f>S16*S16</f>
        <v>2.6246598788954851E-3</v>
      </c>
      <c r="Y16" s="85">
        <f t="shared" ref="Y16:AB16" si="45">T16*T16</f>
        <v>0.21873508939925002</v>
      </c>
      <c r="Z16" s="85">
        <f t="shared" si="45"/>
        <v>5.7229991655539355E-3</v>
      </c>
      <c r="AA16" s="85">
        <f t="shared" si="45"/>
        <v>0</v>
      </c>
      <c r="AB16" s="85">
        <f t="shared" si="45"/>
        <v>1.8457249716023257E-2</v>
      </c>
      <c r="AC16" s="42">
        <f t="shared" si="9"/>
        <v>0.21873508939925002</v>
      </c>
      <c r="AD16" s="85">
        <f t="shared" si="10"/>
        <v>0.28603819382978846</v>
      </c>
      <c r="AE16" s="85">
        <f t="shared" si="11"/>
        <v>3.5381078758416527E-2</v>
      </c>
      <c r="AF16" s="85">
        <f t="shared" si="12"/>
        <v>0</v>
      </c>
      <c r="AG16" s="85">
        <f t="shared" si="13"/>
        <v>6.3539343455048608E-2</v>
      </c>
      <c r="AH16" s="42">
        <f t="shared" si="14"/>
        <v>5.7229991655539355E-3</v>
      </c>
      <c r="AI16" s="42">
        <f t="shared" si="15"/>
        <v>3.5381078758416527E-2</v>
      </c>
      <c r="AJ16" s="7">
        <f t="shared" si="16"/>
        <v>5.7229991655539355E-3</v>
      </c>
      <c r="AK16" s="7">
        <f t="shared" si="17"/>
        <v>0</v>
      </c>
      <c r="AL16" s="7">
        <f t="shared" si="18"/>
        <v>1.0277685766904032E-2</v>
      </c>
      <c r="AM16" s="42">
        <f t="shared" si="19"/>
        <v>0</v>
      </c>
      <c r="AN16" s="42">
        <f t="shared" si="20"/>
        <v>0</v>
      </c>
      <c r="AO16" s="7">
        <f t="shared" si="21"/>
        <v>0</v>
      </c>
      <c r="AP16" s="7">
        <f t="shared" si="22"/>
        <v>0</v>
      </c>
      <c r="AQ16" s="7">
        <f t="shared" si="23"/>
        <v>0</v>
      </c>
      <c r="AR16" s="42">
        <f t="shared" si="24"/>
        <v>1.8457249716023257E-2</v>
      </c>
      <c r="AS16" s="42">
        <f t="shared" si="25"/>
        <v>6.3539343455048608E-2</v>
      </c>
      <c r="AT16" s="7">
        <f t="shared" si="26"/>
        <v>1.0277685766904032E-2</v>
      </c>
      <c r="AU16" s="7">
        <f t="shared" si="27"/>
        <v>0</v>
      </c>
      <c r="AV16" s="7">
        <f t="shared" si="28"/>
        <v>1.8457249716023257E-2</v>
      </c>
      <c r="AW16" s="42">
        <f t="shared" si="29"/>
        <v>2.6246598788954851E-3</v>
      </c>
      <c r="AX16" s="42">
        <f t="shared" si="30"/>
        <v>0.21873508939925002</v>
      </c>
      <c r="AY16" s="42">
        <f t="shared" si="31"/>
        <v>5.7229991655539355E-3</v>
      </c>
      <c r="AZ16" s="42">
        <f t="shared" si="32"/>
        <v>0</v>
      </c>
      <c r="BA16" s="105">
        <f t="shared" si="33"/>
        <v>1.8457249716023257E-2</v>
      </c>
      <c r="BB16" s="90">
        <v>11</v>
      </c>
      <c r="BC16" s="91" t="s">
        <v>59</v>
      </c>
      <c r="BD16" s="41">
        <v>5.12314344801654E-2</v>
      </c>
      <c r="BE16" s="41">
        <v>0.467691232972406</v>
      </c>
      <c r="BF16" s="41">
        <v>7.5650506710490201E-2</v>
      </c>
      <c r="BG16" s="41">
        <v>0</v>
      </c>
      <c r="BH16" s="41">
        <v>0.135857461024499</v>
      </c>
      <c r="BI16" s="90">
        <v>1</v>
      </c>
    </row>
    <row r="17" spans="1:61" x14ac:dyDescent="0.3">
      <c r="A17" s="23">
        <f>VIF!A16</f>
        <v>13</v>
      </c>
      <c r="B17" s="7" t="str">
        <f>VIF!B16</f>
        <v>PROBOLINGGO</v>
      </c>
      <c r="C17" s="42">
        <f>DATA!C16</f>
        <v>1176.9000000000001</v>
      </c>
      <c r="D17" s="42">
        <f>DATA!D16</f>
        <v>54.33</v>
      </c>
      <c r="E17" s="42">
        <f>DATA!E16</f>
        <v>205.02</v>
      </c>
      <c r="F17" s="42">
        <f>DATA!F16</f>
        <v>85.83</v>
      </c>
      <c r="G17" s="42">
        <f>DATA!G16</f>
        <v>6.29</v>
      </c>
      <c r="J17" s="40" t="s">
        <v>98</v>
      </c>
      <c r="K17" s="7">
        <f t="shared" si="44"/>
        <v>0.35804551002488172</v>
      </c>
      <c r="L17" s="7">
        <f t="shared" si="44"/>
        <v>0.9806739258353806</v>
      </c>
      <c r="M17" s="7">
        <f t="shared" si="44"/>
        <v>0</v>
      </c>
      <c r="N17" s="7">
        <f t="shared" si="44"/>
        <v>0.95410971911665299</v>
      </c>
      <c r="O17" s="7">
        <f t="shared" si="44"/>
        <v>0.93405817060489205</v>
      </c>
      <c r="Q17" s="81">
        <v>13</v>
      </c>
      <c r="R17" s="82" t="s">
        <v>29</v>
      </c>
      <c r="S17" s="41">
        <f t="shared" si="3"/>
        <v>0.27679075014100402</v>
      </c>
      <c r="T17" s="41">
        <f t="shared" si="4"/>
        <v>1</v>
      </c>
      <c r="U17" s="41">
        <f t="shared" si="5"/>
        <v>0.74615173924952072</v>
      </c>
      <c r="V17" s="41">
        <f t="shared" si="6"/>
        <v>1.0061919504643609E-2</v>
      </c>
      <c r="W17" s="41">
        <f t="shared" si="7"/>
        <v>0</v>
      </c>
      <c r="X17" s="85">
        <f>$S$17*S17</f>
        <v>7.6613119363619711E-2</v>
      </c>
      <c r="Y17" s="85">
        <f t="shared" ref="Y17:AB17" si="46">$S$17*T17</f>
        <v>0.27679075014100402</v>
      </c>
      <c r="Z17" s="85">
        <f t="shared" si="46"/>
        <v>0.20652789962588966</v>
      </c>
      <c r="AA17" s="85">
        <f t="shared" si="46"/>
        <v>2.785046247548704E-3</v>
      </c>
      <c r="AB17" s="85">
        <f t="shared" si="46"/>
        <v>0</v>
      </c>
      <c r="AC17" s="42">
        <f t="shared" si="9"/>
        <v>0.27679075014100402</v>
      </c>
      <c r="AD17" s="85">
        <f t="shared" si="10"/>
        <v>0.61159622773314715</v>
      </c>
      <c r="AE17" s="85">
        <f t="shared" si="11"/>
        <v>0.74615173924952072</v>
      </c>
      <c r="AF17" s="85">
        <f t="shared" si="12"/>
        <v>1.0061919504643609E-2</v>
      </c>
      <c r="AG17" s="85">
        <f t="shared" si="13"/>
        <v>0</v>
      </c>
      <c r="AH17" s="42">
        <f t="shared" si="14"/>
        <v>0.20652789962588966</v>
      </c>
      <c r="AI17" s="42">
        <f t="shared" si="15"/>
        <v>0.74615173924952072</v>
      </c>
      <c r="AJ17" s="7">
        <f t="shared" si="16"/>
        <v>0.55674241798508473</v>
      </c>
      <c r="AK17" s="7">
        <f t="shared" si="17"/>
        <v>7.5077187385785048E-3</v>
      </c>
      <c r="AL17" s="7">
        <f t="shared" si="18"/>
        <v>0</v>
      </c>
      <c r="AM17" s="42">
        <f t="shared" si="19"/>
        <v>2.785046247548704E-3</v>
      </c>
      <c r="AN17" s="42">
        <f t="shared" si="20"/>
        <v>1.0061919504643609E-2</v>
      </c>
      <c r="AO17" s="7">
        <f t="shared" si="21"/>
        <v>7.5077187385785048E-3</v>
      </c>
      <c r="AP17" s="7">
        <f t="shared" si="22"/>
        <v>1.0124222411792749E-4</v>
      </c>
      <c r="AQ17" s="7">
        <f t="shared" si="23"/>
        <v>0</v>
      </c>
      <c r="AR17" s="42">
        <f t="shared" si="24"/>
        <v>0</v>
      </c>
      <c r="AS17" s="42">
        <f t="shared" si="25"/>
        <v>0</v>
      </c>
      <c r="AT17" s="7">
        <f t="shared" si="26"/>
        <v>0</v>
      </c>
      <c r="AU17" s="7">
        <f t="shared" si="27"/>
        <v>0</v>
      </c>
      <c r="AV17" s="7">
        <f t="shared" si="28"/>
        <v>0</v>
      </c>
      <c r="AW17" s="42">
        <f t="shared" si="29"/>
        <v>7.6613119363619711E-2</v>
      </c>
      <c r="AX17" s="42">
        <f t="shared" si="30"/>
        <v>1</v>
      </c>
      <c r="AY17" s="42">
        <f t="shared" si="31"/>
        <v>0.55674241798508473</v>
      </c>
      <c r="AZ17" s="42">
        <f t="shared" si="32"/>
        <v>1.0124222411792749E-4</v>
      </c>
      <c r="BA17" s="105">
        <f t="shared" si="33"/>
        <v>0</v>
      </c>
      <c r="BB17" s="90">
        <v>12</v>
      </c>
      <c r="BC17" s="91" t="s">
        <v>29</v>
      </c>
      <c r="BD17" s="41">
        <v>0.27679075014100402</v>
      </c>
      <c r="BE17" s="41">
        <v>1</v>
      </c>
      <c r="BF17" s="41">
        <v>0.74615173924952005</v>
      </c>
      <c r="BG17" s="41">
        <v>1.0061919504643401E-2</v>
      </c>
      <c r="BH17" s="41">
        <v>0</v>
      </c>
      <c r="BI17" s="90">
        <v>1</v>
      </c>
    </row>
    <row r="18" spans="1:61" x14ac:dyDescent="0.3">
      <c r="A18" s="23">
        <f>VIF!A17</f>
        <v>14</v>
      </c>
      <c r="B18" s="7" t="str">
        <f>VIF!B17</f>
        <v>PASURUAN</v>
      </c>
      <c r="C18" s="42">
        <f>DATA!C17</f>
        <v>1644.5</v>
      </c>
      <c r="D18" s="42">
        <f>DATA!D17</f>
        <v>39.840000000000003</v>
      </c>
      <c r="E18" s="42">
        <f>DATA!E17</f>
        <v>154.09</v>
      </c>
      <c r="F18" s="42">
        <f>DATA!F17</f>
        <v>95.48</v>
      </c>
      <c r="G18" s="42">
        <f>DATA!G17</f>
        <v>7.44</v>
      </c>
      <c r="J18" s="40" t="s">
        <v>99</v>
      </c>
      <c r="K18" s="7">
        <f t="shared" si="44"/>
        <v>0.95216727596670925</v>
      </c>
      <c r="L18" s="7">
        <f t="shared" si="44"/>
        <v>0.64772069905426655</v>
      </c>
      <c r="M18" s="7">
        <f t="shared" si="44"/>
        <v>0.95410971911665299</v>
      </c>
      <c r="N18" s="7">
        <f t="shared" si="44"/>
        <v>0</v>
      </c>
      <c r="O18" s="7">
        <f t="shared" si="44"/>
        <v>0.36578561941617027</v>
      </c>
      <c r="Q18" s="81">
        <v>14</v>
      </c>
      <c r="R18" s="82" t="s">
        <v>28</v>
      </c>
      <c r="S18" s="41">
        <f t="shared" si="3"/>
        <v>0.49656890392931002</v>
      </c>
      <c r="T18" s="41">
        <f t="shared" si="4"/>
        <v>0.49388753056234735</v>
      </c>
      <c r="U18" s="41">
        <f t="shared" si="5"/>
        <v>0.4671596822788277</v>
      </c>
      <c r="V18" s="41">
        <f t="shared" si="6"/>
        <v>0.75696594427244579</v>
      </c>
      <c r="W18" s="41">
        <f>G41</f>
        <v>0.25612472160356359</v>
      </c>
      <c r="X18" s="85">
        <f>$S$18*S18</f>
        <v>0.24658067634955633</v>
      </c>
      <c r="Y18" s="85">
        <f t="shared" ref="Y18:AB18" si="47">$S$18*T18</f>
        <v>0.24524918971569842</v>
      </c>
      <c r="Z18" s="85">
        <f t="shared" si="47"/>
        <v>0.23197697138916218</v>
      </c>
      <c r="AA18" s="85">
        <f t="shared" si="47"/>
        <v>0.37588574925918355</v>
      </c>
      <c r="AB18" s="85">
        <f t="shared" si="47"/>
        <v>0.12718357227588123</v>
      </c>
      <c r="AC18" s="42">
        <f t="shared" si="9"/>
        <v>0.24524918971569842</v>
      </c>
      <c r="AD18" s="85">
        <f t="shared" si="10"/>
        <v>0.30205975061637108</v>
      </c>
      <c r="AE18" s="85">
        <f t="shared" si="11"/>
        <v>0.230724341858981</v>
      </c>
      <c r="AF18" s="85">
        <f t="shared" si="12"/>
        <v>0.3738560409365137</v>
      </c>
      <c r="AG18" s="85">
        <f>T18*W18</f>
        <v>0.12649680626875273</v>
      </c>
      <c r="AH18" s="42">
        <f t="shared" si="14"/>
        <v>0.23197697138916218</v>
      </c>
      <c r="AI18" s="42">
        <f t="shared" si="15"/>
        <v>0.230724341858981</v>
      </c>
      <c r="AJ18" s="7">
        <f t="shared" si="16"/>
        <v>0.21823816874685525</v>
      </c>
      <c r="AK18" s="7">
        <f t="shared" si="17"/>
        <v>0.35362397002220858</v>
      </c>
      <c r="AL18" s="7">
        <f t="shared" si="18"/>
        <v>0.11965114356807396</v>
      </c>
      <c r="AM18" s="42">
        <f t="shared" si="19"/>
        <v>0.37588574925918355</v>
      </c>
      <c r="AN18" s="42">
        <f t="shared" si="20"/>
        <v>0.3738560409365137</v>
      </c>
      <c r="AO18" s="7">
        <f t="shared" si="21"/>
        <v>0.35362397002220858</v>
      </c>
      <c r="AP18" s="7">
        <f t="shared" si="22"/>
        <v>0.57299744078827552</v>
      </c>
      <c r="AQ18" s="7">
        <f t="shared" si="23"/>
        <v>0.19387769174015881</v>
      </c>
      <c r="AR18" s="42">
        <f t="shared" si="24"/>
        <v>0.12718357227588123</v>
      </c>
      <c r="AS18" s="42">
        <f t="shared" si="25"/>
        <v>0.12649680626875273</v>
      </c>
      <c r="AT18" s="7">
        <f t="shared" si="26"/>
        <v>0.11965114356807396</v>
      </c>
      <c r="AU18" s="7">
        <f t="shared" si="27"/>
        <v>0.19387769174015881</v>
      </c>
      <c r="AV18" s="7">
        <f t="shared" si="28"/>
        <v>6.5599873016502955E-2</v>
      </c>
      <c r="AW18" s="42">
        <f t="shared" si="29"/>
        <v>0.24658067634955633</v>
      </c>
      <c r="AX18" s="42">
        <f t="shared" si="30"/>
        <v>0.2439248928449736</v>
      </c>
      <c r="AY18" s="42">
        <f t="shared" si="31"/>
        <v>0.21823816874685525</v>
      </c>
      <c r="AZ18" s="42">
        <f t="shared" si="32"/>
        <v>0.57299744078827552</v>
      </c>
      <c r="BA18" s="105">
        <f t="shared" si="33"/>
        <v>6.5599873016502955E-2</v>
      </c>
      <c r="BB18" s="90">
        <v>13</v>
      </c>
      <c r="BC18" s="91" t="s">
        <v>28</v>
      </c>
      <c r="BD18" s="41">
        <v>0.49656890392931002</v>
      </c>
      <c r="BE18" s="41">
        <v>0.49388753056234702</v>
      </c>
      <c r="BF18" s="41">
        <v>0.46715968227882698</v>
      </c>
      <c r="BG18" s="41">
        <v>0.75696594427244501</v>
      </c>
      <c r="BH18" s="41">
        <v>0.25612472160356298</v>
      </c>
      <c r="BI18" s="90">
        <v>1</v>
      </c>
    </row>
    <row r="19" spans="1:61" x14ac:dyDescent="0.3">
      <c r="A19" s="23">
        <f>VIF!A18</f>
        <v>15</v>
      </c>
      <c r="B19" s="7" t="str">
        <f>VIF!B18</f>
        <v>SIDOARJO</v>
      </c>
      <c r="C19" s="42">
        <f>DATA!C18</f>
        <v>2148.6</v>
      </c>
      <c r="D19" s="42">
        <f>DATA!D18</f>
        <v>27.09</v>
      </c>
      <c r="E19" s="42">
        <f>DATA!E18</f>
        <v>119.15</v>
      </c>
      <c r="F19" s="42">
        <f>DATA!F18</f>
        <v>98.62</v>
      </c>
      <c r="G19" s="42">
        <f>DATA!G18</f>
        <v>10.78</v>
      </c>
      <c r="J19" s="40" t="s">
        <v>100</v>
      </c>
      <c r="K19" s="7">
        <f t="shared" si="44"/>
        <v>0.950545899862139</v>
      </c>
      <c r="L19" s="7">
        <f t="shared" si="44"/>
        <v>0.72313522675455366</v>
      </c>
      <c r="M19" s="7">
        <f t="shared" si="44"/>
        <v>0.93405817060489205</v>
      </c>
      <c r="N19" s="7">
        <f t="shared" si="44"/>
        <v>0.36578561941617027</v>
      </c>
      <c r="O19" s="7">
        <f t="shared" si="44"/>
        <v>0</v>
      </c>
      <c r="Q19" s="81">
        <v>15</v>
      </c>
      <c r="R19" s="82" t="s">
        <v>16</v>
      </c>
      <c r="S19" s="41">
        <f t="shared" si="3"/>
        <v>0.73350253807106602</v>
      </c>
      <c r="T19" s="41">
        <f t="shared" si="4"/>
        <v>4.8550471533356641E-2</v>
      </c>
      <c r="U19" s="41">
        <f t="shared" si="5"/>
        <v>0.27576006573541495</v>
      </c>
      <c r="V19" s="41">
        <f t="shared" si="6"/>
        <v>1</v>
      </c>
      <c r="W19" s="41">
        <f t="shared" si="7"/>
        <v>1</v>
      </c>
      <c r="X19" s="85">
        <f>$S$19*S19</f>
        <v>0.53802597335669566</v>
      </c>
      <c r="Y19" s="85">
        <f t="shared" ref="Y19:AB19" si="48">$S$19*T19</f>
        <v>3.5611894094264136E-2</v>
      </c>
      <c r="Z19" s="85">
        <f t="shared" si="48"/>
        <v>0.20227070811557088</v>
      </c>
      <c r="AA19" s="85">
        <f t="shared" si="48"/>
        <v>0.73350253807106602</v>
      </c>
      <c r="AB19" s="85">
        <f t="shared" si="48"/>
        <v>0.73350253807106602</v>
      </c>
      <c r="AC19" s="42">
        <f t="shared" si="9"/>
        <v>3.5611894094264136E-2</v>
      </c>
      <c r="AD19" s="85">
        <f t="shared" si="10"/>
        <v>2.9693285244466468E-2</v>
      </c>
      <c r="AE19" s="85">
        <f t="shared" si="11"/>
        <v>1.338828122152382E-2</v>
      </c>
      <c r="AF19" s="85">
        <f t="shared" si="12"/>
        <v>4.8550471533356641E-2</v>
      </c>
      <c r="AG19" s="85">
        <f t="shared" si="13"/>
        <v>4.8550471533356641E-2</v>
      </c>
      <c r="AH19" s="42">
        <f t="shared" si="14"/>
        <v>0.20227070811557088</v>
      </c>
      <c r="AI19" s="42">
        <f t="shared" si="15"/>
        <v>1.338828122152382E-2</v>
      </c>
      <c r="AJ19" s="7">
        <f t="shared" si="16"/>
        <v>7.604361385440038E-2</v>
      </c>
      <c r="AK19" s="7">
        <f t="shared" si="17"/>
        <v>0.27576006573541495</v>
      </c>
      <c r="AL19" s="7">
        <f>U19*W19</f>
        <v>0.27576006573541495</v>
      </c>
      <c r="AM19" s="42">
        <f t="shared" si="19"/>
        <v>0.73350253807106602</v>
      </c>
      <c r="AN19" s="42">
        <f t="shared" si="20"/>
        <v>4.8550471533356641E-2</v>
      </c>
      <c r="AO19" s="7">
        <f t="shared" si="21"/>
        <v>0.27576006573541495</v>
      </c>
      <c r="AP19" s="7">
        <f t="shared" si="22"/>
        <v>1</v>
      </c>
      <c r="AQ19" s="7">
        <f>V19*W19</f>
        <v>1</v>
      </c>
      <c r="AR19" s="42">
        <f t="shared" si="24"/>
        <v>0.73350253807106602</v>
      </c>
      <c r="AS19" s="42">
        <f t="shared" si="25"/>
        <v>4.8550471533356641E-2</v>
      </c>
      <c r="AT19" s="7">
        <f t="shared" si="26"/>
        <v>0.27576006573541495</v>
      </c>
      <c r="AU19" s="7">
        <f t="shared" si="27"/>
        <v>1</v>
      </c>
      <c r="AV19" s="7">
        <f t="shared" si="28"/>
        <v>1</v>
      </c>
      <c r="AW19" s="42">
        <f t="shared" si="29"/>
        <v>0.53802597335669566</v>
      </c>
      <c r="AX19" s="42">
        <f t="shared" si="30"/>
        <v>2.3571482861112734E-3</v>
      </c>
      <c r="AY19" s="42">
        <f t="shared" si="31"/>
        <v>7.604361385440038E-2</v>
      </c>
      <c r="AZ19" s="42">
        <f t="shared" si="32"/>
        <v>1</v>
      </c>
      <c r="BA19" s="105">
        <f t="shared" si="33"/>
        <v>1</v>
      </c>
      <c r="BB19" s="90">
        <v>14</v>
      </c>
      <c r="BC19" s="91" t="s">
        <v>16</v>
      </c>
      <c r="BD19" s="41">
        <v>0.73350253807106602</v>
      </c>
      <c r="BE19" s="41">
        <v>4.85504715333566E-2</v>
      </c>
      <c r="BF19" s="41">
        <v>0.27576006573541401</v>
      </c>
      <c r="BG19" s="41">
        <v>1</v>
      </c>
      <c r="BH19" s="41">
        <v>1</v>
      </c>
      <c r="BI19" s="90">
        <v>-1</v>
      </c>
    </row>
    <row r="20" spans="1:61" x14ac:dyDescent="0.3">
      <c r="Q20" s="118" t="s">
        <v>230</v>
      </c>
      <c r="R20" s="118"/>
      <c r="S20" s="86">
        <f>SUM(S5:S19)</f>
        <v>5.7096728708403841</v>
      </c>
      <c r="T20" s="86">
        <f t="shared" ref="T20:BA20" si="49">SUM(T5:T19)</f>
        <v>6.7904296192804772</v>
      </c>
      <c r="U20" s="86">
        <f t="shared" si="49"/>
        <v>4.9943029307039168</v>
      </c>
      <c r="V20" s="86">
        <f t="shared" si="49"/>
        <v>8.0178018575851375</v>
      </c>
      <c r="W20" s="86">
        <f t="shared" si="49"/>
        <v>4.6503340757238316</v>
      </c>
      <c r="X20" s="86">
        <f t="shared" si="49"/>
        <v>3.5728561156903593</v>
      </c>
      <c r="Y20" s="86">
        <f t="shared" si="49"/>
        <v>1.9138193952805977</v>
      </c>
      <c r="Z20" s="86">
        <f t="shared" si="49"/>
        <v>3.0761843932294797</v>
      </c>
      <c r="AA20" s="86">
        <f t="shared" si="49"/>
        <v>3.3690010750641561</v>
      </c>
      <c r="AB20" s="86">
        <f t="shared" si="49"/>
        <v>2.0231615685193551</v>
      </c>
      <c r="AC20" s="86">
        <f t="shared" si="49"/>
        <v>1.9138193952805977</v>
      </c>
      <c r="AD20" s="86">
        <f t="shared" si="49"/>
        <v>4.1530011398393691</v>
      </c>
      <c r="AE20" s="86">
        <f t="shared" si="49"/>
        <v>2.0600182553729796</v>
      </c>
      <c r="AF20" s="86">
        <f t="shared" si="49"/>
        <v>2.780550452068614</v>
      </c>
      <c r="AG20" s="86">
        <f t="shared" si="49"/>
        <v>1.5412446800317707</v>
      </c>
      <c r="AH20" s="86">
        <f t="shared" si="49"/>
        <v>3.0761843932294797</v>
      </c>
      <c r="AI20" s="86">
        <f t="shared" si="49"/>
        <v>2.0600182553729796</v>
      </c>
      <c r="AJ20" s="86">
        <f t="shared" si="49"/>
        <v>3.1951138205289036</v>
      </c>
      <c r="AK20" s="86">
        <f t="shared" si="49"/>
        <v>2.3445990029450337</v>
      </c>
      <c r="AL20" s="86">
        <f t="shared" si="49"/>
        <v>1.256505860126798</v>
      </c>
      <c r="AM20" s="86">
        <f t="shared" si="49"/>
        <v>3.3690010750641561</v>
      </c>
      <c r="AN20" s="86">
        <f>SUM(AN5:AN19)</f>
        <v>2.780550452068614</v>
      </c>
      <c r="AO20" s="86">
        <f t="shared" si="49"/>
        <v>2.3445990029450337</v>
      </c>
      <c r="AP20" s="86">
        <f t="shared" si="49"/>
        <v>5.7874410518647705</v>
      </c>
      <c r="AQ20" s="86">
        <f t="shared" si="49"/>
        <v>3.3817185765409197</v>
      </c>
      <c r="AR20" s="86">
        <f t="shared" si="49"/>
        <v>2.0231615685193551</v>
      </c>
      <c r="AS20" s="86">
        <f t="shared" si="49"/>
        <v>1.5412446800317707</v>
      </c>
      <c r="AT20" s="86">
        <f t="shared" si="49"/>
        <v>1.256505860126798</v>
      </c>
      <c r="AU20" s="86">
        <f t="shared" si="49"/>
        <v>3.3817185765409197</v>
      </c>
      <c r="AV20" s="86">
        <f t="shared" si="49"/>
        <v>2.2846513658166385</v>
      </c>
      <c r="AW20" s="86">
        <f t="shared" si="49"/>
        <v>3.5728561156903593</v>
      </c>
      <c r="AX20" s="86">
        <f t="shared" si="49"/>
        <v>4.436691213330521</v>
      </c>
      <c r="AY20" s="86">
        <f t="shared" si="49"/>
        <v>3.1951138205289036</v>
      </c>
      <c r="AZ20" s="86">
        <f t="shared" si="49"/>
        <v>5.7874410518647705</v>
      </c>
      <c r="BA20" s="86">
        <f t="shared" si="49"/>
        <v>2.2846513658166385</v>
      </c>
      <c r="BB20" s="90">
        <v>15</v>
      </c>
      <c r="BC20" s="91" t="s">
        <v>27</v>
      </c>
      <c r="BD20" s="41">
        <v>0.26198533558939602</v>
      </c>
      <c r="BE20" s="41">
        <v>0.44219350331819701</v>
      </c>
      <c r="BF20" s="41">
        <v>0.24130375239660301</v>
      </c>
      <c r="BG20" s="41">
        <v>0.81965944272445801</v>
      </c>
      <c r="BH20" s="41">
        <v>0.62806236080178102</v>
      </c>
      <c r="BI20" s="90">
        <v>1</v>
      </c>
    </row>
    <row r="21" spans="1:61" x14ac:dyDescent="0.3">
      <c r="Q21" s="114" t="s">
        <v>231</v>
      </c>
      <c r="R21" s="114"/>
      <c r="S21" s="79"/>
      <c r="T21" s="39" t="s">
        <v>96</v>
      </c>
      <c r="U21" s="39" t="s">
        <v>97</v>
      </c>
      <c r="V21" s="39" t="s">
        <v>98</v>
      </c>
      <c r="W21" s="39" t="s">
        <v>99</v>
      </c>
      <c r="X21" s="39" t="s">
        <v>100</v>
      </c>
      <c r="Y21" s="114" t="s">
        <v>232</v>
      </c>
      <c r="Z21" s="114"/>
      <c r="AA21" s="79"/>
      <c r="AB21" s="39" t="s">
        <v>96</v>
      </c>
      <c r="AC21" s="39" t="s">
        <v>97</v>
      </c>
      <c r="AD21" s="39" t="s">
        <v>98</v>
      </c>
      <c r="AE21" s="39" t="s">
        <v>99</v>
      </c>
      <c r="AF21" s="39" t="s">
        <v>100</v>
      </c>
    </row>
    <row r="22" spans="1:61" x14ac:dyDescent="0.3">
      <c r="A22" s="114" t="s">
        <v>111</v>
      </c>
      <c r="B22" s="114"/>
      <c r="C22" s="114"/>
      <c r="D22" s="114"/>
      <c r="E22" s="114"/>
      <c r="F22" s="114"/>
      <c r="G22" s="114"/>
      <c r="J22" s="119" t="s">
        <v>110</v>
      </c>
      <c r="K22" s="120"/>
      <c r="L22" s="120"/>
      <c r="M22" s="120"/>
      <c r="N22" s="120"/>
      <c r="O22" s="121"/>
      <c r="S22" s="40" t="s">
        <v>96</v>
      </c>
      <c r="T22">
        <f>15*X20-$S$20*S20</f>
        <v>20.992477443344718</v>
      </c>
      <c r="U22">
        <f>15*Y20-$S$20*T20</f>
        <v>-10.06384084934777</v>
      </c>
      <c r="V22">
        <f t="shared" ref="V22:W22" si="50">15*Z20-$S$20*U20</f>
        <v>17.626929946243415</v>
      </c>
      <c r="W22">
        <f t="shared" si="50"/>
        <v>4.7559903759348501</v>
      </c>
      <c r="X22">
        <f>15*AB20-$S$20*W20</f>
        <v>3.7955372152853712</v>
      </c>
      <c r="AA22" s="40" t="s">
        <v>96</v>
      </c>
      <c r="AB22">
        <f>(((15*$AW$20)-($S$20^2))*((15*AW20)-(S20^2)))</f>
        <v>440.68410920933678</v>
      </c>
      <c r="AC22">
        <f>(((15*$AW$20)-($S$20^2))*((15*AX20)-(T20^2)))</f>
        <v>429.09534517547002</v>
      </c>
      <c r="AD22">
        <f t="shared" ref="AD22:AF22" si="51">(((15*$AW$20)-($S$20^2))*((15*AY20)-(U20^2)))</f>
        <v>482.48366065446038</v>
      </c>
      <c r="AE22">
        <f t="shared" si="51"/>
        <v>472.8863955195655</v>
      </c>
      <c r="AF22">
        <f t="shared" si="51"/>
        <v>265.43231646356617</v>
      </c>
    </row>
    <row r="23" spans="1:61" x14ac:dyDescent="0.3">
      <c r="J23" s="7"/>
      <c r="K23" s="39" t="s">
        <v>96</v>
      </c>
      <c r="L23" s="39" t="s">
        <v>97</v>
      </c>
      <c r="M23" s="39" t="s">
        <v>98</v>
      </c>
      <c r="N23" s="39" t="s">
        <v>99</v>
      </c>
      <c r="O23" s="39" t="s">
        <v>100</v>
      </c>
      <c r="Q23" s="87"/>
      <c r="R23" s="87"/>
      <c r="S23" s="40" t="s">
        <v>97</v>
      </c>
      <c r="T23">
        <f>15*AC20-$T$20*S20</f>
        <v>-10.06384084934777</v>
      </c>
      <c r="U23">
        <f>15*AD20-$T$20*T20</f>
        <v>16.185082683188931</v>
      </c>
      <c r="V23">
        <f t="shared" ref="V23:X23" si="52">15*AE20-$S$20*V20</f>
        <v>-14.878751919432801</v>
      </c>
      <c r="W23">
        <f t="shared" si="52"/>
        <v>15.156370468524251</v>
      </c>
      <c r="X23">
        <f t="shared" si="52"/>
        <v>2.7188305653031648</v>
      </c>
      <c r="Y23" s="87"/>
      <c r="Z23" s="87"/>
      <c r="AA23" s="40" t="s">
        <v>97</v>
      </c>
      <c r="AB23">
        <f>((15*AW20-$T$20^2)*(15*T20-T20^2))</f>
        <v>417.14596685980496</v>
      </c>
      <c r="AC23">
        <f>(((15*AX20)-($T$20^2))*((15*(AX20))-(T20^2)))</f>
        <v>417.81133334170772</v>
      </c>
      <c r="AD23">
        <f>((15*AY20-$T$20^2)*(15*U20-U20^2))</f>
        <v>90.786834304980388</v>
      </c>
      <c r="AE23">
        <f>((15*AZ20-$T$20^2)*(15*V20-V20^2))</f>
        <v>2278.5566922123398</v>
      </c>
      <c r="AF23">
        <f>((15*BA20-$T$20^2)*(15*W20-W20^2))</f>
        <v>-569.86003449717396</v>
      </c>
    </row>
    <row r="24" spans="1:61" x14ac:dyDescent="0.3">
      <c r="J24" s="40" t="s">
        <v>96</v>
      </c>
      <c r="K24" s="7"/>
      <c r="L24" s="7">
        <f t="shared" ref="L24:O24" si="53">1/L15</f>
        <v>1.6473686344486507</v>
      </c>
      <c r="M24" s="7">
        <f t="shared" si="53"/>
        <v>2.7929410424124765</v>
      </c>
      <c r="N24" s="7">
        <f t="shared" si="53"/>
        <v>1.0502356311129548</v>
      </c>
      <c r="O24" s="7">
        <f t="shared" si="53"/>
        <v>1.0520270511345464</v>
      </c>
      <c r="S24" s="40" t="s">
        <v>98</v>
      </c>
      <c r="T24">
        <f>15*AH20-$U$20*S20</f>
        <v>17.626929946243415</v>
      </c>
      <c r="U24">
        <f>15*AI20-$U$20*T20</f>
        <v>-3.0131887177164742</v>
      </c>
      <c r="V24">
        <f>15*AJ20-$V$20*V20</f>
        <v>-16.358439319562123</v>
      </c>
      <c r="W24">
        <f t="shared" ref="W24:X24" si="54">15*AK20-$U$20*V20</f>
        <v>-4.8743462709652547</v>
      </c>
      <c r="X24">
        <f t="shared" si="54"/>
        <v>-4.3775892012378534</v>
      </c>
      <c r="AA24" s="40" t="s">
        <v>98</v>
      </c>
      <c r="AB24">
        <f>((15*AW20-$U$19^2)*(15*S19-S19^2))</f>
        <v>560.02718137311308</v>
      </c>
      <c r="AC24">
        <f t="shared" ref="AC24:AF24" si="55">((15*AX20-$U$19^2)*(15*T19-T19^2))</f>
        <v>48.253707212482318</v>
      </c>
      <c r="AD24">
        <f>(((15*AY20)-($U$20^2))*((15*AY20)-(U20^2)))</f>
        <v>528.24796250582915</v>
      </c>
      <c r="AE24">
        <f t="shared" si="55"/>
        <v>1214.2980102976403</v>
      </c>
      <c r="AF24">
        <f t="shared" si="55"/>
        <v>478.7121762275325</v>
      </c>
    </row>
    <row r="25" spans="1:61" x14ac:dyDescent="0.3">
      <c r="J25" s="40" t="s">
        <v>97</v>
      </c>
      <c r="K25" s="7">
        <f t="shared" ref="K25:O25" si="56">1/K16</f>
        <v>1.6473686344486507</v>
      </c>
      <c r="L25" s="7"/>
      <c r="M25" s="7">
        <f t="shared" si="56"/>
        <v>1.019706931789949</v>
      </c>
      <c r="N25" s="7">
        <f t="shared" si="56"/>
        <v>1.5438753176486324</v>
      </c>
      <c r="O25" s="7">
        <f t="shared" si="56"/>
        <v>1.3828672190235032</v>
      </c>
      <c r="S25" s="40" t="s">
        <v>99</v>
      </c>
      <c r="T25">
        <f>15*AM20-$V$20*S20</f>
        <v>4.7559903759348501</v>
      </c>
      <c r="U25">
        <f>15*AN20-$V$20*T20</f>
        <v>-12.736062434238939</v>
      </c>
      <c r="V25">
        <f t="shared" ref="V25:X25" si="57">15*AO20-$V$20*U20</f>
        <v>-4.8743462709652547</v>
      </c>
      <c r="W25">
        <f t="shared" si="57"/>
        <v>22.526469150475876</v>
      </c>
      <c r="X25">
        <f t="shared" si="57"/>
        <v>13.440321457383796</v>
      </c>
      <c r="AA25" s="40" t="s">
        <v>99</v>
      </c>
      <c r="AB25">
        <f>((15*AW20-$V$19^2)*(15*S19-S19^2))</f>
        <v>550.35842859253671</v>
      </c>
      <c r="AC25">
        <f t="shared" ref="AC25:AF25" si="58">((15*AX20-$V$19^2)*(15*T19-T19^2))</f>
        <v>47.583007341339986</v>
      </c>
      <c r="AD25">
        <f t="shared" si="58"/>
        <v>190.53920196975201</v>
      </c>
      <c r="AE25">
        <f t="shared" si="58"/>
        <v>1201.3626208916016</v>
      </c>
      <c r="AF25">
        <f t="shared" si="58"/>
        <v>465.77678682149411</v>
      </c>
    </row>
    <row r="26" spans="1:61" x14ac:dyDescent="0.3">
      <c r="J26" s="40" t="s">
        <v>98</v>
      </c>
      <c r="K26" s="7">
        <f t="shared" ref="K26:O26" si="59">1/K17</f>
        <v>2.7929410424124765</v>
      </c>
      <c r="L26" s="7">
        <f t="shared" si="59"/>
        <v>1.019706931789949</v>
      </c>
      <c r="M26" s="7"/>
      <c r="N26" s="7">
        <f t="shared" si="59"/>
        <v>1.0480974881230996</v>
      </c>
      <c r="O26" s="7">
        <f t="shared" si="59"/>
        <v>1.0705971335301359</v>
      </c>
      <c r="S26" s="40" t="s">
        <v>100</v>
      </c>
      <c r="T26">
        <f>15*AR20-$W$20*S20</f>
        <v>3.7955372152853712</v>
      </c>
      <c r="U26">
        <f t="shared" ref="U26:V26" si="60">15*AS20-$W$20*T20</f>
        <v>-8.4590960468678453</v>
      </c>
      <c r="V26">
        <f t="shared" si="60"/>
        <v>-4.3775892012378534</v>
      </c>
      <c r="W26">
        <f>15*AU20-$W$20*V20</f>
        <v>13.440321457383796</v>
      </c>
      <c r="X26">
        <f>15*AV20-$W$20*W20</f>
        <v>12.644163471411357</v>
      </c>
      <c r="AA26" s="40" t="s">
        <v>100</v>
      </c>
      <c r="AB26">
        <f>((15*AW20-$W$19^2)*(15*S19-S19^2))</f>
        <v>550.35842859253671</v>
      </c>
      <c r="AC26">
        <f t="shared" ref="AC26:AF26" si="61">((15*AX20-$W$19^2)*(15*T19-T19^2))</f>
        <v>47.583007341339986</v>
      </c>
      <c r="AD26">
        <f t="shared" si="61"/>
        <v>190.53920196975201</v>
      </c>
      <c r="AE26">
        <f t="shared" si="61"/>
        <v>1201.3626208916016</v>
      </c>
      <c r="AF26">
        <f t="shared" si="61"/>
        <v>465.77678682149411</v>
      </c>
    </row>
    <row r="27" spans="1:61" x14ac:dyDescent="0.3">
      <c r="A27" s="23" t="s">
        <v>0</v>
      </c>
      <c r="B27" s="35" t="s">
        <v>34</v>
      </c>
      <c r="C27" s="35" t="s">
        <v>96</v>
      </c>
      <c r="D27" s="35" t="s">
        <v>97</v>
      </c>
      <c r="E27" s="35" t="s">
        <v>98</v>
      </c>
      <c r="F27" s="35" t="s">
        <v>99</v>
      </c>
      <c r="G27" s="35" t="s">
        <v>100</v>
      </c>
      <c r="J27" s="40" t="s">
        <v>99</v>
      </c>
      <c r="K27" s="7">
        <f t="shared" ref="K27:O27" si="62">1/K18</f>
        <v>1.0502356311129548</v>
      </c>
      <c r="L27" s="7">
        <f t="shared" si="62"/>
        <v>1.5438753176486324</v>
      </c>
      <c r="M27" s="7">
        <f t="shared" si="62"/>
        <v>1.0480974881230996</v>
      </c>
      <c r="N27" s="7"/>
      <c r="O27" s="7">
        <f t="shared" si="62"/>
        <v>2.7338417557149954</v>
      </c>
    </row>
    <row r="28" spans="1:61" x14ac:dyDescent="0.3">
      <c r="A28" s="23">
        <v>1</v>
      </c>
      <c r="B28" s="24" t="s">
        <v>12</v>
      </c>
      <c r="C28" s="41">
        <f>(C5-MIN($C$5:$C$19))/(MAX($C$5:$C$19)-MIN($C$5:$C$19))</f>
        <v>0</v>
      </c>
      <c r="D28" s="41">
        <f>(D5-MIN($D$5:$D$19))/(MAX($D$5:$D$19)-MIN($D$5:$D$19))</f>
        <v>0.61159622773314715</v>
      </c>
      <c r="E28" s="41">
        <f>(E5-MIN($E$5:$E$19))/(MAX($E$5:$E$19)-MIN($E$5:$E$19))</f>
        <v>4.0482059709668582E-2</v>
      </c>
      <c r="F28" s="41">
        <f>(F5-MIN($F$5:$F$19))/(MAX($F$5:$F$19)-MIN($F$5:$F$19))</f>
        <v>0.72213622291021651</v>
      </c>
      <c r="G28" s="41">
        <f>(G5-MIN($G$5:$G$19))/(MAX($G$5:$G$19)-MIN($G$5:$G$19))</f>
        <v>0.3541202672605791</v>
      </c>
      <c r="J28" s="40" t="s">
        <v>100</v>
      </c>
      <c r="K28" s="7">
        <f t="shared" ref="K28:N28" si="63">1/K19</f>
        <v>1.0520270511345464</v>
      </c>
      <c r="L28" s="7">
        <f t="shared" si="63"/>
        <v>1.3828672190235032</v>
      </c>
      <c r="M28" s="7">
        <f t="shared" si="63"/>
        <v>1.0705971335301359</v>
      </c>
      <c r="N28" s="7">
        <f t="shared" si="63"/>
        <v>2.7338417557149954</v>
      </c>
      <c r="O28" s="7"/>
    </row>
    <row r="29" spans="1:61" x14ac:dyDescent="0.3">
      <c r="A29" s="23">
        <v>2</v>
      </c>
      <c r="B29" s="24" t="s">
        <v>14</v>
      </c>
      <c r="C29" s="41">
        <f t="shared" ref="C29:C42" si="64">(C6-MIN($C$5:$C$19))/(MAX($C$5:$C$19)-MIN($C$5:$C$19))</f>
        <v>0.17460988907689415</v>
      </c>
      <c r="D29" s="41">
        <f t="shared" ref="D29:D42" si="65">(D6-MIN($D$5:$D$19))/(MAX($D$5:$D$19)-MIN($D$5:$D$19))</f>
        <v>0.66224240307369886</v>
      </c>
      <c r="E29" s="41">
        <f t="shared" ref="E29:E42" si="66">(E6-MIN($E$5:$E$19))/(MAX($E$5:$E$19)-MIN($E$5:$E$19))</f>
        <v>8.1621473568885189E-2</v>
      </c>
      <c r="F29" s="41">
        <f t="shared" ref="F29:F42" si="67">(F6-MIN($F$5:$F$19))/(MAX($F$5:$F$19)-MIN($F$5:$F$19))</f>
        <v>0.40789473684210492</v>
      </c>
      <c r="G29" s="41">
        <f t="shared" ref="G29:G42" si="68">(G6-MIN($G$5:$G$19))/(MAX($G$5:$G$19)-MIN($G$5:$G$19))</f>
        <v>0.33184855233853017</v>
      </c>
    </row>
    <row r="30" spans="1:61" x14ac:dyDescent="0.3">
      <c r="A30" s="23">
        <v>3</v>
      </c>
      <c r="B30" s="24" t="s">
        <v>58</v>
      </c>
      <c r="C30" s="41">
        <f t="shared" si="64"/>
        <v>7.2006016168452744E-2</v>
      </c>
      <c r="D30" s="41">
        <f t="shared" si="65"/>
        <v>0.69018512050296899</v>
      </c>
      <c r="E30" s="41">
        <f t="shared" si="66"/>
        <v>3.1607778690769625E-2</v>
      </c>
      <c r="F30" s="41">
        <f t="shared" si="67"/>
        <v>0.67724458204334359</v>
      </c>
      <c r="G30" s="41">
        <f t="shared" si="68"/>
        <v>0.35857461024498899</v>
      </c>
    </row>
    <row r="31" spans="1:61" x14ac:dyDescent="0.3">
      <c r="A31" s="23">
        <v>4</v>
      </c>
      <c r="B31" s="24" t="s">
        <v>19</v>
      </c>
      <c r="C31" s="41">
        <f t="shared" si="64"/>
        <v>0.24431284075954127</v>
      </c>
      <c r="D31" s="41">
        <f t="shared" si="65"/>
        <v>0.39923157527069519</v>
      </c>
      <c r="E31" s="41">
        <f t="shared" si="66"/>
        <v>0</v>
      </c>
      <c r="F31" s="41">
        <f t="shared" si="67"/>
        <v>0.82043343653250722</v>
      </c>
      <c r="G31" s="41">
        <f t="shared" si="68"/>
        <v>0.52783964365256131</v>
      </c>
      <c r="J31" s="114" t="s">
        <v>194</v>
      </c>
      <c r="K31" s="114"/>
      <c r="L31" s="114"/>
      <c r="M31" s="114"/>
      <c r="N31" s="114"/>
      <c r="O31" s="114"/>
    </row>
    <row r="32" spans="1:61" x14ac:dyDescent="0.3">
      <c r="A32" s="23">
        <v>5</v>
      </c>
      <c r="B32" s="24" t="s">
        <v>22</v>
      </c>
      <c r="C32" s="41">
        <f t="shared" si="64"/>
        <v>0.31284075954126711</v>
      </c>
      <c r="D32" s="41">
        <f t="shared" si="65"/>
        <v>0.24694376528117373</v>
      </c>
      <c r="E32" s="41">
        <f t="shared" si="66"/>
        <v>0.18148452478772936</v>
      </c>
      <c r="F32" s="41">
        <f t="shared" si="67"/>
        <v>0.80417956656346745</v>
      </c>
      <c r="G32" s="41">
        <f t="shared" si="68"/>
        <v>0.34298440979955463</v>
      </c>
      <c r="J32">
        <v>1</v>
      </c>
      <c r="K32" s="88" t="s">
        <v>195</v>
      </c>
    </row>
    <row r="33" spans="1:22" x14ac:dyDescent="0.3">
      <c r="A33" s="23">
        <v>6</v>
      </c>
      <c r="B33" s="24" t="s">
        <v>23</v>
      </c>
      <c r="C33" s="41">
        <f t="shared" si="64"/>
        <v>0.51193833427335966</v>
      </c>
      <c r="D33" s="41">
        <f t="shared" si="65"/>
        <v>0.52846664338106875</v>
      </c>
      <c r="E33" s="41">
        <f t="shared" si="66"/>
        <v>0.56077786907696525</v>
      </c>
      <c r="F33" s="41">
        <f t="shared" si="67"/>
        <v>0.67105263157894746</v>
      </c>
      <c r="G33" s="41">
        <f t="shared" si="68"/>
        <v>0.43429844097995557</v>
      </c>
      <c r="J33">
        <v>2</v>
      </c>
      <c r="K33" t="s">
        <v>195</v>
      </c>
      <c r="R33">
        <f>SQRT(AB22)</f>
        <v>20.992477443344718</v>
      </c>
      <c r="S33">
        <f>SQRT(AC23)</f>
        <v>20.440433785556209</v>
      </c>
    </row>
    <row r="34" spans="1:22" x14ac:dyDescent="0.3">
      <c r="A34" s="23">
        <v>7</v>
      </c>
      <c r="B34" s="24" t="s">
        <v>26</v>
      </c>
      <c r="C34" s="41">
        <f t="shared" si="64"/>
        <v>1</v>
      </c>
      <c r="D34" s="41">
        <f t="shared" si="65"/>
        <v>3.457911281872169E-2</v>
      </c>
      <c r="E34" s="41">
        <f t="shared" si="66"/>
        <v>1</v>
      </c>
      <c r="F34" s="41">
        <f t="shared" si="67"/>
        <v>0.68498452012383848</v>
      </c>
      <c r="G34" s="41">
        <f t="shared" si="68"/>
        <v>0.32516703786191542</v>
      </c>
    </row>
    <row r="35" spans="1:22" x14ac:dyDescent="0.3">
      <c r="A35" s="23">
        <v>8</v>
      </c>
      <c r="B35" s="24" t="s">
        <v>9</v>
      </c>
      <c r="C35" s="41">
        <f t="shared" si="64"/>
        <v>0.25902425267907497</v>
      </c>
      <c r="D35" s="41">
        <f t="shared" si="65"/>
        <v>0.25916870415647913</v>
      </c>
      <c r="E35" s="41">
        <f t="shared" si="66"/>
        <v>0.13700356066830999</v>
      </c>
      <c r="F35" s="41">
        <f t="shared" si="67"/>
        <v>0.66408668730650133</v>
      </c>
      <c r="G35" s="41">
        <f t="shared" si="68"/>
        <v>0.18930957683741642</v>
      </c>
      <c r="Q35" s="115" t="s">
        <v>196</v>
      </c>
      <c r="R35" s="116"/>
      <c r="S35" s="116"/>
      <c r="T35" s="116"/>
      <c r="U35" s="116"/>
      <c r="V35" s="117"/>
    </row>
    <row r="36" spans="1:22" x14ac:dyDescent="0.3">
      <c r="A36" s="23">
        <v>9</v>
      </c>
      <c r="B36" s="24" t="s">
        <v>6</v>
      </c>
      <c r="C36" s="41">
        <f t="shared" si="64"/>
        <v>0.93946230494453853</v>
      </c>
      <c r="D36" s="41">
        <f t="shared" si="65"/>
        <v>0.35277680754453367</v>
      </c>
      <c r="E36" s="41">
        <f t="shared" si="66"/>
        <v>0.91985757326759776</v>
      </c>
      <c r="F36" s="41">
        <f t="shared" si="67"/>
        <v>0.16563467492260064</v>
      </c>
      <c r="G36" s="41">
        <f t="shared" si="68"/>
        <v>5.1224944320712597E-2</v>
      </c>
      <c r="Q36" s="79"/>
      <c r="R36" s="39" t="s">
        <v>96</v>
      </c>
      <c r="S36" s="39" t="s">
        <v>97</v>
      </c>
      <c r="T36" s="39" t="s">
        <v>98</v>
      </c>
      <c r="U36" s="39" t="s">
        <v>99</v>
      </c>
      <c r="V36" s="39" t="s">
        <v>100</v>
      </c>
    </row>
    <row r="37" spans="1:22" x14ac:dyDescent="0.3">
      <c r="A37" s="23">
        <v>10</v>
      </c>
      <c r="B37" s="24" t="s">
        <v>21</v>
      </c>
      <c r="C37" s="41">
        <f t="shared" si="64"/>
        <v>0.54328821206993805</v>
      </c>
      <c r="D37" s="41">
        <f t="shared" si="65"/>
        <v>0</v>
      </c>
      <c r="E37" s="41">
        <f t="shared" si="66"/>
        <v>0.27778690769652142</v>
      </c>
      <c r="F37" s="41">
        <f t="shared" si="67"/>
        <v>0.59907120743034004</v>
      </c>
      <c r="G37" s="41">
        <f t="shared" si="68"/>
        <v>0.32739420935412028</v>
      </c>
      <c r="Q37" s="40" t="s">
        <v>96</v>
      </c>
      <c r="R37" s="7">
        <f>T22/SQRT(AB22)</f>
        <v>1</v>
      </c>
      <c r="S37" s="7">
        <f t="shared" ref="S37:V37" si="69">U22/SQRT(AC22)</f>
        <v>-0.48583282970509734</v>
      </c>
      <c r="T37" s="7">
        <f t="shared" si="69"/>
        <v>0.80248213577771943</v>
      </c>
      <c r="U37" s="7">
        <f t="shared" si="69"/>
        <v>0.21870693640872632</v>
      </c>
      <c r="V37" s="7">
        <f t="shared" si="69"/>
        <v>0.2329680451105671</v>
      </c>
    </row>
    <row r="38" spans="1:22" x14ac:dyDescent="0.3">
      <c r="A38" s="23">
        <v>11</v>
      </c>
      <c r="B38" s="24" t="s">
        <v>4</v>
      </c>
      <c r="C38" s="41">
        <f t="shared" si="64"/>
        <v>9.4096634705771787E-2</v>
      </c>
      <c r="D38" s="41">
        <f t="shared" si="65"/>
        <v>0.99511002444987773</v>
      </c>
      <c r="E38" s="41">
        <f t="shared" si="66"/>
        <v>0.19895918926321551</v>
      </c>
      <c r="F38" s="41">
        <f t="shared" si="67"/>
        <v>3.4055727554179384E-2</v>
      </c>
      <c r="G38" s="41">
        <f t="shared" si="68"/>
        <v>1.5590200445434363E-2</v>
      </c>
      <c r="Q38" s="40" t="s">
        <v>97</v>
      </c>
      <c r="R38" s="7">
        <f t="shared" ref="R38:R41" si="70">T23/SQRT(AB23)</f>
        <v>-0.49274217442135515</v>
      </c>
      <c r="S38" s="7">
        <f>U23/SQRT(AC23)</f>
        <v>0.79181698651746668</v>
      </c>
      <c r="T38" s="7">
        <f t="shared" ref="T38:T41" si="71">V23/SQRT(AD23)</f>
        <v>-1.5615470214351268</v>
      </c>
      <c r="U38" s="7">
        <f t="shared" ref="U38:U41" si="72">W23/SQRT(AE23)</f>
        <v>0.31751576468219594</v>
      </c>
      <c r="V38" s="7" t="e">
        <f t="shared" ref="V38:V41" si="73">X23/SQRT(AF23)</f>
        <v>#NUM!</v>
      </c>
    </row>
    <row r="39" spans="1:22" x14ac:dyDescent="0.3">
      <c r="A39" s="23">
        <v>12</v>
      </c>
      <c r="B39" s="24" t="s">
        <v>59</v>
      </c>
      <c r="C39" s="41">
        <f t="shared" si="64"/>
        <v>5.1231434480165448E-2</v>
      </c>
      <c r="D39" s="41">
        <f t="shared" si="65"/>
        <v>0.46769123297240672</v>
      </c>
      <c r="E39" s="41">
        <f t="shared" si="66"/>
        <v>7.5650506710490284E-2</v>
      </c>
      <c r="F39" s="41">
        <f t="shared" si="67"/>
        <v>0</v>
      </c>
      <c r="G39" s="41">
        <f t="shared" si="68"/>
        <v>0.13585746102449897</v>
      </c>
      <c r="Q39" s="40" t="s">
        <v>98</v>
      </c>
      <c r="R39" s="7">
        <f t="shared" si="70"/>
        <v>0.74485566534873937</v>
      </c>
      <c r="S39" s="7">
        <f t="shared" ref="S39:S41" si="74">U24/SQRT(AC24)</f>
        <v>-0.43377147604533856</v>
      </c>
      <c r="T39" s="7">
        <f t="shared" si="71"/>
        <v>-0.71174258618089548</v>
      </c>
      <c r="U39" s="7">
        <f t="shared" si="72"/>
        <v>-0.13987939211523873</v>
      </c>
      <c r="V39" s="7">
        <f t="shared" si="73"/>
        <v>-0.20007727663778185</v>
      </c>
    </row>
    <row r="40" spans="1:22" x14ac:dyDescent="0.3">
      <c r="A40" s="23">
        <v>13</v>
      </c>
      <c r="B40" s="24" t="s">
        <v>29</v>
      </c>
      <c r="C40" s="41">
        <f t="shared" si="64"/>
        <v>0.27679075014100402</v>
      </c>
      <c r="D40" s="41">
        <f t="shared" si="65"/>
        <v>1</v>
      </c>
      <c r="E40" s="41">
        <f t="shared" si="66"/>
        <v>0.74615173924952072</v>
      </c>
      <c r="F40" s="41">
        <f t="shared" si="67"/>
        <v>1.0061919504643609E-2</v>
      </c>
      <c r="G40" s="41">
        <f t="shared" si="68"/>
        <v>0</v>
      </c>
      <c r="Q40" s="40" t="s">
        <v>99</v>
      </c>
      <c r="R40" s="7">
        <f t="shared" si="70"/>
        <v>0.20273006337455371</v>
      </c>
      <c r="S40" s="7">
        <f t="shared" si="74"/>
        <v>-1.8463296156632529</v>
      </c>
      <c r="T40" s="7">
        <f t="shared" si="71"/>
        <v>-0.3531215377212209</v>
      </c>
      <c r="U40" s="7">
        <f t="shared" si="72"/>
        <v>0.6499142616070126</v>
      </c>
      <c r="V40" s="7">
        <f t="shared" si="73"/>
        <v>0.62276003696930005</v>
      </c>
    </row>
    <row r="41" spans="1:22" x14ac:dyDescent="0.3">
      <c r="A41" s="23">
        <v>14</v>
      </c>
      <c r="B41" s="24" t="s">
        <v>28</v>
      </c>
      <c r="C41" s="41">
        <f t="shared" si="64"/>
        <v>0.49656890392931002</v>
      </c>
      <c r="D41" s="41">
        <f t="shared" si="65"/>
        <v>0.49388753056234735</v>
      </c>
      <c r="E41" s="41">
        <f t="shared" si="66"/>
        <v>0.4671596822788277</v>
      </c>
      <c r="F41" s="41">
        <f t="shared" si="67"/>
        <v>0.75696594427244579</v>
      </c>
      <c r="G41" s="41">
        <f t="shared" si="68"/>
        <v>0.25612472160356359</v>
      </c>
      <c r="Q41" s="40" t="s">
        <v>100</v>
      </c>
      <c r="R41" s="7">
        <f t="shared" si="70"/>
        <v>0.16178954105726748</v>
      </c>
      <c r="S41" s="7">
        <f t="shared" si="74"/>
        <v>-1.2263036267068474</v>
      </c>
      <c r="T41" s="7">
        <f t="shared" si="71"/>
        <v>-0.31713402050667339</v>
      </c>
      <c r="U41" s="7">
        <f t="shared" si="72"/>
        <v>0.38776856405620708</v>
      </c>
      <c r="V41" s="7">
        <f t="shared" si="73"/>
        <v>0.58586989424840474</v>
      </c>
    </row>
    <row r="42" spans="1:22" x14ac:dyDescent="0.3">
      <c r="A42" s="23">
        <v>15</v>
      </c>
      <c r="B42" s="24" t="s">
        <v>16</v>
      </c>
      <c r="C42" s="41">
        <f t="shared" si="64"/>
        <v>0.73350253807106602</v>
      </c>
      <c r="D42" s="41">
        <f t="shared" si="65"/>
        <v>4.8550471533356641E-2</v>
      </c>
      <c r="E42" s="41">
        <f t="shared" si="66"/>
        <v>0.27576006573541495</v>
      </c>
      <c r="F42" s="41">
        <f t="shared" si="67"/>
        <v>1</v>
      </c>
      <c r="G42" s="41">
        <f t="shared" si="68"/>
        <v>1</v>
      </c>
    </row>
    <row r="44" spans="1:22" x14ac:dyDescent="0.3">
      <c r="A44" s="114" t="s">
        <v>112</v>
      </c>
      <c r="B44" s="114"/>
      <c r="C44" s="114"/>
      <c r="D44" s="114"/>
      <c r="E44" s="114"/>
      <c r="F44" s="114"/>
      <c r="G44" s="114"/>
    </row>
    <row r="45" spans="1:22" x14ac:dyDescent="0.3">
      <c r="A45" s="36" t="str">
        <f>A27</f>
        <v xml:space="preserve">NO </v>
      </c>
      <c r="B45" s="36" t="str">
        <f t="shared" ref="B45:G45" si="75">B27</f>
        <v>KABUPATEN/KOTA</v>
      </c>
      <c r="C45" s="43" t="str">
        <f t="shared" si="75"/>
        <v>JP</v>
      </c>
      <c r="D45" s="43" t="str">
        <f t="shared" si="75"/>
        <v>PPJK</v>
      </c>
      <c r="E45" s="43" t="str">
        <f t="shared" si="75"/>
        <v>JPM</v>
      </c>
      <c r="F45" s="43" t="str">
        <f t="shared" si="75"/>
        <v>PAMF</v>
      </c>
      <c r="G45" s="43" t="str">
        <f t="shared" si="75"/>
        <v>RLS</v>
      </c>
    </row>
    <row r="46" spans="1:22" x14ac:dyDescent="0.3">
      <c r="A46" s="23">
        <f t="shared" ref="A46:G46" si="76">A28</f>
        <v>1</v>
      </c>
      <c r="B46" s="7" t="str">
        <f t="shared" si="76"/>
        <v>PACITAN</v>
      </c>
      <c r="C46" s="41">
        <f t="shared" si="76"/>
        <v>0</v>
      </c>
      <c r="D46" s="41">
        <f t="shared" si="76"/>
        <v>0.61159622773314715</v>
      </c>
      <c r="E46" s="41">
        <f t="shared" si="76"/>
        <v>4.0482059709668582E-2</v>
      </c>
      <c r="F46" s="41">
        <f t="shared" si="76"/>
        <v>0.72213622291021651</v>
      </c>
      <c r="G46" s="41">
        <f t="shared" si="76"/>
        <v>0.3541202672605791</v>
      </c>
    </row>
    <row r="47" spans="1:22" x14ac:dyDescent="0.3">
      <c r="A47" s="23">
        <f t="shared" ref="A47:G47" si="77">A29</f>
        <v>2</v>
      </c>
      <c r="B47" s="7" t="str">
        <f t="shared" si="77"/>
        <v>PONOROGO</v>
      </c>
      <c r="C47" s="41">
        <f t="shared" si="77"/>
        <v>0.17460988907689415</v>
      </c>
      <c r="D47" s="41">
        <f t="shared" si="77"/>
        <v>0.66224240307369886</v>
      </c>
      <c r="E47" s="41">
        <f t="shared" si="77"/>
        <v>8.1621473568885189E-2</v>
      </c>
      <c r="F47" s="41">
        <f t="shared" si="77"/>
        <v>0.40789473684210492</v>
      </c>
      <c r="G47" s="41">
        <f t="shared" si="77"/>
        <v>0.33184855233853017</v>
      </c>
    </row>
    <row r="48" spans="1:22" x14ac:dyDescent="0.3">
      <c r="A48" s="23">
        <f t="shared" ref="A48:G48" si="78">A30</f>
        <v>3</v>
      </c>
      <c r="B48" s="7" t="str">
        <f t="shared" si="78"/>
        <v>TRENGGALEK</v>
      </c>
      <c r="C48" s="41">
        <f t="shared" si="78"/>
        <v>7.2006016168452744E-2</v>
      </c>
      <c r="D48" s="41">
        <f t="shared" si="78"/>
        <v>0.69018512050296899</v>
      </c>
      <c r="E48" s="41">
        <f t="shared" si="78"/>
        <v>3.1607778690769625E-2</v>
      </c>
      <c r="F48" s="41">
        <f t="shared" si="78"/>
        <v>0.67724458204334359</v>
      </c>
      <c r="G48" s="41">
        <f t="shared" si="78"/>
        <v>0.35857461024498899</v>
      </c>
    </row>
    <row r="49" spans="1:7" x14ac:dyDescent="0.3">
      <c r="A49" s="23">
        <f t="shared" ref="A49:G49" si="79">A31</f>
        <v>4</v>
      </c>
      <c r="B49" s="7" t="str">
        <f t="shared" si="79"/>
        <v>TULUNGAGUNG</v>
      </c>
      <c r="C49" s="41">
        <f t="shared" si="79"/>
        <v>0.24431284075954127</v>
      </c>
      <c r="D49" s="41">
        <f t="shared" si="79"/>
        <v>0.39923157527069519</v>
      </c>
      <c r="E49" s="41">
        <f t="shared" si="79"/>
        <v>0</v>
      </c>
      <c r="F49" s="41">
        <f t="shared" si="79"/>
        <v>0.82043343653250722</v>
      </c>
      <c r="G49" s="41">
        <f t="shared" si="79"/>
        <v>0.52783964365256131</v>
      </c>
    </row>
    <row r="50" spans="1:7" x14ac:dyDescent="0.3">
      <c r="A50" s="23">
        <f t="shared" ref="A50:G50" si="80">A32</f>
        <v>5</v>
      </c>
      <c r="B50" s="7" t="str">
        <f t="shared" si="80"/>
        <v>BLITAR</v>
      </c>
      <c r="C50" s="41">
        <f t="shared" si="80"/>
        <v>0.31284075954126711</v>
      </c>
      <c r="D50" s="41">
        <f t="shared" si="80"/>
        <v>0.24694376528117373</v>
      </c>
      <c r="E50" s="41">
        <f t="shared" si="80"/>
        <v>0.18148452478772936</v>
      </c>
      <c r="F50" s="41">
        <f t="shared" si="80"/>
        <v>0.80417956656346745</v>
      </c>
      <c r="G50" s="41">
        <f t="shared" si="80"/>
        <v>0.34298440979955463</v>
      </c>
    </row>
    <row r="51" spans="1:7" x14ac:dyDescent="0.3">
      <c r="A51" s="23">
        <f t="shared" ref="A51:G51" si="81">A33</f>
        <v>6</v>
      </c>
      <c r="B51" s="7" t="str">
        <f t="shared" si="81"/>
        <v>KEDIRI</v>
      </c>
      <c r="C51" s="41">
        <f t="shared" si="81"/>
        <v>0.51193833427335966</v>
      </c>
      <c r="D51" s="41">
        <f t="shared" si="81"/>
        <v>0.52846664338106875</v>
      </c>
      <c r="E51" s="41">
        <f t="shared" si="81"/>
        <v>0.56077786907696525</v>
      </c>
      <c r="F51" s="41">
        <f t="shared" si="81"/>
        <v>0.67105263157894746</v>
      </c>
      <c r="G51" s="41">
        <f t="shared" si="81"/>
        <v>0.43429844097995557</v>
      </c>
    </row>
    <row r="52" spans="1:7" x14ac:dyDescent="0.3">
      <c r="A52" s="23">
        <f t="shared" ref="A52:G52" si="82">A34</f>
        <v>7</v>
      </c>
      <c r="B52" s="7" t="str">
        <f t="shared" si="82"/>
        <v>MALANG</v>
      </c>
      <c r="C52" s="41">
        <f t="shared" si="82"/>
        <v>1</v>
      </c>
      <c r="D52" s="41">
        <f t="shared" si="82"/>
        <v>3.457911281872169E-2</v>
      </c>
      <c r="E52" s="41">
        <f t="shared" si="82"/>
        <v>1</v>
      </c>
      <c r="F52" s="41">
        <f t="shared" si="82"/>
        <v>0.68498452012383848</v>
      </c>
      <c r="G52" s="41">
        <f t="shared" si="82"/>
        <v>0.32516703786191542</v>
      </c>
    </row>
    <row r="53" spans="1:7" x14ac:dyDescent="0.3">
      <c r="A53" s="23">
        <f t="shared" ref="A53:G53" si="83">A35</f>
        <v>8</v>
      </c>
      <c r="B53" s="7" t="str">
        <f t="shared" si="83"/>
        <v>LUMAJANG</v>
      </c>
      <c r="C53" s="41">
        <f t="shared" si="83"/>
        <v>0.25902425267907497</v>
      </c>
      <c r="D53" s="41">
        <f t="shared" si="83"/>
        <v>0.25916870415647913</v>
      </c>
      <c r="E53" s="41">
        <f t="shared" si="83"/>
        <v>0.13700356066830999</v>
      </c>
      <c r="F53" s="41">
        <f t="shared" si="83"/>
        <v>0.66408668730650133</v>
      </c>
      <c r="G53" s="41">
        <f t="shared" si="83"/>
        <v>0.18930957683741642</v>
      </c>
    </row>
    <row r="54" spans="1:7" x14ac:dyDescent="0.3">
      <c r="A54" s="23">
        <f t="shared" ref="A54:G54" si="84">A36</f>
        <v>9</v>
      </c>
      <c r="B54" s="7" t="str">
        <f t="shared" si="84"/>
        <v>JEMBER</v>
      </c>
      <c r="C54" s="41">
        <f t="shared" si="84"/>
        <v>0.93946230494453853</v>
      </c>
      <c r="D54" s="41">
        <f t="shared" si="84"/>
        <v>0.35277680754453367</v>
      </c>
      <c r="E54" s="41">
        <f t="shared" si="84"/>
        <v>0.91985757326759776</v>
      </c>
      <c r="F54" s="41">
        <f t="shared" si="84"/>
        <v>0.16563467492260064</v>
      </c>
      <c r="G54" s="41">
        <f t="shared" si="84"/>
        <v>5.1224944320712597E-2</v>
      </c>
    </row>
    <row r="55" spans="1:7" x14ac:dyDescent="0.3">
      <c r="A55" s="23">
        <f t="shared" ref="A55:G55" si="85">A37</f>
        <v>10</v>
      </c>
      <c r="B55" s="7" t="str">
        <f t="shared" si="85"/>
        <v>BANYUWANGI</v>
      </c>
      <c r="C55" s="41">
        <f t="shared" si="85"/>
        <v>0.54328821206993805</v>
      </c>
      <c r="D55" s="41">
        <f t="shared" si="85"/>
        <v>0</v>
      </c>
      <c r="E55" s="41">
        <f t="shared" si="85"/>
        <v>0.27778690769652142</v>
      </c>
      <c r="F55" s="41">
        <f t="shared" si="85"/>
        <v>0.59907120743034004</v>
      </c>
      <c r="G55" s="41">
        <f t="shared" si="85"/>
        <v>0.32739420935412028</v>
      </c>
    </row>
    <row r="56" spans="1:7" x14ac:dyDescent="0.3">
      <c r="A56" s="23">
        <f t="shared" ref="A56:G56" si="86">A38</f>
        <v>11</v>
      </c>
      <c r="B56" s="7" t="str">
        <f t="shared" si="86"/>
        <v>BONDOWOSO</v>
      </c>
      <c r="C56" s="41">
        <f t="shared" si="86"/>
        <v>9.4096634705771787E-2</v>
      </c>
      <c r="D56" s="41">
        <f t="shared" si="86"/>
        <v>0.99511002444987773</v>
      </c>
      <c r="E56" s="41">
        <f t="shared" si="86"/>
        <v>0.19895918926321551</v>
      </c>
      <c r="F56" s="41">
        <f t="shared" si="86"/>
        <v>3.4055727554179384E-2</v>
      </c>
      <c r="G56" s="41">
        <f t="shared" si="86"/>
        <v>1.5590200445434363E-2</v>
      </c>
    </row>
    <row r="57" spans="1:7" x14ac:dyDescent="0.3">
      <c r="A57" s="23">
        <f t="shared" ref="A57:G57" si="87">A39</f>
        <v>12</v>
      </c>
      <c r="B57" s="7" t="str">
        <f t="shared" si="87"/>
        <v>SITUBONDO</v>
      </c>
      <c r="C57" s="41">
        <f t="shared" si="87"/>
        <v>5.1231434480165448E-2</v>
      </c>
      <c r="D57" s="41">
        <f t="shared" si="87"/>
        <v>0.46769123297240672</v>
      </c>
      <c r="E57" s="41">
        <f t="shared" si="87"/>
        <v>7.5650506710490284E-2</v>
      </c>
      <c r="F57" s="41">
        <f t="shared" si="87"/>
        <v>0</v>
      </c>
      <c r="G57" s="41">
        <f t="shared" si="87"/>
        <v>0.13585746102449897</v>
      </c>
    </row>
    <row r="58" spans="1:7" x14ac:dyDescent="0.3">
      <c r="A58" s="23">
        <f t="shared" ref="A58:G58" si="88">A40</f>
        <v>13</v>
      </c>
      <c r="B58" s="7" t="str">
        <f t="shared" si="88"/>
        <v>PROBOLINGGO</v>
      </c>
      <c r="C58" s="41">
        <f t="shared" si="88"/>
        <v>0.27679075014100402</v>
      </c>
      <c r="D58" s="41">
        <f t="shared" si="88"/>
        <v>1</v>
      </c>
      <c r="E58" s="41">
        <f t="shared" si="88"/>
        <v>0.74615173924952072</v>
      </c>
      <c r="F58" s="41">
        <f t="shared" si="88"/>
        <v>1.0061919504643609E-2</v>
      </c>
      <c r="G58" s="41">
        <f t="shared" si="88"/>
        <v>0</v>
      </c>
    </row>
    <row r="59" spans="1:7" x14ac:dyDescent="0.3">
      <c r="A59" s="23">
        <f t="shared" ref="A59:G60" si="89">A41</f>
        <v>14</v>
      </c>
      <c r="B59" s="7" t="str">
        <f t="shared" si="89"/>
        <v>PASURUAN</v>
      </c>
      <c r="C59" s="41">
        <f t="shared" si="89"/>
        <v>0.49656890392931002</v>
      </c>
      <c r="D59" s="41">
        <f t="shared" si="89"/>
        <v>0.49388753056234735</v>
      </c>
      <c r="E59" s="41">
        <f t="shared" si="89"/>
        <v>0.4671596822788277</v>
      </c>
      <c r="F59" s="41">
        <f t="shared" si="89"/>
        <v>0.75696594427244579</v>
      </c>
      <c r="G59" s="41">
        <f t="shared" si="89"/>
        <v>0.25612472160356359</v>
      </c>
    </row>
    <row r="60" spans="1:7" x14ac:dyDescent="0.3">
      <c r="A60" s="23">
        <f>A42</f>
        <v>15</v>
      </c>
      <c r="B60" s="7" t="str">
        <f t="shared" si="89"/>
        <v>SIDOARJO</v>
      </c>
      <c r="C60" s="41">
        <f t="shared" si="89"/>
        <v>0.73350253807106602</v>
      </c>
      <c r="D60" s="41">
        <f t="shared" si="89"/>
        <v>4.8550471533356641E-2</v>
      </c>
      <c r="E60" s="41">
        <f t="shared" si="89"/>
        <v>0.27576006573541495</v>
      </c>
      <c r="F60" s="41">
        <f t="shared" si="89"/>
        <v>1</v>
      </c>
      <c r="G60" s="41">
        <f t="shared" si="89"/>
        <v>1</v>
      </c>
    </row>
    <row r="63" spans="1:7" x14ac:dyDescent="0.3">
      <c r="A63" s="114"/>
      <c r="B63" s="114"/>
      <c r="C63" s="114"/>
      <c r="D63" s="114"/>
      <c r="E63" s="114"/>
      <c r="F63" s="114"/>
      <c r="G63" s="114"/>
    </row>
  </sheetData>
  <mergeCells count="12">
    <mergeCell ref="A44:G44"/>
    <mergeCell ref="A63:G63"/>
    <mergeCell ref="A22:G22"/>
    <mergeCell ref="J22:O22"/>
    <mergeCell ref="J4:O4"/>
    <mergeCell ref="J13:O13"/>
    <mergeCell ref="J31:O31"/>
    <mergeCell ref="Y21:Z21"/>
    <mergeCell ref="Q35:V35"/>
    <mergeCell ref="Q20:R20"/>
    <mergeCell ref="Q21:R21"/>
    <mergeCell ref="A1:O2"/>
  </mergeCells>
  <phoneticPr fontId="6" type="noConversion"/>
  <hyperlinks>
    <hyperlink ref="K32" r:id="rId1" xr:uid="{83D91BA7-683B-4A68-B149-F7A91327D3D6}"/>
  </hyperlinks>
  <pageMargins left="0.7" right="0.7" top="0.75" bottom="0.75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13D3-0C96-4386-A1EA-E58A7CEBB779}">
  <dimension ref="A2:AH120"/>
  <sheetViews>
    <sheetView tabSelected="1" topLeftCell="A33" zoomScale="85" zoomScaleNormal="85" workbookViewId="0">
      <selection activeCell="M100" sqref="M100"/>
    </sheetView>
  </sheetViews>
  <sheetFormatPr defaultRowHeight="14.4" x14ac:dyDescent="0.3"/>
  <cols>
    <col min="1" max="1" width="5.88671875" customWidth="1"/>
    <col min="2" max="2" width="3.109375" customWidth="1"/>
    <col min="3" max="3" width="17.33203125" customWidth="1"/>
    <col min="4" max="8" width="10.44140625" bestFit="1" customWidth="1"/>
    <col min="9" max="9" width="10.6640625" customWidth="1"/>
    <col min="10" max="10" width="8.88671875" customWidth="1"/>
    <col min="11" max="11" width="10.44140625" customWidth="1"/>
    <col min="12" max="12" width="16.44140625" customWidth="1"/>
    <col min="13" max="13" width="15.33203125" customWidth="1"/>
    <col min="14" max="14" width="14.109375" customWidth="1"/>
    <col min="15" max="15" width="15.44140625" customWidth="1"/>
    <col min="16" max="17" width="13.33203125" customWidth="1"/>
    <col min="18" max="18" width="13.6640625" customWidth="1"/>
    <col min="19" max="19" width="14.33203125" customWidth="1"/>
    <col min="20" max="20" width="15" customWidth="1"/>
    <col min="21" max="21" width="17.88671875" customWidth="1"/>
    <col min="22" max="24" width="10.44140625" bestFit="1" customWidth="1"/>
    <col min="25" max="25" width="10.5546875" bestFit="1" customWidth="1"/>
    <col min="26" max="26" width="11.88671875" customWidth="1"/>
    <col min="27" max="27" width="11.33203125" customWidth="1"/>
    <col min="28" max="28" width="11" customWidth="1"/>
    <col min="29" max="29" width="11.109375" customWidth="1"/>
    <col min="30" max="30" width="12.88671875" customWidth="1"/>
    <col min="31" max="31" width="12.33203125" customWidth="1"/>
    <col min="32" max="32" width="11.5546875" customWidth="1"/>
    <col min="33" max="33" width="11.6640625" customWidth="1"/>
    <col min="34" max="34" width="13.6640625" customWidth="1"/>
  </cols>
  <sheetData>
    <row r="2" spans="1:34" x14ac:dyDescent="0.3">
      <c r="C2" s="136" t="s">
        <v>114</v>
      </c>
      <c r="D2" s="136"/>
      <c r="E2" s="136"/>
      <c r="F2" s="44">
        <v>0.32</v>
      </c>
      <c r="G2" s="44">
        <v>0.57999999999999996</v>
      </c>
      <c r="H2" s="44">
        <v>0.23</v>
      </c>
      <c r="I2" s="44">
        <v>0.11</v>
      </c>
      <c r="J2" s="44">
        <v>0.89</v>
      </c>
    </row>
    <row r="3" spans="1:34" x14ac:dyDescent="0.3">
      <c r="C3" s="136"/>
      <c r="D3" s="136"/>
      <c r="E3" s="136"/>
      <c r="F3" s="44">
        <v>0.28999999999999998</v>
      </c>
      <c r="G3" s="44">
        <v>0.33</v>
      </c>
      <c r="H3" s="44">
        <v>0.22</v>
      </c>
      <c r="I3" s="44">
        <v>0.61</v>
      </c>
      <c r="J3" s="44">
        <v>0.93</v>
      </c>
    </row>
    <row r="4" spans="1:34" x14ac:dyDescent="0.3">
      <c r="C4" s="137" t="s">
        <v>113</v>
      </c>
      <c r="D4" s="137"/>
      <c r="E4" s="137"/>
      <c r="F4" s="125">
        <v>0.05</v>
      </c>
      <c r="G4" s="125"/>
      <c r="H4" s="125"/>
      <c r="I4" s="125"/>
      <c r="J4" s="125"/>
    </row>
    <row r="6" spans="1:34" x14ac:dyDescent="0.3">
      <c r="A6" s="131" t="s">
        <v>0</v>
      </c>
      <c r="B6" s="132"/>
      <c r="C6" s="127" t="s">
        <v>34</v>
      </c>
      <c r="D6" s="127" t="s">
        <v>96</v>
      </c>
      <c r="E6" s="127" t="s">
        <v>97</v>
      </c>
      <c r="F6" s="127" t="s">
        <v>98</v>
      </c>
      <c r="G6" s="127" t="s">
        <v>99</v>
      </c>
      <c r="H6" s="127" t="s">
        <v>100</v>
      </c>
      <c r="I6" s="129" t="s">
        <v>128</v>
      </c>
      <c r="J6" s="127" t="s">
        <v>115</v>
      </c>
      <c r="K6" s="127" t="s">
        <v>116</v>
      </c>
      <c r="L6" s="126" t="s">
        <v>117</v>
      </c>
      <c r="M6" s="126"/>
      <c r="N6" s="126"/>
      <c r="O6" s="126"/>
      <c r="P6" s="126"/>
      <c r="Q6" s="126"/>
      <c r="R6" s="126"/>
      <c r="S6" s="126"/>
      <c r="T6" s="126"/>
      <c r="U6" s="126"/>
      <c r="X6" s="130" t="s">
        <v>133</v>
      </c>
      <c r="Y6" s="126" t="s">
        <v>117</v>
      </c>
      <c r="Z6" s="126"/>
      <c r="AA6" s="126"/>
      <c r="AB6" s="126"/>
      <c r="AC6" s="126"/>
      <c r="AD6" s="126"/>
      <c r="AE6" s="126"/>
      <c r="AF6" s="126"/>
      <c r="AG6" s="126"/>
      <c r="AH6" s="126"/>
    </row>
    <row r="7" spans="1:34" x14ac:dyDescent="0.3">
      <c r="A7" s="131"/>
      <c r="B7" s="132"/>
      <c r="C7" s="127"/>
      <c r="D7" s="127"/>
      <c r="E7" s="127"/>
      <c r="F7" s="127"/>
      <c r="G7" s="127"/>
      <c r="H7" s="127"/>
      <c r="I7" s="127"/>
      <c r="J7" s="127"/>
      <c r="K7" s="127"/>
      <c r="L7" s="46" t="s">
        <v>118</v>
      </c>
      <c r="M7" s="46" t="s">
        <v>121</v>
      </c>
      <c r="N7" s="46" t="s">
        <v>122</v>
      </c>
      <c r="O7" s="46" t="s">
        <v>123</v>
      </c>
      <c r="P7" s="46" t="s">
        <v>124</v>
      </c>
      <c r="Q7" s="31" t="s">
        <v>119</v>
      </c>
      <c r="R7" s="31" t="s">
        <v>120</v>
      </c>
      <c r="S7" s="31" t="s">
        <v>125</v>
      </c>
      <c r="T7" s="31" t="s">
        <v>126</v>
      </c>
      <c r="U7" s="31" t="s">
        <v>127</v>
      </c>
      <c r="X7" s="130"/>
      <c r="Y7" s="46" t="s">
        <v>118</v>
      </c>
      <c r="Z7" s="46" t="s">
        <v>121</v>
      </c>
      <c r="AA7" s="46" t="s">
        <v>122</v>
      </c>
      <c r="AB7" s="46" t="s">
        <v>123</v>
      </c>
      <c r="AC7" s="46" t="s">
        <v>124</v>
      </c>
      <c r="AD7" s="31" t="s">
        <v>119</v>
      </c>
      <c r="AE7" s="31" t="s">
        <v>120</v>
      </c>
      <c r="AF7" s="31" t="s">
        <v>125</v>
      </c>
      <c r="AG7" s="31" t="s">
        <v>126</v>
      </c>
      <c r="AH7" s="31" t="s">
        <v>127</v>
      </c>
    </row>
    <row r="8" spans="1:34" x14ac:dyDescent="0.3">
      <c r="A8" s="133">
        <v>1</v>
      </c>
      <c r="B8" s="133"/>
      <c r="C8" s="47" t="s">
        <v>12</v>
      </c>
      <c r="D8" s="48">
        <f>'PRE-PROCESSING'!C46</f>
        <v>0</v>
      </c>
      <c r="E8" s="48">
        <f>'PRE-PROCESSING'!D46</f>
        <v>0.61159622773314715</v>
      </c>
      <c r="F8" s="48">
        <f>'PRE-PROCESSING'!E46</f>
        <v>4.0482059709668582E-2</v>
      </c>
      <c r="G8" s="48">
        <f>'PRE-PROCESSING'!F46</f>
        <v>0.72213622291021651</v>
      </c>
      <c r="H8" s="48">
        <f>'PRE-PROCESSING'!G46</f>
        <v>0.3541202672605791</v>
      </c>
      <c r="I8" s="62">
        <f>$F$4</f>
        <v>0.05</v>
      </c>
      <c r="J8" s="49">
        <f>SQRT((F2-D8)^2+(G2-E8)^2+(H2-F8)^2+(I2-G8)^2+(J2-H8)^2)</f>
        <v>0.89509396973642608</v>
      </c>
      <c r="K8" s="50">
        <f>SQRT((F3-D8)^2+(G3-E8)^2+(H3-F8)^2+(I3-G8)^2+(J3-H8))</f>
        <v>0.88548144621308256</v>
      </c>
      <c r="L8" s="50">
        <f>IF($J$8&lt;$K$8,F2+$I$8*(D8-F2),F2)</f>
        <v>0.32</v>
      </c>
      <c r="M8" s="50">
        <f>IF($J$8&lt;$K$8,G2+$I$8*(E8-G2),G2)</f>
        <v>0.57999999999999996</v>
      </c>
      <c r="N8" s="50">
        <f>IF($J$8&lt;$K$8,H2+$I$8*(F8-H2),H2)</f>
        <v>0.23</v>
      </c>
      <c r="O8" s="50">
        <f>IF($J$8&lt;$K$8,I2+$I$8*(G8-I2),I2)</f>
        <v>0.11</v>
      </c>
      <c r="P8" s="50">
        <f>IF($J$8&lt;$K$8,J2+$I$8*(H8-J2),J2)</f>
        <v>0.89</v>
      </c>
      <c r="Q8" s="50">
        <f>IF($K$8&lt;=$J$8,F3+$I$8*(D8-F3),F3)</f>
        <v>0.27549999999999997</v>
      </c>
      <c r="R8" s="50">
        <f t="shared" ref="R8:U8" si="0">IF($K$8&lt;=$J$8,G3+$I$8*(E8-G3),G3)</f>
        <v>0.34407981138665739</v>
      </c>
      <c r="S8" s="50">
        <f t="shared" si="0"/>
        <v>0.21102410298548344</v>
      </c>
      <c r="T8" s="50">
        <f t="shared" si="0"/>
        <v>0.61560681114551086</v>
      </c>
      <c r="U8" s="50">
        <f t="shared" si="0"/>
        <v>0.90120601336302897</v>
      </c>
      <c r="X8" s="128">
        <v>1</v>
      </c>
      <c r="Y8" s="124">
        <f>L22</f>
        <v>0.32342585141181329</v>
      </c>
      <c r="Z8" s="124">
        <f t="shared" ref="Z8:AH8" si="1">M22</f>
        <v>0.60404563560358104</v>
      </c>
      <c r="AA8" s="124">
        <f t="shared" si="1"/>
        <v>0.28649889722238908</v>
      </c>
      <c r="AB8" s="124">
        <f t="shared" si="1"/>
        <v>0.18460457831063509</v>
      </c>
      <c r="AC8" s="124">
        <f t="shared" si="1"/>
        <v>0.6537044403139799</v>
      </c>
      <c r="AD8" s="124">
        <f t="shared" si="1"/>
        <v>0.34174912088957188</v>
      </c>
      <c r="AE8" s="124">
        <f t="shared" si="1"/>
        <v>0.29403790491311838</v>
      </c>
      <c r="AF8" s="124">
        <f t="shared" si="1"/>
        <v>0.238547037894451</v>
      </c>
      <c r="AG8" s="124">
        <f t="shared" si="1"/>
        <v>0.65480705078952206</v>
      </c>
      <c r="AH8" s="124">
        <f t="shared" si="1"/>
        <v>0.78489231624657219</v>
      </c>
    </row>
    <row r="9" spans="1:34" x14ac:dyDescent="0.3">
      <c r="A9" s="133"/>
      <c r="B9" s="133"/>
      <c r="C9" s="47" t="s">
        <v>14</v>
      </c>
      <c r="D9" s="48">
        <f>'PRE-PROCESSING'!C47</f>
        <v>0.17460988907689415</v>
      </c>
      <c r="E9" s="48">
        <f>'PRE-PROCESSING'!D47</f>
        <v>0.66224240307369886</v>
      </c>
      <c r="F9" s="48">
        <f>'PRE-PROCESSING'!E47</f>
        <v>8.1621473568885189E-2</v>
      </c>
      <c r="G9" s="48">
        <f>'PRE-PROCESSING'!F47</f>
        <v>0.40789473684210492</v>
      </c>
      <c r="H9" s="48">
        <f>'PRE-PROCESSING'!G47</f>
        <v>0.33184855233853017</v>
      </c>
      <c r="I9" s="62">
        <f t="shared" ref="I9:I22" si="2">$F$4</f>
        <v>0.05</v>
      </c>
      <c r="J9" s="49">
        <f>SQRT((L8-D9)^2+(M8-E9)^2+(N8-F9)^2+(O8-G9)^2+(P8-H9)^2)</f>
        <v>0.67096393128711496</v>
      </c>
      <c r="K9" s="50">
        <f>SQRT((Q8-D9)^2+(R8-E9)^2+(S8-F9)^2+(T8-G9)^2+(U8-H9))</f>
        <v>0.86061202441456952</v>
      </c>
      <c r="L9" s="50">
        <f>IF(J9&lt;K9,L8+I9*(D9-L8),L8)</f>
        <v>0.31273049445384471</v>
      </c>
      <c r="M9" s="50">
        <f>IF(J9&lt;K9,M8+I9*(E9-M8),M8)</f>
        <v>0.58411212015368486</v>
      </c>
      <c r="N9" s="50">
        <f>IF(J9&lt;K9,N8+I9*(F9-N8),N8)</f>
        <v>0.22258107367844426</v>
      </c>
      <c r="O9" s="50">
        <f>IF(J9&lt;K9,O8+I9*(G9-O8),O8)</f>
        <v>0.12489473684210525</v>
      </c>
      <c r="P9" s="50">
        <f>IF(J9&lt;K9,P8+I9*(H9-P8),P8)</f>
        <v>0.8620924276169265</v>
      </c>
      <c r="Q9" s="50">
        <f>IF(K9&lt;=J9,Q8+I9*(D9-Q8),Q8)</f>
        <v>0.27549999999999997</v>
      </c>
      <c r="R9" s="50">
        <f>IF(K9&lt;=J9,R8+I9*(E9-R8),R8)</f>
        <v>0.34407981138665739</v>
      </c>
      <c r="S9" s="50">
        <f>IF(K9&lt;=J9,S8+I9*(F9-S8),S8)</f>
        <v>0.21102410298548344</v>
      </c>
      <c r="T9" s="50">
        <f>IF(K9&lt;=J9,T8+I9*(G9-T8),T8)</f>
        <v>0.61560681114551086</v>
      </c>
      <c r="U9" s="50">
        <f>IF(K9&lt;=J9,U8+I9*(H9-U8),U8)</f>
        <v>0.90120601336302897</v>
      </c>
      <c r="X9" s="128"/>
      <c r="Y9" s="124"/>
      <c r="Z9" s="124"/>
      <c r="AA9" s="124"/>
      <c r="AB9" s="124"/>
      <c r="AC9" s="124"/>
      <c r="AD9" s="124"/>
      <c r="AE9" s="124"/>
      <c r="AF9" s="124"/>
      <c r="AG9" s="124"/>
      <c r="AH9" s="124"/>
    </row>
    <row r="10" spans="1:34" x14ac:dyDescent="0.3">
      <c r="A10" s="133"/>
      <c r="B10" s="133"/>
      <c r="C10" s="47" t="s">
        <v>58</v>
      </c>
      <c r="D10" s="48">
        <f>'PRE-PROCESSING'!C48</f>
        <v>7.2006016168452744E-2</v>
      </c>
      <c r="E10" s="48">
        <f>'PRE-PROCESSING'!D48</f>
        <v>0.69018512050296899</v>
      </c>
      <c r="F10" s="48">
        <f>'PRE-PROCESSING'!E48</f>
        <v>3.1607778690769625E-2</v>
      </c>
      <c r="G10" s="48">
        <f>'PRE-PROCESSING'!F48</f>
        <v>0.67724458204334359</v>
      </c>
      <c r="H10" s="48">
        <f>'PRE-PROCESSING'!G48</f>
        <v>0.35857461024498899</v>
      </c>
      <c r="I10" s="62">
        <f t="shared" si="2"/>
        <v>0.05</v>
      </c>
      <c r="J10" s="49">
        <f t="shared" ref="J10:J22" si="3">SQRT((L9-D10)^2+(M9-E10)^2+(N9-F10)^2+(O9-G10)^2+(P9-H10)^2)</f>
        <v>0.81504055061828329</v>
      </c>
      <c r="K10" s="50">
        <f t="shared" ref="K10:K22" si="4">SQRT((Q9-D10)^2+(R9-E10)^2+(S9-F10)^2+(T9-G10)^2+(U9-H10))</f>
        <v>0.86012761948262728</v>
      </c>
      <c r="L10" s="50">
        <f t="shared" ref="L10:L22" si="5">IF(J10&lt;K10,L9+I10*(D10-L9),L9)</f>
        <v>0.30069427053957509</v>
      </c>
      <c r="M10" s="50">
        <f t="shared" ref="M10:M37" si="6">IF(J10&lt;K10,M9+I10*(E10-M9),M9)</f>
        <v>0.5894157701711491</v>
      </c>
      <c r="N10" s="50">
        <f t="shared" ref="N10:N37" si="7">IF(J10&lt;K10,N9+I10*(F10-N9),N9)</f>
        <v>0.21303240892906053</v>
      </c>
      <c r="O10" s="50">
        <f t="shared" ref="O10:O37" si="8">IF(J10&lt;K10,O9+I10*(G10-O9),O9)</f>
        <v>0.15251222910216716</v>
      </c>
      <c r="P10" s="50">
        <f t="shared" ref="P10:P37" si="9">IF(J10&lt;K10,P9+I10*(H10-P9),P9)</f>
        <v>0.83691653674832966</v>
      </c>
      <c r="Q10" s="50">
        <f>IF(K10&lt;=J10,Q9+I10*(D10-Q9),Q9)</f>
        <v>0.27549999999999997</v>
      </c>
      <c r="R10" s="50">
        <f t="shared" ref="R10:R22" si="10">IF(K10&lt;=J10,R9+I10*(E10-R9),R9)</f>
        <v>0.34407981138665739</v>
      </c>
      <c r="S10" s="50">
        <f t="shared" ref="S10:S22" si="11">IF(K10&lt;=J10,S9+I10*(F10-S9),S9)</f>
        <v>0.21102410298548344</v>
      </c>
      <c r="T10" s="50">
        <f t="shared" ref="T10:T22" si="12">IF(K10&lt;=J10,T9+I10*(G10-T9),T9)</f>
        <v>0.61560681114551086</v>
      </c>
      <c r="U10" s="50">
        <f t="shared" ref="U10:U22" si="13">IF(K10&lt;=J10,U9+I10*(H10-U9),U9)</f>
        <v>0.90120601336302897</v>
      </c>
      <c r="X10" s="128">
        <v>2</v>
      </c>
      <c r="Y10" s="124">
        <f>L37</f>
        <v>0.31664154579347076</v>
      </c>
      <c r="Z10" s="124">
        <f t="shared" ref="Z10:AH10" si="14">M37</f>
        <v>0.60500962939592395</v>
      </c>
      <c r="AA10" s="124">
        <f t="shared" si="14"/>
        <v>0.29766927915921609</v>
      </c>
      <c r="AB10" s="124">
        <f t="shared" si="14"/>
        <v>0.23293850339746597</v>
      </c>
      <c r="AC10" s="124">
        <f t="shared" si="14"/>
        <v>0.55347047809103012</v>
      </c>
      <c r="AD10" s="124">
        <f t="shared" si="14"/>
        <v>0.36922806591067397</v>
      </c>
      <c r="AE10" s="124">
        <f t="shared" si="14"/>
        <v>0.27585265982167656</v>
      </c>
      <c r="AF10" s="124">
        <f t="shared" si="14"/>
        <v>0.25181871610134771</v>
      </c>
      <c r="AG10" s="124">
        <f t="shared" si="14"/>
        <v>0.66999854665196079</v>
      </c>
      <c r="AH10" s="124">
        <f t="shared" si="14"/>
        <v>0.75214578657946796</v>
      </c>
    </row>
    <row r="11" spans="1:34" x14ac:dyDescent="0.3">
      <c r="A11" s="133"/>
      <c r="B11" s="133"/>
      <c r="C11" s="47" t="s">
        <v>19</v>
      </c>
      <c r="D11" s="48">
        <f>'PRE-PROCESSING'!C49</f>
        <v>0.24431284075954127</v>
      </c>
      <c r="E11" s="48">
        <f>'PRE-PROCESSING'!D49</f>
        <v>0.39923157527069519</v>
      </c>
      <c r="F11" s="48">
        <f>'PRE-PROCESSING'!E49</f>
        <v>0</v>
      </c>
      <c r="G11" s="48">
        <f>'PRE-PROCESSING'!F49</f>
        <v>0.82043343653250722</v>
      </c>
      <c r="H11" s="48">
        <f>'PRE-PROCESSING'!G49</f>
        <v>0.52783964365256131</v>
      </c>
      <c r="I11" s="62">
        <f t="shared" si="2"/>
        <v>0.05</v>
      </c>
      <c r="J11" s="49">
        <f t="shared" si="3"/>
        <v>0.79144106922058921</v>
      </c>
      <c r="K11" s="50">
        <f t="shared" si="4"/>
        <v>0.68107697375533915</v>
      </c>
      <c r="L11" s="50">
        <f t="shared" si="5"/>
        <v>0.30069427053957509</v>
      </c>
      <c r="M11" s="50">
        <f t="shared" si="6"/>
        <v>0.5894157701711491</v>
      </c>
      <c r="N11" s="50">
        <f t="shared" si="7"/>
        <v>0.21303240892906053</v>
      </c>
      <c r="O11" s="50">
        <f t="shared" si="8"/>
        <v>0.15251222910216716</v>
      </c>
      <c r="P11" s="50">
        <f t="shared" si="9"/>
        <v>0.83691653674832966</v>
      </c>
      <c r="Q11" s="50">
        <f t="shared" ref="Q11:Q22" si="15">IF(K11&lt;=J11,Q10+I11*(D11-Q10),Q10)</f>
        <v>0.27394064203797702</v>
      </c>
      <c r="R11" s="50">
        <f t="shared" si="10"/>
        <v>0.3468373995808593</v>
      </c>
      <c r="S11" s="50">
        <f t="shared" si="11"/>
        <v>0.20047289783620925</v>
      </c>
      <c r="T11" s="50">
        <f t="shared" si="12"/>
        <v>0.62584814241486064</v>
      </c>
      <c r="U11" s="50">
        <f t="shared" si="13"/>
        <v>0.88253769487750555</v>
      </c>
      <c r="X11" s="128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</row>
    <row r="12" spans="1:34" x14ac:dyDescent="0.3">
      <c r="A12" s="133"/>
      <c r="B12" s="133"/>
      <c r="C12" s="47" t="s">
        <v>22</v>
      </c>
      <c r="D12" s="48">
        <f>'PRE-PROCESSING'!C50</f>
        <v>0.31284075954126711</v>
      </c>
      <c r="E12" s="48">
        <f>'PRE-PROCESSING'!D50</f>
        <v>0.24694376528117373</v>
      </c>
      <c r="F12" s="48">
        <f>'PRE-PROCESSING'!E50</f>
        <v>0.18148452478772936</v>
      </c>
      <c r="G12" s="48">
        <f>'PRE-PROCESSING'!F50</f>
        <v>0.80417956656346745</v>
      </c>
      <c r="H12" s="48">
        <f>'PRE-PROCESSING'!G50</f>
        <v>0.34298440979955463</v>
      </c>
      <c r="I12" s="62">
        <f t="shared" si="2"/>
        <v>0.05</v>
      </c>
      <c r="J12" s="49">
        <f t="shared" si="3"/>
        <v>0.88716917499891945</v>
      </c>
      <c r="K12" s="50">
        <f t="shared" si="4"/>
        <v>0.76368049441060004</v>
      </c>
      <c r="L12" s="50">
        <f t="shared" si="5"/>
        <v>0.30069427053957509</v>
      </c>
      <c r="M12" s="50">
        <f t="shared" si="6"/>
        <v>0.5894157701711491</v>
      </c>
      <c r="N12" s="50">
        <f t="shared" si="7"/>
        <v>0.21303240892906053</v>
      </c>
      <c r="O12" s="50">
        <f t="shared" si="8"/>
        <v>0.15251222910216716</v>
      </c>
      <c r="P12" s="50">
        <f t="shared" si="9"/>
        <v>0.83691653674832966</v>
      </c>
      <c r="Q12" s="50">
        <f t="shared" si="15"/>
        <v>0.27588564791314152</v>
      </c>
      <c r="R12" s="50">
        <f t="shared" si="10"/>
        <v>0.341842717865875</v>
      </c>
      <c r="S12" s="50">
        <f t="shared" si="11"/>
        <v>0.19952347918378527</v>
      </c>
      <c r="T12" s="50">
        <f t="shared" si="12"/>
        <v>0.63476471362229103</v>
      </c>
      <c r="U12" s="50">
        <f t="shared" si="13"/>
        <v>0.85556003062360797</v>
      </c>
      <c r="X12" s="128">
        <v>3</v>
      </c>
      <c r="Y12" s="124">
        <f>L52</f>
        <v>0.31353539775435924</v>
      </c>
      <c r="Z12" s="124">
        <f t="shared" ref="Z12:AH12" si="16">M52</f>
        <v>0.60526857318536742</v>
      </c>
      <c r="AA12" s="124">
        <f t="shared" si="16"/>
        <v>0.30163073496043802</v>
      </c>
      <c r="AB12" s="124">
        <f t="shared" si="16"/>
        <v>0.25336724276145633</v>
      </c>
      <c r="AC12" s="124">
        <f t="shared" si="16"/>
        <v>0.51276978682751584</v>
      </c>
      <c r="AD12" s="124">
        <f t="shared" si="16"/>
        <v>0.38145525787915968</v>
      </c>
      <c r="AE12" s="124">
        <f t="shared" si="16"/>
        <v>0.26778391324374551</v>
      </c>
      <c r="AF12" s="124">
        <f t="shared" si="16"/>
        <v>0.25771855614990025</v>
      </c>
      <c r="AG12" s="124">
        <f t="shared" si="16"/>
        <v>0.67683403721448154</v>
      </c>
      <c r="AH12" s="124">
        <f t="shared" si="16"/>
        <v>0.73720494706952611</v>
      </c>
    </row>
    <row r="13" spans="1:34" x14ac:dyDescent="0.3">
      <c r="A13" s="133"/>
      <c r="B13" s="133"/>
      <c r="C13" s="47" t="s">
        <v>23</v>
      </c>
      <c r="D13" s="48">
        <f>'PRE-PROCESSING'!C51</f>
        <v>0.51193833427335966</v>
      </c>
      <c r="E13" s="48">
        <f>'PRE-PROCESSING'!D51</f>
        <v>0.52846664338106875</v>
      </c>
      <c r="F13" s="48">
        <f>'PRE-PROCESSING'!E51</f>
        <v>0.56077786907696525</v>
      </c>
      <c r="G13" s="48">
        <f>'PRE-PROCESSING'!F51</f>
        <v>0.67105263157894746</v>
      </c>
      <c r="H13" s="48">
        <f>'PRE-PROCESSING'!G51</f>
        <v>0.43429844097995557</v>
      </c>
      <c r="I13" s="62">
        <f t="shared" si="2"/>
        <v>0.05</v>
      </c>
      <c r="J13" s="49">
        <f t="shared" si="3"/>
        <v>0.77475882415991082</v>
      </c>
      <c r="K13" s="50">
        <f t="shared" si="4"/>
        <v>0.80226709839239407</v>
      </c>
      <c r="L13" s="50">
        <f t="shared" si="5"/>
        <v>0.3112564737262643</v>
      </c>
      <c r="M13" s="50">
        <f t="shared" si="6"/>
        <v>0.58636831383164512</v>
      </c>
      <c r="N13" s="50">
        <f t="shared" si="7"/>
        <v>0.23041968193645576</v>
      </c>
      <c r="O13" s="50">
        <f t="shared" si="8"/>
        <v>0.17843924922600618</v>
      </c>
      <c r="P13" s="50">
        <f t="shared" si="9"/>
        <v>0.81678563195991094</v>
      </c>
      <c r="Q13" s="50">
        <f t="shared" si="15"/>
        <v>0.27588564791314152</v>
      </c>
      <c r="R13" s="50">
        <f t="shared" si="10"/>
        <v>0.341842717865875</v>
      </c>
      <c r="S13" s="50">
        <f t="shared" si="11"/>
        <v>0.19952347918378527</v>
      </c>
      <c r="T13" s="50">
        <f t="shared" si="12"/>
        <v>0.63476471362229103</v>
      </c>
      <c r="U13" s="50">
        <f t="shared" si="13"/>
        <v>0.85556003062360797</v>
      </c>
      <c r="X13" s="128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</row>
    <row r="14" spans="1:34" x14ac:dyDescent="0.3">
      <c r="A14" s="133"/>
      <c r="B14" s="133"/>
      <c r="C14" s="47" t="s">
        <v>26</v>
      </c>
      <c r="D14" s="48">
        <f>'PRE-PROCESSING'!C52</f>
        <v>1</v>
      </c>
      <c r="E14" s="48">
        <f>'PRE-PROCESSING'!D52</f>
        <v>3.457911281872169E-2</v>
      </c>
      <c r="F14" s="48">
        <f>'PRE-PROCESSING'!E52</f>
        <v>1</v>
      </c>
      <c r="G14" s="48">
        <f>'PRE-PROCESSING'!F52</f>
        <v>0.68498452012383848</v>
      </c>
      <c r="H14" s="48">
        <f>'PRE-PROCESSING'!G52</f>
        <v>0.32516703786191542</v>
      </c>
      <c r="I14" s="62">
        <f t="shared" si="2"/>
        <v>0.05</v>
      </c>
      <c r="J14" s="49">
        <f t="shared" si="3"/>
        <v>1.3672489849405975</v>
      </c>
      <c r="K14" s="50">
        <f t="shared" si="4"/>
        <v>1.3388167163542295</v>
      </c>
      <c r="L14" s="50">
        <f t="shared" si="5"/>
        <v>0.3112564737262643</v>
      </c>
      <c r="M14" s="50">
        <f t="shared" si="6"/>
        <v>0.58636831383164512</v>
      </c>
      <c r="N14" s="50">
        <f t="shared" si="7"/>
        <v>0.23041968193645576</v>
      </c>
      <c r="O14" s="50">
        <f t="shared" si="8"/>
        <v>0.17843924922600618</v>
      </c>
      <c r="P14" s="50">
        <f t="shared" si="9"/>
        <v>0.81678563195991094</v>
      </c>
      <c r="Q14" s="50">
        <f t="shared" si="15"/>
        <v>0.31209136551748445</v>
      </c>
      <c r="R14" s="50">
        <f t="shared" si="10"/>
        <v>0.32647953761351733</v>
      </c>
      <c r="S14" s="50">
        <f t="shared" si="11"/>
        <v>0.239547305224596</v>
      </c>
      <c r="T14" s="50">
        <f t="shared" si="12"/>
        <v>0.63727570394736843</v>
      </c>
      <c r="U14" s="50">
        <f t="shared" si="13"/>
        <v>0.82904038098552335</v>
      </c>
      <c r="X14" s="128">
        <v>4</v>
      </c>
      <c r="Y14" s="124">
        <f>L67</f>
        <v>0.31204280927163996</v>
      </c>
      <c r="Z14" s="124">
        <f t="shared" ref="Z14:AH14" si="17">M67</f>
        <v>0.60535239755351922</v>
      </c>
      <c r="AA14" s="124">
        <f t="shared" si="17"/>
        <v>0.30326699436260995</v>
      </c>
      <c r="AB14" s="124">
        <f t="shared" si="17"/>
        <v>0.26278488802723871</v>
      </c>
      <c r="AC14" s="124">
        <f t="shared" si="17"/>
        <v>0.49442542787039767</v>
      </c>
      <c r="AD14" s="124">
        <f t="shared" si="17"/>
        <v>0.38722165792251317</v>
      </c>
      <c r="AE14" s="124">
        <f t="shared" si="17"/>
        <v>0.2639845242598205</v>
      </c>
      <c r="AF14" s="124">
        <f t="shared" si="17"/>
        <v>0.26049897523127691</v>
      </c>
      <c r="AG14" s="124">
        <f t="shared" si="17"/>
        <v>0.68007749780358207</v>
      </c>
      <c r="AH14" s="124">
        <f t="shared" si="17"/>
        <v>0.73006486620325517</v>
      </c>
    </row>
    <row r="15" spans="1:34" x14ac:dyDescent="0.3">
      <c r="A15" s="133"/>
      <c r="B15" s="133"/>
      <c r="C15" s="47" t="s">
        <v>9</v>
      </c>
      <c r="D15" s="48">
        <f>'PRE-PROCESSING'!C53</f>
        <v>0.25902425267907497</v>
      </c>
      <c r="E15" s="48">
        <f>'PRE-PROCESSING'!D53</f>
        <v>0.25916870415647913</v>
      </c>
      <c r="F15" s="48">
        <f>'PRE-PROCESSING'!E53</f>
        <v>0.13700356066830999</v>
      </c>
      <c r="G15" s="48">
        <f>'PRE-PROCESSING'!F53</f>
        <v>0.66408668730650133</v>
      </c>
      <c r="H15" s="48">
        <f>'PRE-PROCESSING'!G53</f>
        <v>0.18930957683741642</v>
      </c>
      <c r="I15" s="62">
        <f t="shared" si="2"/>
        <v>0.05</v>
      </c>
      <c r="J15" s="49">
        <f t="shared" si="3"/>
        <v>0.86492427128976124</v>
      </c>
      <c r="K15" s="50">
        <f t="shared" si="4"/>
        <v>0.81136411018118182</v>
      </c>
      <c r="L15" s="50">
        <f t="shared" si="5"/>
        <v>0.3112564737262643</v>
      </c>
      <c r="M15" s="50">
        <f t="shared" si="6"/>
        <v>0.58636831383164512</v>
      </c>
      <c r="N15" s="50">
        <f t="shared" si="7"/>
        <v>0.23041968193645576</v>
      </c>
      <c r="O15" s="50">
        <f t="shared" si="8"/>
        <v>0.17843924922600618</v>
      </c>
      <c r="P15" s="50">
        <f t="shared" si="9"/>
        <v>0.81678563195991094</v>
      </c>
      <c r="Q15" s="50">
        <f t="shared" si="15"/>
        <v>0.30943800987556397</v>
      </c>
      <c r="R15" s="50">
        <f t="shared" si="10"/>
        <v>0.32311399594066542</v>
      </c>
      <c r="S15" s="50">
        <f t="shared" si="11"/>
        <v>0.2344201179967817</v>
      </c>
      <c r="T15" s="50">
        <f t="shared" si="12"/>
        <v>0.63861625311532511</v>
      </c>
      <c r="U15" s="50">
        <f t="shared" si="13"/>
        <v>0.79705384077811803</v>
      </c>
      <c r="X15" s="128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</row>
    <row r="16" spans="1:34" x14ac:dyDescent="0.3">
      <c r="A16" s="133"/>
      <c r="B16" s="133"/>
      <c r="C16" s="47" t="s">
        <v>6</v>
      </c>
      <c r="D16" s="48">
        <f>'PRE-PROCESSING'!C54</f>
        <v>0.93946230494453853</v>
      </c>
      <c r="E16" s="48">
        <f>'PRE-PROCESSING'!D54</f>
        <v>0.35277680754453367</v>
      </c>
      <c r="F16" s="48">
        <f>'PRE-PROCESSING'!E54</f>
        <v>0.91985757326759776</v>
      </c>
      <c r="G16" s="48">
        <f>'PRE-PROCESSING'!F54</f>
        <v>0.16563467492260064</v>
      </c>
      <c r="H16" s="48">
        <f>'PRE-PROCESSING'!G54</f>
        <v>5.1224944320712597E-2</v>
      </c>
      <c r="I16" s="62">
        <f t="shared" si="2"/>
        <v>0.05</v>
      </c>
      <c r="J16" s="49">
        <f t="shared" si="3"/>
        <v>1.2291376195410137</v>
      </c>
      <c r="K16" s="50">
        <f t="shared" si="4"/>
        <v>1.3554244610544044</v>
      </c>
      <c r="L16" s="50">
        <f t="shared" si="5"/>
        <v>0.34266676528717799</v>
      </c>
      <c r="M16" s="50">
        <f t="shared" si="6"/>
        <v>0.57468873851728952</v>
      </c>
      <c r="N16" s="50">
        <f t="shared" si="7"/>
        <v>0.26489157650301287</v>
      </c>
      <c r="O16" s="50">
        <f t="shared" si="8"/>
        <v>0.1777990205108359</v>
      </c>
      <c r="P16" s="50">
        <f t="shared" si="9"/>
        <v>0.77850759757795096</v>
      </c>
      <c r="Q16" s="50">
        <f t="shared" si="15"/>
        <v>0.30943800987556397</v>
      </c>
      <c r="R16" s="50">
        <f t="shared" si="10"/>
        <v>0.32311399594066542</v>
      </c>
      <c r="S16" s="50">
        <f t="shared" si="11"/>
        <v>0.2344201179967817</v>
      </c>
      <c r="T16" s="50">
        <f t="shared" si="12"/>
        <v>0.63861625311532511</v>
      </c>
      <c r="U16" s="50">
        <f t="shared" si="13"/>
        <v>0.79705384077811803</v>
      </c>
      <c r="X16" s="128">
        <v>5</v>
      </c>
      <c r="Y16" s="122">
        <f>L82</f>
        <v>0.31131043710193262</v>
      </c>
      <c r="Z16" s="122">
        <f t="shared" ref="Z16:AG16" si="18">M82</f>
        <v>0.60538400230579836</v>
      </c>
      <c r="AA16" s="122">
        <f t="shared" si="18"/>
        <v>0.30400574254299767</v>
      </c>
      <c r="AB16" s="122">
        <f t="shared" si="18"/>
        <v>0.26730958941490873</v>
      </c>
      <c r="AC16" s="122">
        <f t="shared" si="18"/>
        <v>0.48571662788069819</v>
      </c>
      <c r="AD16" s="122">
        <f t="shared" si="18"/>
        <v>0.39002165048663734</v>
      </c>
      <c r="AE16" s="122">
        <f t="shared" si="18"/>
        <v>0.26214113481347495</v>
      </c>
      <c r="AF16" s="122">
        <f t="shared" si="18"/>
        <v>0.26184849832790158</v>
      </c>
      <c r="AG16" s="122">
        <f t="shared" si="18"/>
        <v>0.68165749061004455</v>
      </c>
      <c r="AH16" s="122">
        <f>U82</f>
        <v>0.72657417718594053</v>
      </c>
    </row>
    <row r="17" spans="1:34" x14ac:dyDescent="0.3">
      <c r="A17" s="133"/>
      <c r="B17" s="133"/>
      <c r="C17" s="47" t="s">
        <v>21</v>
      </c>
      <c r="D17" s="48">
        <f>'PRE-PROCESSING'!C55</f>
        <v>0.54328821206993805</v>
      </c>
      <c r="E17" s="48">
        <f>'PRE-PROCESSING'!D55</f>
        <v>0</v>
      </c>
      <c r="F17" s="48">
        <f>'PRE-PROCESSING'!E55</f>
        <v>0.27778690769652142</v>
      </c>
      <c r="G17" s="48">
        <f>'PRE-PROCESSING'!F55</f>
        <v>0.59907120743034004</v>
      </c>
      <c r="H17" s="48">
        <f>'PRE-PROCESSING'!G55</f>
        <v>0.32739420935412028</v>
      </c>
      <c r="I17" s="62">
        <f t="shared" si="2"/>
        <v>0.05</v>
      </c>
      <c r="J17" s="49">
        <f t="shared" si="3"/>
        <v>0.86698093702290702</v>
      </c>
      <c r="K17" s="50">
        <f>SQRT((Q16-D17)^2+(R16-E17)^2+(S16-F17)^2+(T16-G17)^2+(U16-H17))</f>
        <v>0.79510545964053148</v>
      </c>
      <c r="L17" s="50">
        <f t="shared" si="5"/>
        <v>0.34266676528717799</v>
      </c>
      <c r="M17" s="50">
        <f t="shared" si="6"/>
        <v>0.57468873851728952</v>
      </c>
      <c r="N17" s="50">
        <f t="shared" si="7"/>
        <v>0.26489157650301287</v>
      </c>
      <c r="O17" s="50">
        <f t="shared" si="8"/>
        <v>0.1777990205108359</v>
      </c>
      <c r="P17" s="50">
        <f t="shared" si="9"/>
        <v>0.77850759757795096</v>
      </c>
      <c r="Q17" s="50">
        <f>IF(K17&lt;=J17,Q16+I17*(D17-Q16),Q16)</f>
        <v>0.32113051998528269</v>
      </c>
      <c r="R17" s="50">
        <f t="shared" si="10"/>
        <v>0.30695829614363213</v>
      </c>
      <c r="S17" s="50">
        <f t="shared" si="11"/>
        <v>0.23658845748176868</v>
      </c>
      <c r="T17" s="50">
        <f t="shared" si="12"/>
        <v>0.63663900083107583</v>
      </c>
      <c r="U17" s="50">
        <f t="shared" si="13"/>
        <v>0.77357085920691815</v>
      </c>
      <c r="X17" s="128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</row>
    <row r="18" spans="1:34" x14ac:dyDescent="0.3">
      <c r="A18" s="133"/>
      <c r="B18" s="133"/>
      <c r="C18" s="47" t="s">
        <v>4</v>
      </c>
      <c r="D18" s="48">
        <f>'PRE-PROCESSING'!C56</f>
        <v>9.4096634705771787E-2</v>
      </c>
      <c r="E18" s="48">
        <f>'PRE-PROCESSING'!D56</f>
        <v>0.99511002444987773</v>
      </c>
      <c r="F18" s="48">
        <f>'PRE-PROCESSING'!E56</f>
        <v>0.19895918926321551</v>
      </c>
      <c r="G18" s="48">
        <f>'PRE-PROCESSING'!F56</f>
        <v>3.4055727554179384E-2</v>
      </c>
      <c r="H18" s="48">
        <f>'PRE-PROCESSING'!G56</f>
        <v>1.5590200445434363E-2</v>
      </c>
      <c r="I18" s="62">
        <f t="shared" si="2"/>
        <v>0.05</v>
      </c>
      <c r="J18" s="49">
        <f t="shared" si="3"/>
        <v>0.91956149130282971</v>
      </c>
      <c r="K18" s="50">
        <f t="shared" si="4"/>
        <v>1.2835888781292979</v>
      </c>
      <c r="L18" s="50">
        <f t="shared" si="5"/>
        <v>0.33023825875810769</v>
      </c>
      <c r="M18" s="50">
        <f t="shared" si="6"/>
        <v>0.59570980281391894</v>
      </c>
      <c r="N18" s="50">
        <f t="shared" si="7"/>
        <v>0.26159495714102299</v>
      </c>
      <c r="O18" s="50">
        <f t="shared" si="8"/>
        <v>0.17061185586300306</v>
      </c>
      <c r="P18" s="50">
        <f t="shared" si="9"/>
        <v>0.74036172772132514</v>
      </c>
      <c r="Q18" s="50">
        <f t="shared" si="15"/>
        <v>0.32113051998528269</v>
      </c>
      <c r="R18" s="50">
        <f>IF(K18&lt;=J18,R17+I18*(E18-R17),R17)</f>
        <v>0.30695829614363213</v>
      </c>
      <c r="S18" s="50">
        <f t="shared" si="11"/>
        <v>0.23658845748176868</v>
      </c>
      <c r="T18" s="50">
        <f t="shared" si="12"/>
        <v>0.63663900083107583</v>
      </c>
      <c r="U18" s="50">
        <f t="shared" si="13"/>
        <v>0.77357085920691815</v>
      </c>
      <c r="Y18" s="69"/>
    </row>
    <row r="19" spans="1:34" x14ac:dyDescent="0.3">
      <c r="A19" s="133"/>
      <c r="B19" s="133"/>
      <c r="C19" s="47" t="s">
        <v>59</v>
      </c>
      <c r="D19" s="48">
        <f>'PRE-PROCESSING'!C57</f>
        <v>5.1231434480165448E-2</v>
      </c>
      <c r="E19" s="48">
        <f>'PRE-PROCESSING'!D57</f>
        <v>0.46769123297240672</v>
      </c>
      <c r="F19" s="48">
        <f>'PRE-PROCESSING'!E57</f>
        <v>7.5650506710490284E-2</v>
      </c>
      <c r="G19" s="48">
        <f>'PRE-PROCESSING'!F57</f>
        <v>0</v>
      </c>
      <c r="H19" s="48">
        <f>'PRE-PROCESSING'!G57</f>
        <v>0.13585746102449897</v>
      </c>
      <c r="I19" s="62">
        <f t="shared" si="2"/>
        <v>0.05</v>
      </c>
      <c r="J19" s="49">
        <f t="shared" si="3"/>
        <v>0.72342429782218887</v>
      </c>
      <c r="K19" s="50">
        <f t="shared" si="4"/>
        <v>1.0805573714052252</v>
      </c>
      <c r="L19" s="50">
        <f t="shared" si="5"/>
        <v>0.3162879175442106</v>
      </c>
      <c r="M19" s="50">
        <f t="shared" si="6"/>
        <v>0.58930887432184331</v>
      </c>
      <c r="N19" s="50">
        <f t="shared" si="7"/>
        <v>0.25229773461949634</v>
      </c>
      <c r="O19" s="50">
        <f t="shared" si="8"/>
        <v>0.1620812630698529</v>
      </c>
      <c r="P19" s="50">
        <f t="shared" si="9"/>
        <v>0.71013651438648384</v>
      </c>
      <c r="Q19" s="50">
        <f>IF(K19&lt;=J19,Q18+I19*(D19-Q18),Q18)</f>
        <v>0.32113051998528269</v>
      </c>
      <c r="R19" s="50">
        <f t="shared" si="10"/>
        <v>0.30695829614363213</v>
      </c>
      <c r="S19" s="50">
        <f t="shared" si="11"/>
        <v>0.23658845748176868</v>
      </c>
      <c r="T19" s="50">
        <f t="shared" si="12"/>
        <v>0.63663900083107583</v>
      </c>
      <c r="U19" s="50">
        <f t="shared" si="13"/>
        <v>0.77357085920691815</v>
      </c>
      <c r="Y19" s="69"/>
    </row>
    <row r="20" spans="1:34" x14ac:dyDescent="0.3">
      <c r="A20" s="133"/>
      <c r="B20" s="133"/>
      <c r="C20" s="47" t="s">
        <v>29</v>
      </c>
      <c r="D20" s="48">
        <f>'PRE-PROCESSING'!C58</f>
        <v>0.27679075014100402</v>
      </c>
      <c r="E20" s="48">
        <f>'PRE-PROCESSING'!D58</f>
        <v>1</v>
      </c>
      <c r="F20" s="48">
        <f>'PRE-PROCESSING'!E58</f>
        <v>0.74615173924952072</v>
      </c>
      <c r="G20" s="48">
        <f>'PRE-PROCESSING'!F58</f>
        <v>1.0061919504643609E-2</v>
      </c>
      <c r="H20" s="48">
        <f>'PRE-PROCESSING'!G58</f>
        <v>0</v>
      </c>
      <c r="I20" s="62">
        <f t="shared" si="2"/>
        <v>0.05</v>
      </c>
      <c r="J20" s="49">
        <f t="shared" si="3"/>
        <v>0.97032095448658762</v>
      </c>
      <c r="K20" s="50">
        <f t="shared" si="4"/>
        <v>1.381338935471802</v>
      </c>
      <c r="L20" s="50">
        <f t="shared" si="5"/>
        <v>0.31431305917405028</v>
      </c>
      <c r="M20" s="50">
        <f t="shared" si="6"/>
        <v>0.60984343060575119</v>
      </c>
      <c r="N20" s="50">
        <f t="shared" si="7"/>
        <v>0.27699043485099756</v>
      </c>
      <c r="O20" s="50">
        <f t="shared" si="8"/>
        <v>0.15448029589159243</v>
      </c>
      <c r="P20" s="50">
        <f t="shared" si="9"/>
        <v>0.67462968866715967</v>
      </c>
      <c r="Q20" s="50">
        <f t="shared" si="15"/>
        <v>0.32113051998528269</v>
      </c>
      <c r="R20" s="50">
        <f t="shared" si="10"/>
        <v>0.30695829614363213</v>
      </c>
      <c r="S20" s="50">
        <f t="shared" si="11"/>
        <v>0.23658845748176868</v>
      </c>
      <c r="T20" s="50">
        <f t="shared" si="12"/>
        <v>0.63663900083107583</v>
      </c>
      <c r="U20" s="50">
        <f t="shared" si="13"/>
        <v>0.77357085920691815</v>
      </c>
      <c r="Y20" s="69"/>
    </row>
    <row r="21" spans="1:34" x14ac:dyDescent="0.3">
      <c r="A21" s="133"/>
      <c r="B21" s="133"/>
      <c r="C21" s="47" t="s">
        <v>28</v>
      </c>
      <c r="D21" s="48">
        <f>'PRE-PROCESSING'!C59</f>
        <v>0.49656890392931002</v>
      </c>
      <c r="E21" s="48">
        <f>'PRE-PROCESSING'!D59</f>
        <v>0.49388753056234735</v>
      </c>
      <c r="F21" s="48">
        <f>'PRE-PROCESSING'!E59</f>
        <v>0.4671596822788277</v>
      </c>
      <c r="G21" s="48">
        <f>'PRE-PROCESSING'!F59</f>
        <v>0.75696594427244579</v>
      </c>
      <c r="H21" s="48">
        <f>'PRE-PROCESSING'!G59</f>
        <v>0.25612472160356359</v>
      </c>
      <c r="I21" s="62">
        <f t="shared" si="2"/>
        <v>0.05</v>
      </c>
      <c r="J21" s="49">
        <f t="shared" si="3"/>
        <v>0.78801184656792789</v>
      </c>
      <c r="K21" s="50">
        <f t="shared" si="4"/>
        <v>0.80672731816083432</v>
      </c>
      <c r="L21" s="50">
        <f t="shared" si="5"/>
        <v>0.32342585141181329</v>
      </c>
      <c r="M21" s="50">
        <f t="shared" si="6"/>
        <v>0.60404563560358104</v>
      </c>
      <c r="N21" s="50">
        <f t="shared" si="7"/>
        <v>0.28649889722238908</v>
      </c>
      <c r="O21" s="50">
        <f t="shared" si="8"/>
        <v>0.18460457831063509</v>
      </c>
      <c r="P21" s="50">
        <f t="shared" si="9"/>
        <v>0.6537044403139799</v>
      </c>
      <c r="Q21" s="50">
        <f t="shared" si="15"/>
        <v>0.32113051998528269</v>
      </c>
      <c r="R21" s="50">
        <f t="shared" si="10"/>
        <v>0.30695829614363213</v>
      </c>
      <c r="S21" s="50">
        <f t="shared" si="11"/>
        <v>0.23658845748176868</v>
      </c>
      <c r="T21" s="50">
        <f t="shared" si="12"/>
        <v>0.63663900083107583</v>
      </c>
      <c r="U21" s="50">
        <f>IF(K21&lt;=J21,U20+I21*(H21-U20),U20)</f>
        <v>0.77357085920691815</v>
      </c>
      <c r="Y21" s="69"/>
    </row>
    <row r="22" spans="1:34" x14ac:dyDescent="0.3">
      <c r="A22" s="133"/>
      <c r="B22" s="133"/>
      <c r="C22" s="47" t="s">
        <v>16</v>
      </c>
      <c r="D22" s="48">
        <f>'PRE-PROCESSING'!C60</f>
        <v>0.73350253807106602</v>
      </c>
      <c r="E22" s="48">
        <f>'PRE-PROCESSING'!D60</f>
        <v>4.8550471533356641E-2</v>
      </c>
      <c r="F22" s="48">
        <f>'PRE-PROCESSING'!E60</f>
        <v>0.27576006573541495</v>
      </c>
      <c r="G22" s="48">
        <f>'PRE-PROCESSING'!F60</f>
        <v>1</v>
      </c>
      <c r="H22" s="48">
        <f>'PRE-PROCESSING'!G60</f>
        <v>1</v>
      </c>
      <c r="I22" s="62">
        <f t="shared" si="2"/>
        <v>0.05</v>
      </c>
      <c r="J22" s="49">
        <f t="shared" si="3"/>
        <v>1.1232290047531595</v>
      </c>
      <c r="K22" s="50">
        <f t="shared" si="4"/>
        <v>0.37942294993462206</v>
      </c>
      <c r="L22" s="50">
        <f t="shared" si="5"/>
        <v>0.32342585141181329</v>
      </c>
      <c r="M22" s="50">
        <f t="shared" si="6"/>
        <v>0.60404563560358104</v>
      </c>
      <c r="N22" s="50">
        <f t="shared" si="7"/>
        <v>0.28649889722238908</v>
      </c>
      <c r="O22" s="50">
        <f t="shared" si="8"/>
        <v>0.18460457831063509</v>
      </c>
      <c r="P22" s="50">
        <f t="shared" si="9"/>
        <v>0.6537044403139799</v>
      </c>
      <c r="Q22" s="50">
        <f t="shared" si="15"/>
        <v>0.34174912088957188</v>
      </c>
      <c r="R22" s="50">
        <f t="shared" si="10"/>
        <v>0.29403790491311838</v>
      </c>
      <c r="S22" s="50">
        <f t="shared" si="11"/>
        <v>0.238547037894451</v>
      </c>
      <c r="T22" s="50">
        <f t="shared" si="12"/>
        <v>0.65480705078952206</v>
      </c>
      <c r="U22" s="50">
        <f t="shared" si="13"/>
        <v>0.78489231624657219</v>
      </c>
      <c r="Y22" s="69"/>
    </row>
    <row r="23" spans="1:34" x14ac:dyDescent="0.3">
      <c r="A23" s="134">
        <v>2</v>
      </c>
      <c r="B23" s="134"/>
      <c r="C23" s="51" t="s">
        <v>12</v>
      </c>
      <c r="D23" s="52">
        <f>'PRE-PROCESSING'!C46</f>
        <v>0</v>
      </c>
      <c r="E23" s="52">
        <f>'PRE-PROCESSING'!D46</f>
        <v>0.61159622773314715</v>
      </c>
      <c r="F23" s="52">
        <f>'PRE-PROCESSING'!E46</f>
        <v>4.0482059709668582E-2</v>
      </c>
      <c r="G23" s="52">
        <f>'PRE-PROCESSING'!F46</f>
        <v>0.72213622291021651</v>
      </c>
      <c r="H23" s="52">
        <f>'PRE-PROCESSING'!G46</f>
        <v>0.3541202672605791</v>
      </c>
      <c r="I23" s="63">
        <f>$I$22*0.5</f>
        <v>2.5000000000000001E-2</v>
      </c>
      <c r="J23" s="53">
        <f>SQRT((L22-D23)^2+(M22-E23)^2+(N22-F23)^2+(O22-G23)^2+(P22-H23)^2)</f>
        <v>0.73747984571291469</v>
      </c>
      <c r="K23" s="54">
        <f>SQRT((Q22-D23)^2+(R22-E23)^2+(S22-F23)^2+(T22-G23)^2+(U22-H23))</f>
        <v>0.83196799938991295</v>
      </c>
      <c r="L23" s="54">
        <f t="shared" ref="L23" si="19">IF(J23&lt;K23,L22+I23*(D23-L22),L22)</f>
        <v>0.31534020512651795</v>
      </c>
      <c r="M23" s="54">
        <f t="shared" si="6"/>
        <v>0.60423440040682019</v>
      </c>
      <c r="N23" s="54">
        <f t="shared" si="7"/>
        <v>0.28034847628457105</v>
      </c>
      <c r="O23" s="54">
        <f t="shared" si="8"/>
        <v>0.19804286942562463</v>
      </c>
      <c r="P23" s="54">
        <f t="shared" si="9"/>
        <v>0.64621483598764484</v>
      </c>
      <c r="Q23" s="54">
        <f>IF(K23&lt;=J23,Q22+I23*(D23-Q22),Q22)</f>
        <v>0.34174912088957188</v>
      </c>
      <c r="R23" s="54">
        <f>IF(K23&lt;=J23,R22+I23*(E23-R22),R22)</f>
        <v>0.29403790491311838</v>
      </c>
      <c r="S23" s="54">
        <f>IF(K23&lt;=J23,S22+I23*(F23-S22),S22)</f>
        <v>0.238547037894451</v>
      </c>
      <c r="T23" s="54">
        <f>IF(K23&lt;=J23,T22+I23*(G23-T22),T22)</f>
        <v>0.65480705078952206</v>
      </c>
      <c r="U23" s="54">
        <f>IF(K23&lt;=J23,U22+I23*(H23-U22),U22)</f>
        <v>0.78489231624657219</v>
      </c>
    </row>
    <row r="24" spans="1:34" x14ac:dyDescent="0.3">
      <c r="A24" s="134"/>
      <c r="B24" s="134"/>
      <c r="C24" s="51" t="s">
        <v>14</v>
      </c>
      <c r="D24" s="52">
        <f>'PRE-PROCESSING'!C47</f>
        <v>0.17460988907689415</v>
      </c>
      <c r="E24" s="52">
        <f>'PRE-PROCESSING'!D47</f>
        <v>0.66224240307369886</v>
      </c>
      <c r="F24" s="52">
        <f>'PRE-PROCESSING'!E47</f>
        <v>8.1621473568885189E-2</v>
      </c>
      <c r="G24" s="52">
        <f>'PRE-PROCESSING'!F47</f>
        <v>0.40789473684210492</v>
      </c>
      <c r="H24" s="52">
        <f>'PRE-PROCESSING'!G47</f>
        <v>0.33184855233853017</v>
      </c>
      <c r="I24" s="63">
        <f t="shared" ref="I24:I36" si="20">$I$22*0.5</f>
        <v>2.5000000000000001E-2</v>
      </c>
      <c r="J24" s="53">
        <f t="shared" ref="J24:J35" si="21">SQRT((L23-D24)^2+(M23-E24)^2+(N23-F24)^2+(O23-G24)^2+(P23-H24)^2)</f>
        <v>0.45335012781593814</v>
      </c>
      <c r="K24" s="54">
        <f t="shared" ref="K24:K37" si="22">SQRT((Q23-D24)^2+(R23-E24)^2+(S23-F24)^2+(T23-G24)^2+(U23-H24))</f>
        <v>0.83794102579025465</v>
      </c>
      <c r="L24" s="54">
        <f t="shared" ref="L24:L37" si="23">IF(J24&lt;K24,L23+I24*(D24-L23),L23)</f>
        <v>0.31182194722527734</v>
      </c>
      <c r="M24" s="54">
        <f t="shared" si="6"/>
        <v>0.60568460047349215</v>
      </c>
      <c r="N24" s="54">
        <f t="shared" si="7"/>
        <v>0.27538030121667889</v>
      </c>
      <c r="O24" s="54">
        <f t="shared" si="8"/>
        <v>0.20328916611103665</v>
      </c>
      <c r="P24" s="54">
        <f t="shared" si="9"/>
        <v>0.63835567889641698</v>
      </c>
      <c r="Q24" s="54">
        <f t="shared" ref="Q24:Q37" si="24">IF(K24&lt;=J24,Q23+I24*(D24-Q23),Q23)</f>
        <v>0.34174912088957188</v>
      </c>
      <c r="R24" s="54">
        <f t="shared" ref="R24:R37" si="25">IF(K24&lt;=J24,R23+I24*(E24-R23),R23)</f>
        <v>0.29403790491311838</v>
      </c>
      <c r="S24" s="54">
        <f t="shared" ref="S24:S37" si="26">IF(K24&lt;=J24,S23+I24*(F24-S23),S23)</f>
        <v>0.238547037894451</v>
      </c>
      <c r="T24" s="54">
        <f t="shared" ref="T24:T37" si="27">IF(K24&lt;=J24,T23+I24*(G24-T23),T23)</f>
        <v>0.65480705078952206</v>
      </c>
      <c r="U24" s="54">
        <f t="shared" ref="U24:U36" si="28">IF(K24&lt;=J24,U23+I24*(H24-U23),U23)</f>
        <v>0.78489231624657219</v>
      </c>
    </row>
    <row r="25" spans="1:34" x14ac:dyDescent="0.3">
      <c r="A25" s="134"/>
      <c r="B25" s="134"/>
      <c r="C25" s="51" t="s">
        <v>58</v>
      </c>
      <c r="D25" s="52">
        <f>'PRE-PROCESSING'!C48</f>
        <v>7.2006016168452744E-2</v>
      </c>
      <c r="E25" s="52">
        <f>'PRE-PROCESSING'!D48</f>
        <v>0.69018512050296899</v>
      </c>
      <c r="F25" s="52">
        <f>'PRE-PROCESSING'!E48</f>
        <v>3.1607778690769625E-2</v>
      </c>
      <c r="G25" s="52">
        <f>'PRE-PROCESSING'!F48</f>
        <v>0.67724458204334359</v>
      </c>
      <c r="H25" s="52">
        <f>'PRE-PROCESSING'!G48</f>
        <v>0.35857461024498899</v>
      </c>
      <c r="I25" s="63">
        <f t="shared" si="20"/>
        <v>2.5000000000000001E-2</v>
      </c>
      <c r="J25" s="53">
        <f t="shared" si="21"/>
        <v>0.65344337480752657</v>
      </c>
      <c r="K25" s="54">
        <f t="shared" si="22"/>
        <v>0.83626488911964847</v>
      </c>
      <c r="L25" s="54">
        <f t="shared" si="23"/>
        <v>0.30582654894885675</v>
      </c>
      <c r="M25" s="54">
        <f t="shared" si="6"/>
        <v>0.60779711347422904</v>
      </c>
      <c r="N25" s="54">
        <f t="shared" si="7"/>
        <v>0.26928598815353116</v>
      </c>
      <c r="O25" s="54">
        <f t="shared" si="8"/>
        <v>0.21513805150934431</v>
      </c>
      <c r="P25" s="54">
        <f t="shared" si="9"/>
        <v>0.63136115218013122</v>
      </c>
      <c r="Q25" s="54">
        <f t="shared" si="24"/>
        <v>0.34174912088957188</v>
      </c>
      <c r="R25" s="54">
        <f t="shared" si="25"/>
        <v>0.29403790491311838</v>
      </c>
      <c r="S25" s="54">
        <f t="shared" si="26"/>
        <v>0.238547037894451</v>
      </c>
      <c r="T25" s="54">
        <f t="shared" si="27"/>
        <v>0.65480705078952206</v>
      </c>
      <c r="U25" s="54">
        <f t="shared" si="28"/>
        <v>0.78489231624657219</v>
      </c>
    </row>
    <row r="26" spans="1:34" x14ac:dyDescent="0.3">
      <c r="A26" s="134"/>
      <c r="B26" s="134"/>
      <c r="C26" s="51" t="s">
        <v>19</v>
      </c>
      <c r="D26" s="52">
        <f>'PRE-PROCESSING'!C49</f>
        <v>0.24431284075954127</v>
      </c>
      <c r="E26" s="52">
        <f>'PRE-PROCESSING'!D49</f>
        <v>0.39923157527069519</v>
      </c>
      <c r="F26" s="52">
        <f>'PRE-PROCESSING'!E49</f>
        <v>0</v>
      </c>
      <c r="G26" s="52">
        <f>'PRE-PROCESSING'!F49</f>
        <v>0.82043343653250722</v>
      </c>
      <c r="H26" s="52">
        <f>'PRE-PROCESSING'!G49</f>
        <v>0.52783964365256131</v>
      </c>
      <c r="I26" s="63">
        <f t="shared" si="20"/>
        <v>2.5000000000000001E-2</v>
      </c>
      <c r="J26" s="53">
        <f t="shared" si="21"/>
        <v>0.70490968875120197</v>
      </c>
      <c r="K26" s="54">
        <f t="shared" si="22"/>
        <v>0.60162197309056786</v>
      </c>
      <c r="L26" s="54">
        <f t="shared" si="23"/>
        <v>0.30582654894885675</v>
      </c>
      <c r="M26" s="54">
        <f t="shared" si="6"/>
        <v>0.60779711347422904</v>
      </c>
      <c r="N26" s="54">
        <f t="shared" si="7"/>
        <v>0.26928598815353116</v>
      </c>
      <c r="O26" s="54">
        <f t="shared" si="8"/>
        <v>0.21513805150934431</v>
      </c>
      <c r="P26" s="54">
        <f t="shared" si="9"/>
        <v>0.63136115218013122</v>
      </c>
      <c r="Q26" s="54">
        <f t="shared" si="24"/>
        <v>0.33931321388632113</v>
      </c>
      <c r="R26" s="54">
        <f t="shared" si="25"/>
        <v>0.29666774667205781</v>
      </c>
      <c r="S26" s="54">
        <f t="shared" si="26"/>
        <v>0.23258336194708973</v>
      </c>
      <c r="T26" s="54">
        <f t="shared" si="27"/>
        <v>0.65894771043309674</v>
      </c>
      <c r="U26" s="54">
        <f t="shared" si="28"/>
        <v>0.7784659994317219</v>
      </c>
    </row>
    <row r="27" spans="1:34" x14ac:dyDescent="0.3">
      <c r="A27" s="134"/>
      <c r="B27" s="134"/>
      <c r="C27" s="51" t="s">
        <v>22</v>
      </c>
      <c r="D27" s="52">
        <f>'PRE-PROCESSING'!C50</f>
        <v>0.31284075954126711</v>
      </c>
      <c r="E27" s="52">
        <f>'PRE-PROCESSING'!D50</f>
        <v>0.24694376528117373</v>
      </c>
      <c r="F27" s="52">
        <f>'PRE-PROCESSING'!E50</f>
        <v>0.18148452478772936</v>
      </c>
      <c r="G27" s="52">
        <f>'PRE-PROCESSING'!F50</f>
        <v>0.80417956656346745</v>
      </c>
      <c r="H27" s="52">
        <f>'PRE-PROCESSING'!G50</f>
        <v>0.34298440979955463</v>
      </c>
      <c r="I27" s="63">
        <f t="shared" si="20"/>
        <v>2.5000000000000001E-2</v>
      </c>
      <c r="J27" s="53">
        <f t="shared" si="21"/>
        <v>0.7537270640124577</v>
      </c>
      <c r="K27" s="54">
        <f t="shared" si="22"/>
        <v>0.67996929194684286</v>
      </c>
      <c r="L27" s="54">
        <f t="shared" si="23"/>
        <v>0.30582654894885675</v>
      </c>
      <c r="M27" s="54">
        <f t="shared" si="6"/>
        <v>0.60779711347422904</v>
      </c>
      <c r="N27" s="54">
        <f t="shared" si="7"/>
        <v>0.26928598815353116</v>
      </c>
      <c r="O27" s="54">
        <f t="shared" si="8"/>
        <v>0.21513805150934431</v>
      </c>
      <c r="P27" s="54">
        <f t="shared" si="9"/>
        <v>0.63136115218013122</v>
      </c>
      <c r="Q27" s="54">
        <f t="shared" si="24"/>
        <v>0.33865140252769477</v>
      </c>
      <c r="R27" s="54">
        <f t="shared" si="25"/>
        <v>0.29542464713728572</v>
      </c>
      <c r="S27" s="54">
        <f t="shared" si="26"/>
        <v>0.23130589101810572</v>
      </c>
      <c r="T27" s="54">
        <f t="shared" si="27"/>
        <v>0.662578506836356</v>
      </c>
      <c r="U27" s="54">
        <f t="shared" si="28"/>
        <v>0.76757895969091772</v>
      </c>
    </row>
    <row r="28" spans="1:34" x14ac:dyDescent="0.3">
      <c r="A28" s="134"/>
      <c r="B28" s="134"/>
      <c r="C28" s="51" t="s">
        <v>23</v>
      </c>
      <c r="D28" s="52">
        <f>'PRE-PROCESSING'!C51</f>
        <v>0.51193833427335966</v>
      </c>
      <c r="E28" s="52">
        <f>'PRE-PROCESSING'!D51</f>
        <v>0.52846664338106875</v>
      </c>
      <c r="F28" s="52">
        <f>'PRE-PROCESSING'!E51</f>
        <v>0.56077786907696525</v>
      </c>
      <c r="G28" s="52">
        <f>'PRE-PROCESSING'!F51</f>
        <v>0.67105263157894746</v>
      </c>
      <c r="H28" s="52">
        <f>'PRE-PROCESSING'!G51</f>
        <v>0.43429844097995557</v>
      </c>
      <c r="I28" s="63">
        <f t="shared" si="20"/>
        <v>2.5000000000000001E-2</v>
      </c>
      <c r="J28" s="53">
        <f t="shared" si="21"/>
        <v>0.61679390775585952</v>
      </c>
      <c r="K28" s="54">
        <f t="shared" si="22"/>
        <v>0.72542473527875162</v>
      </c>
      <c r="L28" s="54">
        <f t="shared" si="23"/>
        <v>0.31097934358196933</v>
      </c>
      <c r="M28" s="54">
        <f t="shared" si="6"/>
        <v>0.60581385172190005</v>
      </c>
      <c r="N28" s="54">
        <f t="shared" si="7"/>
        <v>0.276573285176617</v>
      </c>
      <c r="O28" s="54">
        <f t="shared" si="8"/>
        <v>0.22653591601108439</v>
      </c>
      <c r="P28" s="54">
        <f t="shared" si="9"/>
        <v>0.62643458440012678</v>
      </c>
      <c r="Q28" s="54">
        <f t="shared" si="24"/>
        <v>0.33865140252769477</v>
      </c>
      <c r="R28" s="54">
        <f t="shared" si="25"/>
        <v>0.29542464713728572</v>
      </c>
      <c r="S28" s="54">
        <f t="shared" si="26"/>
        <v>0.23130589101810572</v>
      </c>
      <c r="T28" s="54">
        <f t="shared" si="27"/>
        <v>0.662578506836356</v>
      </c>
      <c r="U28" s="54">
        <f t="shared" si="28"/>
        <v>0.76757895969091772</v>
      </c>
    </row>
    <row r="29" spans="1:34" x14ac:dyDescent="0.3">
      <c r="A29" s="134"/>
      <c r="B29" s="134"/>
      <c r="C29" s="51" t="s">
        <v>26</v>
      </c>
      <c r="D29" s="52">
        <f>'PRE-PROCESSING'!C52</f>
        <v>1</v>
      </c>
      <c r="E29" s="52">
        <f>'PRE-PROCESSING'!D52</f>
        <v>3.457911281872169E-2</v>
      </c>
      <c r="F29" s="52">
        <f>'PRE-PROCESSING'!E52</f>
        <v>1</v>
      </c>
      <c r="G29" s="52">
        <f>'PRE-PROCESSING'!F52</f>
        <v>0.68498452012383848</v>
      </c>
      <c r="H29" s="52">
        <f>'PRE-PROCESSING'!G52</f>
        <v>0.32516703786191542</v>
      </c>
      <c r="I29" s="63">
        <f t="shared" si="20"/>
        <v>2.5000000000000001E-2</v>
      </c>
      <c r="J29" s="53">
        <f t="shared" si="21"/>
        <v>1.2748890386346392</v>
      </c>
      <c r="K29" s="54">
        <f t="shared" si="22"/>
        <v>1.240655852602337</v>
      </c>
      <c r="L29" s="54">
        <f t="shared" si="23"/>
        <v>0.31097934358196933</v>
      </c>
      <c r="M29" s="54">
        <f t="shared" si="6"/>
        <v>0.60581385172190005</v>
      </c>
      <c r="N29" s="54">
        <f t="shared" si="7"/>
        <v>0.276573285176617</v>
      </c>
      <c r="O29" s="54">
        <f t="shared" si="8"/>
        <v>0.22653591601108439</v>
      </c>
      <c r="P29" s="54">
        <f t="shared" si="9"/>
        <v>0.62643458440012678</v>
      </c>
      <c r="Q29" s="54">
        <f t="shared" si="24"/>
        <v>0.35518511746450238</v>
      </c>
      <c r="R29" s="54">
        <f t="shared" si="25"/>
        <v>0.28890350877932164</v>
      </c>
      <c r="S29" s="54">
        <f t="shared" si="26"/>
        <v>0.25052324374265311</v>
      </c>
      <c r="T29" s="54">
        <f t="shared" si="27"/>
        <v>0.66313865716854303</v>
      </c>
      <c r="U29" s="54">
        <f t="shared" si="28"/>
        <v>0.75651866164519266</v>
      </c>
    </row>
    <row r="30" spans="1:34" x14ac:dyDescent="0.3">
      <c r="A30" s="134"/>
      <c r="B30" s="134"/>
      <c r="C30" s="51" t="s">
        <v>9</v>
      </c>
      <c r="D30" s="52">
        <f>'PRE-PROCESSING'!C53</f>
        <v>0.25902425267907497</v>
      </c>
      <c r="E30" s="52">
        <f>'PRE-PROCESSING'!D53</f>
        <v>0.25916870415647913</v>
      </c>
      <c r="F30" s="52">
        <f>'PRE-PROCESSING'!E53</f>
        <v>0.13700356066830999</v>
      </c>
      <c r="G30" s="52">
        <f>'PRE-PROCESSING'!F53</f>
        <v>0.66408668730650133</v>
      </c>
      <c r="H30" s="52">
        <f>'PRE-PROCESSING'!G53</f>
        <v>0.18930957683741642</v>
      </c>
      <c r="I30" s="63">
        <f t="shared" si="20"/>
        <v>2.5000000000000001E-2</v>
      </c>
      <c r="J30" s="53">
        <f t="shared" si="21"/>
        <v>0.72447970813447837</v>
      </c>
      <c r="K30" s="54">
        <f t="shared" si="22"/>
        <v>0.76826282777214849</v>
      </c>
      <c r="L30" s="54">
        <f t="shared" si="23"/>
        <v>0.30968046630939694</v>
      </c>
      <c r="M30" s="54">
        <f t="shared" si="6"/>
        <v>0.59714772303276453</v>
      </c>
      <c r="N30" s="54">
        <f t="shared" si="7"/>
        <v>0.27308404206390935</v>
      </c>
      <c r="O30" s="54">
        <f t="shared" si="8"/>
        <v>0.23747468529346982</v>
      </c>
      <c r="P30" s="54">
        <f t="shared" si="9"/>
        <v>0.61550645921105906</v>
      </c>
      <c r="Q30" s="54">
        <f t="shared" si="24"/>
        <v>0.35518511746450238</v>
      </c>
      <c r="R30" s="54">
        <f t="shared" si="25"/>
        <v>0.28890350877932164</v>
      </c>
      <c r="S30" s="54">
        <f t="shared" si="26"/>
        <v>0.25052324374265311</v>
      </c>
      <c r="T30" s="54">
        <f t="shared" si="27"/>
        <v>0.66313865716854303</v>
      </c>
      <c r="U30" s="54">
        <f t="shared" si="28"/>
        <v>0.75651866164519266</v>
      </c>
    </row>
    <row r="31" spans="1:34" x14ac:dyDescent="0.3">
      <c r="A31" s="134"/>
      <c r="B31" s="134"/>
      <c r="C31" s="51" t="s">
        <v>6</v>
      </c>
      <c r="D31" s="52">
        <f>'PRE-PROCESSING'!C54</f>
        <v>0.93946230494453853</v>
      </c>
      <c r="E31" s="52">
        <f>'PRE-PROCESSING'!D54</f>
        <v>0.35277680754453367</v>
      </c>
      <c r="F31" s="52">
        <f>'PRE-PROCESSING'!E54</f>
        <v>0.91985757326759776</v>
      </c>
      <c r="G31" s="52">
        <f>'PRE-PROCESSING'!F54</f>
        <v>0.16563467492260064</v>
      </c>
      <c r="H31" s="52">
        <f>'PRE-PROCESSING'!G54</f>
        <v>5.1224944320712597E-2</v>
      </c>
      <c r="I31" s="63">
        <f t="shared" si="20"/>
        <v>2.5000000000000001E-2</v>
      </c>
      <c r="J31" s="53">
        <f t="shared" si="21"/>
        <v>1.0946382618993067</v>
      </c>
      <c r="K31" s="54">
        <f t="shared" si="22"/>
        <v>1.3214658544436135</v>
      </c>
      <c r="L31" s="54">
        <f t="shared" si="23"/>
        <v>0.32542501227527548</v>
      </c>
      <c r="M31" s="54">
        <f t="shared" si="6"/>
        <v>0.59103845014555878</v>
      </c>
      <c r="N31" s="54">
        <f t="shared" si="7"/>
        <v>0.28925338034400155</v>
      </c>
      <c r="O31" s="54">
        <f t="shared" si="8"/>
        <v>0.23567868503419809</v>
      </c>
      <c r="P31" s="54">
        <f t="shared" si="9"/>
        <v>0.60139942133880042</v>
      </c>
      <c r="Q31" s="54">
        <f t="shared" si="24"/>
        <v>0.35518511746450238</v>
      </c>
      <c r="R31" s="54">
        <f t="shared" si="25"/>
        <v>0.28890350877932164</v>
      </c>
      <c r="S31" s="54">
        <f t="shared" si="26"/>
        <v>0.25052324374265311</v>
      </c>
      <c r="T31" s="54">
        <f t="shared" si="27"/>
        <v>0.66313865716854303</v>
      </c>
      <c r="U31" s="54">
        <f t="shared" si="28"/>
        <v>0.75651866164519266</v>
      </c>
    </row>
    <row r="32" spans="1:34" x14ac:dyDescent="0.3">
      <c r="A32" s="134"/>
      <c r="B32" s="134"/>
      <c r="C32" s="51" t="s">
        <v>21</v>
      </c>
      <c r="D32" s="52">
        <f>'PRE-PROCESSING'!C55</f>
        <v>0.54328821206993805</v>
      </c>
      <c r="E32" s="52">
        <f>'PRE-PROCESSING'!D55</f>
        <v>0</v>
      </c>
      <c r="F32" s="52">
        <f>'PRE-PROCESSING'!E55</f>
        <v>0.27778690769652142</v>
      </c>
      <c r="G32" s="52">
        <f>'PRE-PROCESSING'!F55</f>
        <v>0.59907120743034004</v>
      </c>
      <c r="H32" s="52">
        <f>'PRE-PROCESSING'!G55</f>
        <v>0.32739420935412028</v>
      </c>
      <c r="I32" s="63">
        <f t="shared" si="20"/>
        <v>2.5000000000000001E-2</v>
      </c>
      <c r="J32" s="53">
        <f t="shared" si="21"/>
        <v>0.77720993618095791</v>
      </c>
      <c r="K32" s="54">
        <f t="shared" si="22"/>
        <v>0.74351893678934911</v>
      </c>
      <c r="L32" s="54">
        <f t="shared" si="23"/>
        <v>0.32542501227527548</v>
      </c>
      <c r="M32" s="54">
        <f t="shared" si="6"/>
        <v>0.59103845014555878</v>
      </c>
      <c r="N32" s="54">
        <f t="shared" si="7"/>
        <v>0.28925338034400155</v>
      </c>
      <c r="O32" s="54">
        <f t="shared" si="8"/>
        <v>0.23567868503419809</v>
      </c>
      <c r="P32" s="54">
        <f t="shared" si="9"/>
        <v>0.60139942133880042</v>
      </c>
      <c r="Q32" s="54">
        <f t="shared" si="24"/>
        <v>0.35988769482963828</v>
      </c>
      <c r="R32" s="54">
        <f t="shared" si="25"/>
        <v>0.28168092105983861</v>
      </c>
      <c r="S32" s="54">
        <f t="shared" si="26"/>
        <v>0.25120483534149984</v>
      </c>
      <c r="T32" s="54">
        <f t="shared" si="27"/>
        <v>0.66153697092508801</v>
      </c>
      <c r="U32" s="54">
        <f t="shared" si="28"/>
        <v>0.74579055033791586</v>
      </c>
    </row>
    <row r="33" spans="1:21" x14ac:dyDescent="0.3">
      <c r="A33" s="134"/>
      <c r="B33" s="134"/>
      <c r="C33" s="51" t="s">
        <v>4</v>
      </c>
      <c r="D33" s="52">
        <f>'PRE-PROCESSING'!C56</f>
        <v>9.4096634705771787E-2</v>
      </c>
      <c r="E33" s="52">
        <f>'PRE-PROCESSING'!D56</f>
        <v>0.99511002444987773</v>
      </c>
      <c r="F33" s="52">
        <f>'PRE-PROCESSING'!E56</f>
        <v>0.19895918926321551</v>
      </c>
      <c r="G33" s="52">
        <f>'PRE-PROCESSING'!F56</f>
        <v>3.4055727554179384E-2</v>
      </c>
      <c r="H33" s="52">
        <f>'PRE-PROCESSING'!G56</f>
        <v>1.5590200445434363E-2</v>
      </c>
      <c r="I33" s="63">
        <f t="shared" si="20"/>
        <v>2.5000000000000001E-2</v>
      </c>
      <c r="J33" s="53">
        <f t="shared" si="21"/>
        <v>0.78023327065649095</v>
      </c>
      <c r="K33" s="54">
        <f t="shared" si="22"/>
        <v>1.3062498388189774</v>
      </c>
      <c r="L33" s="54">
        <f t="shared" si="23"/>
        <v>0.31964180283603788</v>
      </c>
      <c r="M33" s="54">
        <f t="shared" si="6"/>
        <v>0.60114023950316675</v>
      </c>
      <c r="N33" s="54">
        <f t="shared" si="7"/>
        <v>0.28699602556698189</v>
      </c>
      <c r="O33" s="54">
        <f t="shared" si="8"/>
        <v>0.23063811109719762</v>
      </c>
      <c r="P33" s="54">
        <f t="shared" si="9"/>
        <v>0.58675419081646629</v>
      </c>
      <c r="Q33" s="54">
        <f t="shared" si="24"/>
        <v>0.35988769482963828</v>
      </c>
      <c r="R33" s="54">
        <f t="shared" si="25"/>
        <v>0.28168092105983861</v>
      </c>
      <c r="S33" s="54">
        <f t="shared" si="26"/>
        <v>0.25120483534149984</v>
      </c>
      <c r="T33" s="54">
        <f t="shared" si="27"/>
        <v>0.66153697092508801</v>
      </c>
      <c r="U33" s="54">
        <f t="shared" si="28"/>
        <v>0.74579055033791586</v>
      </c>
    </row>
    <row r="34" spans="1:21" x14ac:dyDescent="0.3">
      <c r="A34" s="134"/>
      <c r="B34" s="134"/>
      <c r="C34" s="51" t="s">
        <v>59</v>
      </c>
      <c r="D34" s="52">
        <f>'PRE-PROCESSING'!C57</f>
        <v>5.1231434480165448E-2</v>
      </c>
      <c r="E34" s="52">
        <f>'PRE-PROCESSING'!D57</f>
        <v>0.46769123297240672</v>
      </c>
      <c r="F34" s="52">
        <f>'PRE-PROCESSING'!E57</f>
        <v>7.5650506710490284E-2</v>
      </c>
      <c r="G34" s="52">
        <f>'PRE-PROCESSING'!F57</f>
        <v>0</v>
      </c>
      <c r="H34" s="52">
        <f>'PRE-PROCESSING'!G57</f>
        <v>0.13585746102449897</v>
      </c>
      <c r="I34" s="63">
        <f t="shared" si="20"/>
        <v>2.5000000000000001E-2</v>
      </c>
      <c r="J34" s="53">
        <f t="shared" si="21"/>
        <v>0.62531711215452546</v>
      </c>
      <c r="K34" s="54">
        <f t="shared" si="22"/>
        <v>1.0992052122811167</v>
      </c>
      <c r="L34" s="54">
        <f t="shared" si="23"/>
        <v>0.3129315436271411</v>
      </c>
      <c r="M34" s="54">
        <f t="shared" si="6"/>
        <v>0.59780401433989772</v>
      </c>
      <c r="N34" s="54">
        <f t="shared" si="7"/>
        <v>0.2817123875955696</v>
      </c>
      <c r="O34" s="54">
        <f t="shared" si="8"/>
        <v>0.22487215831976767</v>
      </c>
      <c r="P34" s="54">
        <f t="shared" si="9"/>
        <v>0.57548177257166711</v>
      </c>
      <c r="Q34" s="54">
        <f t="shared" si="24"/>
        <v>0.35988769482963828</v>
      </c>
      <c r="R34" s="54">
        <f t="shared" si="25"/>
        <v>0.28168092105983861</v>
      </c>
      <c r="S34" s="54">
        <f t="shared" si="26"/>
        <v>0.25120483534149984</v>
      </c>
      <c r="T34" s="54">
        <f t="shared" si="27"/>
        <v>0.66153697092508801</v>
      </c>
      <c r="U34" s="54">
        <f t="shared" si="28"/>
        <v>0.74579055033791586</v>
      </c>
    </row>
    <row r="35" spans="1:21" x14ac:dyDescent="0.3">
      <c r="A35" s="134"/>
      <c r="B35" s="134"/>
      <c r="C35" s="51" t="s">
        <v>29</v>
      </c>
      <c r="D35" s="52">
        <f>'PRE-PROCESSING'!C58</f>
        <v>0.27679075014100402</v>
      </c>
      <c r="E35" s="52">
        <f>'PRE-PROCESSING'!D58</f>
        <v>1</v>
      </c>
      <c r="F35" s="52">
        <f>'PRE-PROCESSING'!E58</f>
        <v>0.74615173924952072</v>
      </c>
      <c r="G35" s="52">
        <f>'PRE-PROCESSING'!F58</f>
        <v>1.0061919504643609E-2</v>
      </c>
      <c r="H35" s="52">
        <f>'PRE-PROCESSING'!G58</f>
        <v>0</v>
      </c>
      <c r="I35" s="63">
        <f t="shared" si="20"/>
        <v>2.5000000000000001E-2</v>
      </c>
      <c r="J35" s="53">
        <f t="shared" si="21"/>
        <v>0.86953688159944653</v>
      </c>
      <c r="K35" s="54">
        <f t="shared" si="22"/>
        <v>1.3921458731165173</v>
      </c>
      <c r="L35" s="54">
        <f t="shared" si="23"/>
        <v>0.31202802378998767</v>
      </c>
      <c r="M35" s="54">
        <f t="shared" si="6"/>
        <v>0.60785891398140024</v>
      </c>
      <c r="N35" s="54">
        <f t="shared" si="7"/>
        <v>0.29332337138691839</v>
      </c>
      <c r="O35" s="54">
        <f t="shared" si="8"/>
        <v>0.21950190234938957</v>
      </c>
      <c r="P35" s="54">
        <f t="shared" si="9"/>
        <v>0.56109472825737539</v>
      </c>
      <c r="Q35" s="54">
        <f t="shared" si="24"/>
        <v>0.35988769482963828</v>
      </c>
      <c r="R35" s="54">
        <f t="shared" si="25"/>
        <v>0.28168092105983861</v>
      </c>
      <c r="S35" s="54">
        <f t="shared" si="26"/>
        <v>0.25120483534149984</v>
      </c>
      <c r="T35" s="54">
        <f t="shared" si="27"/>
        <v>0.66153697092508801</v>
      </c>
      <c r="U35" s="54">
        <f t="shared" si="28"/>
        <v>0.74579055033791586</v>
      </c>
    </row>
    <row r="36" spans="1:21" x14ac:dyDescent="0.3">
      <c r="A36" s="134"/>
      <c r="B36" s="134"/>
      <c r="C36" s="51" t="s">
        <v>28</v>
      </c>
      <c r="D36" s="52">
        <f>'PRE-PROCESSING'!C59</f>
        <v>0.49656890392931002</v>
      </c>
      <c r="E36" s="52">
        <f>'PRE-PROCESSING'!D59</f>
        <v>0.49388753056234735</v>
      </c>
      <c r="F36" s="52">
        <f>'PRE-PROCESSING'!E59</f>
        <v>0.4671596822788277</v>
      </c>
      <c r="G36" s="52">
        <f>'PRE-PROCESSING'!F59</f>
        <v>0.75696594427244579</v>
      </c>
      <c r="H36" s="52">
        <f>'PRE-PROCESSING'!G59</f>
        <v>0.25612472160356359</v>
      </c>
      <c r="I36" s="63">
        <f t="shared" si="20"/>
        <v>2.5000000000000001E-2</v>
      </c>
      <c r="J36" s="53">
        <f>SQRT((L35-D36)^2+(M35-E36)^2+(N35-F36)^2+(O35-G36)^2+(P35-H36)^2)</f>
        <v>0.67759735609302063</v>
      </c>
      <c r="K36" s="54">
        <f>SQRT((Q35-D36)^2+(R35-E36)^2+(S35-F36)^2+(T35-G36)^2+(U35-H36))</f>
        <v>0.78046294700114116</v>
      </c>
      <c r="L36" s="54">
        <f t="shared" si="23"/>
        <v>0.31664154579347076</v>
      </c>
      <c r="M36" s="54">
        <f t="shared" si="6"/>
        <v>0.60500962939592395</v>
      </c>
      <c r="N36" s="54">
        <f t="shared" si="7"/>
        <v>0.29766927915921609</v>
      </c>
      <c r="O36" s="54">
        <f t="shared" si="8"/>
        <v>0.23293850339746597</v>
      </c>
      <c r="P36" s="54">
        <f t="shared" si="9"/>
        <v>0.55347047809103012</v>
      </c>
      <c r="Q36" s="54">
        <f t="shared" si="24"/>
        <v>0.35988769482963828</v>
      </c>
      <c r="R36" s="54">
        <f t="shared" si="25"/>
        <v>0.28168092105983861</v>
      </c>
      <c r="S36" s="54">
        <f t="shared" si="26"/>
        <v>0.25120483534149984</v>
      </c>
      <c r="T36" s="54">
        <f t="shared" si="27"/>
        <v>0.66153697092508801</v>
      </c>
      <c r="U36" s="54">
        <f t="shared" si="28"/>
        <v>0.74579055033791586</v>
      </c>
    </row>
    <row r="37" spans="1:21" x14ac:dyDescent="0.3">
      <c r="A37" s="134"/>
      <c r="B37" s="134"/>
      <c r="C37" s="51" t="s">
        <v>16</v>
      </c>
      <c r="D37" s="52">
        <f>'PRE-PROCESSING'!C60</f>
        <v>0.73350253807106602</v>
      </c>
      <c r="E37" s="52">
        <f>'PRE-PROCESSING'!D60</f>
        <v>4.8550471533356641E-2</v>
      </c>
      <c r="F37" s="52">
        <f>'PRE-PROCESSING'!E60</f>
        <v>0.27576006573541495</v>
      </c>
      <c r="G37" s="52">
        <f>'PRE-PROCESSING'!F60</f>
        <v>1</v>
      </c>
      <c r="H37" s="52">
        <f>'PRE-PROCESSING'!G60</f>
        <v>1</v>
      </c>
      <c r="I37" s="63">
        <f>$I$22*0.5</f>
        <v>2.5000000000000001E-2</v>
      </c>
      <c r="J37" s="53">
        <f>SQRT((L36-D37)^2+(M36-E37)^2+(N36-F37)^2+(O36-G37)^2+(P36-H37)^2)</f>
        <v>1.127684285778161</v>
      </c>
      <c r="K37" s="54">
        <f t="shared" si="22"/>
        <v>0.23428313920321928</v>
      </c>
      <c r="L37" s="54">
        <f t="shared" si="23"/>
        <v>0.31664154579347076</v>
      </c>
      <c r="M37" s="54">
        <f t="shared" si="6"/>
        <v>0.60500962939592395</v>
      </c>
      <c r="N37" s="54">
        <f t="shared" si="7"/>
        <v>0.29766927915921609</v>
      </c>
      <c r="O37" s="54">
        <f t="shared" si="8"/>
        <v>0.23293850339746597</v>
      </c>
      <c r="P37" s="54">
        <f t="shared" si="9"/>
        <v>0.55347047809103012</v>
      </c>
      <c r="Q37" s="54">
        <f t="shared" si="24"/>
        <v>0.36922806591067397</v>
      </c>
      <c r="R37" s="54">
        <f t="shared" si="25"/>
        <v>0.27585265982167656</v>
      </c>
      <c r="S37" s="54">
        <f t="shared" si="26"/>
        <v>0.25181871610134771</v>
      </c>
      <c r="T37" s="54">
        <f t="shared" si="27"/>
        <v>0.66999854665196079</v>
      </c>
      <c r="U37" s="54">
        <f>IF(K37&lt;=J37,U36+I37*(H37-U36),U36)</f>
        <v>0.75214578657946796</v>
      </c>
    </row>
    <row r="38" spans="1:21" x14ac:dyDescent="0.3">
      <c r="A38" s="138">
        <v>3</v>
      </c>
      <c r="B38" s="138"/>
      <c r="C38" s="55" t="s">
        <v>12</v>
      </c>
      <c r="D38" s="56">
        <f>D23</f>
        <v>0</v>
      </c>
      <c r="E38" s="56">
        <f t="shared" ref="E38:H38" si="29">E23</f>
        <v>0.61159622773314715</v>
      </c>
      <c r="F38" s="56">
        <f t="shared" si="29"/>
        <v>4.0482059709668582E-2</v>
      </c>
      <c r="G38" s="56">
        <f t="shared" si="29"/>
        <v>0.72213622291021651</v>
      </c>
      <c r="H38" s="56">
        <f t="shared" si="29"/>
        <v>0.3541202672605791</v>
      </c>
      <c r="I38" s="64">
        <f>$I$37*0.5</f>
        <v>1.2500000000000001E-2</v>
      </c>
      <c r="J38" s="57">
        <f t="shared" ref="J38:J51" si="30">SQRT((L37-D38)^2+(M37-E38)^2+(N37-F38)^2+(O37-G38)^2+(P37-H38)^2)</f>
        <v>0.6674619337332619</v>
      </c>
      <c r="K38" s="58">
        <f t="shared" ref="K38:K52" si="31">SQRT((Q37-D38)^2+(R37-E38)^2+(S37-F38)^2+(T37-G38)^2+(U37-H38))</f>
        <v>0.83334275480703346</v>
      </c>
      <c r="L38" s="58">
        <f t="shared" ref="L38:L52" si="32">IF(J38&lt;K38,L37+I38*(D38-L37),L37)</f>
        <v>0.31268352647105235</v>
      </c>
      <c r="M38" s="58">
        <f t="shared" ref="M38:M52" si="33">IF(J38&lt;K38,M37+I38*(E38-M37),M37)</f>
        <v>0.60509196187513925</v>
      </c>
      <c r="N38" s="58">
        <f t="shared" ref="N38:N52" si="34">IF(J38&lt;K38,N37+I38*(F38-N37),N37)</f>
        <v>0.29445443891609674</v>
      </c>
      <c r="O38" s="58">
        <f t="shared" ref="O38:O52" si="35">IF(J38&lt;K38,O37+I38*(G38-O37),O37)</f>
        <v>0.23905347489137535</v>
      </c>
      <c r="P38" s="58">
        <f t="shared" ref="P38:P52" si="36">IF(J38&lt;K38,P37+I38*(H38-P37),P37)</f>
        <v>0.5509786004556495</v>
      </c>
      <c r="Q38" s="58">
        <f t="shared" ref="Q38:Q51" si="37">IF(K38&lt;=J38,Q37+I38*(D38-Q37),Q37)</f>
        <v>0.36922806591067397</v>
      </c>
      <c r="R38" s="58">
        <f t="shared" ref="R38:R52" si="38">IF(K38&lt;=J38,R37+I38*(E38-R37),R37)</f>
        <v>0.27585265982167656</v>
      </c>
      <c r="S38" s="58">
        <f t="shared" ref="S38:S52" si="39">IF(K38&lt;=J38,S37+I38*(F38-S37),S37)</f>
        <v>0.25181871610134771</v>
      </c>
      <c r="T38" s="58">
        <f t="shared" ref="T38:T52" si="40">IF(K38&lt;=J38,T37+I38*(G38-T37),T37)</f>
        <v>0.66999854665196079</v>
      </c>
      <c r="U38" s="58">
        <f t="shared" ref="U38:U52" si="41">IF(K38&lt;=J38,U37+I38*(H38-U37),U37)</f>
        <v>0.75214578657946796</v>
      </c>
    </row>
    <row r="39" spans="1:21" x14ac:dyDescent="0.3">
      <c r="A39" s="138"/>
      <c r="B39" s="138"/>
      <c r="C39" s="55" t="s">
        <v>14</v>
      </c>
      <c r="D39" s="56">
        <f t="shared" ref="D39:H39" si="42">D24</f>
        <v>0.17460988907689415</v>
      </c>
      <c r="E39" s="56">
        <f t="shared" si="42"/>
        <v>0.66224240307369886</v>
      </c>
      <c r="F39" s="56">
        <f t="shared" si="42"/>
        <v>8.1621473568885189E-2</v>
      </c>
      <c r="G39" s="56">
        <f t="shared" si="42"/>
        <v>0.40789473684210492</v>
      </c>
      <c r="H39" s="56">
        <f t="shared" si="42"/>
        <v>0.33184855233853017</v>
      </c>
      <c r="I39" s="64">
        <f t="shared" ref="I39:I52" si="43">$I$37*0.5</f>
        <v>1.2500000000000001E-2</v>
      </c>
      <c r="J39" s="57">
        <f t="shared" si="30"/>
        <v>0.37967581320892274</v>
      </c>
      <c r="K39" s="58">
        <f t="shared" si="31"/>
        <v>0.83972377075315718</v>
      </c>
      <c r="L39" s="58">
        <f t="shared" si="32"/>
        <v>0.31095760600362538</v>
      </c>
      <c r="M39" s="58">
        <f t="shared" si="33"/>
        <v>0.60580634239012121</v>
      </c>
      <c r="N39" s="58">
        <f t="shared" si="34"/>
        <v>0.29179402684925659</v>
      </c>
      <c r="O39" s="58">
        <f t="shared" si="35"/>
        <v>0.24116399066575947</v>
      </c>
      <c r="P39" s="58">
        <f t="shared" si="36"/>
        <v>0.54823947485418556</v>
      </c>
      <c r="Q39" s="58">
        <f t="shared" si="37"/>
        <v>0.36922806591067397</v>
      </c>
      <c r="R39" s="58">
        <f t="shared" si="38"/>
        <v>0.27585265982167656</v>
      </c>
      <c r="S39" s="58">
        <f t="shared" si="39"/>
        <v>0.25181871610134771</v>
      </c>
      <c r="T39" s="58">
        <f t="shared" si="40"/>
        <v>0.66999854665196079</v>
      </c>
      <c r="U39" s="58">
        <f t="shared" si="41"/>
        <v>0.75214578657946796</v>
      </c>
    </row>
    <row r="40" spans="1:21" x14ac:dyDescent="0.3">
      <c r="A40" s="138"/>
      <c r="B40" s="138"/>
      <c r="C40" s="55" t="s">
        <v>58</v>
      </c>
      <c r="D40" s="56">
        <f t="shared" ref="D40:H40" si="44">D25</f>
        <v>7.2006016168452744E-2</v>
      </c>
      <c r="E40" s="56">
        <f t="shared" si="44"/>
        <v>0.69018512050296899</v>
      </c>
      <c r="F40" s="56">
        <f t="shared" si="44"/>
        <v>3.1607778690769625E-2</v>
      </c>
      <c r="G40" s="56">
        <f t="shared" si="44"/>
        <v>0.67724458204334359</v>
      </c>
      <c r="H40" s="56">
        <f t="shared" si="44"/>
        <v>0.35857461024498899</v>
      </c>
      <c r="I40" s="64">
        <f t="shared" si="43"/>
        <v>1.2500000000000001E-2</v>
      </c>
      <c r="J40" s="57">
        <f t="shared" si="30"/>
        <v>0.59837577428804045</v>
      </c>
      <c r="K40" s="58">
        <f t="shared" si="31"/>
        <v>0.83793130574397312</v>
      </c>
      <c r="L40" s="58">
        <f t="shared" si="32"/>
        <v>0.30797071113068569</v>
      </c>
      <c r="M40" s="58">
        <f t="shared" si="33"/>
        <v>0.60686107711653181</v>
      </c>
      <c r="N40" s="58">
        <f t="shared" si="34"/>
        <v>0.28854169874727553</v>
      </c>
      <c r="O40" s="58">
        <f t="shared" si="35"/>
        <v>0.24661499805797926</v>
      </c>
      <c r="P40" s="58">
        <f t="shared" si="36"/>
        <v>0.54586866404657064</v>
      </c>
      <c r="Q40" s="58">
        <f t="shared" si="37"/>
        <v>0.36922806591067397</v>
      </c>
      <c r="R40" s="58">
        <f t="shared" si="38"/>
        <v>0.27585265982167656</v>
      </c>
      <c r="S40" s="58">
        <f t="shared" si="39"/>
        <v>0.25181871610134771</v>
      </c>
      <c r="T40" s="58">
        <f t="shared" si="40"/>
        <v>0.66999854665196079</v>
      </c>
      <c r="U40" s="58">
        <f t="shared" si="41"/>
        <v>0.75214578657946796</v>
      </c>
    </row>
    <row r="41" spans="1:21" x14ac:dyDescent="0.3">
      <c r="A41" s="138"/>
      <c r="B41" s="138"/>
      <c r="C41" s="55" t="s">
        <v>19</v>
      </c>
      <c r="D41" s="56">
        <f t="shared" ref="D41:H41" si="45">D26</f>
        <v>0.24431284075954127</v>
      </c>
      <c r="E41" s="56">
        <f t="shared" si="45"/>
        <v>0.39923157527069519</v>
      </c>
      <c r="F41" s="56">
        <f t="shared" si="45"/>
        <v>0</v>
      </c>
      <c r="G41" s="56">
        <f t="shared" si="45"/>
        <v>0.82043343653250722</v>
      </c>
      <c r="H41" s="56">
        <f t="shared" si="45"/>
        <v>0.52783964365256131</v>
      </c>
      <c r="I41" s="64">
        <f t="shared" si="43"/>
        <v>1.2500000000000001E-2</v>
      </c>
      <c r="J41" s="57">
        <f t="shared" si="30"/>
        <v>0.67824132307211749</v>
      </c>
      <c r="K41" s="58">
        <f t="shared" si="31"/>
        <v>0.58410241828907383</v>
      </c>
      <c r="L41" s="58">
        <f t="shared" si="32"/>
        <v>0.30797071113068569</v>
      </c>
      <c r="M41" s="58">
        <f t="shared" si="33"/>
        <v>0.60686107711653181</v>
      </c>
      <c r="N41" s="58">
        <f t="shared" si="34"/>
        <v>0.28854169874727553</v>
      </c>
      <c r="O41" s="58">
        <f t="shared" si="35"/>
        <v>0.24661499805797926</v>
      </c>
      <c r="P41" s="58">
        <f t="shared" si="36"/>
        <v>0.54586866404657064</v>
      </c>
      <c r="Q41" s="58">
        <f t="shared" si="37"/>
        <v>0.36766662559628482</v>
      </c>
      <c r="R41" s="58">
        <f t="shared" si="38"/>
        <v>0.2773948962647893</v>
      </c>
      <c r="S41" s="58">
        <f t="shared" si="39"/>
        <v>0.24867098215008085</v>
      </c>
      <c r="T41" s="58">
        <f t="shared" si="40"/>
        <v>0.67187898277546765</v>
      </c>
      <c r="U41" s="58">
        <f t="shared" si="41"/>
        <v>0.74934195979288165</v>
      </c>
    </row>
    <row r="42" spans="1:21" x14ac:dyDescent="0.3">
      <c r="A42" s="138"/>
      <c r="B42" s="138"/>
      <c r="C42" s="55" t="s">
        <v>22</v>
      </c>
      <c r="D42" s="56">
        <f t="shared" ref="D42:H42" si="46">D27</f>
        <v>0.31284075954126711</v>
      </c>
      <c r="E42" s="56">
        <f t="shared" si="46"/>
        <v>0.24694376528117373</v>
      </c>
      <c r="F42" s="56">
        <f t="shared" si="46"/>
        <v>0.18148452478772936</v>
      </c>
      <c r="G42" s="56">
        <f t="shared" si="46"/>
        <v>0.80417956656346745</v>
      </c>
      <c r="H42" s="56">
        <f t="shared" si="46"/>
        <v>0.34298440979955463</v>
      </c>
      <c r="I42" s="64">
        <f t="shared" si="43"/>
        <v>1.2500000000000001E-2</v>
      </c>
      <c r="J42" s="57">
        <f t="shared" si="30"/>
        <v>0.70218636835287207</v>
      </c>
      <c r="K42" s="58">
        <f t="shared" si="31"/>
        <v>0.65750145359819523</v>
      </c>
      <c r="L42" s="58">
        <f t="shared" si="32"/>
        <v>0.30797071113068569</v>
      </c>
      <c r="M42" s="58">
        <f t="shared" si="33"/>
        <v>0.60686107711653181</v>
      </c>
      <c r="N42" s="58">
        <f t="shared" si="34"/>
        <v>0.28854169874727553</v>
      </c>
      <c r="O42" s="58">
        <f t="shared" si="35"/>
        <v>0.24661499805797926</v>
      </c>
      <c r="P42" s="58">
        <f t="shared" si="36"/>
        <v>0.54586866404657064</v>
      </c>
      <c r="Q42" s="58">
        <f t="shared" si="37"/>
        <v>0.36698130227059711</v>
      </c>
      <c r="R42" s="58">
        <f t="shared" si="38"/>
        <v>0.27701425712749411</v>
      </c>
      <c r="S42" s="58">
        <f t="shared" si="39"/>
        <v>0.24783115143305146</v>
      </c>
      <c r="T42" s="58">
        <f t="shared" si="40"/>
        <v>0.6735327400728176</v>
      </c>
      <c r="U42" s="58">
        <f t="shared" si="41"/>
        <v>0.74426249041796511</v>
      </c>
    </row>
    <row r="43" spans="1:21" x14ac:dyDescent="0.3">
      <c r="A43" s="138"/>
      <c r="B43" s="138"/>
      <c r="C43" s="55" t="s">
        <v>23</v>
      </c>
      <c r="D43" s="56">
        <f t="shared" ref="D43:H43" si="47">D28</f>
        <v>0.51193833427335966</v>
      </c>
      <c r="E43" s="56">
        <f t="shared" si="47"/>
        <v>0.52846664338106875</v>
      </c>
      <c r="F43" s="56">
        <f t="shared" si="47"/>
        <v>0.56077786907696525</v>
      </c>
      <c r="G43" s="56">
        <f t="shared" si="47"/>
        <v>0.67105263157894746</v>
      </c>
      <c r="H43" s="56">
        <f t="shared" si="47"/>
        <v>0.43429844097995557</v>
      </c>
      <c r="I43" s="64">
        <f t="shared" si="43"/>
        <v>1.2500000000000001E-2</v>
      </c>
      <c r="J43" s="57">
        <f t="shared" si="30"/>
        <v>0.56076397030387526</v>
      </c>
      <c r="K43" s="58">
        <f t="shared" si="31"/>
        <v>0.70153167579227471</v>
      </c>
      <c r="L43" s="58">
        <f t="shared" si="32"/>
        <v>0.31052030641996914</v>
      </c>
      <c r="M43" s="58">
        <f t="shared" si="33"/>
        <v>0.6058811466948385</v>
      </c>
      <c r="N43" s="58">
        <f t="shared" si="34"/>
        <v>0.29194465087639665</v>
      </c>
      <c r="O43" s="58">
        <f t="shared" si="35"/>
        <v>0.25192046847699134</v>
      </c>
      <c r="P43" s="58">
        <f t="shared" si="36"/>
        <v>0.54447403625823798</v>
      </c>
      <c r="Q43" s="58">
        <f t="shared" si="37"/>
        <v>0.36698130227059711</v>
      </c>
      <c r="R43" s="58">
        <f t="shared" si="38"/>
        <v>0.27701425712749411</v>
      </c>
      <c r="S43" s="58">
        <f t="shared" si="39"/>
        <v>0.24783115143305146</v>
      </c>
      <c r="T43" s="58">
        <f t="shared" si="40"/>
        <v>0.6735327400728176</v>
      </c>
      <c r="U43" s="58">
        <f t="shared" si="41"/>
        <v>0.74426249041796511</v>
      </c>
    </row>
    <row r="44" spans="1:21" x14ac:dyDescent="0.3">
      <c r="A44" s="138"/>
      <c r="B44" s="138"/>
      <c r="C44" s="55" t="s">
        <v>26</v>
      </c>
      <c r="D44" s="56">
        <f t="shared" ref="D44:H44" si="48">D29</f>
        <v>1</v>
      </c>
      <c r="E44" s="56">
        <f t="shared" si="48"/>
        <v>3.457911281872169E-2</v>
      </c>
      <c r="F44" s="56">
        <f t="shared" si="48"/>
        <v>1</v>
      </c>
      <c r="G44" s="56">
        <f t="shared" si="48"/>
        <v>0.68498452012383848</v>
      </c>
      <c r="H44" s="56">
        <f t="shared" si="48"/>
        <v>0.32516703786191542</v>
      </c>
      <c r="I44" s="64">
        <f t="shared" si="43"/>
        <v>1.2500000000000001E-2</v>
      </c>
      <c r="J44" s="57">
        <f t="shared" si="30"/>
        <v>1.2404638936974897</v>
      </c>
      <c r="K44" s="58">
        <f t="shared" si="31"/>
        <v>1.2018619069793171</v>
      </c>
      <c r="L44" s="58">
        <f t="shared" si="32"/>
        <v>0.31052030641996914</v>
      </c>
      <c r="M44" s="58">
        <f t="shared" si="33"/>
        <v>0.6058811466948385</v>
      </c>
      <c r="N44" s="58">
        <f t="shared" si="34"/>
        <v>0.29194465087639665</v>
      </c>
      <c r="O44" s="58">
        <f t="shared" si="35"/>
        <v>0.25192046847699134</v>
      </c>
      <c r="P44" s="58">
        <f t="shared" si="36"/>
        <v>0.54447403625823798</v>
      </c>
      <c r="Q44" s="58">
        <f t="shared" si="37"/>
        <v>0.37489403599221466</v>
      </c>
      <c r="R44" s="58">
        <f t="shared" si="38"/>
        <v>0.27398381782363446</v>
      </c>
      <c r="S44" s="58">
        <f t="shared" si="39"/>
        <v>0.2572332620401383</v>
      </c>
      <c r="T44" s="58">
        <f t="shared" si="40"/>
        <v>0.6736758873234554</v>
      </c>
      <c r="U44" s="58">
        <f t="shared" si="41"/>
        <v>0.73902379726101453</v>
      </c>
    </row>
    <row r="45" spans="1:21" x14ac:dyDescent="0.3">
      <c r="A45" s="138"/>
      <c r="B45" s="138"/>
      <c r="C45" s="55" t="s">
        <v>9</v>
      </c>
      <c r="D45" s="56">
        <f t="shared" ref="D45:H45" si="49">D30</f>
        <v>0.25902425267907497</v>
      </c>
      <c r="E45" s="56">
        <f t="shared" si="49"/>
        <v>0.25916870415647913</v>
      </c>
      <c r="F45" s="56">
        <f t="shared" si="49"/>
        <v>0.13700356066830999</v>
      </c>
      <c r="G45" s="56">
        <f t="shared" si="49"/>
        <v>0.66408668730650133</v>
      </c>
      <c r="H45" s="56">
        <f t="shared" si="49"/>
        <v>0.18930957683741642</v>
      </c>
      <c r="I45" s="64">
        <f t="shared" si="43"/>
        <v>1.2500000000000001E-2</v>
      </c>
      <c r="J45" s="57">
        <f t="shared" si="30"/>
        <v>0.66550047932106748</v>
      </c>
      <c r="K45" s="58">
        <f t="shared" si="31"/>
        <v>0.76020171569822625</v>
      </c>
      <c r="L45" s="58">
        <f t="shared" si="32"/>
        <v>0.30987660574820797</v>
      </c>
      <c r="M45" s="58">
        <f t="shared" si="33"/>
        <v>0.60154724116310898</v>
      </c>
      <c r="N45" s="58">
        <f t="shared" si="34"/>
        <v>0.29000788724879556</v>
      </c>
      <c r="O45" s="58">
        <f t="shared" si="35"/>
        <v>0.2570725462123602</v>
      </c>
      <c r="P45" s="58">
        <f t="shared" si="36"/>
        <v>0.54003448051547775</v>
      </c>
      <c r="Q45" s="58">
        <f t="shared" si="37"/>
        <v>0.37489403599221466</v>
      </c>
      <c r="R45" s="58">
        <f t="shared" si="38"/>
        <v>0.27398381782363446</v>
      </c>
      <c r="S45" s="58">
        <f t="shared" si="39"/>
        <v>0.2572332620401383</v>
      </c>
      <c r="T45" s="58">
        <f t="shared" si="40"/>
        <v>0.6736758873234554</v>
      </c>
      <c r="U45" s="58">
        <f t="shared" si="41"/>
        <v>0.73902379726101453</v>
      </c>
    </row>
    <row r="46" spans="1:21" x14ac:dyDescent="0.3">
      <c r="A46" s="138"/>
      <c r="B46" s="138"/>
      <c r="C46" s="55" t="s">
        <v>6</v>
      </c>
      <c r="D46" s="56">
        <f t="shared" ref="D46:H46" si="50">D31</f>
        <v>0.93946230494453853</v>
      </c>
      <c r="E46" s="56">
        <f t="shared" si="50"/>
        <v>0.35277680754453367</v>
      </c>
      <c r="F46" s="56">
        <f t="shared" si="50"/>
        <v>0.91985757326759776</v>
      </c>
      <c r="G46" s="56">
        <f t="shared" si="50"/>
        <v>0.16563467492260064</v>
      </c>
      <c r="H46" s="56">
        <f t="shared" si="50"/>
        <v>5.1224944320712597E-2</v>
      </c>
      <c r="I46" s="64">
        <f t="shared" si="43"/>
        <v>1.2500000000000001E-2</v>
      </c>
      <c r="J46" s="57">
        <f t="shared" si="30"/>
        <v>1.0498910206465404</v>
      </c>
      <c r="K46" s="58">
        <f t="shared" si="31"/>
        <v>1.3076396177099707</v>
      </c>
      <c r="L46" s="58">
        <f t="shared" si="32"/>
        <v>0.31774642698816208</v>
      </c>
      <c r="M46" s="58">
        <f t="shared" si="33"/>
        <v>0.59843761074287682</v>
      </c>
      <c r="N46" s="58">
        <f t="shared" si="34"/>
        <v>0.29788100832403058</v>
      </c>
      <c r="O46" s="58">
        <f t="shared" si="35"/>
        <v>0.25592957282123818</v>
      </c>
      <c r="P46" s="58">
        <f t="shared" si="36"/>
        <v>0.53392436131304322</v>
      </c>
      <c r="Q46" s="58">
        <f t="shared" si="37"/>
        <v>0.37489403599221466</v>
      </c>
      <c r="R46" s="58">
        <f t="shared" si="38"/>
        <v>0.27398381782363446</v>
      </c>
      <c r="S46" s="58">
        <f t="shared" si="39"/>
        <v>0.2572332620401383</v>
      </c>
      <c r="T46" s="58">
        <f t="shared" si="40"/>
        <v>0.6736758873234554</v>
      </c>
      <c r="U46" s="58">
        <f t="shared" si="41"/>
        <v>0.73902379726101453</v>
      </c>
    </row>
    <row r="47" spans="1:21" x14ac:dyDescent="0.3">
      <c r="A47" s="138"/>
      <c r="B47" s="138"/>
      <c r="C47" s="55" t="s">
        <v>21</v>
      </c>
      <c r="D47" s="56">
        <f t="shared" ref="D47:H47" si="51">D32</f>
        <v>0.54328821206993805</v>
      </c>
      <c r="E47" s="56">
        <f t="shared" si="51"/>
        <v>0</v>
      </c>
      <c r="F47" s="56">
        <f t="shared" si="51"/>
        <v>0.27778690769652142</v>
      </c>
      <c r="G47" s="56">
        <f t="shared" si="51"/>
        <v>0.59907120743034004</v>
      </c>
      <c r="H47" s="56">
        <f t="shared" si="51"/>
        <v>0.32739420935412028</v>
      </c>
      <c r="I47" s="64">
        <f t="shared" si="43"/>
        <v>1.2500000000000001E-2</v>
      </c>
      <c r="J47" s="57">
        <f t="shared" si="30"/>
        <v>0.75485185879080119</v>
      </c>
      <c r="K47" s="58">
        <f t="shared" si="31"/>
        <v>0.72183213386820511</v>
      </c>
      <c r="L47" s="58">
        <f t="shared" si="32"/>
        <v>0.31774642698816208</v>
      </c>
      <c r="M47" s="58">
        <f t="shared" si="33"/>
        <v>0.59843761074287682</v>
      </c>
      <c r="N47" s="58">
        <f t="shared" si="34"/>
        <v>0.29788100832403058</v>
      </c>
      <c r="O47" s="58">
        <f t="shared" si="35"/>
        <v>0.25592957282123818</v>
      </c>
      <c r="P47" s="58">
        <f t="shared" si="36"/>
        <v>0.53392436131304322</v>
      </c>
      <c r="Q47" s="58">
        <f t="shared" si="37"/>
        <v>0.37699896319318621</v>
      </c>
      <c r="R47" s="58">
        <f t="shared" si="38"/>
        <v>0.27055902010083904</v>
      </c>
      <c r="S47" s="58">
        <f t="shared" si="39"/>
        <v>0.25749018261084311</v>
      </c>
      <c r="T47" s="58">
        <f t="shared" si="40"/>
        <v>0.67274332882479149</v>
      </c>
      <c r="U47" s="58">
        <f t="shared" si="41"/>
        <v>0.73387842741217835</v>
      </c>
    </row>
    <row r="48" spans="1:21" x14ac:dyDescent="0.3">
      <c r="A48" s="138"/>
      <c r="B48" s="138"/>
      <c r="C48" s="55" t="s">
        <v>4</v>
      </c>
      <c r="D48" s="56">
        <f t="shared" ref="D48:H48" si="52">D33</f>
        <v>9.4096634705771787E-2</v>
      </c>
      <c r="E48" s="56">
        <f t="shared" si="52"/>
        <v>0.99511002444987773</v>
      </c>
      <c r="F48" s="56">
        <f t="shared" si="52"/>
        <v>0.19895918926321551</v>
      </c>
      <c r="G48" s="56">
        <f t="shared" si="52"/>
        <v>3.4055727554179384E-2</v>
      </c>
      <c r="H48" s="56">
        <f t="shared" si="52"/>
        <v>1.5590200445434363E-2</v>
      </c>
      <c r="I48" s="64">
        <f t="shared" si="43"/>
        <v>1.2500000000000001E-2</v>
      </c>
      <c r="J48" s="57">
        <f t="shared" si="30"/>
        <v>0.73147253209284213</v>
      </c>
      <c r="K48" s="58">
        <f t="shared" si="31"/>
        <v>1.3170587843876271</v>
      </c>
      <c r="L48" s="58">
        <f t="shared" si="32"/>
        <v>0.3149508045846322</v>
      </c>
      <c r="M48" s="58">
        <f t="shared" si="33"/>
        <v>0.60339601591421432</v>
      </c>
      <c r="N48" s="58">
        <f t="shared" si="34"/>
        <v>0.29664448558577039</v>
      </c>
      <c r="O48" s="58">
        <f t="shared" si="35"/>
        <v>0.25315614975539996</v>
      </c>
      <c r="P48" s="58">
        <f t="shared" si="36"/>
        <v>0.52744518430219811</v>
      </c>
      <c r="Q48" s="58">
        <f t="shared" si="37"/>
        <v>0.37699896319318621</v>
      </c>
      <c r="R48" s="58">
        <f t="shared" si="38"/>
        <v>0.27055902010083904</v>
      </c>
      <c r="S48" s="58">
        <f t="shared" si="39"/>
        <v>0.25749018261084311</v>
      </c>
      <c r="T48" s="58">
        <f t="shared" si="40"/>
        <v>0.67274332882479149</v>
      </c>
      <c r="U48" s="58">
        <f t="shared" si="41"/>
        <v>0.73387842741217835</v>
      </c>
    </row>
    <row r="49" spans="1:21" x14ac:dyDescent="0.3">
      <c r="A49" s="138"/>
      <c r="B49" s="138"/>
      <c r="C49" s="55" t="s">
        <v>59</v>
      </c>
      <c r="D49" s="56">
        <f t="shared" ref="D49:H49" si="53">D34</f>
        <v>5.1231434480165448E-2</v>
      </c>
      <c r="E49" s="56">
        <f t="shared" si="53"/>
        <v>0.46769123297240672</v>
      </c>
      <c r="F49" s="56">
        <f t="shared" si="53"/>
        <v>7.5650506710490284E-2</v>
      </c>
      <c r="G49" s="56">
        <f t="shared" si="53"/>
        <v>0</v>
      </c>
      <c r="H49" s="56">
        <f t="shared" si="53"/>
        <v>0.13585746102449897</v>
      </c>
      <c r="I49" s="64">
        <f t="shared" si="43"/>
        <v>1.2500000000000001E-2</v>
      </c>
      <c r="J49" s="57">
        <f t="shared" si="30"/>
        <v>0.59517309596578538</v>
      </c>
      <c r="K49" s="58">
        <f t="shared" si="31"/>
        <v>1.1084474785540883</v>
      </c>
      <c r="L49" s="58">
        <f t="shared" si="32"/>
        <v>0.31165431245832637</v>
      </c>
      <c r="M49" s="58">
        <f t="shared" si="33"/>
        <v>0.60169970612744172</v>
      </c>
      <c r="N49" s="58">
        <f t="shared" si="34"/>
        <v>0.29388206084982937</v>
      </c>
      <c r="O49" s="58">
        <f t="shared" si="35"/>
        <v>0.24999169788345746</v>
      </c>
      <c r="P49" s="58">
        <f t="shared" si="36"/>
        <v>0.52255033776122684</v>
      </c>
      <c r="Q49" s="58">
        <f t="shared" si="37"/>
        <v>0.37699896319318621</v>
      </c>
      <c r="R49" s="58">
        <f t="shared" si="38"/>
        <v>0.27055902010083904</v>
      </c>
      <c r="S49" s="58">
        <f t="shared" si="39"/>
        <v>0.25749018261084311</v>
      </c>
      <c r="T49" s="58">
        <f t="shared" si="40"/>
        <v>0.67274332882479149</v>
      </c>
      <c r="U49" s="58">
        <f t="shared" si="41"/>
        <v>0.73387842741217835</v>
      </c>
    </row>
    <row r="50" spans="1:21" x14ac:dyDescent="0.3">
      <c r="A50" s="138"/>
      <c r="B50" s="138"/>
      <c r="C50" s="55" t="s">
        <v>29</v>
      </c>
      <c r="D50" s="56">
        <f t="shared" ref="D50:H50" si="54">D35</f>
        <v>0.27679075014100402</v>
      </c>
      <c r="E50" s="56">
        <f t="shared" si="54"/>
        <v>1</v>
      </c>
      <c r="F50" s="56">
        <f t="shared" si="54"/>
        <v>0.74615173924952072</v>
      </c>
      <c r="G50" s="56">
        <f t="shared" si="54"/>
        <v>1.0061919504643609E-2</v>
      </c>
      <c r="H50" s="56">
        <f t="shared" si="54"/>
        <v>0</v>
      </c>
      <c r="I50" s="64">
        <f>$I$37*0.5</f>
        <v>1.2500000000000001E-2</v>
      </c>
      <c r="J50" s="57">
        <f t="shared" si="30"/>
        <v>0.83368555710379155</v>
      </c>
      <c r="K50" s="58">
        <f t="shared" si="31"/>
        <v>1.3978344049731395</v>
      </c>
      <c r="L50" s="58">
        <f t="shared" si="32"/>
        <v>0.31121851792935984</v>
      </c>
      <c r="M50" s="58">
        <f t="shared" si="33"/>
        <v>0.60667845980084867</v>
      </c>
      <c r="N50" s="58">
        <f t="shared" si="34"/>
        <v>0.2995354318298255</v>
      </c>
      <c r="O50" s="58">
        <f t="shared" si="35"/>
        <v>0.24699257565372229</v>
      </c>
      <c r="P50" s="58">
        <f t="shared" si="36"/>
        <v>0.51601845853921147</v>
      </c>
      <c r="Q50" s="58">
        <f t="shared" si="37"/>
        <v>0.37699896319318621</v>
      </c>
      <c r="R50" s="58">
        <f t="shared" si="38"/>
        <v>0.27055902010083904</v>
      </c>
      <c r="S50" s="58">
        <f t="shared" si="39"/>
        <v>0.25749018261084311</v>
      </c>
      <c r="T50" s="58">
        <f t="shared" si="40"/>
        <v>0.67274332882479149</v>
      </c>
      <c r="U50" s="58">
        <f t="shared" si="41"/>
        <v>0.73387842741217835</v>
      </c>
    </row>
    <row r="51" spans="1:21" x14ac:dyDescent="0.3">
      <c r="A51" s="138"/>
      <c r="B51" s="138"/>
      <c r="C51" s="55" t="s">
        <v>28</v>
      </c>
      <c r="D51" s="56">
        <f t="shared" ref="D51:H51" si="55">D36</f>
        <v>0.49656890392931002</v>
      </c>
      <c r="E51" s="56">
        <f t="shared" si="55"/>
        <v>0.49388753056234735</v>
      </c>
      <c r="F51" s="56">
        <f t="shared" si="55"/>
        <v>0.4671596822788277</v>
      </c>
      <c r="G51" s="56">
        <f t="shared" si="55"/>
        <v>0.75696594427244579</v>
      </c>
      <c r="H51" s="56">
        <f t="shared" si="55"/>
        <v>0.25612472160356359</v>
      </c>
      <c r="I51" s="64">
        <f t="shared" si="43"/>
        <v>1.2500000000000001E-2</v>
      </c>
      <c r="J51" s="57">
        <f t="shared" si="30"/>
        <v>0.63465899493043443</v>
      </c>
      <c r="K51" s="58">
        <f t="shared" si="31"/>
        <v>0.77005262688018761</v>
      </c>
      <c r="L51" s="58">
        <f t="shared" si="32"/>
        <v>0.31353539775435924</v>
      </c>
      <c r="M51" s="58">
        <f t="shared" si="33"/>
        <v>0.60526857318536742</v>
      </c>
      <c r="N51" s="58">
        <f t="shared" si="34"/>
        <v>0.30163073496043802</v>
      </c>
      <c r="O51" s="58">
        <f t="shared" si="35"/>
        <v>0.25336724276145633</v>
      </c>
      <c r="P51" s="58">
        <f t="shared" si="36"/>
        <v>0.51276978682751584</v>
      </c>
      <c r="Q51" s="58">
        <f t="shared" si="37"/>
        <v>0.37699896319318621</v>
      </c>
      <c r="R51" s="58">
        <f t="shared" si="38"/>
        <v>0.27055902010083904</v>
      </c>
      <c r="S51" s="58">
        <f t="shared" si="39"/>
        <v>0.25749018261084311</v>
      </c>
      <c r="T51" s="58">
        <f t="shared" si="40"/>
        <v>0.67274332882479149</v>
      </c>
      <c r="U51" s="58">
        <f t="shared" si="41"/>
        <v>0.73387842741217835</v>
      </c>
    </row>
    <row r="52" spans="1:21" x14ac:dyDescent="0.3">
      <c r="A52" s="138"/>
      <c r="B52" s="138"/>
      <c r="C52" s="55" t="s">
        <v>16</v>
      </c>
      <c r="D52" s="56">
        <f t="shared" ref="D52:H52" si="56">D37</f>
        <v>0.73350253807106602</v>
      </c>
      <c r="E52" s="56">
        <f t="shared" si="56"/>
        <v>4.8550471533356641E-2</v>
      </c>
      <c r="F52" s="56">
        <f t="shared" si="56"/>
        <v>0.27576006573541495</v>
      </c>
      <c r="G52" s="56">
        <f t="shared" si="56"/>
        <v>1</v>
      </c>
      <c r="H52" s="56">
        <f t="shared" si="56"/>
        <v>1</v>
      </c>
      <c r="I52" s="64">
        <f t="shared" si="43"/>
        <v>1.2500000000000001E-2</v>
      </c>
      <c r="J52" s="57">
        <f>SQRT((L51-D52)^2+(M51-E52)^2+(N51-F52)^2+(O51-G52)^2+(P51-H52)^2)</f>
        <v>1.1321795308115652</v>
      </c>
      <c r="K52" s="58">
        <f t="shared" si="31"/>
        <v>0.13301029812759116</v>
      </c>
      <c r="L52" s="58">
        <f t="shared" si="32"/>
        <v>0.31353539775435924</v>
      </c>
      <c r="M52" s="58">
        <f t="shared" si="33"/>
        <v>0.60526857318536742</v>
      </c>
      <c r="N52" s="58">
        <f t="shared" si="34"/>
        <v>0.30163073496043802</v>
      </c>
      <c r="O52" s="58">
        <f t="shared" si="35"/>
        <v>0.25336724276145633</v>
      </c>
      <c r="P52" s="58">
        <f t="shared" si="36"/>
        <v>0.51276978682751584</v>
      </c>
      <c r="Q52" s="58">
        <f>IF(K52&lt;=J52,Q51+I52*(D52-Q51),Q51)</f>
        <v>0.38145525787915968</v>
      </c>
      <c r="R52" s="58">
        <f t="shared" si="38"/>
        <v>0.26778391324374551</v>
      </c>
      <c r="S52" s="58">
        <f t="shared" si="39"/>
        <v>0.25771855614990025</v>
      </c>
      <c r="T52" s="58">
        <f t="shared" si="40"/>
        <v>0.67683403721448154</v>
      </c>
      <c r="U52" s="58">
        <f t="shared" si="41"/>
        <v>0.73720494706952611</v>
      </c>
    </row>
    <row r="53" spans="1:21" x14ac:dyDescent="0.3">
      <c r="A53" s="133">
        <v>4</v>
      </c>
      <c r="B53" s="133"/>
      <c r="C53" s="47" t="s">
        <v>12</v>
      </c>
      <c r="D53" s="48">
        <f>D38</f>
        <v>0</v>
      </c>
      <c r="E53" s="48">
        <f t="shared" ref="E53:H53" si="57">E38</f>
        <v>0.61159622773314715</v>
      </c>
      <c r="F53" s="48">
        <f t="shared" si="57"/>
        <v>4.0482059709668582E-2</v>
      </c>
      <c r="G53" s="48">
        <f t="shared" si="57"/>
        <v>0.72213622291021651</v>
      </c>
      <c r="H53" s="48">
        <f t="shared" si="57"/>
        <v>0.3541202672605791</v>
      </c>
      <c r="I53" s="65">
        <f>$I$52*0.5</f>
        <v>6.2500000000000003E-3</v>
      </c>
      <c r="J53" s="49">
        <f t="shared" ref="J53:J80" si="58">SQRT((L52-D53)^2+(M52-E53)^2+(N52-F53)^2+(O52-G53)^2+(P52-H53)^2)</f>
        <v>0.64144925150070975</v>
      </c>
      <c r="K53" s="50">
        <f t="shared" ref="K53:K80" si="59">SQRT((Q52-D53)^2+(R52-E53)^2+(S52-F53)^2+(T52-G53)^2+(U52-H53))</f>
        <v>0.83429232561590783</v>
      </c>
      <c r="L53" s="60">
        <f t="shared" ref="L53:L80" si="60">IF(J53&lt;K53,L52+I53*(D53-L52),L52)</f>
        <v>0.31157580151839448</v>
      </c>
      <c r="M53" s="60">
        <f t="shared" ref="M53:M80" si="61">IF(J53&lt;K53,M52+I53*(E53-M52),M52)</f>
        <v>0.60530812102629106</v>
      </c>
      <c r="N53" s="60">
        <f t="shared" ref="N53:N80" si="62">IF(J53&lt;K53,N52+I53*(F53-N52),N52)</f>
        <v>0.29999855574012069</v>
      </c>
      <c r="O53" s="60">
        <f t="shared" ref="O53:O80" si="63">IF(J53&lt;K53,O52+I53*(G53-O52),O52)</f>
        <v>0.25629704888738608</v>
      </c>
      <c r="P53" s="60">
        <f t="shared" ref="P53:P80" si="64">IF(J53&lt;K53,P52+I53*(H53-P52),P52)</f>
        <v>0.51177822733022249</v>
      </c>
      <c r="Q53" s="60">
        <f t="shared" ref="Q53:Q80" si="65">IF(K53&lt;=J53,Q52+I53*(D53-Q52),Q52)</f>
        <v>0.38145525787915968</v>
      </c>
      <c r="R53" s="60">
        <f t="shared" ref="R53:R80" si="66">IF(K53&lt;=J53,R52+I53*(E53-R52),R52)</f>
        <v>0.26778391324374551</v>
      </c>
      <c r="S53" s="60">
        <f t="shared" ref="S53:S80" si="67">IF(K53&lt;=J53,S52+I53*(F53-S52),S52)</f>
        <v>0.25771855614990025</v>
      </c>
      <c r="T53" s="60">
        <f t="shared" ref="T53:T80" si="68">IF(K53&lt;=J53,T52+I53*(G53-T52),T52)</f>
        <v>0.67683403721448154</v>
      </c>
      <c r="U53" s="60">
        <f t="shared" ref="U53:U80" si="69">IF(K53&lt;=J53,U52+I53*(H53-U52),U52)</f>
        <v>0.73720494706952611</v>
      </c>
    </row>
    <row r="54" spans="1:21" x14ac:dyDescent="0.3">
      <c r="A54" s="133"/>
      <c r="B54" s="133"/>
      <c r="C54" s="47" t="s">
        <v>14</v>
      </c>
      <c r="D54" s="48">
        <f t="shared" ref="D54:H54" si="70">D39</f>
        <v>0.17460988907689415</v>
      </c>
      <c r="E54" s="48">
        <f t="shared" si="70"/>
        <v>0.66224240307369886</v>
      </c>
      <c r="F54" s="48">
        <f t="shared" si="70"/>
        <v>8.1621473568885189E-2</v>
      </c>
      <c r="G54" s="48">
        <f t="shared" si="70"/>
        <v>0.40789473684210492</v>
      </c>
      <c r="H54" s="48">
        <f t="shared" si="70"/>
        <v>0.33184855233853017</v>
      </c>
      <c r="I54" s="65">
        <f t="shared" ref="I54:I66" si="71">$I$52*0.5</f>
        <v>6.2500000000000003E-3</v>
      </c>
      <c r="J54" s="49">
        <f t="shared" si="58"/>
        <v>0.35361882104413134</v>
      </c>
      <c r="K54" s="50">
        <f t="shared" si="59"/>
        <v>0.84087896352756797</v>
      </c>
      <c r="L54" s="60">
        <f t="shared" ref="L54:L67" si="72">IF(J54&lt;K54,L53+I54*(D54-L53),L53)</f>
        <v>0.3107197645656351</v>
      </c>
      <c r="M54" s="60">
        <f t="shared" ref="M54:M67" si="73">IF(J54&lt;K54,M53+I54*(E54-M53),M53)</f>
        <v>0.60566396028908731</v>
      </c>
      <c r="N54" s="60">
        <f t="shared" ref="N54:N67" si="74">IF(J54&lt;K54,N53+I54*(F54-N53),N53)</f>
        <v>0.29863369897655045</v>
      </c>
      <c r="O54" s="60">
        <f t="shared" ref="O54:O67" si="75">IF(J54&lt;K54,O53+I54*(G54-O53),O53)</f>
        <v>0.2572445344371031</v>
      </c>
      <c r="P54" s="60">
        <f t="shared" ref="P54:P67" si="76">IF(J54&lt;K54,P53+I54*(H54-P53),P53)</f>
        <v>0.51065366686152447</v>
      </c>
      <c r="Q54" s="60">
        <f t="shared" ref="Q54:Q67" si="77">IF(K54&lt;=J54,Q53+I54*(D54-Q53),Q53)</f>
        <v>0.38145525787915968</v>
      </c>
      <c r="R54" s="60">
        <f t="shared" ref="R54:R67" si="78">IF(K54&lt;=J54,R53+I54*(E54-R53),R53)</f>
        <v>0.26778391324374551</v>
      </c>
      <c r="S54" s="60">
        <f t="shared" ref="S54:S67" si="79">IF(K54&lt;=J54,S53+I54*(F54-S53),S53)</f>
        <v>0.25771855614990025</v>
      </c>
      <c r="T54" s="60">
        <f t="shared" ref="T54:T67" si="80">IF(K54&lt;=J54,T53+I54*(G54-T53),T53)</f>
        <v>0.67683403721448154</v>
      </c>
      <c r="U54" s="60">
        <f t="shared" ref="U54:U67" si="81">IF(K54&lt;=J54,U53+I54*(H54-U53),U53)</f>
        <v>0.73720494706952611</v>
      </c>
    </row>
    <row r="55" spans="1:21" x14ac:dyDescent="0.3">
      <c r="A55" s="133"/>
      <c r="B55" s="133"/>
      <c r="C55" s="47" t="s">
        <v>58</v>
      </c>
      <c r="D55" s="48">
        <f t="shared" ref="D55:H55" si="82">D40</f>
        <v>7.2006016168452744E-2</v>
      </c>
      <c r="E55" s="48">
        <f t="shared" si="82"/>
        <v>0.69018512050296899</v>
      </c>
      <c r="F55" s="48">
        <f t="shared" si="82"/>
        <v>3.1607778690769625E-2</v>
      </c>
      <c r="G55" s="48">
        <f t="shared" si="82"/>
        <v>0.67724458204334359</v>
      </c>
      <c r="H55" s="48">
        <f t="shared" si="82"/>
        <v>0.35857461024498899</v>
      </c>
      <c r="I55" s="65">
        <f t="shared" si="71"/>
        <v>6.2500000000000003E-3</v>
      </c>
      <c r="J55" s="49">
        <f t="shared" si="58"/>
        <v>0.57875642696459262</v>
      </c>
      <c r="K55" s="50">
        <f t="shared" si="59"/>
        <v>0.83901025151314279</v>
      </c>
      <c r="L55" s="60">
        <f t="shared" si="72"/>
        <v>0.30922780363815272</v>
      </c>
      <c r="M55" s="60">
        <f t="shared" si="73"/>
        <v>0.60619221754042407</v>
      </c>
      <c r="N55" s="60">
        <f t="shared" si="74"/>
        <v>0.29696478697476431</v>
      </c>
      <c r="O55" s="60">
        <f t="shared" si="75"/>
        <v>0.25986953473464208</v>
      </c>
      <c r="P55" s="60">
        <f t="shared" si="76"/>
        <v>0.50970317275767107</v>
      </c>
      <c r="Q55" s="60">
        <f t="shared" si="77"/>
        <v>0.38145525787915968</v>
      </c>
      <c r="R55" s="60">
        <f t="shared" si="78"/>
        <v>0.26778391324374551</v>
      </c>
      <c r="S55" s="60">
        <f t="shared" si="79"/>
        <v>0.25771855614990025</v>
      </c>
      <c r="T55" s="60">
        <f t="shared" si="80"/>
        <v>0.67683403721448154</v>
      </c>
      <c r="U55" s="60">
        <f t="shared" si="81"/>
        <v>0.73720494706952611</v>
      </c>
    </row>
    <row r="56" spans="1:21" x14ac:dyDescent="0.3">
      <c r="A56" s="133"/>
      <c r="B56" s="133"/>
      <c r="C56" s="47" t="s">
        <v>19</v>
      </c>
      <c r="D56" s="48">
        <f t="shared" ref="D56:H56" si="83">D41</f>
        <v>0.24431284075954127</v>
      </c>
      <c r="E56" s="48">
        <f t="shared" si="83"/>
        <v>0.39923157527069519</v>
      </c>
      <c r="F56" s="48">
        <f t="shared" si="83"/>
        <v>0</v>
      </c>
      <c r="G56" s="48">
        <f t="shared" si="83"/>
        <v>0.82043343653250722</v>
      </c>
      <c r="H56" s="48">
        <f t="shared" si="83"/>
        <v>0.52783964365256131</v>
      </c>
      <c r="I56" s="65">
        <f t="shared" si="71"/>
        <v>6.2500000000000003E-3</v>
      </c>
      <c r="J56" s="49">
        <f t="shared" si="58"/>
        <v>0.67066799844078229</v>
      </c>
      <c r="K56" s="50">
        <f t="shared" si="59"/>
        <v>0.57662073801695213</v>
      </c>
      <c r="L56" s="60">
        <f t="shared" si="72"/>
        <v>0.30922780363815272</v>
      </c>
      <c r="M56" s="60">
        <f t="shared" si="73"/>
        <v>0.60619221754042407</v>
      </c>
      <c r="N56" s="60">
        <f t="shared" si="74"/>
        <v>0.29696478697476431</v>
      </c>
      <c r="O56" s="60">
        <f t="shared" si="75"/>
        <v>0.25986953473464208</v>
      </c>
      <c r="P56" s="60">
        <f t="shared" si="76"/>
        <v>0.50970317275767107</v>
      </c>
      <c r="Q56" s="60">
        <f t="shared" si="77"/>
        <v>0.38059811777216207</v>
      </c>
      <c r="R56" s="60">
        <f t="shared" si="78"/>
        <v>0.26860546113141393</v>
      </c>
      <c r="S56" s="60">
        <f t="shared" si="79"/>
        <v>0.25610781517396336</v>
      </c>
      <c r="T56" s="60">
        <f t="shared" si="80"/>
        <v>0.67773153346021919</v>
      </c>
      <c r="U56" s="60">
        <f t="shared" si="81"/>
        <v>0.73589641392317007</v>
      </c>
    </row>
    <row r="57" spans="1:21" x14ac:dyDescent="0.3">
      <c r="A57" s="133"/>
      <c r="B57" s="133"/>
      <c r="C57" s="47" t="s">
        <v>22</v>
      </c>
      <c r="D57" s="48">
        <f t="shared" ref="D57:H57" si="84">D42</f>
        <v>0.31284075954126711</v>
      </c>
      <c r="E57" s="48">
        <f t="shared" si="84"/>
        <v>0.24694376528117373</v>
      </c>
      <c r="F57" s="48">
        <f t="shared" si="84"/>
        <v>0.18148452478772936</v>
      </c>
      <c r="G57" s="48">
        <f t="shared" si="84"/>
        <v>0.80417956656346745</v>
      </c>
      <c r="H57" s="48">
        <f t="shared" si="84"/>
        <v>0.34298440979955463</v>
      </c>
      <c r="I57" s="65">
        <f t="shared" si="71"/>
        <v>6.2500000000000003E-3</v>
      </c>
      <c r="J57" s="49">
        <f t="shared" si="58"/>
        <v>0.68299103327027111</v>
      </c>
      <c r="K57" s="50">
        <f t="shared" si="59"/>
        <v>0.64771138119451166</v>
      </c>
      <c r="L57" s="60">
        <f t="shared" si="72"/>
        <v>0.30922780363815272</v>
      </c>
      <c r="M57" s="60">
        <f t="shared" si="73"/>
        <v>0.60619221754042407</v>
      </c>
      <c r="N57" s="60">
        <f t="shared" si="74"/>
        <v>0.29696478697476431</v>
      </c>
      <c r="O57" s="60">
        <f t="shared" si="75"/>
        <v>0.25986953473464208</v>
      </c>
      <c r="P57" s="60">
        <f t="shared" si="76"/>
        <v>0.50970317275767107</v>
      </c>
      <c r="Q57" s="60">
        <f t="shared" si="77"/>
        <v>0.38017463428321896</v>
      </c>
      <c r="R57" s="60">
        <f t="shared" si="78"/>
        <v>0.26847007553234992</v>
      </c>
      <c r="S57" s="60">
        <f t="shared" si="79"/>
        <v>0.2556414196090494</v>
      </c>
      <c r="T57" s="60">
        <f t="shared" si="80"/>
        <v>0.67852183366711449</v>
      </c>
      <c r="U57" s="60">
        <f t="shared" si="81"/>
        <v>0.73344071389739751</v>
      </c>
    </row>
    <row r="58" spans="1:21" x14ac:dyDescent="0.3">
      <c r="A58" s="133"/>
      <c r="B58" s="133"/>
      <c r="C58" s="47" t="s">
        <v>23</v>
      </c>
      <c r="D58" s="48">
        <f t="shared" ref="D58:H58" si="85">D43</f>
        <v>0.51193833427335966</v>
      </c>
      <c r="E58" s="48">
        <f t="shared" si="85"/>
        <v>0.52846664338106875</v>
      </c>
      <c r="F58" s="48">
        <f t="shared" si="85"/>
        <v>0.56077786907696525</v>
      </c>
      <c r="G58" s="48">
        <f t="shared" si="85"/>
        <v>0.67105263157894746</v>
      </c>
      <c r="H58" s="48">
        <f t="shared" si="85"/>
        <v>0.43429844097995557</v>
      </c>
      <c r="I58" s="65">
        <f t="shared" si="71"/>
        <v>6.2500000000000003E-3</v>
      </c>
      <c r="J58" s="49">
        <f t="shared" si="58"/>
        <v>0.53989589654118864</v>
      </c>
      <c r="K58" s="50">
        <f t="shared" si="59"/>
        <v>0.69084455749420726</v>
      </c>
      <c r="L58" s="60">
        <f t="shared" si="72"/>
        <v>0.31049474445462277</v>
      </c>
      <c r="M58" s="60">
        <f t="shared" si="73"/>
        <v>0.60570643270192814</v>
      </c>
      <c r="N58" s="60">
        <f t="shared" si="74"/>
        <v>0.29861361873790304</v>
      </c>
      <c r="O58" s="60">
        <f t="shared" si="75"/>
        <v>0.26243942908991902</v>
      </c>
      <c r="P58" s="60">
        <f t="shared" si="76"/>
        <v>0.50923189318406037</v>
      </c>
      <c r="Q58" s="60">
        <f t="shared" si="77"/>
        <v>0.38017463428321896</v>
      </c>
      <c r="R58" s="60">
        <f t="shared" si="78"/>
        <v>0.26847007553234992</v>
      </c>
      <c r="S58" s="60">
        <f t="shared" si="79"/>
        <v>0.2556414196090494</v>
      </c>
      <c r="T58" s="60">
        <f t="shared" si="80"/>
        <v>0.67852183366711449</v>
      </c>
      <c r="U58" s="60">
        <f t="shared" si="81"/>
        <v>0.73344071389739751</v>
      </c>
    </row>
    <row r="59" spans="1:21" x14ac:dyDescent="0.3">
      <c r="A59" s="133"/>
      <c r="B59" s="133"/>
      <c r="C59" s="47" t="s">
        <v>26</v>
      </c>
      <c r="D59" s="48">
        <f t="shared" ref="D59:H59" si="86">D44</f>
        <v>1</v>
      </c>
      <c r="E59" s="48">
        <f t="shared" si="86"/>
        <v>3.457911281872169E-2</v>
      </c>
      <c r="F59" s="48">
        <f t="shared" si="86"/>
        <v>1</v>
      </c>
      <c r="G59" s="48">
        <f t="shared" si="86"/>
        <v>0.68498452012383848</v>
      </c>
      <c r="H59" s="48">
        <f t="shared" si="86"/>
        <v>0.32516703786191542</v>
      </c>
      <c r="I59" s="65">
        <f t="shared" si="71"/>
        <v>6.2500000000000003E-3</v>
      </c>
      <c r="J59" s="49">
        <f t="shared" si="58"/>
        <v>1.227180098308001</v>
      </c>
      <c r="K59" s="50">
        <f t="shared" si="59"/>
        <v>1.1837540306070347</v>
      </c>
      <c r="L59" s="60">
        <f t="shared" si="72"/>
        <v>0.31049474445462277</v>
      </c>
      <c r="M59" s="60">
        <f t="shared" si="73"/>
        <v>0.60570643270192814</v>
      </c>
      <c r="N59" s="60">
        <f t="shared" si="74"/>
        <v>0.29861361873790304</v>
      </c>
      <c r="O59" s="60">
        <f t="shared" si="75"/>
        <v>0.26243942908991902</v>
      </c>
      <c r="P59" s="60">
        <f t="shared" si="76"/>
        <v>0.50923189318406037</v>
      </c>
      <c r="Q59" s="60">
        <f t="shared" si="77"/>
        <v>0.38404854281894885</v>
      </c>
      <c r="R59" s="60">
        <f t="shared" si="78"/>
        <v>0.26700825701538972</v>
      </c>
      <c r="S59" s="60">
        <f t="shared" si="79"/>
        <v>0.26029366073649285</v>
      </c>
      <c r="T59" s="60">
        <f t="shared" si="80"/>
        <v>0.67856222545746903</v>
      </c>
      <c r="U59" s="60">
        <f t="shared" si="81"/>
        <v>0.73088900342217578</v>
      </c>
    </row>
    <row r="60" spans="1:21" x14ac:dyDescent="0.3">
      <c r="A60" s="133"/>
      <c r="B60" s="133"/>
      <c r="C60" s="47" t="s">
        <v>9</v>
      </c>
      <c r="D60" s="48">
        <f t="shared" ref="D60:H60" si="87">D45</f>
        <v>0.25902425267907497</v>
      </c>
      <c r="E60" s="48">
        <f t="shared" si="87"/>
        <v>0.25916870415647913</v>
      </c>
      <c r="F60" s="48">
        <f t="shared" si="87"/>
        <v>0.13700356066830999</v>
      </c>
      <c r="G60" s="48">
        <f t="shared" si="87"/>
        <v>0.66408668730650133</v>
      </c>
      <c r="H60" s="48">
        <f t="shared" si="87"/>
        <v>0.18930957683741642</v>
      </c>
      <c r="I60" s="65">
        <f t="shared" si="71"/>
        <v>6.2500000000000003E-3</v>
      </c>
      <c r="J60" s="49">
        <f t="shared" si="58"/>
        <v>0.64228204725635407</v>
      </c>
      <c r="K60" s="50">
        <f t="shared" si="59"/>
        <v>0.75675752277618558</v>
      </c>
      <c r="L60" s="60">
        <f t="shared" si="72"/>
        <v>0.31017305388102562</v>
      </c>
      <c r="M60" s="60">
        <f t="shared" si="73"/>
        <v>0.60354057189851906</v>
      </c>
      <c r="N60" s="60">
        <f t="shared" si="74"/>
        <v>0.29760355587496806</v>
      </c>
      <c r="O60" s="60">
        <f t="shared" si="75"/>
        <v>0.26494972445377268</v>
      </c>
      <c r="P60" s="60">
        <f t="shared" si="76"/>
        <v>0.50723237870689386</v>
      </c>
      <c r="Q60" s="60">
        <f t="shared" si="77"/>
        <v>0.38404854281894885</v>
      </c>
      <c r="R60" s="60">
        <f t="shared" si="78"/>
        <v>0.26700825701538972</v>
      </c>
      <c r="S60" s="60">
        <f t="shared" si="79"/>
        <v>0.26029366073649285</v>
      </c>
      <c r="T60" s="60">
        <f t="shared" si="80"/>
        <v>0.67856222545746903</v>
      </c>
      <c r="U60" s="60">
        <f t="shared" si="81"/>
        <v>0.73088900342217578</v>
      </c>
    </row>
    <row r="61" spans="1:21" x14ac:dyDescent="0.3">
      <c r="A61" s="133"/>
      <c r="B61" s="133"/>
      <c r="C61" s="47" t="s">
        <v>6</v>
      </c>
      <c r="D61" s="48">
        <f t="shared" ref="D61:H61" si="88">D46</f>
        <v>0.93946230494453853</v>
      </c>
      <c r="E61" s="48">
        <f t="shared" si="88"/>
        <v>0.35277680754453367</v>
      </c>
      <c r="F61" s="48">
        <f t="shared" si="88"/>
        <v>0.91985757326759776</v>
      </c>
      <c r="G61" s="48">
        <f t="shared" si="88"/>
        <v>0.16563467492260064</v>
      </c>
      <c r="H61" s="48">
        <f t="shared" si="88"/>
        <v>5.1224944320712597E-2</v>
      </c>
      <c r="I61" s="65">
        <f t="shared" si="71"/>
        <v>6.2500000000000003E-3</v>
      </c>
      <c r="J61" s="49">
        <f t="shared" si="58"/>
        <v>1.0314522521460563</v>
      </c>
      <c r="K61" s="50">
        <f t="shared" si="59"/>
        <v>1.3013930910108882</v>
      </c>
      <c r="L61" s="60">
        <f t="shared" si="72"/>
        <v>0.31410611170017255</v>
      </c>
      <c r="M61" s="60">
        <f t="shared" si="73"/>
        <v>0.60197329837130664</v>
      </c>
      <c r="N61" s="60">
        <f t="shared" si="74"/>
        <v>0.301492643483672</v>
      </c>
      <c r="O61" s="60">
        <f t="shared" si="75"/>
        <v>0.26432900539420284</v>
      </c>
      <c r="P61" s="60">
        <f t="shared" si="76"/>
        <v>0.50438233224198026</v>
      </c>
      <c r="Q61" s="60">
        <f t="shared" si="77"/>
        <v>0.38404854281894885</v>
      </c>
      <c r="R61" s="60">
        <f t="shared" si="78"/>
        <v>0.26700825701538972</v>
      </c>
      <c r="S61" s="60">
        <f t="shared" si="79"/>
        <v>0.26029366073649285</v>
      </c>
      <c r="T61" s="60">
        <f t="shared" si="80"/>
        <v>0.67856222545746903</v>
      </c>
      <c r="U61" s="60">
        <f t="shared" si="81"/>
        <v>0.73088900342217578</v>
      </c>
    </row>
    <row r="62" spans="1:21" x14ac:dyDescent="0.3">
      <c r="A62" s="133"/>
      <c r="B62" s="133"/>
      <c r="C62" s="47" t="s">
        <v>21</v>
      </c>
      <c r="D62" s="48">
        <f t="shared" ref="D62:H62" si="89">D47</f>
        <v>0.54328821206993805</v>
      </c>
      <c r="E62" s="48">
        <f t="shared" si="89"/>
        <v>0</v>
      </c>
      <c r="F62" s="48">
        <f t="shared" si="89"/>
        <v>0.27778690769652142</v>
      </c>
      <c r="G62" s="48">
        <f t="shared" si="89"/>
        <v>0.59907120743034004</v>
      </c>
      <c r="H62" s="48">
        <f t="shared" si="89"/>
        <v>0.32739420935412028</v>
      </c>
      <c r="I62" s="65">
        <f t="shared" si="71"/>
        <v>6.2500000000000003E-3</v>
      </c>
      <c r="J62" s="49">
        <f t="shared" si="58"/>
        <v>0.74755293221183206</v>
      </c>
      <c r="K62" s="50">
        <f t="shared" si="59"/>
        <v>0.71187801713622978</v>
      </c>
      <c r="L62" s="60">
        <f t="shared" si="72"/>
        <v>0.31410611170017255</v>
      </c>
      <c r="M62" s="60">
        <f t="shared" si="73"/>
        <v>0.60197329837130664</v>
      </c>
      <c r="N62" s="60">
        <f t="shared" si="74"/>
        <v>0.301492643483672</v>
      </c>
      <c r="O62" s="60">
        <f t="shared" si="75"/>
        <v>0.26432900539420284</v>
      </c>
      <c r="P62" s="60">
        <f t="shared" si="76"/>
        <v>0.50438233224198026</v>
      </c>
      <c r="Q62" s="60">
        <f t="shared" si="77"/>
        <v>0.38504379075176753</v>
      </c>
      <c r="R62" s="60">
        <f t="shared" si="78"/>
        <v>0.26533945540904352</v>
      </c>
      <c r="S62" s="60">
        <f t="shared" si="79"/>
        <v>0.26040299352999302</v>
      </c>
      <c r="T62" s="60">
        <f t="shared" si="80"/>
        <v>0.67806540659479952</v>
      </c>
      <c r="U62" s="60">
        <f t="shared" si="81"/>
        <v>0.72836716095925047</v>
      </c>
    </row>
    <row r="63" spans="1:21" x14ac:dyDescent="0.3">
      <c r="A63" s="133"/>
      <c r="B63" s="133"/>
      <c r="C63" s="47" t="s">
        <v>4</v>
      </c>
      <c r="D63" s="48">
        <f t="shared" ref="D63:H63" si="90">D48</f>
        <v>9.4096634705771787E-2</v>
      </c>
      <c r="E63" s="48">
        <f t="shared" si="90"/>
        <v>0.99511002444987773</v>
      </c>
      <c r="F63" s="48">
        <f t="shared" si="90"/>
        <v>0.19895918926321551</v>
      </c>
      <c r="G63" s="48">
        <f t="shared" si="90"/>
        <v>3.4055727554179384E-2</v>
      </c>
      <c r="H63" s="48">
        <f t="shared" si="90"/>
        <v>1.5590200445434363E-2</v>
      </c>
      <c r="I63" s="65">
        <f t="shared" si="71"/>
        <v>6.2500000000000003E-3</v>
      </c>
      <c r="J63" s="49">
        <f t="shared" si="58"/>
        <v>0.71092706741754197</v>
      </c>
      <c r="K63" s="50">
        <f t="shared" si="59"/>
        <v>1.3223146748577015</v>
      </c>
      <c r="L63" s="60">
        <f t="shared" si="72"/>
        <v>0.31273105246895755</v>
      </c>
      <c r="M63" s="60">
        <f t="shared" si="73"/>
        <v>0.60443040290929773</v>
      </c>
      <c r="N63" s="60">
        <f t="shared" si="74"/>
        <v>0.30085180939479417</v>
      </c>
      <c r="O63" s="60">
        <f t="shared" si="75"/>
        <v>0.26288979740770269</v>
      </c>
      <c r="P63" s="60">
        <f t="shared" si="76"/>
        <v>0.50132738141825184</v>
      </c>
      <c r="Q63" s="60">
        <f t="shared" si="77"/>
        <v>0.38504379075176753</v>
      </c>
      <c r="R63" s="60">
        <f t="shared" si="78"/>
        <v>0.26533945540904352</v>
      </c>
      <c r="S63" s="60">
        <f t="shared" si="79"/>
        <v>0.26040299352999302</v>
      </c>
      <c r="T63" s="60">
        <f t="shared" si="80"/>
        <v>0.67806540659479952</v>
      </c>
      <c r="U63" s="60">
        <f t="shared" si="81"/>
        <v>0.72836716095925047</v>
      </c>
    </row>
    <row r="64" spans="1:21" x14ac:dyDescent="0.3">
      <c r="A64" s="133"/>
      <c r="B64" s="133"/>
      <c r="C64" s="47" t="s">
        <v>59</v>
      </c>
      <c r="D64" s="48">
        <f t="shared" ref="D64:H64" si="91">D49</f>
        <v>5.1231434480165448E-2</v>
      </c>
      <c r="E64" s="48">
        <f t="shared" si="91"/>
        <v>0.46769123297240672</v>
      </c>
      <c r="F64" s="48">
        <f t="shared" si="91"/>
        <v>7.5650506710490284E-2</v>
      </c>
      <c r="G64" s="48">
        <f t="shared" si="91"/>
        <v>0</v>
      </c>
      <c r="H64" s="48">
        <f t="shared" si="91"/>
        <v>0.13585746102449897</v>
      </c>
      <c r="I64" s="65">
        <f t="shared" si="71"/>
        <v>6.2500000000000003E-3</v>
      </c>
      <c r="J64" s="49">
        <f t="shared" si="58"/>
        <v>0.58350200156272014</v>
      </c>
      <c r="K64" s="50">
        <f t="shared" si="59"/>
        <v>1.113010695377167</v>
      </c>
      <c r="L64" s="60">
        <f t="shared" si="72"/>
        <v>0.31109667985652761</v>
      </c>
      <c r="M64" s="60">
        <f t="shared" si="73"/>
        <v>0.60357578309719218</v>
      </c>
      <c r="N64" s="60">
        <f t="shared" si="74"/>
        <v>0.29944430125301724</v>
      </c>
      <c r="O64" s="60">
        <f t="shared" si="75"/>
        <v>0.26124673617390454</v>
      </c>
      <c r="P64" s="60">
        <f t="shared" si="76"/>
        <v>0.49904319441579087</v>
      </c>
      <c r="Q64" s="60">
        <f t="shared" si="77"/>
        <v>0.38504379075176753</v>
      </c>
      <c r="R64" s="60">
        <f t="shared" si="78"/>
        <v>0.26533945540904352</v>
      </c>
      <c r="S64" s="60">
        <f t="shared" si="79"/>
        <v>0.26040299352999302</v>
      </c>
      <c r="T64" s="60">
        <f t="shared" si="80"/>
        <v>0.67806540659479952</v>
      </c>
      <c r="U64" s="60">
        <f t="shared" si="81"/>
        <v>0.72836716095925047</v>
      </c>
    </row>
    <row r="65" spans="1:21" x14ac:dyDescent="0.3">
      <c r="A65" s="133"/>
      <c r="B65" s="133"/>
      <c r="C65" s="47" t="s">
        <v>29</v>
      </c>
      <c r="D65" s="48">
        <f t="shared" ref="D65:H65" si="92">D50</f>
        <v>0.27679075014100402</v>
      </c>
      <c r="E65" s="48">
        <f t="shared" si="92"/>
        <v>1</v>
      </c>
      <c r="F65" s="48">
        <f t="shared" si="92"/>
        <v>0.74615173924952072</v>
      </c>
      <c r="G65" s="48">
        <f t="shared" si="92"/>
        <v>1.0061919504643609E-2</v>
      </c>
      <c r="H65" s="48">
        <f t="shared" si="92"/>
        <v>0</v>
      </c>
      <c r="I65" s="65">
        <f t="shared" si="71"/>
        <v>6.2500000000000003E-3</v>
      </c>
      <c r="J65" s="49">
        <f t="shared" si="58"/>
        <v>0.81854414281695154</v>
      </c>
      <c r="K65" s="50">
        <f t="shared" si="59"/>
        <v>1.4007114264801688</v>
      </c>
      <c r="L65" s="60">
        <f t="shared" si="72"/>
        <v>0.31088226779580558</v>
      </c>
      <c r="M65" s="60">
        <f t="shared" si="73"/>
        <v>0.60605343445283477</v>
      </c>
      <c r="N65" s="60">
        <f t="shared" si="74"/>
        <v>0.30223622274049539</v>
      </c>
      <c r="O65" s="60">
        <f t="shared" si="75"/>
        <v>0.25967683106972167</v>
      </c>
      <c r="P65" s="60">
        <f t="shared" si="76"/>
        <v>0.4959241744506922</v>
      </c>
      <c r="Q65" s="60">
        <f t="shared" si="77"/>
        <v>0.38504379075176753</v>
      </c>
      <c r="R65" s="60">
        <f t="shared" si="78"/>
        <v>0.26533945540904352</v>
      </c>
      <c r="S65" s="60">
        <f t="shared" si="79"/>
        <v>0.26040299352999302</v>
      </c>
      <c r="T65" s="60">
        <f t="shared" si="80"/>
        <v>0.67806540659479952</v>
      </c>
      <c r="U65" s="60">
        <f t="shared" si="81"/>
        <v>0.72836716095925047</v>
      </c>
    </row>
    <row r="66" spans="1:21" x14ac:dyDescent="0.3">
      <c r="A66" s="133"/>
      <c r="B66" s="133"/>
      <c r="C66" s="47" t="s">
        <v>28</v>
      </c>
      <c r="D66" s="48">
        <f t="shared" ref="D66:H66" si="93">D51</f>
        <v>0.49656890392931002</v>
      </c>
      <c r="E66" s="48">
        <f t="shared" si="93"/>
        <v>0.49388753056234735</v>
      </c>
      <c r="F66" s="48">
        <f t="shared" si="93"/>
        <v>0.4671596822788277</v>
      </c>
      <c r="G66" s="48">
        <f t="shared" si="93"/>
        <v>0.75696594427244579</v>
      </c>
      <c r="H66" s="48">
        <f t="shared" si="93"/>
        <v>0.25612472160356359</v>
      </c>
      <c r="I66" s="65">
        <f t="shared" si="71"/>
        <v>6.2500000000000003E-3</v>
      </c>
      <c r="J66" s="49">
        <f t="shared" si="58"/>
        <v>0.61567905928005418</v>
      </c>
      <c r="K66" s="50">
        <f t="shared" si="59"/>
        <v>0.76543329955616313</v>
      </c>
      <c r="L66" s="60">
        <f t="shared" si="72"/>
        <v>0.31204280927163996</v>
      </c>
      <c r="M66" s="60">
        <f t="shared" si="73"/>
        <v>0.60535239755351922</v>
      </c>
      <c r="N66" s="60">
        <f t="shared" si="74"/>
        <v>0.30326699436260995</v>
      </c>
      <c r="O66" s="60">
        <f t="shared" si="75"/>
        <v>0.26278488802723871</v>
      </c>
      <c r="P66" s="60">
        <f t="shared" si="76"/>
        <v>0.49442542787039767</v>
      </c>
      <c r="Q66" s="60">
        <f t="shared" si="77"/>
        <v>0.38504379075176753</v>
      </c>
      <c r="R66" s="60">
        <f t="shared" si="78"/>
        <v>0.26533945540904352</v>
      </c>
      <c r="S66" s="60">
        <f t="shared" si="79"/>
        <v>0.26040299352999302</v>
      </c>
      <c r="T66" s="60">
        <f t="shared" si="80"/>
        <v>0.67806540659479952</v>
      </c>
      <c r="U66" s="60">
        <f t="shared" si="81"/>
        <v>0.72836716095925047</v>
      </c>
    </row>
    <row r="67" spans="1:21" x14ac:dyDescent="0.3">
      <c r="A67" s="133"/>
      <c r="B67" s="133"/>
      <c r="C67" s="47" t="s">
        <v>16</v>
      </c>
      <c r="D67" s="48">
        <f t="shared" ref="D67:H67" si="94">D52</f>
        <v>0.73350253807106602</v>
      </c>
      <c r="E67" s="48">
        <f t="shared" si="94"/>
        <v>4.8550471533356641E-2</v>
      </c>
      <c r="F67" s="48">
        <f t="shared" si="94"/>
        <v>0.27576006573541495</v>
      </c>
      <c r="G67" s="48">
        <f t="shared" si="94"/>
        <v>1</v>
      </c>
      <c r="H67" s="48">
        <f t="shared" si="94"/>
        <v>1</v>
      </c>
      <c r="I67" s="65">
        <f>$I$52*0.5</f>
        <v>6.2500000000000003E-3</v>
      </c>
      <c r="J67" s="49">
        <f t="shared" si="58"/>
        <v>1.1346828139383232</v>
      </c>
      <c r="K67" s="50">
        <f t="shared" si="59"/>
        <v>2.5803975859009613E-2</v>
      </c>
      <c r="L67" s="60">
        <f t="shared" si="72"/>
        <v>0.31204280927163996</v>
      </c>
      <c r="M67" s="60">
        <f t="shared" si="73"/>
        <v>0.60535239755351922</v>
      </c>
      <c r="N67" s="60">
        <f t="shared" si="74"/>
        <v>0.30326699436260995</v>
      </c>
      <c r="O67" s="60">
        <f t="shared" si="75"/>
        <v>0.26278488802723871</v>
      </c>
      <c r="P67" s="60">
        <f t="shared" si="76"/>
        <v>0.49442542787039767</v>
      </c>
      <c r="Q67" s="60">
        <f t="shared" si="77"/>
        <v>0.38722165792251317</v>
      </c>
      <c r="R67" s="60">
        <f t="shared" si="78"/>
        <v>0.2639845242598205</v>
      </c>
      <c r="S67" s="60">
        <f t="shared" si="79"/>
        <v>0.26049897523127691</v>
      </c>
      <c r="T67" s="60">
        <f t="shared" si="80"/>
        <v>0.68007749780358207</v>
      </c>
      <c r="U67" s="60">
        <f t="shared" si="81"/>
        <v>0.73006486620325517</v>
      </c>
    </row>
    <row r="68" spans="1:21" x14ac:dyDescent="0.3">
      <c r="A68" s="139">
        <v>5</v>
      </c>
      <c r="B68" s="140"/>
      <c r="C68" s="51" t="s">
        <v>12</v>
      </c>
      <c r="D68" s="59">
        <f>D53</f>
        <v>0</v>
      </c>
      <c r="E68" s="59">
        <f t="shared" ref="E68:H68" si="95">E53</f>
        <v>0.61159622773314715</v>
      </c>
      <c r="F68" s="59">
        <f t="shared" si="95"/>
        <v>4.0482059709668582E-2</v>
      </c>
      <c r="G68" s="59">
        <f t="shared" si="95"/>
        <v>0.72213622291021651</v>
      </c>
      <c r="H68" s="59">
        <f t="shared" si="95"/>
        <v>0.3541202672605791</v>
      </c>
      <c r="I68" s="66">
        <f>$I$67*0.5</f>
        <v>3.1250000000000002E-3</v>
      </c>
      <c r="J68" s="53">
        <f t="shared" si="58"/>
        <v>0.6302021969705599</v>
      </c>
      <c r="K68" s="54">
        <f t="shared" si="59"/>
        <v>0.83480266361086908</v>
      </c>
      <c r="L68" s="61">
        <f t="shared" si="60"/>
        <v>0.31106767549266606</v>
      </c>
      <c r="M68" s="61">
        <f t="shared" si="61"/>
        <v>0.6053719095228306</v>
      </c>
      <c r="N68" s="61">
        <f t="shared" si="62"/>
        <v>0.30244579144181949</v>
      </c>
      <c r="O68" s="61">
        <f t="shared" si="63"/>
        <v>0.26422036094874801</v>
      </c>
      <c r="P68" s="61">
        <f t="shared" si="64"/>
        <v>0.49398697424349197</v>
      </c>
      <c r="Q68" s="61">
        <f t="shared" si="65"/>
        <v>0.38722165792251317</v>
      </c>
      <c r="R68" s="61">
        <f t="shared" si="66"/>
        <v>0.2639845242598205</v>
      </c>
      <c r="S68" s="61">
        <f t="shared" si="67"/>
        <v>0.26049897523127691</v>
      </c>
      <c r="T68" s="61">
        <f t="shared" si="68"/>
        <v>0.68007749780358207</v>
      </c>
      <c r="U68" s="61">
        <f t="shared" si="69"/>
        <v>0.73006486620325517</v>
      </c>
    </row>
    <row r="69" spans="1:21" x14ac:dyDescent="0.3">
      <c r="A69" s="141"/>
      <c r="B69" s="142"/>
      <c r="C69" s="51" t="s">
        <v>14</v>
      </c>
      <c r="D69" s="59">
        <f t="shared" ref="D69:H69" si="96">D54</f>
        <v>0.17460988907689415</v>
      </c>
      <c r="E69" s="59">
        <f t="shared" si="96"/>
        <v>0.66224240307369886</v>
      </c>
      <c r="F69" s="59">
        <f t="shared" si="96"/>
        <v>8.1621473568885189E-2</v>
      </c>
      <c r="G69" s="59">
        <f t="shared" si="96"/>
        <v>0.40789473684210492</v>
      </c>
      <c r="H69" s="59">
        <f t="shared" si="96"/>
        <v>0.33184855233853017</v>
      </c>
      <c r="I69" s="66">
        <f t="shared" ref="I69:I81" si="97">$I$67*0.5</f>
        <v>3.1250000000000002E-3</v>
      </c>
      <c r="J69" s="53">
        <f t="shared" si="58"/>
        <v>0.34285500436837074</v>
      </c>
      <c r="K69" s="54">
        <f t="shared" si="59"/>
        <v>0.84149274038419919</v>
      </c>
      <c r="L69" s="61">
        <f t="shared" si="60"/>
        <v>0.3106412449101168</v>
      </c>
      <c r="M69" s="61">
        <f t="shared" si="61"/>
        <v>0.60554962981517702</v>
      </c>
      <c r="N69" s="61">
        <f t="shared" si="62"/>
        <v>0.30175571544846658</v>
      </c>
      <c r="O69" s="61">
        <f t="shared" si="63"/>
        <v>0.26466934337341474</v>
      </c>
      <c r="P69" s="61">
        <f t="shared" si="64"/>
        <v>0.49348029167503898</v>
      </c>
      <c r="Q69" s="61">
        <f t="shared" si="65"/>
        <v>0.38722165792251317</v>
      </c>
      <c r="R69" s="61">
        <f t="shared" si="66"/>
        <v>0.2639845242598205</v>
      </c>
      <c r="S69" s="61">
        <f t="shared" si="67"/>
        <v>0.26049897523127691</v>
      </c>
      <c r="T69" s="61">
        <f t="shared" si="68"/>
        <v>0.68007749780358207</v>
      </c>
      <c r="U69" s="61">
        <f t="shared" si="69"/>
        <v>0.73006486620325517</v>
      </c>
    </row>
    <row r="70" spans="1:21" x14ac:dyDescent="0.3">
      <c r="A70" s="141"/>
      <c r="B70" s="142"/>
      <c r="C70" s="51" t="s">
        <v>58</v>
      </c>
      <c r="D70" s="59">
        <f t="shared" ref="D70:H70" si="98">D55</f>
        <v>7.2006016168452744E-2</v>
      </c>
      <c r="E70" s="59">
        <f t="shared" si="98"/>
        <v>0.69018512050296899</v>
      </c>
      <c r="F70" s="59">
        <f t="shared" si="98"/>
        <v>3.1607778690769625E-2</v>
      </c>
      <c r="G70" s="59">
        <f t="shared" si="98"/>
        <v>0.67724458204334359</v>
      </c>
      <c r="H70" s="59">
        <f t="shared" si="98"/>
        <v>0.35857461024498899</v>
      </c>
      <c r="I70" s="66">
        <f t="shared" si="97"/>
        <v>3.1250000000000002E-3</v>
      </c>
      <c r="J70" s="53">
        <f t="shared" si="58"/>
        <v>0.57053283591800852</v>
      </c>
      <c r="K70" s="54">
        <f t="shared" si="59"/>
        <v>0.83958162811495307</v>
      </c>
      <c r="L70" s="61">
        <f t="shared" si="60"/>
        <v>0.30989550982029912</v>
      </c>
      <c r="M70" s="61">
        <f t="shared" si="61"/>
        <v>0.60581411572357635</v>
      </c>
      <c r="N70" s="61">
        <f t="shared" si="62"/>
        <v>0.30091150314609877</v>
      </c>
      <c r="O70" s="61">
        <f t="shared" si="63"/>
        <v>0.26595864099425826</v>
      </c>
      <c r="P70" s="61">
        <f t="shared" si="64"/>
        <v>0.49305871142057006</v>
      </c>
      <c r="Q70" s="61">
        <f t="shared" si="65"/>
        <v>0.38722165792251317</v>
      </c>
      <c r="R70" s="61">
        <f t="shared" si="66"/>
        <v>0.2639845242598205</v>
      </c>
      <c r="S70" s="61">
        <f t="shared" si="67"/>
        <v>0.26049897523127691</v>
      </c>
      <c r="T70" s="61">
        <f t="shared" si="68"/>
        <v>0.68007749780358207</v>
      </c>
      <c r="U70" s="61">
        <f t="shared" si="69"/>
        <v>0.73006486620325517</v>
      </c>
    </row>
    <row r="71" spans="1:21" x14ac:dyDescent="0.3">
      <c r="A71" s="141"/>
      <c r="B71" s="142"/>
      <c r="C71" s="51" t="s">
        <v>19</v>
      </c>
      <c r="D71" s="59">
        <f t="shared" ref="D71:H71" si="99">D56</f>
        <v>0.24431284075954127</v>
      </c>
      <c r="E71" s="59">
        <f t="shared" si="99"/>
        <v>0.39923157527069519</v>
      </c>
      <c r="F71" s="59">
        <f t="shared" si="99"/>
        <v>0</v>
      </c>
      <c r="G71" s="59">
        <f t="shared" si="99"/>
        <v>0.82043343653250722</v>
      </c>
      <c r="H71" s="59">
        <f t="shared" si="99"/>
        <v>0.52783964365256131</v>
      </c>
      <c r="I71" s="66">
        <f t="shared" si="97"/>
        <v>3.1250000000000002E-3</v>
      </c>
      <c r="J71" s="53">
        <f t="shared" si="58"/>
        <v>0.66796495219498842</v>
      </c>
      <c r="K71" s="54">
        <f t="shared" si="59"/>
        <v>0.57314869188874107</v>
      </c>
      <c r="L71" s="61">
        <f t="shared" si="60"/>
        <v>0.30989550982029912</v>
      </c>
      <c r="M71" s="61">
        <f t="shared" si="61"/>
        <v>0.60581411572357635</v>
      </c>
      <c r="N71" s="61">
        <f t="shared" si="62"/>
        <v>0.30091150314609877</v>
      </c>
      <c r="O71" s="61">
        <f t="shared" si="63"/>
        <v>0.26595864099425826</v>
      </c>
      <c r="P71" s="61">
        <f t="shared" si="64"/>
        <v>0.49305871142057006</v>
      </c>
      <c r="Q71" s="61">
        <f t="shared" si="65"/>
        <v>0.38677506786887889</v>
      </c>
      <c r="R71" s="61">
        <f t="shared" si="66"/>
        <v>0.26440717129422947</v>
      </c>
      <c r="S71" s="61">
        <f t="shared" si="67"/>
        <v>0.25968491593367915</v>
      </c>
      <c r="T71" s="61">
        <f t="shared" si="68"/>
        <v>0.68051611011211</v>
      </c>
      <c r="U71" s="61">
        <f t="shared" si="69"/>
        <v>0.72943291238278429</v>
      </c>
    </row>
    <row r="72" spans="1:21" x14ac:dyDescent="0.3">
      <c r="A72" s="141"/>
      <c r="B72" s="142"/>
      <c r="C72" s="51" t="s">
        <v>22</v>
      </c>
      <c r="D72" s="59">
        <f t="shared" ref="D72:H72" si="100">D57</f>
        <v>0.31284075954126711</v>
      </c>
      <c r="E72" s="59">
        <f t="shared" si="100"/>
        <v>0.24694376528117373</v>
      </c>
      <c r="F72" s="59">
        <f t="shared" si="100"/>
        <v>0.18148452478772936</v>
      </c>
      <c r="G72" s="59">
        <f t="shared" si="100"/>
        <v>0.80417956656346745</v>
      </c>
      <c r="H72" s="59">
        <f t="shared" si="100"/>
        <v>0.34298440979955463</v>
      </c>
      <c r="I72" s="66">
        <f t="shared" si="97"/>
        <v>3.1250000000000002E-3</v>
      </c>
      <c r="J72" s="53">
        <f t="shared" si="58"/>
        <v>0.67473214449142249</v>
      </c>
      <c r="K72" s="54">
        <f t="shared" si="59"/>
        <v>0.64313894822002904</v>
      </c>
      <c r="L72" s="61">
        <f t="shared" si="60"/>
        <v>0.30989550982029912</v>
      </c>
      <c r="M72" s="61">
        <f t="shared" si="61"/>
        <v>0.60581411572357635</v>
      </c>
      <c r="N72" s="61">
        <f t="shared" si="62"/>
        <v>0.30091150314609877</v>
      </c>
      <c r="O72" s="61">
        <f t="shared" si="63"/>
        <v>0.26595864099425826</v>
      </c>
      <c r="P72" s="61">
        <f t="shared" si="64"/>
        <v>0.49305871142057006</v>
      </c>
      <c r="Q72" s="61">
        <f t="shared" si="65"/>
        <v>0.38654402315535508</v>
      </c>
      <c r="R72" s="61">
        <f t="shared" si="66"/>
        <v>0.26435259815043866</v>
      </c>
      <c r="S72" s="61">
        <f t="shared" si="67"/>
        <v>0.25944053971134806</v>
      </c>
      <c r="T72" s="61">
        <f t="shared" si="68"/>
        <v>0.68090255841352054</v>
      </c>
      <c r="U72" s="61">
        <f t="shared" si="69"/>
        <v>0.72822526081221173</v>
      </c>
    </row>
    <row r="73" spans="1:21" x14ac:dyDescent="0.3">
      <c r="A73" s="141"/>
      <c r="B73" s="142"/>
      <c r="C73" s="51" t="s">
        <v>23</v>
      </c>
      <c r="D73" s="59">
        <f t="shared" ref="D73:H73" si="101">D58</f>
        <v>0.51193833427335966</v>
      </c>
      <c r="E73" s="59">
        <f t="shared" si="101"/>
        <v>0.52846664338106875</v>
      </c>
      <c r="F73" s="59">
        <f t="shared" si="101"/>
        <v>0.56077786907696525</v>
      </c>
      <c r="G73" s="59">
        <f t="shared" si="101"/>
        <v>0.67105263157894746</v>
      </c>
      <c r="H73" s="59">
        <f t="shared" si="101"/>
        <v>0.43429844097995557</v>
      </c>
      <c r="I73" s="66">
        <f t="shared" si="97"/>
        <v>3.1250000000000002E-3</v>
      </c>
      <c r="J73" s="53">
        <f t="shared" si="58"/>
        <v>0.53093160870581313</v>
      </c>
      <c r="K73" s="54">
        <f t="shared" si="59"/>
        <v>0.68579004739712524</v>
      </c>
      <c r="L73" s="61">
        <f t="shared" si="60"/>
        <v>0.31052689364671493</v>
      </c>
      <c r="M73" s="61">
        <f t="shared" si="61"/>
        <v>0.60557240487250596</v>
      </c>
      <c r="N73" s="61">
        <f t="shared" si="62"/>
        <v>0.30172358553963274</v>
      </c>
      <c r="O73" s="61">
        <f t="shared" si="63"/>
        <v>0.26722455971483539</v>
      </c>
      <c r="P73" s="61">
        <f t="shared" si="64"/>
        <v>0.49287508557544313</v>
      </c>
      <c r="Q73" s="61">
        <f t="shared" si="65"/>
        <v>0.38654402315535508</v>
      </c>
      <c r="R73" s="61">
        <f t="shared" si="66"/>
        <v>0.26435259815043866</v>
      </c>
      <c r="S73" s="61">
        <f t="shared" si="67"/>
        <v>0.25944053971134806</v>
      </c>
      <c r="T73" s="61">
        <f t="shared" si="68"/>
        <v>0.68090255841352054</v>
      </c>
      <c r="U73" s="61">
        <f t="shared" si="69"/>
        <v>0.72822526081221173</v>
      </c>
    </row>
    <row r="74" spans="1:21" x14ac:dyDescent="0.3">
      <c r="A74" s="141"/>
      <c r="B74" s="142"/>
      <c r="C74" s="51" t="s">
        <v>26</v>
      </c>
      <c r="D74" s="59">
        <f t="shared" ref="D74:H74" si="102">D59</f>
        <v>1</v>
      </c>
      <c r="E74" s="59">
        <f t="shared" si="102"/>
        <v>3.457911281872169E-2</v>
      </c>
      <c r="F74" s="59">
        <f t="shared" si="102"/>
        <v>1</v>
      </c>
      <c r="G74" s="59">
        <f t="shared" si="102"/>
        <v>0.68498452012383848</v>
      </c>
      <c r="H74" s="59">
        <f t="shared" si="102"/>
        <v>0.32516703786191542</v>
      </c>
      <c r="I74" s="66">
        <f t="shared" si="97"/>
        <v>3.1250000000000002E-3</v>
      </c>
      <c r="J74" s="53">
        <f t="shared" si="58"/>
        <v>1.2213295332281568</v>
      </c>
      <c r="K74" s="54">
        <f t="shared" si="59"/>
        <v>1.1750009743283716</v>
      </c>
      <c r="L74" s="61">
        <f t="shared" si="60"/>
        <v>0.31052689364671493</v>
      </c>
      <c r="M74" s="61">
        <f t="shared" si="61"/>
        <v>0.60557240487250596</v>
      </c>
      <c r="N74" s="61">
        <f t="shared" si="62"/>
        <v>0.30172358553963274</v>
      </c>
      <c r="O74" s="61">
        <f t="shared" si="63"/>
        <v>0.26722455971483539</v>
      </c>
      <c r="P74" s="61">
        <f t="shared" si="64"/>
        <v>0.49287508557544313</v>
      </c>
      <c r="Q74" s="61">
        <f t="shared" si="65"/>
        <v>0.3884610730829946</v>
      </c>
      <c r="R74" s="61">
        <f t="shared" si="66"/>
        <v>0.26363455600877705</v>
      </c>
      <c r="S74" s="61">
        <f t="shared" si="67"/>
        <v>0.26175478802475011</v>
      </c>
      <c r="T74" s="61">
        <f t="shared" si="68"/>
        <v>0.68091531454386534</v>
      </c>
      <c r="U74" s="61">
        <f t="shared" si="69"/>
        <v>0.72696570386549209</v>
      </c>
    </row>
    <row r="75" spans="1:21" x14ac:dyDescent="0.3">
      <c r="A75" s="141"/>
      <c r="B75" s="142"/>
      <c r="C75" s="51" t="s">
        <v>9</v>
      </c>
      <c r="D75" s="59">
        <f t="shared" ref="D75:H75" si="103">D60</f>
        <v>0.25902425267907497</v>
      </c>
      <c r="E75" s="59">
        <f t="shared" si="103"/>
        <v>0.25916870415647913</v>
      </c>
      <c r="F75" s="59">
        <f t="shared" si="103"/>
        <v>0.13700356066830999</v>
      </c>
      <c r="G75" s="59">
        <f t="shared" si="103"/>
        <v>0.66408668730650133</v>
      </c>
      <c r="H75" s="59">
        <f t="shared" si="103"/>
        <v>0.18930957683741642</v>
      </c>
      <c r="I75" s="66">
        <f t="shared" si="97"/>
        <v>3.1250000000000002E-3</v>
      </c>
      <c r="J75" s="53">
        <f t="shared" si="58"/>
        <v>0.63200656555289847</v>
      </c>
      <c r="K75" s="54">
        <f t="shared" si="59"/>
        <v>0.75516622856080584</v>
      </c>
      <c r="L75" s="61">
        <f t="shared" si="60"/>
        <v>0.31036594789369104</v>
      </c>
      <c r="M75" s="61">
        <f t="shared" si="61"/>
        <v>0.60448989330776837</v>
      </c>
      <c r="N75" s="61">
        <f t="shared" si="62"/>
        <v>0.30120883546190985</v>
      </c>
      <c r="O75" s="61">
        <f t="shared" si="63"/>
        <v>0.26846475386355934</v>
      </c>
      <c r="P75" s="61">
        <f t="shared" si="64"/>
        <v>0.49192644336063679</v>
      </c>
      <c r="Q75" s="61">
        <f t="shared" si="65"/>
        <v>0.3884610730829946</v>
      </c>
      <c r="R75" s="61">
        <f t="shared" si="66"/>
        <v>0.26363455600877705</v>
      </c>
      <c r="S75" s="61">
        <f t="shared" si="67"/>
        <v>0.26175478802475011</v>
      </c>
      <c r="T75" s="61">
        <f t="shared" si="68"/>
        <v>0.68091531454386534</v>
      </c>
      <c r="U75" s="61">
        <f t="shared" si="69"/>
        <v>0.72696570386549209</v>
      </c>
    </row>
    <row r="76" spans="1:21" x14ac:dyDescent="0.3">
      <c r="A76" s="141"/>
      <c r="B76" s="142"/>
      <c r="C76" s="51" t="s">
        <v>6</v>
      </c>
      <c r="D76" s="59">
        <f t="shared" ref="D76:H76" si="104">D61</f>
        <v>0.93946230494453853</v>
      </c>
      <c r="E76" s="59">
        <f t="shared" si="104"/>
        <v>0.35277680754453367</v>
      </c>
      <c r="F76" s="59">
        <f t="shared" si="104"/>
        <v>0.91985757326759776</v>
      </c>
      <c r="G76" s="59">
        <f t="shared" si="104"/>
        <v>0.16563467492260064</v>
      </c>
      <c r="H76" s="59">
        <f t="shared" si="104"/>
        <v>5.1224944320712597E-2</v>
      </c>
      <c r="I76" s="66">
        <f t="shared" si="97"/>
        <v>3.1250000000000002E-3</v>
      </c>
      <c r="J76" s="53">
        <f t="shared" si="58"/>
        <v>1.0230541535904676</v>
      </c>
      <c r="K76" s="54">
        <f t="shared" si="59"/>
        <v>1.2984232251386585</v>
      </c>
      <c r="L76" s="61">
        <f t="shared" si="60"/>
        <v>0.31233187400947493</v>
      </c>
      <c r="M76" s="61">
        <f t="shared" si="61"/>
        <v>0.6037032899147583</v>
      </c>
      <c r="N76" s="61">
        <f t="shared" si="62"/>
        <v>0.30314211276755265</v>
      </c>
      <c r="O76" s="61">
        <f t="shared" si="63"/>
        <v>0.26814340986686885</v>
      </c>
      <c r="P76" s="61">
        <f t="shared" si="64"/>
        <v>0.49054925117613701</v>
      </c>
      <c r="Q76" s="61">
        <f t="shared" si="65"/>
        <v>0.3884610730829946</v>
      </c>
      <c r="R76" s="61">
        <f t="shared" si="66"/>
        <v>0.26363455600877705</v>
      </c>
      <c r="S76" s="61">
        <f t="shared" si="67"/>
        <v>0.26175478802475011</v>
      </c>
      <c r="T76" s="61">
        <f t="shared" si="68"/>
        <v>0.68091531454386534</v>
      </c>
      <c r="U76" s="61">
        <f t="shared" si="69"/>
        <v>0.72696570386549209</v>
      </c>
    </row>
    <row r="77" spans="1:21" x14ac:dyDescent="0.3">
      <c r="A77" s="141"/>
      <c r="B77" s="142"/>
      <c r="C77" s="51" t="s">
        <v>21</v>
      </c>
      <c r="D77" s="59">
        <f t="shared" ref="D77:H77" si="105">D62</f>
        <v>0.54328821206993805</v>
      </c>
      <c r="E77" s="59">
        <f t="shared" si="105"/>
        <v>0</v>
      </c>
      <c r="F77" s="59">
        <f t="shared" si="105"/>
        <v>0.27778690769652142</v>
      </c>
      <c r="G77" s="59">
        <f t="shared" si="105"/>
        <v>0.59907120743034004</v>
      </c>
      <c r="H77" s="59">
        <f t="shared" si="105"/>
        <v>0.32739420935412028</v>
      </c>
      <c r="I77" s="66">
        <f t="shared" si="97"/>
        <v>3.1250000000000002E-3</v>
      </c>
      <c r="J77" s="53">
        <f t="shared" si="58"/>
        <v>0.74469735707906837</v>
      </c>
      <c r="K77" s="54">
        <f t="shared" si="59"/>
        <v>0.70710791491156377</v>
      </c>
      <c r="L77" s="61">
        <f t="shared" si="60"/>
        <v>0.31233187400947493</v>
      </c>
      <c r="M77" s="61">
        <f t="shared" si="61"/>
        <v>0.6037032899147583</v>
      </c>
      <c r="N77" s="61">
        <f t="shared" si="62"/>
        <v>0.30314211276755265</v>
      </c>
      <c r="O77" s="61">
        <f t="shared" si="63"/>
        <v>0.26814340986686885</v>
      </c>
      <c r="P77" s="61">
        <f t="shared" si="64"/>
        <v>0.49054925117613701</v>
      </c>
      <c r="Q77" s="61">
        <f t="shared" si="65"/>
        <v>0.38894490789232877</v>
      </c>
      <c r="R77" s="61">
        <f t="shared" si="66"/>
        <v>0.26281069802124962</v>
      </c>
      <c r="S77" s="61">
        <f t="shared" si="67"/>
        <v>0.2618048883987244</v>
      </c>
      <c r="T77" s="61">
        <f t="shared" si="68"/>
        <v>0.68065955170913561</v>
      </c>
      <c r="U77" s="61">
        <f t="shared" si="69"/>
        <v>0.72571704294514405</v>
      </c>
    </row>
    <row r="78" spans="1:21" x14ac:dyDescent="0.3">
      <c r="A78" s="141"/>
      <c r="B78" s="142"/>
      <c r="C78" s="51" t="s">
        <v>4</v>
      </c>
      <c r="D78" s="59">
        <f t="shared" ref="D78:H78" si="106">D63</f>
        <v>9.4096634705771787E-2</v>
      </c>
      <c r="E78" s="59">
        <f t="shared" si="106"/>
        <v>0.99511002444987773</v>
      </c>
      <c r="F78" s="59">
        <f t="shared" si="106"/>
        <v>0.19895918926321551</v>
      </c>
      <c r="G78" s="59">
        <f t="shared" si="106"/>
        <v>3.4055727554179384E-2</v>
      </c>
      <c r="H78" s="59">
        <f t="shared" si="106"/>
        <v>1.5590200445434363E-2</v>
      </c>
      <c r="I78" s="66">
        <f t="shared" si="97"/>
        <v>3.1250000000000002E-3</v>
      </c>
      <c r="J78" s="53">
        <f t="shared" si="58"/>
        <v>0.70147207780840248</v>
      </c>
      <c r="K78" s="54">
        <f t="shared" si="59"/>
        <v>1.3249040484126657</v>
      </c>
      <c r="L78" s="61">
        <f t="shared" si="60"/>
        <v>0.31164988888665085</v>
      </c>
      <c r="M78" s="61">
        <f t="shared" si="61"/>
        <v>0.60492643596018059</v>
      </c>
      <c r="N78" s="61">
        <f t="shared" si="62"/>
        <v>0.30281654113160161</v>
      </c>
      <c r="O78" s="61">
        <f t="shared" si="63"/>
        <v>0.26741188585964171</v>
      </c>
      <c r="P78" s="61">
        <f t="shared" si="64"/>
        <v>0.48906500414260357</v>
      </c>
      <c r="Q78" s="61">
        <f t="shared" si="65"/>
        <v>0.38894490789232877</v>
      </c>
      <c r="R78" s="61">
        <f t="shared" si="66"/>
        <v>0.26281069802124962</v>
      </c>
      <c r="S78" s="61">
        <f t="shared" si="67"/>
        <v>0.2618048883987244</v>
      </c>
      <c r="T78" s="61">
        <f t="shared" si="68"/>
        <v>0.68065955170913561</v>
      </c>
      <c r="U78" s="61">
        <f t="shared" si="69"/>
        <v>0.72571704294514405</v>
      </c>
    </row>
    <row r="79" spans="1:21" x14ac:dyDescent="0.3">
      <c r="A79" s="141"/>
      <c r="B79" s="142"/>
      <c r="C79" s="51" t="s">
        <v>59</v>
      </c>
      <c r="D79" s="59">
        <f t="shared" ref="D79:H79" si="107">D64</f>
        <v>5.1231434480165448E-2</v>
      </c>
      <c r="E79" s="59">
        <f t="shared" si="107"/>
        <v>0.46769123297240672</v>
      </c>
      <c r="F79" s="59">
        <f t="shared" si="107"/>
        <v>7.5650506710490284E-2</v>
      </c>
      <c r="G79" s="59">
        <f t="shared" si="107"/>
        <v>0</v>
      </c>
      <c r="H79" s="59">
        <f t="shared" si="107"/>
        <v>0.13585746102449897</v>
      </c>
      <c r="I79" s="66">
        <f t="shared" si="97"/>
        <v>3.1250000000000002E-3</v>
      </c>
      <c r="J79" s="53">
        <f t="shared" si="58"/>
        <v>0.5783773549713972</v>
      </c>
      <c r="K79" s="54">
        <f t="shared" si="59"/>
        <v>1.1152743540498165</v>
      </c>
      <c r="L79" s="61">
        <f t="shared" si="60"/>
        <v>0.31083608121663059</v>
      </c>
      <c r="M79" s="61">
        <f t="shared" si="61"/>
        <v>0.60449757595084375</v>
      </c>
      <c r="N79" s="61">
        <f t="shared" si="62"/>
        <v>0.30210664727403563</v>
      </c>
      <c r="O79" s="61">
        <f t="shared" si="63"/>
        <v>0.26657622371633033</v>
      </c>
      <c r="P79" s="61">
        <f t="shared" si="64"/>
        <v>0.48796123057035951</v>
      </c>
      <c r="Q79" s="61">
        <f t="shared" si="65"/>
        <v>0.38894490789232877</v>
      </c>
      <c r="R79" s="61">
        <f t="shared" si="66"/>
        <v>0.26281069802124962</v>
      </c>
      <c r="S79" s="61">
        <f t="shared" si="67"/>
        <v>0.2618048883987244</v>
      </c>
      <c r="T79" s="61">
        <f t="shared" si="68"/>
        <v>0.68065955170913561</v>
      </c>
      <c r="U79" s="61">
        <f t="shared" si="69"/>
        <v>0.72571704294514405</v>
      </c>
    </row>
    <row r="80" spans="1:21" x14ac:dyDescent="0.3">
      <c r="A80" s="141"/>
      <c r="B80" s="142"/>
      <c r="C80" s="51" t="s">
        <v>29</v>
      </c>
      <c r="D80" s="59">
        <f t="shared" ref="D80:H80" si="108">D65</f>
        <v>0.27679075014100402</v>
      </c>
      <c r="E80" s="59">
        <f t="shared" si="108"/>
        <v>1</v>
      </c>
      <c r="F80" s="59">
        <f t="shared" si="108"/>
        <v>0.74615173924952072</v>
      </c>
      <c r="G80" s="59">
        <f t="shared" si="108"/>
        <v>1.0061919504643609E-2</v>
      </c>
      <c r="H80" s="59">
        <f t="shared" si="108"/>
        <v>0</v>
      </c>
      <c r="I80" s="66">
        <f t="shared" si="97"/>
        <v>3.1250000000000002E-3</v>
      </c>
      <c r="J80" s="53">
        <f t="shared" si="58"/>
        <v>0.81158058534520772</v>
      </c>
      <c r="K80" s="54">
        <f t="shared" si="59"/>
        <v>1.4021543143482194</v>
      </c>
      <c r="L80" s="61">
        <f t="shared" si="60"/>
        <v>0.31072968955701924</v>
      </c>
      <c r="M80" s="61">
        <f t="shared" si="61"/>
        <v>0.60573352102599731</v>
      </c>
      <c r="N80" s="61">
        <f t="shared" si="62"/>
        <v>0.30349428818645902</v>
      </c>
      <c r="O80" s="61">
        <f t="shared" si="63"/>
        <v>0.2657746165156688</v>
      </c>
      <c r="P80" s="61">
        <f t="shared" si="64"/>
        <v>0.48643635172482713</v>
      </c>
      <c r="Q80" s="61">
        <f t="shared" si="65"/>
        <v>0.38894490789232877</v>
      </c>
      <c r="R80" s="61">
        <f t="shared" si="66"/>
        <v>0.26281069802124962</v>
      </c>
      <c r="S80" s="61">
        <f t="shared" si="67"/>
        <v>0.2618048883987244</v>
      </c>
      <c r="T80" s="61">
        <f t="shared" si="68"/>
        <v>0.68065955170913561</v>
      </c>
      <c r="U80" s="61">
        <f t="shared" si="69"/>
        <v>0.72571704294514405</v>
      </c>
    </row>
    <row r="81" spans="1:24" x14ac:dyDescent="0.3">
      <c r="A81" s="141"/>
      <c r="B81" s="142"/>
      <c r="C81" s="51" t="s">
        <v>28</v>
      </c>
      <c r="D81" s="59">
        <f t="shared" ref="D81:H81" si="109">D66</f>
        <v>0.49656890392931002</v>
      </c>
      <c r="E81" s="59">
        <f t="shared" si="109"/>
        <v>0.49388753056234735</v>
      </c>
      <c r="F81" s="59">
        <f t="shared" si="109"/>
        <v>0.4671596822788277</v>
      </c>
      <c r="G81" s="59">
        <f t="shared" si="109"/>
        <v>0.75696594427244579</v>
      </c>
      <c r="H81" s="59">
        <f t="shared" si="109"/>
        <v>0.25612472160356359</v>
      </c>
      <c r="I81" s="66">
        <f t="shared" si="97"/>
        <v>3.1250000000000002E-3</v>
      </c>
      <c r="J81" s="53">
        <f>SQRT((L80-D81)^2+(M80-E81)^2+(N80-F81)^2+(O80-G81)^2+(P80-H81)^2)</f>
        <v>0.60674909792870291</v>
      </c>
      <c r="K81" s="54">
        <f>SQRT((Q80-D81)^2+(R80-E81)^2+(S80-F81)^2+(T80-G81)^2+(U80-H81))</f>
        <v>0.76325946133496503</v>
      </c>
      <c r="L81" s="61">
        <f>IF(J81&lt;K81,L80+I81*(D81-L80),L80)</f>
        <v>0.31131043710193262</v>
      </c>
      <c r="M81" s="61">
        <f>IF(J81&lt;K81,M80+I81*(E81-M80),M80)</f>
        <v>0.60538400230579836</v>
      </c>
      <c r="N81" s="61">
        <f>IF(J81&lt;K81,N80+I81*(F81-N80),N80)</f>
        <v>0.30400574254299767</v>
      </c>
      <c r="O81" s="61">
        <f>IF(J81&lt;K81,O80+I81*(G81-O80),O80)</f>
        <v>0.26730958941490873</v>
      </c>
      <c r="P81" s="61">
        <f>IF(J81&lt;K81,P80+I81*(H81-P80),P80)</f>
        <v>0.48571662788069819</v>
      </c>
      <c r="Q81" s="61">
        <f>IF(K81&lt;=J81,Q80+I81*(D81-Q80),Q80)</f>
        <v>0.38894490789232877</v>
      </c>
      <c r="R81" s="61">
        <f>IF(K81&lt;=J81,R80+I81*(E81-R80),R80)</f>
        <v>0.26281069802124962</v>
      </c>
      <c r="S81" s="61">
        <f>IF(K81&lt;=J81,S80+I81*(F81-S80),S80)</f>
        <v>0.2618048883987244</v>
      </c>
      <c r="T81" s="61">
        <f>IF(K81&lt;=J81,T80+I81*(G81-T80),T80)</f>
        <v>0.68065955170913561</v>
      </c>
      <c r="U81" s="61">
        <f>IF(K81&lt;=J81,U80+I81*(H81-U80),U80)</f>
        <v>0.72571704294514405</v>
      </c>
    </row>
    <row r="82" spans="1:24" x14ac:dyDescent="0.3">
      <c r="A82" s="143"/>
      <c r="B82" s="144"/>
      <c r="C82" s="51" t="s">
        <v>16</v>
      </c>
      <c r="D82" s="67">
        <f>D67</f>
        <v>0.73350253807106602</v>
      </c>
      <c r="E82" s="67">
        <f t="shared" ref="E82:H82" si="110">E67</f>
        <v>4.8550471533356641E-2</v>
      </c>
      <c r="F82" s="67">
        <f t="shared" si="110"/>
        <v>0.27576006573541495</v>
      </c>
      <c r="G82" s="67">
        <f t="shared" si="110"/>
        <v>1</v>
      </c>
      <c r="H82" s="67">
        <f t="shared" si="110"/>
        <v>1</v>
      </c>
      <c r="I82" s="66">
        <f>$I$67*0.5</f>
        <v>3.1250000000000002E-3</v>
      </c>
      <c r="J82" s="53">
        <f>SQRT((L81-D82)^2+(M81-E82)^2+(N81-F82)^2+(O81-G82)^2+(P81-H82)^2)</f>
        <v>1.1359710357105515</v>
      </c>
      <c r="K82" s="54">
        <f>SQRT((Q81-D82)^2+(R81-E82)^2+(S81-F82)^2+(T81-G82)^2+(U81-H82)^2)</f>
        <v>0.58483468996708399</v>
      </c>
      <c r="L82" s="61">
        <f>IF(J82&lt;K82,L81+I82*(D82-L81),L81)</f>
        <v>0.31131043710193262</v>
      </c>
      <c r="M82" s="61">
        <f>IF(J82&lt;K82,M81+I82*(E82-M81),M81)</f>
        <v>0.60538400230579836</v>
      </c>
      <c r="N82" s="61">
        <f>IF(J82&lt;K82,N81+I82*(F82-N81),N81)</f>
        <v>0.30400574254299767</v>
      </c>
      <c r="O82" s="61">
        <f>IF(J82&lt;K82,O81+I82*(G82-O81),O81)</f>
        <v>0.26730958941490873</v>
      </c>
      <c r="P82" s="61">
        <f>IF(J82&lt;K82,P81+I82*(H82-P81),P81)</f>
        <v>0.48571662788069819</v>
      </c>
      <c r="Q82" s="61">
        <f>IF(K82&lt;=J82,Q81+I82*(D82-Q81),Q81)</f>
        <v>0.39002165048663734</v>
      </c>
      <c r="R82" s="61">
        <f>IF(K82&lt;=J82,R81+I82*(E82-R81),R81)</f>
        <v>0.26214113481347495</v>
      </c>
      <c r="S82" s="61">
        <f>IF(K82&lt;=J82,S81+I82*(F82-S81),S81)</f>
        <v>0.26184849832790158</v>
      </c>
      <c r="T82" s="61">
        <f>IF(K82&lt;=J82,T81+I82*(G82-T81),T81)</f>
        <v>0.68165749061004455</v>
      </c>
      <c r="U82" s="61">
        <f>IF(K82&lt;=J82,U81+I82*(H82-U81),U81)</f>
        <v>0.72657417718594053</v>
      </c>
    </row>
    <row r="86" spans="1:24" x14ac:dyDescent="0.3">
      <c r="A86" s="135" t="s">
        <v>129</v>
      </c>
      <c r="B86" s="135"/>
      <c r="C86" s="36" t="str">
        <f t="shared" ref="C86:H86" si="111">C6</f>
        <v>KABUPATEN/KOTA</v>
      </c>
      <c r="D86" s="36" t="str">
        <f t="shared" si="111"/>
        <v>JP</v>
      </c>
      <c r="E86" s="36" t="str">
        <f t="shared" si="111"/>
        <v>PPJK</v>
      </c>
      <c r="F86" s="36" t="str">
        <f t="shared" si="111"/>
        <v>JPM</v>
      </c>
      <c r="G86" s="36" t="str">
        <f t="shared" si="111"/>
        <v>PAMF</v>
      </c>
      <c r="H86" s="36" t="str">
        <f t="shared" si="111"/>
        <v>RLS</v>
      </c>
      <c r="I86" s="36" t="s">
        <v>115</v>
      </c>
      <c r="J86" s="36" t="s">
        <v>116</v>
      </c>
      <c r="K86" s="135" t="s">
        <v>130</v>
      </c>
      <c r="L86" s="135"/>
    </row>
    <row r="87" spans="1:24" x14ac:dyDescent="0.3">
      <c r="A87" s="125">
        <v>1</v>
      </c>
      <c r="B87" s="125"/>
      <c r="C87" s="7" t="str">
        <f t="shared" ref="C87:H101" si="112">C23</f>
        <v>PACITAN</v>
      </c>
      <c r="D87" s="42">
        <f t="shared" si="112"/>
        <v>0</v>
      </c>
      <c r="E87" s="42">
        <f t="shared" si="112"/>
        <v>0.61159622773314715</v>
      </c>
      <c r="F87" s="42">
        <f t="shared" si="112"/>
        <v>4.0482059709668582E-2</v>
      </c>
      <c r="G87" s="42">
        <f t="shared" si="112"/>
        <v>0.72213622291021651</v>
      </c>
      <c r="H87" s="42">
        <f t="shared" si="112"/>
        <v>0.3541202672605791</v>
      </c>
      <c r="I87" s="45">
        <f>SQRT(($L$82-D87)^2+($M$82-E87)^2+($N$82-F87)^2+($O$82-G87)^2+($P$82-H87)^2)</f>
        <v>0.62496590312794909</v>
      </c>
      <c r="J87" s="45">
        <f>SQRT(($Q$82-D87)^2+($R$82-E87)^2+($S$82-F87)^2+($T$82-G87)^2+($U$82-H87)^2)</f>
        <v>0.68088126185823006</v>
      </c>
      <c r="K87" s="125" t="str">
        <f>IF(I87&lt;J87,"Cluster 1","Cluster 2")</f>
        <v>Cluster 1</v>
      </c>
      <c r="L87" s="125"/>
      <c r="M87" t="str">
        <f>K106</f>
        <v>Cluster 1</v>
      </c>
      <c r="O87" s="127" t="s">
        <v>117</v>
      </c>
      <c r="P87" s="127"/>
      <c r="Q87" s="127"/>
      <c r="R87" s="127"/>
      <c r="S87" s="127"/>
      <c r="T87" s="127"/>
      <c r="U87" s="127"/>
      <c r="V87" s="127"/>
      <c r="W87" s="127"/>
      <c r="X87" s="127"/>
    </row>
    <row r="88" spans="1:24" x14ac:dyDescent="0.3">
      <c r="A88" s="125">
        <v>2</v>
      </c>
      <c r="B88" s="125"/>
      <c r="C88" s="7" t="str">
        <f t="shared" si="112"/>
        <v>PONOROGO</v>
      </c>
      <c r="D88" s="42">
        <f t="shared" si="112"/>
        <v>0.17460988907689415</v>
      </c>
      <c r="E88" s="42">
        <f t="shared" si="112"/>
        <v>0.66224240307369886</v>
      </c>
      <c r="F88" s="42">
        <f t="shared" si="112"/>
        <v>8.1621473568885189E-2</v>
      </c>
      <c r="G88" s="42">
        <f t="shared" si="112"/>
        <v>0.40789473684210492</v>
      </c>
      <c r="H88" s="42">
        <f t="shared" si="112"/>
        <v>0.33184855233853017</v>
      </c>
      <c r="I88" s="45">
        <f t="shared" ref="I88:I99" si="113">SQRT(($L$82-D88)^2+($M$82-E88)^2+($N$82-F88)^2+($O$82-G88)^2+($P$82-H88)^2)</f>
        <v>0.33884251357165357</v>
      </c>
      <c r="J88" s="45">
        <f t="shared" ref="J88:J101" si="114">SQRT(($Q$82-D88)^2+($R$82-E88)^2+($S$82-F88)^2+($T$82-G88)^2+($U$82-H88)^2)</f>
        <v>0.68536077837322951</v>
      </c>
      <c r="K88" s="125" t="str">
        <f t="shared" ref="K88:K101" si="115">IF(I88&lt;J88,"Cluster 1","Cluster 2")</f>
        <v>Cluster 1</v>
      </c>
      <c r="L88" s="125"/>
      <c r="M88" t="str">
        <f t="shared" ref="M88:M101" si="116">K107</f>
        <v>Cluster 1</v>
      </c>
      <c r="O88" s="70" t="s">
        <v>118</v>
      </c>
      <c r="P88" s="70" t="s">
        <v>121</v>
      </c>
      <c r="Q88" s="70" t="s">
        <v>122</v>
      </c>
      <c r="R88" s="70" t="s">
        <v>123</v>
      </c>
      <c r="S88" s="70" t="s">
        <v>124</v>
      </c>
      <c r="T88" s="71" t="s">
        <v>119</v>
      </c>
      <c r="U88" s="71" t="s">
        <v>120</v>
      </c>
      <c r="V88" s="71" t="s">
        <v>125</v>
      </c>
      <c r="W88" s="71" t="s">
        <v>126</v>
      </c>
      <c r="X88" s="71" t="s">
        <v>127</v>
      </c>
    </row>
    <row r="89" spans="1:24" x14ac:dyDescent="0.3">
      <c r="A89" s="125">
        <v>3</v>
      </c>
      <c r="B89" s="125"/>
      <c r="C89" s="7" t="str">
        <f t="shared" si="112"/>
        <v>TRENGGALEK</v>
      </c>
      <c r="D89" s="42">
        <f t="shared" si="112"/>
        <v>7.2006016168452744E-2</v>
      </c>
      <c r="E89" s="42">
        <f t="shared" si="112"/>
        <v>0.69018512050296899</v>
      </c>
      <c r="F89" s="42">
        <f t="shared" si="112"/>
        <v>3.1607778690769625E-2</v>
      </c>
      <c r="G89" s="42">
        <f t="shared" si="112"/>
        <v>0.67724458204334359</v>
      </c>
      <c r="H89" s="42">
        <f t="shared" si="112"/>
        <v>0.35857461024498899</v>
      </c>
      <c r="I89" s="45">
        <f t="shared" si="113"/>
        <v>0.56821675183541731</v>
      </c>
      <c r="J89" s="45">
        <f t="shared" si="114"/>
        <v>0.68761147559178748</v>
      </c>
      <c r="K89" s="125" t="str">
        <f t="shared" si="115"/>
        <v>Cluster 1</v>
      </c>
      <c r="L89" s="125"/>
      <c r="M89" t="str">
        <f t="shared" si="116"/>
        <v>Cluster 1</v>
      </c>
      <c r="O89" s="72">
        <v>0.31131043710193262</v>
      </c>
      <c r="P89" s="72">
        <v>0.60538400230579836</v>
      </c>
      <c r="Q89" s="72">
        <v>0.30400574254299767</v>
      </c>
      <c r="R89" s="72">
        <v>0.26730958941490873</v>
      </c>
      <c r="S89" s="72">
        <v>0.48571662788069819</v>
      </c>
      <c r="T89" s="72">
        <v>0.39002165048663734</v>
      </c>
      <c r="U89" s="72">
        <v>0.26214113481347495</v>
      </c>
      <c r="V89" s="72">
        <v>0.26184849832790158</v>
      </c>
      <c r="W89" s="72">
        <v>0.68165749061004455</v>
      </c>
      <c r="X89" s="72">
        <v>0.72657417718594053</v>
      </c>
    </row>
    <row r="90" spans="1:24" x14ac:dyDescent="0.3">
      <c r="A90" s="125">
        <v>4</v>
      </c>
      <c r="B90" s="125"/>
      <c r="C90" s="7" t="str">
        <f t="shared" si="112"/>
        <v>TULUNGAGUNG</v>
      </c>
      <c r="D90" s="42">
        <f t="shared" si="112"/>
        <v>0.24431284075954127</v>
      </c>
      <c r="E90" s="42">
        <f t="shared" si="112"/>
        <v>0.39923157527069519</v>
      </c>
      <c r="F90" s="42">
        <f t="shared" si="112"/>
        <v>0</v>
      </c>
      <c r="G90" s="42">
        <f t="shared" si="112"/>
        <v>0.82043343653250722</v>
      </c>
      <c r="H90" s="42">
        <f t="shared" si="112"/>
        <v>0.52783964365256131</v>
      </c>
      <c r="I90" s="45">
        <f t="shared" si="113"/>
        <v>0.66867580432907103</v>
      </c>
      <c r="J90" s="45">
        <f t="shared" si="114"/>
        <v>0.40907659448912853</v>
      </c>
      <c r="K90" s="125" t="str">
        <f t="shared" si="115"/>
        <v>Cluster 2</v>
      </c>
      <c r="L90" s="125"/>
      <c r="M90" t="str">
        <f t="shared" si="116"/>
        <v>Cluster 2</v>
      </c>
    </row>
    <row r="91" spans="1:24" x14ac:dyDescent="0.3">
      <c r="A91" s="125">
        <v>5</v>
      </c>
      <c r="B91" s="125"/>
      <c r="C91" s="7" t="str">
        <f t="shared" si="112"/>
        <v>BLITAR</v>
      </c>
      <c r="D91" s="42">
        <f t="shared" si="112"/>
        <v>0.31284075954126711</v>
      </c>
      <c r="E91" s="42">
        <f t="shared" si="112"/>
        <v>0.24694376528117373</v>
      </c>
      <c r="F91" s="42">
        <f t="shared" si="112"/>
        <v>0.18148452478772936</v>
      </c>
      <c r="G91" s="42">
        <f t="shared" si="112"/>
        <v>0.80417956656346745</v>
      </c>
      <c r="H91" s="42">
        <f t="shared" si="112"/>
        <v>0.34298440979955463</v>
      </c>
      <c r="I91" s="45">
        <f t="shared" si="113"/>
        <v>0.6723801399856546</v>
      </c>
      <c r="J91" s="45">
        <f t="shared" si="114"/>
        <v>0.4180896876873022</v>
      </c>
      <c r="K91" s="125" t="str">
        <f t="shared" si="115"/>
        <v>Cluster 2</v>
      </c>
      <c r="L91" s="125"/>
      <c r="M91" t="str">
        <f t="shared" si="116"/>
        <v>Cluster 2</v>
      </c>
    </row>
    <row r="92" spans="1:24" x14ac:dyDescent="0.3">
      <c r="A92" s="125">
        <v>6</v>
      </c>
      <c r="B92" s="125"/>
      <c r="C92" s="7" t="str">
        <f t="shared" si="112"/>
        <v>KEDIRI</v>
      </c>
      <c r="D92" s="42">
        <f t="shared" si="112"/>
        <v>0.51193833427335966</v>
      </c>
      <c r="E92" s="42">
        <f t="shared" si="112"/>
        <v>0.52846664338106875</v>
      </c>
      <c r="F92" s="42">
        <f t="shared" si="112"/>
        <v>0.56077786907696525</v>
      </c>
      <c r="G92" s="42">
        <f t="shared" si="112"/>
        <v>0.67105263157894746</v>
      </c>
      <c r="H92" s="42">
        <f t="shared" si="112"/>
        <v>0.43429844097995557</v>
      </c>
      <c r="I92" s="45">
        <f t="shared" si="113"/>
        <v>0.52702185175967109</v>
      </c>
      <c r="J92" s="45">
        <f>SQRT(($Q$82-D92)^2+($R$82-E92)^2+($S$82-F92)^2+($T$82-G92)^2+($U$82-H92)^2)</f>
        <v>0.51057741039492754</v>
      </c>
      <c r="K92" s="125" t="str">
        <f t="shared" si="115"/>
        <v>Cluster 2</v>
      </c>
      <c r="L92" s="125"/>
      <c r="M92" t="str">
        <f t="shared" si="116"/>
        <v>Cluster 2</v>
      </c>
    </row>
    <row r="93" spans="1:24" x14ac:dyDescent="0.3">
      <c r="A93" s="125">
        <v>7</v>
      </c>
      <c r="B93" s="125"/>
      <c r="C93" s="7" t="str">
        <f t="shared" si="112"/>
        <v>MALANG</v>
      </c>
      <c r="D93" s="42">
        <f t="shared" si="112"/>
        <v>1</v>
      </c>
      <c r="E93" s="42">
        <f t="shared" si="112"/>
        <v>3.457911281872169E-2</v>
      </c>
      <c r="F93" s="42">
        <f t="shared" si="112"/>
        <v>1</v>
      </c>
      <c r="G93" s="42">
        <f t="shared" si="112"/>
        <v>0.68498452012383848</v>
      </c>
      <c r="H93" s="42">
        <f t="shared" si="112"/>
        <v>0.32516703786191542</v>
      </c>
      <c r="I93" s="45">
        <f t="shared" si="113"/>
        <v>1.2185023844531933</v>
      </c>
      <c r="J93" s="45">
        <f t="shared" si="114"/>
        <v>1.0629508270733143</v>
      </c>
      <c r="K93" s="125" t="str">
        <f t="shared" si="115"/>
        <v>Cluster 2</v>
      </c>
      <c r="L93" s="125"/>
      <c r="M93" t="str">
        <f t="shared" si="116"/>
        <v>Cluster 2</v>
      </c>
    </row>
    <row r="94" spans="1:24" x14ac:dyDescent="0.3">
      <c r="A94" s="125">
        <v>8</v>
      </c>
      <c r="B94" s="125"/>
      <c r="C94" s="7" t="str">
        <f t="shared" si="112"/>
        <v>LUMAJANG</v>
      </c>
      <c r="D94" s="42">
        <f t="shared" si="112"/>
        <v>0.25902425267907497</v>
      </c>
      <c r="E94" s="42">
        <f t="shared" si="112"/>
        <v>0.25916870415647913</v>
      </c>
      <c r="F94" s="42">
        <f t="shared" si="112"/>
        <v>0.13700356066830999</v>
      </c>
      <c r="G94" s="42">
        <f t="shared" si="112"/>
        <v>0.66408668730650133</v>
      </c>
      <c r="H94" s="42">
        <f t="shared" si="112"/>
        <v>0.18930957683741642</v>
      </c>
      <c r="I94" s="45">
        <f t="shared" si="113"/>
        <v>0.62910874403753003</v>
      </c>
      <c r="J94" s="45">
        <f t="shared" si="114"/>
        <v>0.56720137160622397</v>
      </c>
      <c r="K94" s="125" t="str">
        <f t="shared" si="115"/>
        <v>Cluster 2</v>
      </c>
      <c r="L94" s="125"/>
      <c r="M94" t="str">
        <f t="shared" si="116"/>
        <v>Cluster 2</v>
      </c>
    </row>
    <row r="95" spans="1:24" x14ac:dyDescent="0.3">
      <c r="A95" s="125">
        <v>9</v>
      </c>
      <c r="B95" s="125"/>
      <c r="C95" s="7" t="str">
        <f t="shared" si="112"/>
        <v>JEMBER</v>
      </c>
      <c r="D95" s="42">
        <f t="shared" si="112"/>
        <v>0.93946230494453853</v>
      </c>
      <c r="E95" s="42">
        <f t="shared" si="112"/>
        <v>0.35277680754453367</v>
      </c>
      <c r="F95" s="42">
        <f t="shared" si="112"/>
        <v>0.91985757326759776</v>
      </c>
      <c r="G95" s="42">
        <f t="shared" si="112"/>
        <v>0.16563467492260064</v>
      </c>
      <c r="H95" s="42">
        <f t="shared" si="112"/>
        <v>5.1224944320712597E-2</v>
      </c>
      <c r="I95" s="45">
        <f t="shared" si="113"/>
        <v>1.0182236751549045</v>
      </c>
      <c r="J95" s="45">
        <f t="shared" si="114"/>
        <v>1.2105585212153862</v>
      </c>
      <c r="K95" s="125" t="str">
        <f t="shared" si="115"/>
        <v>Cluster 1</v>
      </c>
      <c r="L95" s="125"/>
      <c r="M95" t="str">
        <f t="shared" si="116"/>
        <v>Cluster 1</v>
      </c>
    </row>
    <row r="96" spans="1:24" x14ac:dyDescent="0.3">
      <c r="A96" s="125">
        <v>10</v>
      </c>
      <c r="B96" s="125"/>
      <c r="C96" s="7" t="str">
        <f t="shared" si="112"/>
        <v>BANYUWANGI</v>
      </c>
      <c r="D96" s="42">
        <f t="shared" si="112"/>
        <v>0.54328821206993805</v>
      </c>
      <c r="E96" s="42">
        <f t="shared" si="112"/>
        <v>0</v>
      </c>
      <c r="F96" s="42">
        <f t="shared" si="112"/>
        <v>0.27778690769652142</v>
      </c>
      <c r="G96" s="42">
        <f t="shared" si="112"/>
        <v>0.59907120743034004</v>
      </c>
      <c r="H96" s="42">
        <f t="shared" si="112"/>
        <v>0.32739420935412028</v>
      </c>
      <c r="I96" s="45">
        <f t="shared" si="113"/>
        <v>0.74573632406093926</v>
      </c>
      <c r="J96" s="45">
        <f t="shared" si="114"/>
        <v>0.50855460595861013</v>
      </c>
      <c r="K96" s="125" t="str">
        <f t="shared" si="115"/>
        <v>Cluster 2</v>
      </c>
      <c r="L96" s="125"/>
      <c r="M96" t="str">
        <f t="shared" si="116"/>
        <v>Cluster 2</v>
      </c>
    </row>
    <row r="97" spans="1:13" x14ac:dyDescent="0.3">
      <c r="A97" s="125">
        <v>11</v>
      </c>
      <c r="B97" s="125"/>
      <c r="C97" s="7" t="str">
        <f t="shared" si="112"/>
        <v>BONDOWOSO</v>
      </c>
      <c r="D97" s="42">
        <f t="shared" si="112"/>
        <v>9.4096634705771787E-2</v>
      </c>
      <c r="E97" s="42">
        <f t="shared" si="112"/>
        <v>0.99511002444987773</v>
      </c>
      <c r="F97" s="42">
        <f t="shared" si="112"/>
        <v>0.19895918926321551</v>
      </c>
      <c r="G97" s="42">
        <f t="shared" si="112"/>
        <v>3.4055727554179384E-2</v>
      </c>
      <c r="H97" s="42">
        <f t="shared" si="112"/>
        <v>1.5590200445434363E-2</v>
      </c>
      <c r="I97" s="45">
        <f t="shared" si="113"/>
        <v>0.69679925982279611</v>
      </c>
      <c r="J97" s="45">
        <f t="shared" si="114"/>
        <v>1.246457513126368</v>
      </c>
      <c r="K97" s="125" t="str">
        <f t="shared" si="115"/>
        <v>Cluster 1</v>
      </c>
      <c r="L97" s="125"/>
      <c r="M97" t="str">
        <f t="shared" si="116"/>
        <v>Cluster 1</v>
      </c>
    </row>
    <row r="98" spans="1:13" x14ac:dyDescent="0.3">
      <c r="A98" s="125">
        <v>12</v>
      </c>
      <c r="B98" s="125"/>
      <c r="C98" s="7" t="str">
        <f t="shared" si="112"/>
        <v>SITUBONDO</v>
      </c>
      <c r="D98" s="42">
        <f t="shared" si="112"/>
        <v>5.1231434480165448E-2</v>
      </c>
      <c r="E98" s="42">
        <f t="shared" si="112"/>
        <v>0.46769123297240672</v>
      </c>
      <c r="F98" s="42">
        <f t="shared" si="112"/>
        <v>7.5650506710490284E-2</v>
      </c>
      <c r="G98" s="42">
        <f t="shared" si="112"/>
        <v>0</v>
      </c>
      <c r="H98" s="42">
        <f t="shared" si="112"/>
        <v>0.13585746102449897</v>
      </c>
      <c r="I98" s="45">
        <f t="shared" si="113"/>
        <v>0.57671687446270614</v>
      </c>
      <c r="J98" s="45">
        <f t="shared" si="114"/>
        <v>1.0026477540265852</v>
      </c>
      <c r="K98" s="125" t="str">
        <f t="shared" si="115"/>
        <v>Cluster 1</v>
      </c>
      <c r="L98" s="125"/>
      <c r="M98" t="str">
        <f t="shared" si="116"/>
        <v>Cluster 1</v>
      </c>
    </row>
    <row r="99" spans="1:13" x14ac:dyDescent="0.3">
      <c r="A99" s="125">
        <v>13</v>
      </c>
      <c r="B99" s="125"/>
      <c r="C99" s="7" t="str">
        <f t="shared" si="112"/>
        <v>PROBOLINGGO</v>
      </c>
      <c r="D99" s="42">
        <f t="shared" si="112"/>
        <v>0.27679075014100402</v>
      </c>
      <c r="E99" s="42">
        <f t="shared" si="112"/>
        <v>1</v>
      </c>
      <c r="F99" s="42">
        <f t="shared" si="112"/>
        <v>0.74615173924952072</v>
      </c>
      <c r="G99" s="42">
        <f t="shared" si="112"/>
        <v>1.0061919504643609E-2</v>
      </c>
      <c r="H99" s="42">
        <f t="shared" si="112"/>
        <v>0</v>
      </c>
      <c r="I99" s="45">
        <f t="shared" si="113"/>
        <v>0.80901389549360192</v>
      </c>
      <c r="J99" s="45">
        <f t="shared" si="114"/>
        <v>1.3306980187016246</v>
      </c>
      <c r="K99" s="125" t="str">
        <f t="shared" si="115"/>
        <v>Cluster 1</v>
      </c>
      <c r="L99" s="125"/>
      <c r="M99" t="str">
        <f t="shared" si="116"/>
        <v>Cluster 1</v>
      </c>
    </row>
    <row r="100" spans="1:13" x14ac:dyDescent="0.3">
      <c r="A100" s="125">
        <v>14</v>
      </c>
      <c r="B100" s="125"/>
      <c r="C100" s="7" t="str">
        <f t="shared" si="112"/>
        <v>PASURUAN</v>
      </c>
      <c r="D100" s="42">
        <f t="shared" si="112"/>
        <v>0.49656890392931002</v>
      </c>
      <c r="E100" s="42">
        <f t="shared" si="112"/>
        <v>0.49388753056234735</v>
      </c>
      <c r="F100" s="42">
        <f t="shared" si="112"/>
        <v>0.4671596822788277</v>
      </c>
      <c r="G100" s="42">
        <f t="shared" si="112"/>
        <v>0.75696594427244579</v>
      </c>
      <c r="H100" s="42">
        <f t="shared" si="112"/>
        <v>0.25612472160356359</v>
      </c>
      <c r="I100" s="45">
        <f t="shared" ref="I100:I101" si="117">SQRT(($L$82-D100)^2+($M$82-E100)^2+($N$82-F100)^2+($O$82-G100)^2+($P$82-H100)^2)</f>
        <v>0.60485300699767564</v>
      </c>
      <c r="J100" s="45">
        <f t="shared" si="114"/>
        <v>0.57810504656582784</v>
      </c>
      <c r="K100" s="125" t="str">
        <f t="shared" si="115"/>
        <v>Cluster 2</v>
      </c>
      <c r="L100" s="125"/>
      <c r="M100" t="str">
        <f t="shared" si="116"/>
        <v>Cluster 2</v>
      </c>
    </row>
    <row r="101" spans="1:13" x14ac:dyDescent="0.3">
      <c r="A101" s="125">
        <v>15</v>
      </c>
      <c r="B101" s="125"/>
      <c r="C101" s="7" t="str">
        <f t="shared" si="112"/>
        <v>SIDOARJO</v>
      </c>
      <c r="D101" s="42">
        <f t="shared" si="112"/>
        <v>0.73350253807106602</v>
      </c>
      <c r="E101" s="42">
        <f t="shared" si="112"/>
        <v>4.8550471533356641E-2</v>
      </c>
      <c r="F101" s="42">
        <f t="shared" si="112"/>
        <v>0.27576006573541495</v>
      </c>
      <c r="G101" s="42">
        <f t="shared" si="112"/>
        <v>1</v>
      </c>
      <c r="H101" s="42">
        <f t="shared" si="112"/>
        <v>1</v>
      </c>
      <c r="I101" s="45">
        <f t="shared" si="117"/>
        <v>1.1359710357105515</v>
      </c>
      <c r="J101" s="45">
        <f t="shared" si="114"/>
        <v>0.58300708156093684</v>
      </c>
      <c r="K101" s="125" t="str">
        <f t="shared" si="115"/>
        <v>Cluster 2</v>
      </c>
      <c r="L101" s="125"/>
      <c r="M101" t="str">
        <f t="shared" si="116"/>
        <v>Cluster 2</v>
      </c>
    </row>
    <row r="105" spans="1:13" x14ac:dyDescent="0.3">
      <c r="A105" s="24" t="str">
        <f>A86</f>
        <v>NO</v>
      </c>
      <c r="B105" s="24">
        <f t="shared" ref="B105:K105" si="118">B86</f>
        <v>0</v>
      </c>
      <c r="C105" s="24" t="str">
        <f t="shared" si="118"/>
        <v>KABUPATEN/KOTA</v>
      </c>
      <c r="D105" s="23" t="str">
        <f t="shared" si="118"/>
        <v>JP</v>
      </c>
      <c r="E105" s="23" t="str">
        <f t="shared" si="118"/>
        <v>PPJK</v>
      </c>
      <c r="F105" s="23" t="str">
        <f t="shared" si="118"/>
        <v>JPM</v>
      </c>
      <c r="G105" s="23" t="str">
        <f t="shared" si="118"/>
        <v>PAMF</v>
      </c>
      <c r="H105" s="23" t="str">
        <f t="shared" si="118"/>
        <v>RLS</v>
      </c>
      <c r="I105" s="23" t="str">
        <f t="shared" si="118"/>
        <v>D1</v>
      </c>
      <c r="J105" s="23" t="str">
        <f t="shared" si="118"/>
        <v>D2</v>
      </c>
      <c r="K105" s="23" t="str">
        <f t="shared" si="118"/>
        <v>Cluster</v>
      </c>
    </row>
    <row r="106" spans="1:13" x14ac:dyDescent="0.3">
      <c r="A106" s="24">
        <f t="shared" ref="A106:H106" si="119">A87</f>
        <v>1</v>
      </c>
      <c r="B106" s="24">
        <f t="shared" si="119"/>
        <v>0</v>
      </c>
      <c r="C106" s="24" t="str">
        <f t="shared" si="119"/>
        <v>PACITAN</v>
      </c>
      <c r="D106" s="41">
        <f t="shared" si="119"/>
        <v>0</v>
      </c>
      <c r="E106" s="41">
        <f t="shared" si="119"/>
        <v>0.61159622773314715</v>
      </c>
      <c r="F106" s="41">
        <f t="shared" si="119"/>
        <v>4.0482059709668582E-2</v>
      </c>
      <c r="G106" s="41">
        <f t="shared" si="119"/>
        <v>0.72213622291021651</v>
      </c>
      <c r="H106" s="41">
        <f t="shared" si="119"/>
        <v>0.3541202672605791</v>
      </c>
      <c r="I106" s="45">
        <f>SQRT(($L$67-D106)^2+($M$67-E106)^2+($N$67-F106)^2+($O$67-G106)^2+($P$67-H106)^2)</f>
        <v>0.6302021969705599</v>
      </c>
      <c r="J106" s="45">
        <f>SQRT(($Q$67-D106)^2+($R$67-E106)^2+($S$67-F106)^2+($T$67-G106)^2+($U$67-H106)^2)</f>
        <v>0.67991560483878832</v>
      </c>
      <c r="K106" s="23" t="str">
        <f>IF(I87&lt;J87,"Cluster 1","Cluster 2")</f>
        <v>Cluster 1</v>
      </c>
    </row>
    <row r="107" spans="1:13" x14ac:dyDescent="0.3">
      <c r="A107" s="24">
        <f t="shared" ref="A107:H107" si="120">A88</f>
        <v>2</v>
      </c>
      <c r="B107" s="24">
        <f t="shared" si="120"/>
        <v>0</v>
      </c>
      <c r="C107" s="24" t="str">
        <f t="shared" si="120"/>
        <v>PONOROGO</v>
      </c>
      <c r="D107" s="41">
        <f t="shared" si="120"/>
        <v>0.17460988907689415</v>
      </c>
      <c r="E107" s="41">
        <f t="shared" si="120"/>
        <v>0.66224240307369886</v>
      </c>
      <c r="F107" s="41">
        <f t="shared" si="120"/>
        <v>8.1621473568885189E-2</v>
      </c>
      <c r="G107" s="41">
        <f t="shared" si="120"/>
        <v>0.40789473684210492</v>
      </c>
      <c r="H107" s="41">
        <f t="shared" si="120"/>
        <v>0.33184855233853017</v>
      </c>
      <c r="I107" s="45">
        <f t="shared" ref="I107:I120" si="121">SQRT(($L$67-D107)^2+($M$67-E107)^2+($N$67-F107)^2+($O$67-G107)^2+($P$67-H107)^2)</f>
        <v>0.34458544056596557</v>
      </c>
      <c r="J107" s="45">
        <f t="shared" ref="J107:J119" si="122">SQRT(($Q$67-D107)^2+($R$67-E107)^2+($S$67-F107)^2+($T$67-G107)^2+($U$67-H107)^2)</f>
        <v>0.68444864736705668</v>
      </c>
      <c r="K107" s="23" t="str">
        <f t="shared" ref="K107:K120" si="123">IF(I88&lt;J88,"Cluster 1","Cluster 2")</f>
        <v>Cluster 1</v>
      </c>
    </row>
    <row r="108" spans="1:13" x14ac:dyDescent="0.3">
      <c r="A108" s="24">
        <f t="shared" ref="A108:H108" si="124">A89</f>
        <v>3</v>
      </c>
      <c r="B108" s="24">
        <f t="shared" si="124"/>
        <v>0</v>
      </c>
      <c r="C108" s="24" t="str">
        <f t="shared" si="124"/>
        <v>TRENGGALEK</v>
      </c>
      <c r="D108" s="41">
        <f t="shared" si="124"/>
        <v>7.2006016168452744E-2</v>
      </c>
      <c r="E108" s="41">
        <f t="shared" si="124"/>
        <v>0.69018512050296899</v>
      </c>
      <c r="F108" s="41">
        <f t="shared" si="124"/>
        <v>3.1607778690769625E-2</v>
      </c>
      <c r="G108" s="41">
        <f t="shared" si="124"/>
        <v>0.67724458204334359</v>
      </c>
      <c r="H108" s="41">
        <f t="shared" si="124"/>
        <v>0.35857461024498899</v>
      </c>
      <c r="I108" s="45">
        <f t="shared" si="121"/>
        <v>0.57345031606856334</v>
      </c>
      <c r="J108" s="45">
        <f t="shared" si="122"/>
        <v>0.68659454161959899</v>
      </c>
      <c r="K108" s="23" t="str">
        <f t="shared" si="123"/>
        <v>Cluster 1</v>
      </c>
    </row>
    <row r="109" spans="1:13" x14ac:dyDescent="0.3">
      <c r="A109" s="24">
        <f t="shared" ref="A109:H109" si="125">A90</f>
        <v>4</v>
      </c>
      <c r="B109" s="24">
        <f t="shared" si="125"/>
        <v>0</v>
      </c>
      <c r="C109" s="24" t="str">
        <f t="shared" si="125"/>
        <v>TULUNGAGUNG</v>
      </c>
      <c r="D109" s="41">
        <f t="shared" si="125"/>
        <v>0.24431284075954127</v>
      </c>
      <c r="E109" s="41">
        <f t="shared" si="125"/>
        <v>0.39923157527069519</v>
      </c>
      <c r="F109" s="41">
        <f t="shared" si="125"/>
        <v>0</v>
      </c>
      <c r="G109" s="41">
        <f t="shared" si="125"/>
        <v>0.82043343653250722</v>
      </c>
      <c r="H109" s="41">
        <f t="shared" si="125"/>
        <v>0.52783964365256131</v>
      </c>
      <c r="I109" s="45">
        <f t="shared" si="121"/>
        <v>0.67166392291777766</v>
      </c>
      <c r="J109" s="45">
        <f t="shared" si="122"/>
        <v>0.40886335259932355</v>
      </c>
      <c r="K109" s="23" t="str">
        <f t="shared" si="123"/>
        <v>Cluster 2</v>
      </c>
    </row>
    <row r="110" spans="1:13" x14ac:dyDescent="0.3">
      <c r="A110" s="24">
        <f t="shared" ref="A110:H110" si="126">A91</f>
        <v>5</v>
      </c>
      <c r="B110" s="24">
        <f t="shared" si="126"/>
        <v>0</v>
      </c>
      <c r="C110" s="24" t="str">
        <f t="shared" si="126"/>
        <v>BLITAR</v>
      </c>
      <c r="D110" s="41">
        <f t="shared" si="126"/>
        <v>0.31284075954126711</v>
      </c>
      <c r="E110" s="41">
        <f t="shared" si="126"/>
        <v>0.24694376528117373</v>
      </c>
      <c r="F110" s="41">
        <f t="shared" si="126"/>
        <v>0.18148452478772936</v>
      </c>
      <c r="G110" s="41">
        <f t="shared" si="126"/>
        <v>0.80417956656346745</v>
      </c>
      <c r="H110" s="41">
        <f t="shared" si="126"/>
        <v>0.34298440979955463</v>
      </c>
      <c r="I110" s="45">
        <f t="shared" si="121"/>
        <v>0.6777395769832264</v>
      </c>
      <c r="J110" s="45">
        <f t="shared" si="122"/>
        <v>0.42106863109194664</v>
      </c>
      <c r="K110" s="23" t="str">
        <f t="shared" si="123"/>
        <v>Cluster 2</v>
      </c>
    </row>
    <row r="111" spans="1:13" x14ac:dyDescent="0.3">
      <c r="A111" s="24">
        <f t="shared" ref="A111:H111" si="127">A92</f>
        <v>6</v>
      </c>
      <c r="B111" s="24">
        <f t="shared" si="127"/>
        <v>0</v>
      </c>
      <c r="C111" s="24" t="str">
        <f t="shared" si="127"/>
        <v>KEDIRI</v>
      </c>
      <c r="D111" s="41">
        <f t="shared" si="127"/>
        <v>0.51193833427335966</v>
      </c>
      <c r="E111" s="41">
        <f t="shared" si="127"/>
        <v>0.52846664338106875</v>
      </c>
      <c r="F111" s="41">
        <f t="shared" si="127"/>
        <v>0.56077786907696525</v>
      </c>
      <c r="G111" s="41">
        <f t="shared" si="127"/>
        <v>0.67105263157894746</v>
      </c>
      <c r="H111" s="41">
        <f t="shared" si="127"/>
        <v>0.43429844097995557</v>
      </c>
      <c r="I111" s="45">
        <f t="shared" si="121"/>
        <v>0.53148781329759498</v>
      </c>
      <c r="J111" s="45">
        <f t="shared" si="122"/>
        <v>0.51306108923187732</v>
      </c>
      <c r="K111" s="23" t="str">
        <f t="shared" si="123"/>
        <v>Cluster 2</v>
      </c>
    </row>
    <row r="112" spans="1:13" x14ac:dyDescent="0.3">
      <c r="A112" s="24">
        <f t="shared" ref="A112:H112" si="128">A93</f>
        <v>7</v>
      </c>
      <c r="B112" s="24">
        <f t="shared" si="128"/>
        <v>0</v>
      </c>
      <c r="C112" s="24" t="str">
        <f t="shared" si="128"/>
        <v>MALANG</v>
      </c>
      <c r="D112" s="41">
        <f t="shared" si="128"/>
        <v>1</v>
      </c>
      <c r="E112" s="41">
        <f t="shared" si="128"/>
        <v>3.457911281872169E-2</v>
      </c>
      <c r="F112" s="41">
        <f t="shared" si="128"/>
        <v>1</v>
      </c>
      <c r="G112" s="41">
        <f t="shared" si="128"/>
        <v>0.68498452012383848</v>
      </c>
      <c r="H112" s="41">
        <f t="shared" si="128"/>
        <v>0.32516703786191542</v>
      </c>
      <c r="I112" s="45">
        <f t="shared" si="121"/>
        <v>1.2212309576476867</v>
      </c>
      <c r="J112" s="45">
        <f t="shared" si="122"/>
        <v>1.0672170515950676</v>
      </c>
      <c r="K112" s="23" t="str">
        <f t="shared" si="123"/>
        <v>Cluster 2</v>
      </c>
    </row>
    <row r="113" spans="1:11" x14ac:dyDescent="0.3">
      <c r="A113" s="24">
        <f t="shared" ref="A113:H113" si="129">A94</f>
        <v>8</v>
      </c>
      <c r="B113" s="24">
        <f t="shared" si="129"/>
        <v>0</v>
      </c>
      <c r="C113" s="24" t="str">
        <f t="shared" si="129"/>
        <v>LUMAJANG</v>
      </c>
      <c r="D113" s="41">
        <f t="shared" si="129"/>
        <v>0.25902425267907497</v>
      </c>
      <c r="E113" s="41">
        <f t="shared" si="129"/>
        <v>0.25916870415647913</v>
      </c>
      <c r="F113" s="41">
        <f t="shared" si="129"/>
        <v>0.13700356066830999</v>
      </c>
      <c r="G113" s="41">
        <f t="shared" si="129"/>
        <v>0.66408668730650133</v>
      </c>
      <c r="H113" s="41">
        <f t="shared" si="129"/>
        <v>0.18930957683741642</v>
      </c>
      <c r="I113" s="45">
        <f t="shared" si="121"/>
        <v>0.63595319242641413</v>
      </c>
      <c r="J113" s="45">
        <f t="shared" si="122"/>
        <v>0.56954444361259693</v>
      </c>
      <c r="K113" s="23" t="str">
        <f t="shared" si="123"/>
        <v>Cluster 2</v>
      </c>
    </row>
    <row r="114" spans="1:11" x14ac:dyDescent="0.3">
      <c r="A114" s="24">
        <f t="shared" ref="A114:H114" si="130">A95</f>
        <v>9</v>
      </c>
      <c r="B114" s="24">
        <f t="shared" si="130"/>
        <v>0</v>
      </c>
      <c r="C114" s="24" t="str">
        <f t="shared" si="130"/>
        <v>JEMBER</v>
      </c>
      <c r="D114" s="41">
        <f t="shared" si="130"/>
        <v>0.93946230494453853</v>
      </c>
      <c r="E114" s="41">
        <f t="shared" si="130"/>
        <v>0.35277680754453367</v>
      </c>
      <c r="F114" s="41">
        <f t="shared" si="130"/>
        <v>0.91985757326759776</v>
      </c>
      <c r="G114" s="41">
        <f t="shared" si="130"/>
        <v>0.16563467492260064</v>
      </c>
      <c r="H114" s="41">
        <f t="shared" si="130"/>
        <v>5.1224944320712597E-2</v>
      </c>
      <c r="I114" s="45">
        <f t="shared" si="121"/>
        <v>1.0215177075010304</v>
      </c>
      <c r="J114" s="45">
        <f t="shared" si="122"/>
        <v>1.2137061506616376</v>
      </c>
      <c r="K114" s="23" t="str">
        <f t="shared" si="123"/>
        <v>Cluster 1</v>
      </c>
    </row>
    <row r="115" spans="1:11" x14ac:dyDescent="0.3">
      <c r="A115" s="24">
        <f t="shared" ref="A115:H115" si="131">A96</f>
        <v>10</v>
      </c>
      <c r="B115" s="24">
        <f t="shared" si="131"/>
        <v>0</v>
      </c>
      <c r="C115" s="24" t="str">
        <f t="shared" si="131"/>
        <v>BANYUWANGI</v>
      </c>
      <c r="D115" s="41">
        <f t="shared" si="131"/>
        <v>0.54328821206993805</v>
      </c>
      <c r="E115" s="41">
        <f t="shared" si="131"/>
        <v>0</v>
      </c>
      <c r="F115" s="41">
        <f t="shared" si="131"/>
        <v>0.27778690769652142</v>
      </c>
      <c r="G115" s="41">
        <f t="shared" si="131"/>
        <v>0.59907120743034004</v>
      </c>
      <c r="H115" s="41">
        <f t="shared" si="131"/>
        <v>0.32739420935412028</v>
      </c>
      <c r="I115" s="45">
        <f t="shared" si="121"/>
        <v>0.74937514832850549</v>
      </c>
      <c r="J115" s="45">
        <f t="shared" si="122"/>
        <v>0.51288317183195387</v>
      </c>
      <c r="K115" s="23" t="str">
        <f t="shared" si="123"/>
        <v>Cluster 2</v>
      </c>
    </row>
    <row r="116" spans="1:11" x14ac:dyDescent="0.3">
      <c r="A116" s="24">
        <f t="shared" ref="A116:H116" si="132">A97</f>
        <v>11</v>
      </c>
      <c r="B116" s="24">
        <f t="shared" si="132"/>
        <v>0</v>
      </c>
      <c r="C116" s="24" t="str">
        <f t="shared" si="132"/>
        <v>BONDOWOSO</v>
      </c>
      <c r="D116" s="41">
        <f t="shared" si="132"/>
        <v>9.4096634705771787E-2</v>
      </c>
      <c r="E116" s="41">
        <f t="shared" si="132"/>
        <v>0.99511002444987773</v>
      </c>
      <c r="F116" s="41">
        <f t="shared" si="132"/>
        <v>0.19895918926321551</v>
      </c>
      <c r="G116" s="41">
        <f t="shared" si="132"/>
        <v>3.4055727554179384E-2</v>
      </c>
      <c r="H116" s="41">
        <f t="shared" si="132"/>
        <v>1.5590200445434363E-2</v>
      </c>
      <c r="I116" s="45">
        <f t="shared" si="121"/>
        <v>0.70135003016343922</v>
      </c>
      <c r="J116" s="45">
        <f t="shared" si="122"/>
        <v>1.2458218561122185</v>
      </c>
      <c r="K116" s="23" t="str">
        <f t="shared" si="123"/>
        <v>Cluster 1</v>
      </c>
    </row>
    <row r="117" spans="1:11" x14ac:dyDescent="0.3">
      <c r="A117" s="24">
        <f t="shared" ref="A117:H117" si="133">A98</f>
        <v>12</v>
      </c>
      <c r="B117" s="24">
        <f t="shared" si="133"/>
        <v>0</v>
      </c>
      <c r="C117" s="24" t="str">
        <f t="shared" si="133"/>
        <v>SITUBONDO</v>
      </c>
      <c r="D117" s="41">
        <f t="shared" si="133"/>
        <v>5.1231434480165448E-2</v>
      </c>
      <c r="E117" s="41">
        <f t="shared" si="133"/>
        <v>0.46769123297240672</v>
      </c>
      <c r="F117" s="41">
        <f t="shared" si="133"/>
        <v>7.5650506710490284E-2</v>
      </c>
      <c r="G117" s="41">
        <f t="shared" si="133"/>
        <v>0</v>
      </c>
      <c r="H117" s="41">
        <f t="shared" si="133"/>
        <v>0.13585746102449897</v>
      </c>
      <c r="I117" s="45">
        <f t="shared" si="121"/>
        <v>0.58000803367627984</v>
      </c>
      <c r="J117" s="45">
        <f t="shared" si="122"/>
        <v>1.0020691857980093</v>
      </c>
      <c r="K117" s="23" t="str">
        <f t="shared" si="123"/>
        <v>Cluster 1</v>
      </c>
    </row>
    <row r="118" spans="1:11" x14ac:dyDescent="0.3">
      <c r="A118" s="24">
        <f t="shared" ref="A118:H118" si="134">A99</f>
        <v>13</v>
      </c>
      <c r="B118" s="24">
        <f t="shared" si="134"/>
        <v>0</v>
      </c>
      <c r="C118" s="24" t="str">
        <f t="shared" si="134"/>
        <v>PROBOLINGGO</v>
      </c>
      <c r="D118" s="41">
        <f t="shared" si="134"/>
        <v>0.27679075014100402</v>
      </c>
      <c r="E118" s="41">
        <f t="shared" si="134"/>
        <v>1</v>
      </c>
      <c r="F118" s="41">
        <f t="shared" si="134"/>
        <v>0.74615173924952072</v>
      </c>
      <c r="G118" s="41">
        <f t="shared" si="134"/>
        <v>1.0061919504643609E-2</v>
      </c>
      <c r="H118" s="41">
        <f t="shared" si="134"/>
        <v>0</v>
      </c>
      <c r="I118" s="45">
        <f t="shared" si="121"/>
        <v>0.8133029801906223</v>
      </c>
      <c r="J118" s="45">
        <f t="shared" si="122"/>
        <v>1.3310476915380187</v>
      </c>
      <c r="K118" s="23" t="str">
        <f t="shared" si="123"/>
        <v>Cluster 1</v>
      </c>
    </row>
    <row r="119" spans="1:11" x14ac:dyDescent="0.3">
      <c r="A119" s="24">
        <f t="shared" ref="A119:H119" si="135">A100</f>
        <v>14</v>
      </c>
      <c r="B119" s="24">
        <f t="shared" si="135"/>
        <v>0</v>
      </c>
      <c r="C119" s="24" t="str">
        <f t="shared" si="135"/>
        <v>PASURUAN</v>
      </c>
      <c r="D119" s="41">
        <f t="shared" si="135"/>
        <v>0.49656890392931002</v>
      </c>
      <c r="E119" s="41">
        <f t="shared" si="135"/>
        <v>0.49388753056234735</v>
      </c>
      <c r="F119" s="41">
        <f t="shared" si="135"/>
        <v>0.4671596822788277</v>
      </c>
      <c r="G119" s="41">
        <f t="shared" si="135"/>
        <v>0.75696594427244579</v>
      </c>
      <c r="H119" s="41">
        <f t="shared" si="135"/>
        <v>0.25612472160356359</v>
      </c>
      <c r="I119" s="45">
        <f t="shared" si="121"/>
        <v>0.61183106515955388</v>
      </c>
      <c r="J119" s="45">
        <f t="shared" si="122"/>
        <v>0.58142235441817691</v>
      </c>
      <c r="K119" s="23" t="str">
        <f t="shared" si="123"/>
        <v>Cluster 2</v>
      </c>
    </row>
    <row r="120" spans="1:11" x14ac:dyDescent="0.3">
      <c r="A120" s="24">
        <f t="shared" ref="A120:J120" si="136">A101</f>
        <v>15</v>
      </c>
      <c r="B120" s="24">
        <f t="shared" si="136"/>
        <v>0</v>
      </c>
      <c r="C120" s="24" t="str">
        <f t="shared" si="136"/>
        <v>SIDOARJO</v>
      </c>
      <c r="D120" s="41">
        <f t="shared" si="136"/>
        <v>0.73350253807106602</v>
      </c>
      <c r="E120" s="41">
        <f t="shared" si="136"/>
        <v>4.8550471533356641E-2</v>
      </c>
      <c r="F120" s="41">
        <f t="shared" si="136"/>
        <v>0.27576006573541495</v>
      </c>
      <c r="G120" s="41">
        <f t="shared" si="136"/>
        <v>1</v>
      </c>
      <c r="H120" s="41">
        <f t="shared" si="136"/>
        <v>1</v>
      </c>
      <c r="I120" s="45">
        <f t="shared" si="121"/>
        <v>1.1346828139383232</v>
      </c>
      <c r="J120" s="73">
        <f t="shared" si="136"/>
        <v>0.58300708156093684</v>
      </c>
      <c r="K120" s="23" t="str">
        <f t="shared" si="123"/>
        <v>Cluster 2</v>
      </c>
    </row>
  </sheetData>
  <mergeCells count="109">
    <mergeCell ref="K97:L97"/>
    <mergeCell ref="K98:L98"/>
    <mergeCell ref="K99:L99"/>
    <mergeCell ref="K100:L100"/>
    <mergeCell ref="K101:L101"/>
    <mergeCell ref="K92:L92"/>
    <mergeCell ref="K93:L93"/>
    <mergeCell ref="K94:L94"/>
    <mergeCell ref="K95:L95"/>
    <mergeCell ref="K96:L96"/>
    <mergeCell ref="C2:E3"/>
    <mergeCell ref="C4:E4"/>
    <mergeCell ref="C6:C7"/>
    <mergeCell ref="D6:D7"/>
    <mergeCell ref="E6:E7"/>
    <mergeCell ref="F6:F7"/>
    <mergeCell ref="A92:B92"/>
    <mergeCell ref="A86:B86"/>
    <mergeCell ref="A87:B87"/>
    <mergeCell ref="A88:B88"/>
    <mergeCell ref="A38:B52"/>
    <mergeCell ref="A53:B67"/>
    <mergeCell ref="A89:B89"/>
    <mergeCell ref="A90:B90"/>
    <mergeCell ref="A91:B91"/>
    <mergeCell ref="A68:B82"/>
    <mergeCell ref="A93:B93"/>
    <mergeCell ref="X8:X9"/>
    <mergeCell ref="X10:X11"/>
    <mergeCell ref="X12:X13"/>
    <mergeCell ref="X14:X15"/>
    <mergeCell ref="X16:X17"/>
    <mergeCell ref="L6:U6"/>
    <mergeCell ref="F4:J4"/>
    <mergeCell ref="I6:I7"/>
    <mergeCell ref="G6:G7"/>
    <mergeCell ref="H6:H7"/>
    <mergeCell ref="K6:K7"/>
    <mergeCell ref="J6:J7"/>
    <mergeCell ref="X6:X7"/>
    <mergeCell ref="A6:B7"/>
    <mergeCell ref="A8:B22"/>
    <mergeCell ref="A23:B37"/>
    <mergeCell ref="K86:L86"/>
    <mergeCell ref="K87:L87"/>
    <mergeCell ref="K88:L88"/>
    <mergeCell ref="K89:L89"/>
    <mergeCell ref="K90:L90"/>
    <mergeCell ref="K91:L91"/>
    <mergeCell ref="A94:B94"/>
    <mergeCell ref="A95:B95"/>
    <mergeCell ref="A96:B96"/>
    <mergeCell ref="A97:B97"/>
    <mergeCell ref="A98:B98"/>
    <mergeCell ref="A99:B99"/>
    <mergeCell ref="A100:B100"/>
    <mergeCell ref="A101:B101"/>
    <mergeCell ref="Y6:AH6"/>
    <mergeCell ref="Y8:Y9"/>
    <mergeCell ref="Y10:Y11"/>
    <mergeCell ref="Y12:Y13"/>
    <mergeCell ref="Y14:Y15"/>
    <mergeCell ref="Y16:Y17"/>
    <mergeCell ref="Z8:Z9"/>
    <mergeCell ref="AA8:AA9"/>
    <mergeCell ref="AB8:AB9"/>
    <mergeCell ref="AC8:AC9"/>
    <mergeCell ref="AD8:AD9"/>
    <mergeCell ref="AE8:AE9"/>
    <mergeCell ref="AF8:AF9"/>
    <mergeCell ref="AG8:AG9"/>
    <mergeCell ref="AH8:AH9"/>
    <mergeCell ref="O87:X87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Z12:Z13"/>
    <mergeCell ref="AA12:AA13"/>
    <mergeCell ref="AB12:AB13"/>
    <mergeCell ref="AC12:AC13"/>
    <mergeCell ref="AD12:AD13"/>
    <mergeCell ref="AE12:AE13"/>
    <mergeCell ref="AF12:AF13"/>
    <mergeCell ref="AG12:AG13"/>
    <mergeCell ref="AH12:AH13"/>
    <mergeCell ref="Z14:Z15"/>
    <mergeCell ref="AA14:AA15"/>
    <mergeCell ref="AB14:AB15"/>
    <mergeCell ref="AC14:AC15"/>
    <mergeCell ref="AD14:AD15"/>
    <mergeCell ref="AE14:AE15"/>
    <mergeCell ref="AF14:AF15"/>
    <mergeCell ref="AG14:AG15"/>
    <mergeCell ref="AH14:AH15"/>
    <mergeCell ref="Z16:Z17"/>
    <mergeCell ref="AA16:AA17"/>
    <mergeCell ref="AB16:AB17"/>
    <mergeCell ref="AC16:AC17"/>
    <mergeCell ref="AD16:AD17"/>
    <mergeCell ref="AE16:AE17"/>
    <mergeCell ref="AF16:AF17"/>
    <mergeCell ref="AG16:AG17"/>
    <mergeCell ref="AH16:AH17"/>
  </mergeCells>
  <phoneticPr fontId="6" type="noConversion"/>
  <pageMargins left="0.7" right="0.7" top="0.75" bottom="0.75" header="0.3" footer="0.3"/>
  <pageSetup orientation="portrait" r:id="rId1"/>
  <ignoredErrors>
    <ignoredError sqref="I54:I66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385E-1A87-4582-A619-81549E8E7C39}">
  <dimension ref="B4:V42"/>
  <sheetViews>
    <sheetView topLeftCell="A4" workbookViewId="0">
      <selection activeCell="S17" sqref="S17"/>
    </sheetView>
  </sheetViews>
  <sheetFormatPr defaultRowHeight="14.4" x14ac:dyDescent="0.3"/>
  <cols>
    <col min="1" max="1" width="4.6640625" customWidth="1"/>
    <col min="3" max="3" width="20.88671875" customWidth="1"/>
    <col min="4" max="4" width="14.33203125" customWidth="1"/>
    <col min="5" max="5" width="18.6640625" customWidth="1"/>
    <col min="6" max="6" width="9.5546875" customWidth="1"/>
    <col min="7" max="7" width="11.5546875" customWidth="1"/>
    <col min="8" max="10" width="9.5546875" customWidth="1"/>
    <col min="11" max="14" width="8.88671875" customWidth="1"/>
  </cols>
  <sheetData>
    <row r="4" spans="2:16" x14ac:dyDescent="0.3">
      <c r="B4" s="92" t="s">
        <v>129</v>
      </c>
      <c r="C4" s="93" t="s">
        <v>34</v>
      </c>
      <c r="D4" s="92" t="s">
        <v>96</v>
      </c>
      <c r="E4" s="92" t="s">
        <v>97</v>
      </c>
      <c r="F4" s="92" t="s">
        <v>98</v>
      </c>
      <c r="G4" s="92" t="s">
        <v>99</v>
      </c>
      <c r="H4" s="92" t="s">
        <v>100</v>
      </c>
      <c r="I4" s="92" t="s">
        <v>115</v>
      </c>
      <c r="J4" s="92" t="s">
        <v>116</v>
      </c>
      <c r="K4" s="92" t="s">
        <v>130</v>
      </c>
      <c r="L4" s="92" t="s">
        <v>235</v>
      </c>
      <c r="M4" s="92" t="s">
        <v>240</v>
      </c>
      <c r="N4" s="92" t="s">
        <v>241</v>
      </c>
      <c r="O4" s="92" t="s">
        <v>243</v>
      </c>
      <c r="P4" s="92" t="s">
        <v>236</v>
      </c>
    </row>
    <row r="5" spans="2:16" x14ac:dyDescent="0.3">
      <c r="B5" s="2">
        <v>1</v>
      </c>
      <c r="C5" s="14" t="s">
        <v>12</v>
      </c>
      <c r="D5" s="94">
        <v>0</v>
      </c>
      <c r="E5" s="94">
        <v>0.61159622773314715</v>
      </c>
      <c r="F5" s="94">
        <v>4.0482059709668582E-2</v>
      </c>
      <c r="G5" s="94">
        <v>0.72213622291021651</v>
      </c>
      <c r="H5" s="94">
        <v>0.3541202672605791</v>
      </c>
      <c r="I5" s="94">
        <v>0.62496590312794909</v>
      </c>
      <c r="J5" s="94">
        <v>0.68088126185823006</v>
      </c>
      <c r="K5" s="2" t="s">
        <v>233</v>
      </c>
      <c r="L5" s="95">
        <f>SUM(C24:C30)/6</f>
        <v>0.79206983207237514</v>
      </c>
      <c r="M5">
        <f>O32</f>
        <v>0.79162616952637643</v>
      </c>
      <c r="N5" t="s">
        <v>242</v>
      </c>
      <c r="O5">
        <f>MIN(M5:N5)</f>
        <v>0.79162616952637643</v>
      </c>
      <c r="P5">
        <f>(O5-L5)/MAX(L5,O5)</f>
        <v>-5.6013059459404148E-4</v>
      </c>
    </row>
    <row r="6" spans="2:16" x14ac:dyDescent="0.3">
      <c r="B6" s="2">
        <v>2</v>
      </c>
      <c r="C6" s="14" t="s">
        <v>14</v>
      </c>
      <c r="D6" s="94">
        <v>0.17460988907689415</v>
      </c>
      <c r="E6" s="94">
        <v>0.66224240307369886</v>
      </c>
      <c r="F6" s="94">
        <v>8.1621473568885189E-2</v>
      </c>
      <c r="G6" s="94">
        <v>0.40789473684210492</v>
      </c>
      <c r="H6" s="94">
        <v>0.33184855233853017</v>
      </c>
      <c r="I6" s="94">
        <v>0.33884251357165357</v>
      </c>
      <c r="J6" s="94">
        <v>0.68536077837322951</v>
      </c>
      <c r="K6" s="2" t="s">
        <v>233</v>
      </c>
      <c r="L6" s="95">
        <f>SUM(D24:D30)/6</f>
        <v>0.65411090739052147</v>
      </c>
      <c r="M6">
        <f>P32</f>
        <v>0.80016044842705869</v>
      </c>
      <c r="N6" t="s">
        <v>242</v>
      </c>
      <c r="O6">
        <f t="shared" ref="O6:O19" si="0">MIN(M6:N6)</f>
        <v>0.80016044842705869</v>
      </c>
      <c r="P6">
        <f t="shared" ref="P6:P19" si="1">(O6-L6)/MAX(L6,O6)</f>
        <v>0.1825253189202726</v>
      </c>
    </row>
    <row r="7" spans="2:16" x14ac:dyDescent="0.3">
      <c r="B7" s="2">
        <v>3</v>
      </c>
      <c r="C7" s="14" t="s">
        <v>58</v>
      </c>
      <c r="D7" s="94">
        <v>7.2006016168452744E-2</v>
      </c>
      <c r="E7" s="94">
        <v>0.69018512050296899</v>
      </c>
      <c r="F7" s="94">
        <v>3.1607778690769625E-2</v>
      </c>
      <c r="G7" s="94">
        <v>0.67724458204334359</v>
      </c>
      <c r="H7" s="94">
        <v>0.35857461024498899</v>
      </c>
      <c r="I7" s="94">
        <v>0.56821675183541731</v>
      </c>
      <c r="J7" s="94">
        <v>0.68761147559178748</v>
      </c>
      <c r="K7" s="2" t="s">
        <v>233</v>
      </c>
      <c r="L7" s="95">
        <f>SUM(E24:E30)/6</f>
        <v>0.7485606948732606</v>
      </c>
      <c r="M7">
        <f>Q32</f>
        <v>0.79787328886395947</v>
      </c>
      <c r="N7" t="s">
        <v>242</v>
      </c>
      <c r="O7">
        <f t="shared" si="0"/>
        <v>0.79787328886395947</v>
      </c>
      <c r="P7">
        <f t="shared" si="1"/>
        <v>6.1805044333432826E-2</v>
      </c>
    </row>
    <row r="8" spans="2:16" x14ac:dyDescent="0.3">
      <c r="B8" s="2">
        <v>4</v>
      </c>
      <c r="C8" s="14" t="s">
        <v>6</v>
      </c>
      <c r="D8" s="94">
        <v>0.93946230494453853</v>
      </c>
      <c r="E8" s="94">
        <v>0.35277680754453367</v>
      </c>
      <c r="F8" s="94">
        <v>0.91985757326759776</v>
      </c>
      <c r="G8" s="94">
        <v>0.16563467492260064</v>
      </c>
      <c r="H8" s="94">
        <v>5.1224944320712597E-2</v>
      </c>
      <c r="I8" s="94">
        <v>1.0182236751549045</v>
      </c>
      <c r="J8" s="94">
        <v>1.2105585212153862</v>
      </c>
      <c r="K8" s="2" t="s">
        <v>233</v>
      </c>
      <c r="L8" s="95">
        <f>SUM(F24:F30)/6</f>
        <v>1.2668163063264073</v>
      </c>
      <c r="M8">
        <f>R32</f>
        <v>1.0821089561463568</v>
      </c>
      <c r="N8" t="s">
        <v>242</v>
      </c>
      <c r="O8">
        <f t="shared" si="0"/>
        <v>1.0821089561463568</v>
      </c>
      <c r="P8">
        <f t="shared" si="1"/>
        <v>-0.14580436741904304</v>
      </c>
    </row>
    <row r="9" spans="2:16" x14ac:dyDescent="0.3">
      <c r="B9" s="2">
        <v>5</v>
      </c>
      <c r="C9" s="14" t="s">
        <v>4</v>
      </c>
      <c r="D9" s="94">
        <v>9.4096634705771787E-2</v>
      </c>
      <c r="E9" s="94">
        <v>0.99511002444987773</v>
      </c>
      <c r="F9" s="94">
        <v>0.19895918926321551</v>
      </c>
      <c r="G9" s="94">
        <v>3.4055727554179384E-2</v>
      </c>
      <c r="H9" s="94">
        <v>1.5590200445434363E-2</v>
      </c>
      <c r="I9" s="94">
        <v>0.69679925982279611</v>
      </c>
      <c r="J9" s="94">
        <v>1.246457513126368</v>
      </c>
      <c r="K9" s="2" t="s">
        <v>233</v>
      </c>
      <c r="L9" s="95">
        <f>SUM(G24:G30)/6</f>
        <v>0.78659950560136427</v>
      </c>
      <c r="M9">
        <f>S32</f>
        <v>1.2666872139517498</v>
      </c>
      <c r="N9" t="s">
        <v>242</v>
      </c>
      <c r="O9">
        <f t="shared" si="0"/>
        <v>1.2666872139517498</v>
      </c>
      <c r="P9">
        <f t="shared" si="1"/>
        <v>0.37901046372184571</v>
      </c>
    </row>
    <row r="10" spans="2:16" x14ac:dyDescent="0.3">
      <c r="B10" s="2">
        <v>6</v>
      </c>
      <c r="C10" s="14" t="s">
        <v>59</v>
      </c>
      <c r="D10" s="94">
        <v>5.1231434480165448E-2</v>
      </c>
      <c r="E10" s="94">
        <v>0.46769123297240672</v>
      </c>
      <c r="F10" s="94">
        <v>7.5650506710490284E-2</v>
      </c>
      <c r="G10" s="94">
        <v>0</v>
      </c>
      <c r="H10" s="94">
        <v>0.13585746102449897</v>
      </c>
      <c r="I10" s="94">
        <v>0.57671687446270614</v>
      </c>
      <c r="J10" s="94">
        <v>1.0026477540265852</v>
      </c>
      <c r="K10" s="2" t="s">
        <v>233</v>
      </c>
      <c r="L10" s="95">
        <f>SUM(H24:H30)/6</f>
        <v>0.78746876847866754</v>
      </c>
      <c r="M10">
        <f>T32</f>
        <v>1.0756284045550144</v>
      </c>
      <c r="N10" t="s">
        <v>242</v>
      </c>
      <c r="O10">
        <f t="shared" si="0"/>
        <v>1.0756284045550144</v>
      </c>
      <c r="P10">
        <f t="shared" si="1"/>
        <v>0.2678988718186166</v>
      </c>
    </row>
    <row r="11" spans="2:16" x14ac:dyDescent="0.3">
      <c r="B11" s="2">
        <v>7</v>
      </c>
      <c r="C11" s="14" t="s">
        <v>29</v>
      </c>
      <c r="D11" s="94">
        <v>0.27679075014100402</v>
      </c>
      <c r="E11" s="94">
        <v>1</v>
      </c>
      <c r="F11" s="94">
        <v>0.74615173924952072</v>
      </c>
      <c r="G11" s="94">
        <v>1.0061919504643609E-2</v>
      </c>
      <c r="H11" s="94">
        <v>0</v>
      </c>
      <c r="I11" s="94">
        <v>0.80901389549360192</v>
      </c>
      <c r="J11" s="94">
        <v>1.3306980187016246</v>
      </c>
      <c r="K11" s="2" t="s">
        <v>233</v>
      </c>
      <c r="L11" s="95">
        <f>SUM(I24:I30)/6</f>
        <v>0.93571191708165224</v>
      </c>
      <c r="M11">
        <f>U32</f>
        <v>1.2964998002009507</v>
      </c>
      <c r="N11" t="s">
        <v>242</v>
      </c>
      <c r="O11">
        <f t="shared" si="0"/>
        <v>1.2964998002009507</v>
      </c>
      <c r="P11">
        <f t="shared" si="1"/>
        <v>0.27827839469267807</v>
      </c>
    </row>
    <row r="12" spans="2:16" x14ac:dyDescent="0.3">
      <c r="B12" s="2">
        <v>8</v>
      </c>
      <c r="C12" s="14" t="s">
        <v>19</v>
      </c>
      <c r="D12" s="94">
        <v>0.24431284075954127</v>
      </c>
      <c r="E12" s="94">
        <v>0.39923157527069519</v>
      </c>
      <c r="F12" s="94">
        <v>0</v>
      </c>
      <c r="G12" s="94">
        <v>0.82043343653250722</v>
      </c>
      <c r="H12" s="94">
        <v>0.52783964365256131</v>
      </c>
      <c r="I12" s="94">
        <v>0.66867580432907103</v>
      </c>
      <c r="J12" s="94">
        <v>0.40907659448912853</v>
      </c>
      <c r="K12" s="2" t="s">
        <v>234</v>
      </c>
      <c r="L12" s="95">
        <f>C42/6</f>
        <v>0.66137590690152337</v>
      </c>
      <c r="M12" t="s">
        <v>242</v>
      </c>
      <c r="N12">
        <f>O42</f>
        <v>0.88167376866210156</v>
      </c>
      <c r="O12">
        <f t="shared" si="0"/>
        <v>0.88167376866210156</v>
      </c>
      <c r="P12">
        <f t="shared" si="1"/>
        <v>0.24986323693725154</v>
      </c>
    </row>
    <row r="13" spans="2:16" x14ac:dyDescent="0.3">
      <c r="B13" s="2">
        <v>9</v>
      </c>
      <c r="C13" s="14" t="s">
        <v>22</v>
      </c>
      <c r="D13" s="94">
        <v>0.31284075954126711</v>
      </c>
      <c r="E13" s="94">
        <v>0.24694376528117373</v>
      </c>
      <c r="F13" s="94">
        <v>0.18148452478772936</v>
      </c>
      <c r="G13" s="94">
        <v>0.80417956656346745</v>
      </c>
      <c r="H13" s="94">
        <v>0.34298440979955463</v>
      </c>
      <c r="I13" s="94">
        <v>0.6723801399856546</v>
      </c>
      <c r="J13" s="94">
        <v>0.4180896876873022</v>
      </c>
      <c r="K13" s="2" t="s">
        <v>234</v>
      </c>
      <c r="L13" s="95">
        <f>D42/6</f>
        <v>0.5000770309445951</v>
      </c>
      <c r="M13" t="s">
        <v>242</v>
      </c>
      <c r="N13">
        <f>P42</f>
        <v>0.8822646896290981</v>
      </c>
      <c r="O13">
        <f t="shared" si="0"/>
        <v>0.8822646896290981</v>
      </c>
      <c r="P13">
        <f t="shared" si="1"/>
        <v>0.43318934008928062</v>
      </c>
    </row>
    <row r="14" spans="2:16" x14ac:dyDescent="0.3">
      <c r="B14" s="2">
        <v>10</v>
      </c>
      <c r="C14" s="14" t="s">
        <v>23</v>
      </c>
      <c r="D14" s="94">
        <v>0.51193833427335966</v>
      </c>
      <c r="E14" s="94">
        <v>0.52846664338106875</v>
      </c>
      <c r="F14" s="94">
        <v>0.56077786907696525</v>
      </c>
      <c r="G14" s="94">
        <v>0.67105263157894746</v>
      </c>
      <c r="H14" s="94">
        <v>0.43429844097995557</v>
      </c>
      <c r="I14" s="94">
        <v>0.52702185175967109</v>
      </c>
      <c r="J14" s="94">
        <v>0.51057741039492754</v>
      </c>
      <c r="K14" s="2" t="s">
        <v>234</v>
      </c>
      <c r="L14" s="95">
        <f>E42/6</f>
        <v>0.57906690813545481</v>
      </c>
      <c r="M14" t="s">
        <v>242</v>
      </c>
      <c r="N14">
        <f>Q42</f>
        <v>0.85618645547903949</v>
      </c>
      <c r="O14">
        <f t="shared" si="0"/>
        <v>0.85618645547903949</v>
      </c>
      <c r="P14">
        <f t="shared" si="1"/>
        <v>0.32366728715480003</v>
      </c>
    </row>
    <row r="15" spans="2:16" x14ac:dyDescent="0.3">
      <c r="B15" s="2">
        <v>11</v>
      </c>
      <c r="C15" s="14" t="s">
        <v>26</v>
      </c>
      <c r="D15" s="94">
        <v>1</v>
      </c>
      <c r="E15" s="94">
        <v>3.457911281872169E-2</v>
      </c>
      <c r="F15" s="94">
        <v>1</v>
      </c>
      <c r="G15" s="94">
        <v>0.68498452012383848</v>
      </c>
      <c r="H15" s="94">
        <v>0.32516703786191542</v>
      </c>
      <c r="I15" s="94">
        <v>1.2185023844531933</v>
      </c>
      <c r="J15" s="94">
        <v>1.0629508270733143</v>
      </c>
      <c r="K15" s="2" t="s">
        <v>234</v>
      </c>
      <c r="L15" s="95">
        <f>F42/6</f>
        <v>1.0251651252453571</v>
      </c>
      <c r="M15" t="s">
        <v>242</v>
      </c>
      <c r="N15">
        <f>R42</f>
        <v>1.3991878728729206</v>
      </c>
      <c r="O15">
        <f t="shared" si="0"/>
        <v>1.3991878728729206</v>
      </c>
      <c r="P15">
        <f t="shared" si="1"/>
        <v>0.26731417194146423</v>
      </c>
    </row>
    <row r="16" spans="2:16" x14ac:dyDescent="0.3">
      <c r="B16" s="2">
        <v>12</v>
      </c>
      <c r="C16" s="14" t="s">
        <v>9</v>
      </c>
      <c r="D16" s="94">
        <v>0.25902425267907497</v>
      </c>
      <c r="E16" s="94">
        <v>0.25916870415647913</v>
      </c>
      <c r="F16" s="94">
        <v>0.13700356066830999</v>
      </c>
      <c r="G16" s="94">
        <v>0.66408668730650133</v>
      </c>
      <c r="H16" s="94">
        <v>0.18930957683741642</v>
      </c>
      <c r="I16" s="94">
        <v>0.62910874403753003</v>
      </c>
      <c r="J16" s="94">
        <v>0.56720137160622397</v>
      </c>
      <c r="K16" s="2" t="s">
        <v>234</v>
      </c>
      <c r="L16" s="95">
        <f>G42/6</f>
        <v>0.55708249270375354</v>
      </c>
      <c r="M16" t="s">
        <v>242</v>
      </c>
      <c r="N16">
        <f>S42</f>
        <v>0.79569846623009055</v>
      </c>
      <c r="O16">
        <f t="shared" si="0"/>
        <v>0.79569846623009055</v>
      </c>
      <c r="P16">
        <f t="shared" si="1"/>
        <v>0.29988240979886077</v>
      </c>
    </row>
    <row r="17" spans="2:22" x14ac:dyDescent="0.3">
      <c r="B17" s="2">
        <v>13</v>
      </c>
      <c r="C17" s="14" t="s">
        <v>21</v>
      </c>
      <c r="D17" s="94">
        <v>0.54328821206993805</v>
      </c>
      <c r="E17" s="94">
        <v>0</v>
      </c>
      <c r="F17" s="94">
        <v>0.27778690769652142</v>
      </c>
      <c r="G17" s="94">
        <v>0.59907120743034004</v>
      </c>
      <c r="H17" s="94">
        <v>0.32739420935412028</v>
      </c>
      <c r="I17" s="94">
        <v>0.74573632406093926</v>
      </c>
      <c r="J17" s="94">
        <v>0.50855460595861013</v>
      </c>
      <c r="K17" s="2" t="s">
        <v>234</v>
      </c>
      <c r="L17" s="95">
        <f>H42/6</f>
        <v>0.58674856949948662</v>
      </c>
      <c r="M17" t="s">
        <v>242</v>
      </c>
      <c r="N17">
        <f>T42</f>
        <v>1.00852900502142</v>
      </c>
      <c r="O17">
        <f t="shared" si="0"/>
        <v>1.00852900502142</v>
      </c>
      <c r="P17">
        <f t="shared" si="1"/>
        <v>0.41821349056091373</v>
      </c>
    </row>
    <row r="18" spans="2:22" x14ac:dyDescent="0.3">
      <c r="B18" s="2">
        <v>14</v>
      </c>
      <c r="C18" s="14" t="s">
        <v>28</v>
      </c>
      <c r="D18" s="94">
        <v>0.49656890392931002</v>
      </c>
      <c r="E18" s="94">
        <v>0.49388753056234735</v>
      </c>
      <c r="F18" s="94">
        <v>0.4671596822788277</v>
      </c>
      <c r="G18" s="94">
        <v>0.75696594427244579</v>
      </c>
      <c r="H18" s="94">
        <v>0.25612472160356359</v>
      </c>
      <c r="I18" s="94">
        <v>0.60485300699767564</v>
      </c>
      <c r="J18" s="94">
        <v>0.57810504656582784</v>
      </c>
      <c r="K18" s="2" t="s">
        <v>234</v>
      </c>
      <c r="L18" s="95">
        <f>I42/6</f>
        <v>0.52889675767164868</v>
      </c>
      <c r="M18" t="s">
        <v>242</v>
      </c>
      <c r="N18">
        <f>U42</f>
        <v>0.8386318659514298</v>
      </c>
      <c r="O18">
        <f t="shared" si="0"/>
        <v>0.8386318659514298</v>
      </c>
      <c r="P18">
        <f t="shared" si="1"/>
        <v>0.36933381720283898</v>
      </c>
    </row>
    <row r="19" spans="2:22" x14ac:dyDescent="0.3">
      <c r="B19" s="2">
        <v>15</v>
      </c>
      <c r="C19" s="14" t="s">
        <v>16</v>
      </c>
      <c r="D19" s="94">
        <v>0.73350253807106602</v>
      </c>
      <c r="E19" s="94">
        <v>4.8550471533356641E-2</v>
      </c>
      <c r="F19" s="94">
        <v>0.27576006573541495</v>
      </c>
      <c r="G19" s="94">
        <v>1</v>
      </c>
      <c r="H19" s="94">
        <v>1</v>
      </c>
      <c r="I19" s="94">
        <v>1.1359710357105515</v>
      </c>
      <c r="J19" s="94">
        <v>0.58300708156093684</v>
      </c>
      <c r="K19" s="2" t="s">
        <v>234</v>
      </c>
      <c r="L19" s="95">
        <f>J42/6</f>
        <v>1.0690149981710746</v>
      </c>
      <c r="M19" t="s">
        <v>242</v>
      </c>
      <c r="N19">
        <f>V42</f>
        <v>1.4642099123498618</v>
      </c>
      <c r="O19">
        <f t="shared" si="0"/>
        <v>1.4642099123498618</v>
      </c>
      <c r="P19">
        <f t="shared" si="1"/>
        <v>0.26990318180850997</v>
      </c>
    </row>
    <row r="20" spans="2:22" x14ac:dyDescent="0.3">
      <c r="O20" s="102" t="s">
        <v>244</v>
      </c>
      <c r="P20" s="102">
        <f>AVERAGE(P5:P19)</f>
        <v>0.24363470206447521</v>
      </c>
    </row>
    <row r="21" spans="2:22" x14ac:dyDescent="0.3">
      <c r="B21" t="e">
        <f>((SQRT(D11-D5)^2+SQRT(E11-E5)^2+SQRT(F11-F5)^2+SQRT(G11-G5)^2+SQRT(H11-H5)^2)+(SQRT(D10-D5)^2+SQRT(E10-E5)^2+SQRT(F10-F5)^2+SQRT(G10-G5)^2+SQRT(H10-H5)^2)*(SQRT(D9-D5)^2+SQRT(E9-E5)^2+SQRT(F9-F5)^2+SQRT(G9-G5)^2+SQRT(H9-H5)^2)+(SQRT(D8-D5)^2+SQRT(E8-E5)^2+SQRT(F8-F5)^2+SQRT(G8-G5)^2+SQRT(H8-H5)^2)+(SQRT(D7-D5)^2+SQRT(E7-E5)^2+SQRT(F7-F5)^2+SQRT(G7-G5)^2+SQRT(H7-H5)^2)+(SQRT(D6-D5)^2+SQRT(E6-E5)^2+SQRT(F6-F5)^2+SQRT(G6-G5)^2+SQRT(H6-H5)^2))</f>
        <v>#NUM!</v>
      </c>
    </row>
    <row r="23" spans="2:22" x14ac:dyDescent="0.3">
      <c r="B23" s="97" t="s">
        <v>237</v>
      </c>
      <c r="C23" s="97">
        <v>1</v>
      </c>
      <c r="D23" s="97">
        <v>2</v>
      </c>
      <c r="E23" s="97">
        <v>3</v>
      </c>
      <c r="F23" s="97">
        <v>4</v>
      </c>
      <c r="G23" s="97">
        <v>5</v>
      </c>
      <c r="H23" s="97">
        <v>6</v>
      </c>
      <c r="I23" s="97">
        <v>7</v>
      </c>
      <c r="J23" s="97"/>
      <c r="K23" s="145" t="s">
        <v>235</v>
      </c>
      <c r="L23" s="145"/>
      <c r="N23" s="97" t="s">
        <v>237</v>
      </c>
      <c r="O23" s="97">
        <v>1</v>
      </c>
      <c r="P23" s="97">
        <v>2</v>
      </c>
      <c r="Q23" s="97">
        <v>3</v>
      </c>
      <c r="R23" s="97">
        <v>4</v>
      </c>
      <c r="S23" s="97">
        <v>5</v>
      </c>
      <c r="T23" s="97">
        <v>6</v>
      </c>
      <c r="U23" s="97">
        <v>7</v>
      </c>
      <c r="V23" s="7"/>
    </row>
    <row r="24" spans="2:22" x14ac:dyDescent="0.3">
      <c r="B24" s="97">
        <v>1</v>
      </c>
      <c r="C24" s="98">
        <f>(SQRT((D5-$D$5)^2+(E5-$E$5)^2+(F5-$F$5)^2+(G5-$G$5)^2+(H5-$H$5)^2))</f>
        <v>0</v>
      </c>
      <c r="D24" s="97">
        <f>(SQRT((D5-$D$6)^2+(E5-$E$6)^2+(F5-$F$6)^2+(G5-$G$6)^2+(H5-$H$6)^2))</f>
        <v>0.36604622749676752</v>
      </c>
      <c r="E24" s="97">
        <f>(SQRT((D5-$D$7)^2+(E5-$E$7)^2+(F5-$F$7)^2+(G5-$G$7)^2+(H5-$H$7)^2))</f>
        <v>0.11608158288886089</v>
      </c>
      <c r="F24" s="97">
        <f>(SQRT((D5-$D$8)^2+(E5-$E$8)^2+(F5-$F$8)^2+(G5-$G$8)^2+(H5-$H$8)^2))</f>
        <v>1.4575039478832315</v>
      </c>
      <c r="G24" s="97">
        <f>(SQRT((D5-$D$9)^2+(E5-$E$9)^2+(F5-$F$9)^2+(G5-$G$9)^2+(H5-$H$9)^2))</f>
        <v>0.87698881620796088</v>
      </c>
      <c r="H24" s="97">
        <f>(SQRT((D5-$D$10)^2+(E5-$E$10)^2+(F5-$F$10)^2+(G5-$G$10)^2+(H5-$H$10)^2))</f>
        <v>0.77051249443829029</v>
      </c>
      <c r="I24" s="97">
        <f>(SQRT((D5-$D$11)^2+(E5-$E$11)^2+(F5-$F$11)^2+(G5-$G$11)^2+(H5-$H$11)^2))</f>
        <v>1.1652859235191397</v>
      </c>
      <c r="J24" s="97"/>
      <c r="K24" s="145"/>
      <c r="L24" s="145"/>
      <c r="N24" s="97">
        <v>1</v>
      </c>
      <c r="O24" s="97">
        <f>(SQRT((D12-$D$5)^2+(E12-$E$5)^2+(F12-$F$5)^2+(G12-$G$5)^2+(H12-$H$5)^2))</f>
        <v>0.38244878202676708</v>
      </c>
      <c r="P24" s="97">
        <f>(SQRT((D12-$D$6)^2+(E12-$E$6)^2+(F12-$F$6)^2+(G12-$G$6)^2+(H12-$H$6)^2))</f>
        <v>0.53786238814325327</v>
      </c>
      <c r="Q24" s="97">
        <f>(SQRT((D12-$D$7)^2+(E12-$E$7)^2+(F12-$F$7)^2+(G12-$G$7)^2+(H12-$H$7)^2))</f>
        <v>0.40558150665685322</v>
      </c>
      <c r="R24" s="97">
        <f>(SQRT((D12-$D$8)^2+(E12-$E$8)^2+(F12-$F$8)^2+(G12-$G$8)^2+(H12-$H$8)^2))</f>
        <v>1.4097701117288557</v>
      </c>
      <c r="S24" s="97">
        <f>(SQRT((D12-$D$9)^2+(E12-$E$9)^2+(F12-$F$9)^2+(G12-$G$9)^2+(H12-$H$9)^2))</f>
        <v>1.1393025002139103</v>
      </c>
      <c r="T24" s="97">
        <f>(SQRT((D12-$D$10)^2+(E12-$E$10)^2+(F12-$F$10)^2+(G12-$G$10)^2+(H12-$H$10)^2))</f>
        <v>0.93512095935628026</v>
      </c>
      <c r="U24" s="97">
        <f>(SQRT((D12-$D$11)^2+(E12-$E$11)^2+(F12-$F$11)^2+(G12-$G$11)^2+(H12-$H$11)^2))</f>
        <v>1.3616301325087916</v>
      </c>
      <c r="V24" s="97"/>
    </row>
    <row r="25" spans="2:22" x14ac:dyDescent="0.3">
      <c r="B25" s="97">
        <v>2</v>
      </c>
      <c r="C25" s="98">
        <f>(SQRT((D6-$D$5)^2+(E6-$E$5)^2+(F6-$F$5)^2+(G6-$G$5)^2+(H6-$H$5)^2))</f>
        <v>0.36604622749676752</v>
      </c>
      <c r="D25" s="97">
        <f t="shared" ref="D25:D30" si="2">(SQRT((D6-$D$6)^2+(E6-$E$6)^2+(F6-$F$6)^2+(G6-$G$6)^2+(H6-$H$6)^2))</f>
        <v>0</v>
      </c>
      <c r="E25" s="97">
        <f t="shared" ref="E25:E30" si="3">(SQRT((D6-$D$7)^2+(E6-$E$7)^2+(F6-$F$7)^2+(G6-$G$7)^2+(H6-$H$7)^2))</f>
        <v>0.29508192277680362</v>
      </c>
      <c r="F25" s="97">
        <f t="shared" ref="F25:F30" si="4">(SQRT((D6-$D$8)^2+(E6-$E$8)^2+(F6-$F$8)^2+(G6-$G$8)^2+(H6-$H$8)^2))</f>
        <v>1.2332264506939035</v>
      </c>
      <c r="G25" s="97">
        <f t="shared" ref="G25:G30" si="5">(SQRT((D6-$D$9)^2+(E6-$E$9)^2+(F6-$F$9)^2+(G6-$G$9)^2+(H6-$H$9)^2))</f>
        <v>0.60895511084310849</v>
      </c>
      <c r="H25" s="97">
        <f t="shared" ref="H25:H30" si="6">(SQRT((D6-$D$10)^2+(E6-$E$10)^2+(F6-$F$10)^2+(G6-$G$10)^2+(H6-$H$10)^2))</f>
        <v>0.50783725494457177</v>
      </c>
      <c r="I25" s="97">
        <f t="shared" ref="I25:I30" si="7">(SQRT((D6-$D$11)^2+(E6-$E$11)^2+(F6-$F$11)^2+(G6-$G$11)^2+(H6-$H$11)^2))</f>
        <v>0.91351847758797344</v>
      </c>
      <c r="J25" s="97"/>
      <c r="K25" s="145"/>
      <c r="L25" s="145"/>
      <c r="N25" s="97">
        <v>2</v>
      </c>
      <c r="O25" s="97">
        <f>(SQRT((D13-$D$5)^2+(E13-$E$5)^2+(F13-$F$5)^2+(G13-$G$5)^2+(H13-$H$5)^2))</f>
        <v>0.5075210063829203</v>
      </c>
      <c r="P25" s="97">
        <f t="shared" ref="P25:P31" si="8">(SQRT((D13-$D$6)^2+(E13-$E$6)^2+(F13-$F$6)^2+(G13-$G$6)^2+(H13-$H$6)^2))</f>
        <v>0.59893157763561289</v>
      </c>
      <c r="Q25" s="97">
        <f t="shared" ref="Q25:Q31" si="9">(SQRT((D13-$D$7)^2+(E13-$E$7)^2+(F13-$F$7)^2+(G13-$G$7)^2+(H13-$H$7)^2))</f>
        <v>0.54155595856750438</v>
      </c>
      <c r="R25" s="97">
        <f t="shared" ref="R25:R31" si="10">(SQRT((D13-$D$8)^2+(E13-$E$8)^2+(F13-$F$8)^2+(G13-$G$8)^2+(H13-$H$8)^2))</f>
        <v>1.2007968675246043</v>
      </c>
      <c r="S25" s="97">
        <f t="shared" ref="S25:S31" si="11">(SQRT((D13-$D$9)^2+(E13-$E$9)^2+(F13-$F$9)^2+(G13-$G$9)^2+(H13-$H$9)^2))</f>
        <v>1.1437590669087976</v>
      </c>
      <c r="T25" s="97">
        <f t="shared" ref="T25:T31" si="12">(SQRT((D13-$D$10)^2+(E13-$E$10)^2+(F13-$F$10)^2+(G13-$G$10)^2+(H13-$H$10)^2))</f>
        <v>0.90442029555979198</v>
      </c>
      <c r="U25" s="97">
        <f t="shared" ref="U25:U31" si="13">(SQRT((D13-$D$11)^2+(E13-$E$11)^2+(F13-$F$11)^2+(G13-$G$11)^2+(H13-$H$11)^2))</f>
        <v>1.2788680548244551</v>
      </c>
      <c r="V25" s="97"/>
    </row>
    <row r="26" spans="2:22" x14ac:dyDescent="0.3">
      <c r="B26" s="97">
        <v>3</v>
      </c>
      <c r="C26" s="98">
        <f t="shared" ref="C26:C29" si="14">(SQRT((D7-$D$5)^2+(E7-$E$5)^2+(F7-$F$5)^2+(G7-$G$5)^2+(H7-$H$5)^2))</f>
        <v>0.11608158288886089</v>
      </c>
      <c r="D26" s="97">
        <f t="shared" si="2"/>
        <v>0.29508192277680362</v>
      </c>
      <c r="E26" s="97">
        <f t="shared" si="3"/>
        <v>0</v>
      </c>
      <c r="F26" s="97">
        <f t="shared" si="4"/>
        <v>1.4182809997896306</v>
      </c>
      <c r="G26" s="97">
        <f t="shared" si="5"/>
        <v>0.80796280545555577</v>
      </c>
      <c r="H26" s="97">
        <f t="shared" si="6"/>
        <v>0.74842369523430374</v>
      </c>
      <c r="I26" s="97">
        <f t="shared" si="7"/>
        <v>1.105533163094409</v>
      </c>
      <c r="J26" s="97"/>
      <c r="K26" s="145"/>
      <c r="L26" s="145"/>
      <c r="N26" s="97">
        <v>3</v>
      </c>
      <c r="O26" s="97">
        <f t="shared" ref="O26:O30" si="15">(SQRT((D14-$D$5)^2+(E14-$E$5)^2+(F14-$F$5)^2+(G14-$G$5)^2+(H14-$H$5)^2))</f>
        <v>0.74076797175807785</v>
      </c>
      <c r="P26" s="97">
        <f t="shared" si="8"/>
        <v>0.66409738925948836</v>
      </c>
      <c r="Q26" s="97">
        <f t="shared" si="9"/>
        <v>0.71097590233906627</v>
      </c>
      <c r="R26" s="97">
        <f t="shared" si="10"/>
        <v>0.86300319386996927</v>
      </c>
      <c r="S26" s="97">
        <f t="shared" si="11"/>
        <v>1.0508768407780613</v>
      </c>
      <c r="T26" s="97">
        <f t="shared" si="12"/>
        <v>0.99532492614716261</v>
      </c>
      <c r="U26" s="97">
        <f t="shared" si="13"/>
        <v>0.96825896420145063</v>
      </c>
      <c r="V26" s="97"/>
    </row>
    <row r="27" spans="2:22" x14ac:dyDescent="0.3">
      <c r="B27" s="97">
        <v>4</v>
      </c>
      <c r="C27" s="98">
        <f t="shared" si="14"/>
        <v>1.4575039478832315</v>
      </c>
      <c r="D27" s="97">
        <f t="shared" si="2"/>
        <v>1.2332264506939035</v>
      </c>
      <c r="E27" s="97">
        <f t="shared" si="3"/>
        <v>1.4182809997896306</v>
      </c>
      <c r="F27" s="97">
        <f t="shared" si="4"/>
        <v>0</v>
      </c>
      <c r="G27" s="97">
        <f t="shared" si="5"/>
        <v>1.2905473305462203</v>
      </c>
      <c r="H27" s="97">
        <f t="shared" si="6"/>
        <v>1.2447660358728483</v>
      </c>
      <c r="I27" s="97">
        <f t="shared" si="7"/>
        <v>0.95657307317260953</v>
      </c>
      <c r="J27" s="97"/>
      <c r="K27" s="145"/>
      <c r="L27" s="145"/>
      <c r="N27" s="97">
        <v>4</v>
      </c>
      <c r="O27" s="97">
        <f t="shared" si="15"/>
        <v>1.5019460600020582</v>
      </c>
      <c r="P27" s="97">
        <f t="shared" si="8"/>
        <v>1.4126119600187328</v>
      </c>
      <c r="Q27" s="97">
        <f t="shared" si="9"/>
        <v>1.493302225996288</v>
      </c>
      <c r="R27" s="97">
        <f t="shared" si="10"/>
        <v>0.67535614777559727</v>
      </c>
      <c r="S27" s="97">
        <f t="shared" si="11"/>
        <v>1.7042573253993123</v>
      </c>
      <c r="T27" s="97">
        <f t="shared" si="12"/>
        <v>1.5643566709605596</v>
      </c>
      <c r="U27" s="97">
        <f t="shared" si="13"/>
        <v>1.4424847199578965</v>
      </c>
      <c r="V27" s="97"/>
    </row>
    <row r="28" spans="2:22" x14ac:dyDescent="0.3">
      <c r="B28" s="97">
        <v>5</v>
      </c>
      <c r="C28" s="98">
        <f t="shared" si="14"/>
        <v>0.87698881620796088</v>
      </c>
      <c r="D28" s="97">
        <f t="shared" si="2"/>
        <v>0.60895511084310849</v>
      </c>
      <c r="E28" s="97">
        <f t="shared" si="3"/>
        <v>0.80796280545555577</v>
      </c>
      <c r="F28" s="97">
        <f t="shared" si="4"/>
        <v>1.2905473305462203</v>
      </c>
      <c r="G28" s="97">
        <f t="shared" si="5"/>
        <v>0</v>
      </c>
      <c r="H28" s="97">
        <f t="shared" si="6"/>
        <v>0.5575276179107751</v>
      </c>
      <c r="I28" s="97">
        <f t="shared" si="7"/>
        <v>0.57761535264456454</v>
      </c>
      <c r="J28" s="97"/>
      <c r="K28" s="145"/>
      <c r="L28" s="145"/>
      <c r="N28" s="97">
        <v>5</v>
      </c>
      <c r="O28" s="97">
        <f t="shared" si="15"/>
        <v>0.48077794797516632</v>
      </c>
      <c r="P28" s="97">
        <f t="shared" si="8"/>
        <v>0.50854010867611799</v>
      </c>
      <c r="Q28" s="97">
        <f t="shared" si="9"/>
        <v>0.51057127272766079</v>
      </c>
      <c r="R28" s="97">
        <f t="shared" si="10"/>
        <v>1.1628158063168756</v>
      </c>
      <c r="S28" s="97">
        <f t="shared" si="11"/>
        <v>0.99988333218460013</v>
      </c>
      <c r="T28" s="97">
        <f t="shared" si="12"/>
        <v>0.73095277172426532</v>
      </c>
      <c r="U28" s="97">
        <f t="shared" si="13"/>
        <v>1.1763480240059476</v>
      </c>
      <c r="V28" s="97"/>
    </row>
    <row r="29" spans="2:22" x14ac:dyDescent="0.3">
      <c r="B29" s="97">
        <v>6</v>
      </c>
      <c r="C29" s="98">
        <f t="shared" si="14"/>
        <v>0.77051249443829029</v>
      </c>
      <c r="D29" s="97">
        <f t="shared" si="2"/>
        <v>0.50783725494457177</v>
      </c>
      <c r="E29" s="97">
        <f t="shared" si="3"/>
        <v>0.74842369523430374</v>
      </c>
      <c r="F29" s="97">
        <f t="shared" si="4"/>
        <v>1.2447660358728483</v>
      </c>
      <c r="G29" s="97">
        <f t="shared" si="5"/>
        <v>0.5575276179107751</v>
      </c>
      <c r="H29" s="97">
        <f t="shared" si="6"/>
        <v>0</v>
      </c>
      <c r="I29" s="97">
        <f t="shared" si="7"/>
        <v>0.89574551247121659</v>
      </c>
      <c r="J29" s="97"/>
      <c r="K29" s="145"/>
      <c r="L29" s="145"/>
      <c r="N29" s="97">
        <v>6</v>
      </c>
      <c r="O29" s="97">
        <f t="shared" si="15"/>
        <v>0.86103710618991935</v>
      </c>
      <c r="P29" s="97">
        <f t="shared" si="8"/>
        <v>0.80593912170726134</v>
      </c>
      <c r="Q29" s="97">
        <f t="shared" si="9"/>
        <v>0.87529987215442606</v>
      </c>
      <c r="R29" s="97">
        <f t="shared" si="10"/>
        <v>0.97867094472791816</v>
      </c>
      <c r="S29" s="97">
        <f t="shared" si="11"/>
        <v>1.2707065261499841</v>
      </c>
      <c r="T29" s="97">
        <f t="shared" si="12"/>
        <v>0.94725219657047854</v>
      </c>
      <c r="U29" s="97">
        <f t="shared" si="13"/>
        <v>1.3207972676499518</v>
      </c>
      <c r="V29" s="97"/>
    </row>
    <row r="30" spans="2:22" x14ac:dyDescent="0.3">
      <c r="B30" s="97">
        <v>7</v>
      </c>
      <c r="C30" s="98">
        <f>(SQRT((D11-$D$5)^2+(E11-$E$5)^2+(F11-$F$5)^2+(G11-$G$5)^2+(H11-$H$5)^2))</f>
        <v>1.1652859235191397</v>
      </c>
      <c r="D30" s="97">
        <f t="shared" si="2"/>
        <v>0.91351847758797344</v>
      </c>
      <c r="E30" s="97">
        <f t="shared" si="3"/>
        <v>1.105533163094409</v>
      </c>
      <c r="F30" s="97">
        <f t="shared" si="4"/>
        <v>0.95657307317260953</v>
      </c>
      <c r="G30" s="97">
        <f t="shared" si="5"/>
        <v>0.57761535264456454</v>
      </c>
      <c r="H30" s="97">
        <f t="shared" si="6"/>
        <v>0.89574551247121659</v>
      </c>
      <c r="I30" s="97">
        <f t="shared" si="7"/>
        <v>0</v>
      </c>
      <c r="J30" s="97"/>
      <c r="K30" s="145"/>
      <c r="L30" s="145"/>
      <c r="N30" s="97">
        <v>7</v>
      </c>
      <c r="O30" s="97">
        <f t="shared" si="15"/>
        <v>0.67328006342031244</v>
      </c>
      <c r="P30" s="97">
        <f t="shared" si="8"/>
        <v>0.63892525941331868</v>
      </c>
      <c r="Q30" s="97">
        <f t="shared" si="9"/>
        <v>0.65218350598418229</v>
      </c>
      <c r="R30" s="97">
        <f t="shared" si="10"/>
        <v>0.90147588440323101</v>
      </c>
      <c r="S30" s="97">
        <f t="shared" si="11"/>
        <v>1.0322768318774855</v>
      </c>
      <c r="T30" s="97">
        <f t="shared" si="12"/>
        <v>0.96940847789384221</v>
      </c>
      <c r="U30" s="97">
        <f t="shared" si="13"/>
        <v>1.0028730386676363</v>
      </c>
      <c r="V30" s="97"/>
    </row>
    <row r="31" spans="2:22" x14ac:dyDescent="0.3">
      <c r="B31" s="99" t="s">
        <v>238</v>
      </c>
      <c r="C31" s="100">
        <f>SUM(C24:C30)</f>
        <v>4.7524189924342508</v>
      </c>
      <c r="D31" s="100">
        <f t="shared" ref="D31:I31" si="16">SUM(D24:D30)</f>
        <v>3.9246654443431286</v>
      </c>
      <c r="E31" s="100">
        <f t="shared" si="16"/>
        <v>4.4913641692395636</v>
      </c>
      <c r="F31" s="100">
        <f t="shared" si="16"/>
        <v>7.6008978379584438</v>
      </c>
      <c r="G31" s="100">
        <f t="shared" si="16"/>
        <v>4.7195970336081858</v>
      </c>
      <c r="H31" s="100">
        <f t="shared" si="16"/>
        <v>4.7248126108720054</v>
      </c>
      <c r="I31" s="100">
        <f t="shared" si="16"/>
        <v>5.6142715024899132</v>
      </c>
      <c r="J31" s="97"/>
      <c r="K31" s="145"/>
      <c r="L31" s="145"/>
      <c r="N31" s="103">
        <v>8</v>
      </c>
      <c r="O31" s="103">
        <f>(SQRT((D19-$D$5)^2+(E19-$E$5)^2+(F19-$F$5)^2+(G19-$G$5)^2+(H19-$H$5)^2))</f>
        <v>1.18523041845579</v>
      </c>
      <c r="P31" s="97">
        <f t="shared" si="8"/>
        <v>1.2343757825626842</v>
      </c>
      <c r="Q31" s="97">
        <f t="shared" si="9"/>
        <v>1.1935160664856954</v>
      </c>
      <c r="R31" s="97">
        <f t="shared" si="10"/>
        <v>1.4649826928238028</v>
      </c>
      <c r="S31" s="97">
        <f t="shared" si="11"/>
        <v>1.7924352881018484</v>
      </c>
      <c r="T31" s="97">
        <f t="shared" si="12"/>
        <v>1.5581909382277346</v>
      </c>
      <c r="U31" s="97">
        <f t="shared" si="13"/>
        <v>1.8207381997914756</v>
      </c>
      <c r="V31" s="7"/>
    </row>
    <row r="32" spans="2:22" x14ac:dyDescent="0.3">
      <c r="B32" s="97"/>
      <c r="C32" s="97"/>
      <c r="D32" s="97"/>
      <c r="E32" s="97"/>
      <c r="F32" s="97"/>
      <c r="G32" s="97"/>
      <c r="H32" s="97"/>
      <c r="I32" s="97"/>
      <c r="J32" s="97"/>
      <c r="K32" s="145"/>
      <c r="L32" s="145"/>
      <c r="N32" s="99" t="s">
        <v>239</v>
      </c>
      <c r="O32" s="99">
        <f>AVERAGE(O24:O31)</f>
        <v>0.79162616952637643</v>
      </c>
      <c r="P32" s="99">
        <f t="shared" ref="P32:U32" si="17">AVERAGE(P24:P31)</f>
        <v>0.80016044842705869</v>
      </c>
      <c r="Q32" s="99">
        <f t="shared" si="17"/>
        <v>0.79787328886395947</v>
      </c>
      <c r="R32" s="99">
        <f t="shared" si="17"/>
        <v>1.0821089561463568</v>
      </c>
      <c r="S32" s="99">
        <f t="shared" si="17"/>
        <v>1.2666872139517498</v>
      </c>
      <c r="T32" s="99">
        <f t="shared" si="17"/>
        <v>1.0756284045550144</v>
      </c>
      <c r="U32" s="99">
        <f t="shared" si="17"/>
        <v>1.2964998002009507</v>
      </c>
      <c r="V32" s="99"/>
    </row>
    <row r="33" spans="2:22" x14ac:dyDescent="0.3">
      <c r="B33" s="97" t="s">
        <v>237</v>
      </c>
      <c r="C33" s="97">
        <v>1</v>
      </c>
      <c r="D33" s="97">
        <v>2</v>
      </c>
      <c r="E33" s="97">
        <v>3</v>
      </c>
      <c r="F33" s="97">
        <v>4</v>
      </c>
      <c r="G33" s="97">
        <v>5</v>
      </c>
      <c r="H33" s="97">
        <v>6</v>
      </c>
      <c r="I33" s="97">
        <v>7</v>
      </c>
      <c r="J33" s="97">
        <v>8</v>
      </c>
      <c r="K33" s="145"/>
      <c r="L33" s="145"/>
      <c r="N33" s="96"/>
      <c r="O33" s="96"/>
      <c r="P33" s="96"/>
      <c r="Q33" s="96"/>
      <c r="R33" s="96"/>
      <c r="S33" s="96"/>
      <c r="T33" s="96"/>
      <c r="U33" s="96"/>
      <c r="V33" s="96"/>
    </row>
    <row r="34" spans="2:22" x14ac:dyDescent="0.3">
      <c r="B34" s="97">
        <v>1</v>
      </c>
      <c r="C34" s="98">
        <f>(SQRT((D12-$D$12)^2+(E12-$E$12)^2+(F12-$F$12)^2+(G12-$G$12)^2+(H12-$H$12)^2))</f>
        <v>0</v>
      </c>
      <c r="D34" s="97">
        <f>(SQRT((D12-$D$13)^2+(E12-$E$13)^2+(F12-$F$13)^2+(G12-$G$13)^2+(H12-$H$13)^2))</f>
        <v>0.30864207625210077</v>
      </c>
      <c r="E34" s="97">
        <f>(SQRT((D12-$D$14)^2+(E12-$E$14)^2+(F12-$F$14)^2+(G12-$G$14)^2+(H12-$H$14)^2))</f>
        <v>0.65868164354300984</v>
      </c>
      <c r="F34" s="97">
        <f>(SQRT((D12-$D$15)^2+(E12-$E$15)^2+(F12-$F$15)^2+(G12-$G$15)^2+(H12-$H$15)^2))</f>
        <v>1.3279522186838861</v>
      </c>
      <c r="G34" s="97">
        <f>(SQRT((D12-$D$16)^2+(E12-$E$16)^2+(F12-$F$16)^2+(G12-$G$16)^2+(H12-$H$16)^2))</f>
        <v>0.42148656120050254</v>
      </c>
      <c r="H34" s="97">
        <f>(SQRT((D12-$D$17)^2+(E12-$E$17)^2+(F12-$F$17)^2+(G12-$G$17)^2+(H12-$H$17)^2))</f>
        <v>0.64429597083566892</v>
      </c>
      <c r="I34" s="97">
        <f>(SQRT((D12-$D$18)^2+(E12-$E$18)^2+(F12-$F$18)^2+(G12-$G$18)^2+(H12-$H$18)^2))</f>
        <v>0.60719697089397173</v>
      </c>
      <c r="J34" s="97">
        <f>(SQRT((D12-$D$19)^2+(E12-$E$19)^2+(F12-$F$19)^2+(G12-$G$19)^2+(H12-$H$19)^2))</f>
        <v>0.8327706545923943</v>
      </c>
      <c r="K34" s="145"/>
      <c r="L34" s="145"/>
      <c r="N34" s="97" t="s">
        <v>237</v>
      </c>
      <c r="O34" s="97">
        <v>1</v>
      </c>
      <c r="P34" s="97">
        <v>2</v>
      </c>
      <c r="Q34" s="97">
        <v>3</v>
      </c>
      <c r="R34" s="97">
        <v>4</v>
      </c>
      <c r="S34" s="97">
        <v>5</v>
      </c>
      <c r="T34" s="97">
        <v>6</v>
      </c>
      <c r="U34" s="97">
        <v>7</v>
      </c>
      <c r="V34" s="101">
        <v>8</v>
      </c>
    </row>
    <row r="35" spans="2:22" x14ac:dyDescent="0.3">
      <c r="B35" s="97">
        <v>2</v>
      </c>
      <c r="C35" s="98">
        <f t="shared" ref="C35:C39" si="18">(SQRT((D13-$D$12)^2+(E13-$E$12)^2+(F13-$F$12)^2+(G13-$G$12)^2+(H13-$H$12)^2))</f>
        <v>0.30864207625210077</v>
      </c>
      <c r="D35" s="97">
        <f t="shared" ref="D35:D41" si="19">(SQRT((D13-$D$13)^2+(E13-$E$13)^2+(F13-$F$13)^2+(G13-$G$13)^2+(H13-$H$13)^2))</f>
        <v>0</v>
      </c>
      <c r="E35" s="97">
        <f t="shared" ref="E35:E41" si="20">(SQRT((D13-$D$14)^2+(E13-$E$14)^2+(F13-$F$14)^2+(G13-$G$14)^2+(H13-$H$14)^2))</f>
        <v>0.53741924908654903</v>
      </c>
      <c r="F35" s="97">
        <f t="shared" ref="F35:F41" si="21">(SQRT((D13-$D$15)^2+(E13-$E$15)^2+(F13-$F$15)^2+(G13-$G$15)^2+(H13-$H$15)^2))</f>
        <v>1.096256844158247</v>
      </c>
      <c r="G35" s="97">
        <f t="shared" ref="G35:G41" si="22">(SQRT((D13-$D$16)^2+(E13-$E$16)^2+(F13-$F$16)^2+(G13-$G$16)^2+(H13-$H$16)^2))</f>
        <v>0.21969567773352841</v>
      </c>
      <c r="H35" s="97">
        <f t="shared" ref="H35:H41" si="23">(SQRT((D13-$D$17)^2+(E13-$E$17)^2+(F13-$F$17)^2+(G13-$G$17)^2+(H13-$H$17)^2))</f>
        <v>0.40703058101120837</v>
      </c>
      <c r="I35" s="97">
        <f t="shared" ref="I35:I41" si="24">(SQRT((D13-$D$18)^2+(E13-$E$18)^2+(F13-$F$18)^2+(G13-$G$18)^2+(H13-$H$18)^2))</f>
        <v>0.43141775742593719</v>
      </c>
      <c r="J35" s="97">
        <f t="shared" ref="J35:J41" si="25">(SQRT((D13-$D$19)^2+(E13-$E$19)^2+(F13-$F$19)^2+(G13-$G$19)^2+(H13-$H$19)^2))</f>
        <v>0.83379807894876501</v>
      </c>
      <c r="K35" s="145"/>
      <c r="L35" s="145"/>
      <c r="N35" s="97">
        <v>1</v>
      </c>
      <c r="O35" s="97">
        <f>(SQRT((D5-$D$12)^2+(E5-$E$12)^2+(F5-$F$12)^2+(G5-$G$12)^2+(H5-$H$12)^2))</f>
        <v>0.38244878202676708</v>
      </c>
      <c r="P35" s="97">
        <f>(SQRT((D5-$D$13)^2+(E5-$E$13)^2+(F5-$F$13)^2+(G5-$G$13)^2+(H5-$H$13)^2))</f>
        <v>0.5075210063829203</v>
      </c>
      <c r="Q35" s="97">
        <f>(SQRT((D5-$D$14)^2+(E5-$E$14)^2+(F5-$F$14)^2+(G5-$G$14)^2+(H5-$H$14)^2))</f>
        <v>0.74076797175807785</v>
      </c>
      <c r="R35" s="97">
        <f>(SQRT((D5-$D$15)^2+(E5-$E$15)^2+(F5-$F$15)^2+(G5-$G$15)^2+(H5-$H$15)^2))</f>
        <v>1.5019460600020582</v>
      </c>
      <c r="S35" s="97">
        <f>(SQRT((D5-$D$16)^2+(E5-$E$16)^2+(F5-$F$16)^2+(G5-$G$16)^2+(H5-$H$16)^2))</f>
        <v>0.48077794797516632</v>
      </c>
      <c r="T35" s="97">
        <f>(SQRT((D5-$D$17)^2+(E5-$E$17)^2+(F5-$F$17)^2+(G5-$G$17)^2+(H5-$H$17)^2))</f>
        <v>0.86103710618991935</v>
      </c>
      <c r="U35" s="97">
        <f>(SQRT((D5-$D$18)^2+(E5-$E$18)^2+(F5-$F$18)^2+(G5-$G$18)^2+(H5-$H$18)^2))</f>
        <v>0.67328006342031244</v>
      </c>
      <c r="V35" s="97">
        <f>(SQRT((D5-$D$19)^2+(E5-$E$19)^2+(F5-$F$19)^2+(G5-$G$19)^2+(H5-$H$19)^2))</f>
        <v>1.18523041845579</v>
      </c>
    </row>
    <row r="36" spans="2:22" x14ac:dyDescent="0.3">
      <c r="B36" s="97">
        <v>3</v>
      </c>
      <c r="C36" s="98">
        <f t="shared" si="18"/>
        <v>0.65868164354300984</v>
      </c>
      <c r="D36" s="97">
        <f t="shared" si="19"/>
        <v>0.53741924908654903</v>
      </c>
      <c r="E36" s="97">
        <f t="shared" si="20"/>
        <v>0</v>
      </c>
      <c r="F36" s="97">
        <f t="shared" si="21"/>
        <v>0.82894446337155003</v>
      </c>
      <c r="G36" s="97">
        <f t="shared" si="22"/>
        <v>0.61330224615599094</v>
      </c>
      <c r="H36" s="97">
        <f t="shared" si="23"/>
        <v>0.61396541628117296</v>
      </c>
      <c r="I36" s="97">
        <f t="shared" si="24"/>
        <v>0.22208843037445586</v>
      </c>
      <c r="J36" s="97">
        <f t="shared" si="25"/>
        <v>0.88818354054551218</v>
      </c>
      <c r="K36" s="145"/>
      <c r="L36" s="145"/>
      <c r="N36" s="97">
        <v>2</v>
      </c>
      <c r="O36" s="97">
        <f t="shared" ref="O36:O40" si="26">(SQRT((D6-$D$12)^2+(E6-$E$12)^2+(F6-$F$12)^2+(G6-$G$12)^2+(H6-$H$12)^2))</f>
        <v>0.53786238814325327</v>
      </c>
      <c r="P36" s="97">
        <f t="shared" ref="P36:P41" si="27">(SQRT((D6-$D$13)^2+(E6-$E$13)^2+(F6-$F$13)^2+(G6-$G$13)^2+(H6-$H$13)^2))</f>
        <v>0.59893157763561289</v>
      </c>
      <c r="Q36" s="97">
        <f t="shared" ref="Q36:Q41" si="28">(SQRT((D6-$D$14)^2+(E6-$E$14)^2+(F6-$F$14)^2+(G6-$G$14)^2+(H6-$H$14)^2))</f>
        <v>0.66409738925948836</v>
      </c>
      <c r="R36" s="97">
        <f t="shared" ref="R36:R41" si="29">(SQRT((D6-$D$15)^2+(E6-$E$15)^2+(F6-$F$15)^2+(G6-$G$15)^2+(H6-$H$15)^2))</f>
        <v>1.4126119600187328</v>
      </c>
      <c r="S36" s="97">
        <f t="shared" ref="S36:S41" si="30">(SQRT((D6-$D$16)^2+(E6-$E$16)^2+(F6-$F$16)^2+(G6-$G$16)^2+(H6-$H$16)^2))</f>
        <v>0.50854010867611799</v>
      </c>
      <c r="T36" s="97">
        <f t="shared" ref="T36:T41" si="31">(SQRT((D6-$D$17)^2+(E6-$E$17)^2+(F6-$F$17)^2+(G6-$G$17)^2+(H6-$H$17)^2))</f>
        <v>0.80593912170726134</v>
      </c>
      <c r="U36" s="97">
        <f t="shared" ref="U36:U41" si="32">(SQRT((D6-$D$18)^2+(E6-$E$18)^2+(F6-$F$18)^2+(G6-$G$18)^2+(H6-$H$18)^2))</f>
        <v>0.63892525941331868</v>
      </c>
      <c r="V36" s="97">
        <f t="shared" ref="V36:V40" si="33">(SQRT((D6-$D$19)^2+(E6-$E$19)^2+(F6-$F$19)^2+(G6-$G$19)^2+(H6-$H$19)^2))</f>
        <v>1.2343757825626842</v>
      </c>
    </row>
    <row r="37" spans="2:22" x14ac:dyDescent="0.3">
      <c r="B37" s="97">
        <v>4</v>
      </c>
      <c r="C37" s="98">
        <f t="shared" si="18"/>
        <v>1.3279522186838861</v>
      </c>
      <c r="D37" s="97">
        <f t="shared" si="19"/>
        <v>1.096256844158247</v>
      </c>
      <c r="E37" s="97">
        <f t="shared" si="20"/>
        <v>0.82894446337155003</v>
      </c>
      <c r="F37" s="97">
        <f t="shared" si="21"/>
        <v>0</v>
      </c>
      <c r="G37" s="97">
        <f t="shared" si="22"/>
        <v>1.1675368799685619</v>
      </c>
      <c r="H37" s="97">
        <f t="shared" si="23"/>
        <v>0.8595110124733617</v>
      </c>
      <c r="I37" s="97">
        <f t="shared" si="24"/>
        <v>0.8707893328165367</v>
      </c>
      <c r="J37" s="97">
        <f t="shared" si="25"/>
        <v>1.0725548274154273</v>
      </c>
      <c r="K37" s="145"/>
      <c r="L37" s="145"/>
      <c r="N37" s="97">
        <v>3</v>
      </c>
      <c r="O37" s="97">
        <f t="shared" si="26"/>
        <v>0.40558150665685322</v>
      </c>
      <c r="P37" s="97">
        <f t="shared" si="27"/>
        <v>0.54155595856750438</v>
      </c>
      <c r="Q37" s="97">
        <f t="shared" si="28"/>
        <v>0.71097590233906627</v>
      </c>
      <c r="R37" s="97">
        <f t="shared" si="29"/>
        <v>1.493302225996288</v>
      </c>
      <c r="S37" s="97">
        <f t="shared" si="30"/>
        <v>0.51057127272766079</v>
      </c>
      <c r="T37" s="97">
        <f t="shared" si="31"/>
        <v>0.87529987215442606</v>
      </c>
      <c r="U37" s="97">
        <f t="shared" si="32"/>
        <v>0.65218350598418229</v>
      </c>
      <c r="V37" s="97">
        <f t="shared" si="33"/>
        <v>1.1935160664856954</v>
      </c>
    </row>
    <row r="38" spans="2:22" x14ac:dyDescent="0.3">
      <c r="B38" s="97">
        <v>5</v>
      </c>
      <c r="C38" s="98">
        <f t="shared" si="18"/>
        <v>0.42148656120050254</v>
      </c>
      <c r="D38" s="97">
        <f t="shared" si="19"/>
        <v>0.21969567773352841</v>
      </c>
      <c r="E38" s="97">
        <f t="shared" si="20"/>
        <v>0.61330224615599094</v>
      </c>
      <c r="F38" s="97">
        <f t="shared" si="21"/>
        <v>1.1675368799685619</v>
      </c>
      <c r="G38" s="97">
        <f t="shared" si="22"/>
        <v>0</v>
      </c>
      <c r="H38" s="97">
        <f t="shared" si="23"/>
        <v>0.43713698652022731</v>
      </c>
      <c r="I38" s="97">
        <f t="shared" si="24"/>
        <v>0.48333660464370998</v>
      </c>
      <c r="J38" s="97">
        <f t="shared" si="25"/>
        <v>1.0289799642230639</v>
      </c>
      <c r="K38" s="145"/>
      <c r="L38" s="145"/>
      <c r="N38" s="97">
        <v>4</v>
      </c>
      <c r="O38" s="97">
        <f t="shared" si="26"/>
        <v>1.4097701117288557</v>
      </c>
      <c r="P38" s="97">
        <f t="shared" si="27"/>
        <v>1.2007968675246043</v>
      </c>
      <c r="Q38" s="97">
        <f t="shared" si="28"/>
        <v>0.86300319386996927</v>
      </c>
      <c r="R38" s="97">
        <f t="shared" si="29"/>
        <v>0.67535614777559727</v>
      </c>
      <c r="S38" s="97">
        <f t="shared" si="30"/>
        <v>1.1628158063168756</v>
      </c>
      <c r="T38" s="97">
        <f t="shared" si="31"/>
        <v>0.97867094472791816</v>
      </c>
      <c r="U38" s="97">
        <f t="shared" si="32"/>
        <v>0.90147588440323101</v>
      </c>
      <c r="V38" s="97">
        <f t="shared" si="33"/>
        <v>1.4649826928238028</v>
      </c>
    </row>
    <row r="39" spans="2:22" x14ac:dyDescent="0.3">
      <c r="B39" s="97">
        <v>6</v>
      </c>
      <c r="C39" s="98">
        <f t="shared" si="18"/>
        <v>0.64429597083566892</v>
      </c>
      <c r="D39" s="97">
        <f t="shared" si="19"/>
        <v>0.40703058101120837</v>
      </c>
      <c r="E39" s="97">
        <f t="shared" si="20"/>
        <v>0.61396541628117296</v>
      </c>
      <c r="F39" s="97">
        <f t="shared" si="21"/>
        <v>0.8595110124733617</v>
      </c>
      <c r="G39" s="97">
        <f t="shared" si="22"/>
        <v>0.43713698652022731</v>
      </c>
      <c r="H39" s="97">
        <f t="shared" si="23"/>
        <v>0</v>
      </c>
      <c r="I39" s="97">
        <f t="shared" si="24"/>
        <v>0.5585514498752806</v>
      </c>
      <c r="J39" s="97">
        <f t="shared" si="25"/>
        <v>0.80727021034610491</v>
      </c>
      <c r="K39" s="145"/>
      <c r="L39" s="145"/>
      <c r="N39" s="97">
        <v>5</v>
      </c>
      <c r="O39" s="97">
        <f t="shared" si="26"/>
        <v>1.1393025002139103</v>
      </c>
      <c r="P39" s="97">
        <f t="shared" si="27"/>
        <v>1.1437590669087976</v>
      </c>
      <c r="Q39" s="97">
        <f t="shared" si="28"/>
        <v>1.0508768407780613</v>
      </c>
      <c r="R39" s="97">
        <f t="shared" si="29"/>
        <v>1.7042573253993123</v>
      </c>
      <c r="S39" s="97">
        <f t="shared" si="30"/>
        <v>0.99988333218460013</v>
      </c>
      <c r="T39" s="97">
        <f t="shared" si="31"/>
        <v>1.2707065261499841</v>
      </c>
      <c r="U39" s="97">
        <f t="shared" si="32"/>
        <v>1.0322768318774855</v>
      </c>
      <c r="V39" s="97">
        <f t="shared" si="33"/>
        <v>1.7924352881018484</v>
      </c>
    </row>
    <row r="40" spans="2:22" x14ac:dyDescent="0.3">
      <c r="B40" s="97">
        <v>7</v>
      </c>
      <c r="C40" s="98">
        <f>(SQRT((D18-$D$12)^2+(E18-$E$12)^2+(F18-$F$12)^2+(G18-$G$12)^2+(H18-$H$12)^2))</f>
        <v>0.60719697089397173</v>
      </c>
      <c r="D40" s="97">
        <f t="shared" si="19"/>
        <v>0.43141775742593719</v>
      </c>
      <c r="E40" s="97">
        <f t="shared" si="20"/>
        <v>0.22208843037445586</v>
      </c>
      <c r="F40" s="97">
        <f t="shared" si="21"/>
        <v>0.8707893328165367</v>
      </c>
      <c r="G40" s="97">
        <f t="shared" si="22"/>
        <v>0.48333660464370998</v>
      </c>
      <c r="H40" s="97">
        <f t="shared" si="23"/>
        <v>0.5585514498752806</v>
      </c>
      <c r="I40" s="97">
        <f t="shared" si="24"/>
        <v>0</v>
      </c>
      <c r="J40" s="97">
        <f t="shared" si="25"/>
        <v>0.95053271295518038</v>
      </c>
      <c r="K40" s="145"/>
      <c r="L40" s="145"/>
      <c r="N40" s="97">
        <v>6</v>
      </c>
      <c r="O40" s="97">
        <f t="shared" si="26"/>
        <v>0.93512095935628026</v>
      </c>
      <c r="P40" s="97">
        <f t="shared" si="27"/>
        <v>0.90442029555979198</v>
      </c>
      <c r="Q40" s="97">
        <f t="shared" si="28"/>
        <v>0.99532492614716261</v>
      </c>
      <c r="R40" s="97">
        <f t="shared" si="29"/>
        <v>1.5643566709605596</v>
      </c>
      <c r="S40" s="97">
        <f t="shared" si="30"/>
        <v>0.73095277172426532</v>
      </c>
      <c r="T40" s="97">
        <f t="shared" si="31"/>
        <v>0.94725219657047854</v>
      </c>
      <c r="U40" s="97">
        <f t="shared" si="32"/>
        <v>0.96940847789384221</v>
      </c>
      <c r="V40" s="97">
        <f t="shared" si="33"/>
        <v>1.5581909382277346</v>
      </c>
    </row>
    <row r="41" spans="2:22" x14ac:dyDescent="0.3">
      <c r="B41" s="97">
        <v>8</v>
      </c>
      <c r="C41" s="98">
        <f>(SQRT((D19-$D$12)^2+(E19-$E$12)^2+(F19-$F$12)^2+(G19-$G$12)^2+(H19-$H$12)^2))</f>
        <v>0.8327706545923943</v>
      </c>
      <c r="D41" s="97">
        <f t="shared" si="19"/>
        <v>0.83379807894876501</v>
      </c>
      <c r="E41" s="97">
        <f t="shared" si="20"/>
        <v>0.88818354054551218</v>
      </c>
      <c r="F41" s="97">
        <f t="shared" si="21"/>
        <v>1.0725548274154273</v>
      </c>
      <c r="G41" s="97">
        <f t="shared" si="22"/>
        <v>1.0289799642230639</v>
      </c>
      <c r="H41" s="97">
        <f t="shared" si="23"/>
        <v>0.80727021034610491</v>
      </c>
      <c r="I41" s="97">
        <f t="shared" si="24"/>
        <v>0.95053271295518038</v>
      </c>
      <c r="J41" s="97">
        <f t="shared" si="25"/>
        <v>0</v>
      </c>
      <c r="K41" s="145"/>
      <c r="L41" s="145"/>
      <c r="N41" s="97">
        <v>7</v>
      </c>
      <c r="O41" s="97">
        <f>(SQRT((D11-$D$12)^2+(E11-$E$12)^2+(F11-$F$12)^2+(G11-$G$12)^2+(H11-$H$12)^2))</f>
        <v>1.3616301325087916</v>
      </c>
      <c r="P41" s="97">
        <f t="shared" si="27"/>
        <v>1.2788680548244551</v>
      </c>
      <c r="Q41" s="97">
        <f t="shared" si="28"/>
        <v>0.96825896420145063</v>
      </c>
      <c r="R41" s="97">
        <f t="shared" si="29"/>
        <v>1.4424847199578965</v>
      </c>
      <c r="S41" s="97">
        <f t="shared" si="30"/>
        <v>1.1763480240059476</v>
      </c>
      <c r="T41" s="97">
        <f t="shared" si="31"/>
        <v>1.3207972676499518</v>
      </c>
      <c r="U41" s="97">
        <f t="shared" si="32"/>
        <v>1.0028730386676363</v>
      </c>
      <c r="V41" s="97">
        <f>(SQRT((D11-$D$19)^2+(E11-$E$19)^2+(F11-$F$19)^2+(G11-$G$19)^2+(H11-$H$19)^2))</f>
        <v>1.8207381997914756</v>
      </c>
    </row>
    <row r="42" spans="2:22" x14ac:dyDescent="0.3">
      <c r="B42" s="99" t="s">
        <v>238</v>
      </c>
      <c r="C42" s="100">
        <f t="shared" ref="C42:J42" si="34">SUM(C34:C40)</f>
        <v>3.9682554414091404</v>
      </c>
      <c r="D42" s="100">
        <f t="shared" si="34"/>
        <v>3.0004621856675708</v>
      </c>
      <c r="E42" s="100">
        <f t="shared" si="34"/>
        <v>3.4744014488127286</v>
      </c>
      <c r="F42" s="100">
        <f t="shared" si="34"/>
        <v>6.1509907514721425</v>
      </c>
      <c r="G42" s="100">
        <f t="shared" si="34"/>
        <v>3.342494956222521</v>
      </c>
      <c r="H42" s="100">
        <f t="shared" si="34"/>
        <v>3.5204914169969199</v>
      </c>
      <c r="I42" s="100">
        <f t="shared" si="34"/>
        <v>3.1733805460298923</v>
      </c>
      <c r="J42" s="100">
        <f t="shared" si="34"/>
        <v>6.4140899890264471</v>
      </c>
      <c r="K42" s="145"/>
      <c r="L42" s="145"/>
      <c r="N42" s="99" t="s">
        <v>239</v>
      </c>
      <c r="O42" s="99">
        <f>AVERAGE(O35:O41)</f>
        <v>0.88167376866210156</v>
      </c>
      <c r="P42" s="99">
        <f t="shared" ref="P42:U42" si="35">AVERAGE(P35:P41)</f>
        <v>0.8822646896290981</v>
      </c>
      <c r="Q42" s="99">
        <f t="shared" si="35"/>
        <v>0.85618645547903949</v>
      </c>
      <c r="R42" s="99">
        <f t="shared" si="35"/>
        <v>1.3991878728729206</v>
      </c>
      <c r="S42" s="99">
        <f t="shared" si="35"/>
        <v>0.79569846623009055</v>
      </c>
      <c r="T42" s="99">
        <f t="shared" si="35"/>
        <v>1.00852900502142</v>
      </c>
      <c r="U42" s="99">
        <f t="shared" si="35"/>
        <v>0.8386318659514298</v>
      </c>
      <c r="V42" s="99">
        <f>AVERAGE(V35:V41)</f>
        <v>1.4642099123498618</v>
      </c>
    </row>
  </sheetData>
  <autoFilter ref="B4:K19" xr:uid="{127F385E-1A87-4582-A619-81549E8E7C39}">
    <sortState xmlns:xlrd2="http://schemas.microsoft.com/office/spreadsheetml/2017/richdata2" ref="B5:K19">
      <sortCondition ref="K4:K19"/>
    </sortState>
  </autoFilter>
  <mergeCells count="1">
    <mergeCell ref="K23:L42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0E878-7064-4EF1-9F39-3CC6879D2186}">
  <dimension ref="A1:BA39"/>
  <sheetViews>
    <sheetView workbookViewId="0">
      <selection activeCell="D1" sqref="D1"/>
    </sheetView>
  </sheetViews>
  <sheetFormatPr defaultRowHeight="14.4" x14ac:dyDescent="0.3"/>
  <cols>
    <col min="1" max="1" width="11.6640625" customWidth="1"/>
    <col min="2" max="2" width="11.5546875" customWidth="1"/>
    <col min="3" max="3" width="6.21875" customWidth="1"/>
    <col min="5" max="5" width="8.33203125" customWidth="1"/>
    <col min="7" max="7" width="9.88671875" customWidth="1"/>
    <col min="8" max="8" width="13.44140625" customWidth="1"/>
    <col min="9" max="9" width="12.88671875" customWidth="1"/>
    <col min="12" max="12" width="11.6640625" bestFit="1" customWidth="1"/>
    <col min="21" max="21" width="6.88671875" customWidth="1"/>
    <col min="23" max="23" width="6.88671875" customWidth="1"/>
    <col min="24" max="24" width="7.5546875" customWidth="1"/>
    <col min="25" max="25" width="6.88671875" customWidth="1"/>
    <col min="26" max="26" width="6.21875" customWidth="1"/>
    <col min="27" max="27" width="5.77734375" customWidth="1"/>
    <col min="28" max="28" width="8.77734375" customWidth="1"/>
    <col min="29" max="29" width="8.88671875" customWidth="1"/>
    <col min="30" max="30" width="6.88671875" customWidth="1"/>
    <col min="31" max="31" width="7.109375" customWidth="1"/>
  </cols>
  <sheetData>
    <row r="1" spans="1:53" x14ac:dyDescent="0.3">
      <c r="A1" s="9" t="s">
        <v>34</v>
      </c>
      <c r="B1" s="25" t="s">
        <v>178</v>
      </c>
      <c r="C1" s="25" t="s">
        <v>190</v>
      </c>
      <c r="D1" s="6" t="s">
        <v>191</v>
      </c>
      <c r="E1" s="6" t="s">
        <v>192</v>
      </c>
      <c r="F1" s="6" t="s">
        <v>188</v>
      </c>
      <c r="G1" s="6" t="s">
        <v>189</v>
      </c>
      <c r="H1" s="6" t="s">
        <v>193</v>
      </c>
      <c r="I1" s="6" t="s">
        <v>2</v>
      </c>
      <c r="J1" s="6" t="s">
        <v>106</v>
      </c>
      <c r="K1" s="6" t="s">
        <v>94</v>
      </c>
      <c r="L1" s="25" t="s">
        <v>179</v>
      </c>
      <c r="M1" s="25" t="s">
        <v>180</v>
      </c>
      <c r="N1" s="6" t="s">
        <v>181</v>
      </c>
      <c r="O1" s="6" t="s">
        <v>182</v>
      </c>
      <c r="P1" s="6" t="s">
        <v>183</v>
      </c>
      <c r="Q1" s="6" t="s">
        <v>184</v>
      </c>
      <c r="R1" s="6" t="s">
        <v>185</v>
      </c>
      <c r="S1" s="6" t="s">
        <v>2</v>
      </c>
      <c r="T1" s="6" t="s">
        <v>186</v>
      </c>
      <c r="U1" s="6" t="s">
        <v>187</v>
      </c>
      <c r="V1" s="25" t="s">
        <v>131</v>
      </c>
      <c r="W1" s="25" t="s">
        <v>90</v>
      </c>
      <c r="X1" s="6" t="s">
        <v>132</v>
      </c>
      <c r="Y1" s="6" t="s">
        <v>89</v>
      </c>
      <c r="Z1" s="6" t="s">
        <v>91</v>
      </c>
      <c r="AA1" s="6" t="s">
        <v>93</v>
      </c>
      <c r="AB1" s="6" t="s">
        <v>92</v>
      </c>
      <c r="AC1" s="6" t="s">
        <v>2</v>
      </c>
      <c r="AD1" s="6" t="s">
        <v>106</v>
      </c>
      <c r="AE1" s="6" t="s">
        <v>94</v>
      </c>
      <c r="AF1" s="25"/>
      <c r="AG1" s="25"/>
      <c r="AH1" s="6"/>
      <c r="AI1" s="6"/>
      <c r="AJ1" s="6"/>
      <c r="AK1" s="6"/>
      <c r="AL1" s="6"/>
      <c r="AM1" s="6"/>
      <c r="AN1" s="6"/>
      <c r="AO1" s="6"/>
      <c r="AP1" s="6"/>
      <c r="AQ1" s="25"/>
      <c r="AR1" s="25"/>
      <c r="AS1" s="6"/>
      <c r="AT1" s="6"/>
      <c r="AU1" s="6"/>
      <c r="AV1" s="6"/>
      <c r="AW1" s="6"/>
      <c r="AX1" s="6"/>
      <c r="AY1" s="6"/>
      <c r="AZ1" s="6"/>
      <c r="BA1" s="6"/>
    </row>
    <row r="2" spans="1:53" x14ac:dyDescent="0.3">
      <c r="A2" s="7" t="s">
        <v>12</v>
      </c>
      <c r="B2" s="22">
        <v>592916</v>
      </c>
      <c r="C2" s="26">
        <v>37.409999999999997</v>
      </c>
      <c r="D2" s="26">
        <v>84.19</v>
      </c>
      <c r="E2" s="7">
        <v>94.22</v>
      </c>
      <c r="F2" s="26">
        <v>7.61</v>
      </c>
      <c r="G2" s="26">
        <v>2.04</v>
      </c>
      <c r="H2" s="22">
        <v>7527</v>
      </c>
      <c r="I2" s="22">
        <v>385890</v>
      </c>
      <c r="J2" s="26">
        <v>76.709999999999994</v>
      </c>
      <c r="K2" s="26">
        <v>71.7</v>
      </c>
      <c r="L2" s="22">
        <v>592916</v>
      </c>
      <c r="M2" s="26">
        <v>34.1</v>
      </c>
      <c r="N2" s="7">
        <v>76.930000000000007</v>
      </c>
      <c r="O2" s="42">
        <v>94.57</v>
      </c>
      <c r="P2" s="7">
        <v>7.82</v>
      </c>
      <c r="Q2" s="7">
        <v>3.65</v>
      </c>
      <c r="R2" s="22">
        <v>13923</v>
      </c>
      <c r="S2" s="22">
        <v>428206</v>
      </c>
      <c r="T2" s="7">
        <v>83.95</v>
      </c>
      <c r="U2" s="7">
        <v>72.64</v>
      </c>
      <c r="V2" s="26">
        <v>588</v>
      </c>
      <c r="W2" s="26">
        <v>43.21</v>
      </c>
      <c r="X2" s="7">
        <v>76.2</v>
      </c>
      <c r="Y2" s="42">
        <v>95.03</v>
      </c>
      <c r="Z2" s="77">
        <v>7.88</v>
      </c>
      <c r="AA2" s="7">
        <v>1.83</v>
      </c>
      <c r="AB2" s="22">
        <v>7207</v>
      </c>
      <c r="AC2" s="22">
        <v>486370</v>
      </c>
      <c r="AD2" s="7">
        <v>80.19</v>
      </c>
      <c r="AE2" s="7">
        <v>77.45</v>
      </c>
      <c r="AF2" s="26"/>
      <c r="AG2" s="26"/>
      <c r="AH2" s="7"/>
      <c r="AI2" s="7"/>
      <c r="AJ2" s="7"/>
      <c r="AK2" s="7"/>
      <c r="AL2" s="22"/>
      <c r="AM2" s="22"/>
      <c r="AN2" s="7"/>
      <c r="AO2" s="7"/>
      <c r="AP2" s="7"/>
      <c r="AQ2" s="26"/>
      <c r="AR2" s="26"/>
      <c r="AS2" s="7"/>
      <c r="AT2" s="7"/>
      <c r="AU2" s="7"/>
      <c r="AV2" s="7"/>
      <c r="AW2" s="22"/>
      <c r="AX2" s="22"/>
      <c r="AY2" s="7"/>
      <c r="AZ2" s="7"/>
      <c r="BA2" s="7"/>
    </row>
    <row r="3" spans="1:53" x14ac:dyDescent="0.3">
      <c r="A3" s="7" t="s">
        <v>14</v>
      </c>
      <c r="B3" s="22">
        <v>964253</v>
      </c>
      <c r="C3" s="26">
        <v>40.409999999999997</v>
      </c>
      <c r="D3" s="26">
        <v>89.94</v>
      </c>
      <c r="E3" s="7">
        <v>88.5</v>
      </c>
      <c r="F3" s="26">
        <v>7.55</v>
      </c>
      <c r="G3" s="26">
        <v>4.38</v>
      </c>
      <c r="H3" s="22">
        <v>22931</v>
      </c>
      <c r="I3" s="22">
        <v>450920</v>
      </c>
      <c r="J3" s="26">
        <v>96.3</v>
      </c>
      <c r="K3" s="26">
        <v>87.49</v>
      </c>
      <c r="L3" s="22">
        <v>964253</v>
      </c>
      <c r="M3" s="26">
        <v>44.75</v>
      </c>
      <c r="N3" s="7">
        <v>81.8</v>
      </c>
      <c r="O3" s="42">
        <v>88.73</v>
      </c>
      <c r="P3" s="7">
        <v>7.77</v>
      </c>
      <c r="Q3" s="7">
        <v>5.51</v>
      </c>
      <c r="R3" s="22">
        <v>29065</v>
      </c>
      <c r="S3" s="22">
        <v>491340</v>
      </c>
      <c r="T3" s="7">
        <v>91.5</v>
      </c>
      <c r="U3" s="7">
        <v>86.77</v>
      </c>
      <c r="V3" s="26">
        <v>959.5</v>
      </c>
      <c r="W3" s="26">
        <v>44.66</v>
      </c>
      <c r="X3" s="7">
        <v>83.71</v>
      </c>
      <c r="Y3" s="42">
        <v>90.97</v>
      </c>
      <c r="Z3" s="77">
        <v>7.78</v>
      </c>
      <c r="AA3" s="7">
        <v>4.66</v>
      </c>
      <c r="AB3" s="22">
        <v>27659</v>
      </c>
      <c r="AC3" s="22">
        <v>557950</v>
      </c>
      <c r="AD3" s="7">
        <v>94.42</v>
      </c>
      <c r="AE3" s="7">
        <v>89.79</v>
      </c>
      <c r="AF3" s="26"/>
      <c r="AG3" s="26"/>
      <c r="AH3" s="7"/>
      <c r="AI3" s="7"/>
      <c r="AJ3" s="7"/>
      <c r="AK3" s="7"/>
      <c r="AL3" s="22"/>
      <c r="AM3" s="22"/>
      <c r="AN3" s="7"/>
      <c r="AO3" s="7"/>
      <c r="AP3" s="7"/>
      <c r="AQ3" s="26"/>
      <c r="AR3" s="26"/>
      <c r="AS3" s="7"/>
      <c r="AT3" s="7"/>
      <c r="AU3" s="7"/>
      <c r="AV3" s="7"/>
      <c r="AW3" s="22"/>
      <c r="AX3" s="22"/>
      <c r="AY3" s="7"/>
      <c r="AZ3" s="7"/>
      <c r="BA3" s="7"/>
    </row>
    <row r="4" spans="1:53" x14ac:dyDescent="0.3">
      <c r="A4" s="7" t="s">
        <v>58</v>
      </c>
      <c r="B4" s="22">
        <v>739669</v>
      </c>
      <c r="C4" s="26">
        <v>39.840000000000003</v>
      </c>
      <c r="D4" s="26">
        <v>84.89</v>
      </c>
      <c r="E4" s="7">
        <v>92.96</v>
      </c>
      <c r="F4" s="26">
        <v>7.56</v>
      </c>
      <c r="G4" s="26">
        <v>3.53</v>
      </c>
      <c r="H4" s="22">
        <v>14568</v>
      </c>
      <c r="I4" s="22">
        <v>418705</v>
      </c>
      <c r="J4" s="26">
        <v>75.78</v>
      </c>
      <c r="K4" s="26">
        <v>75.48</v>
      </c>
      <c r="L4" s="22">
        <v>739669</v>
      </c>
      <c r="M4" s="26">
        <v>42.04</v>
      </c>
      <c r="N4" s="7">
        <v>76.75</v>
      </c>
      <c r="O4" s="42">
        <v>93.84</v>
      </c>
      <c r="P4" s="7">
        <v>7.89</v>
      </c>
      <c r="Q4" s="7">
        <v>5.37</v>
      </c>
      <c r="R4" s="22">
        <v>22109</v>
      </c>
      <c r="S4" s="22">
        <v>459764</v>
      </c>
      <c r="T4" s="7">
        <v>81.23</v>
      </c>
      <c r="U4" s="7">
        <v>79.27</v>
      </c>
      <c r="V4" s="26">
        <v>741.2</v>
      </c>
      <c r="W4" s="26">
        <v>45.46</v>
      </c>
      <c r="X4" s="7">
        <v>74.58</v>
      </c>
      <c r="Y4" s="42">
        <v>94.45</v>
      </c>
      <c r="Z4" s="77">
        <v>7.9</v>
      </c>
      <c r="AA4" s="7">
        <v>4.5199999999999996</v>
      </c>
      <c r="AB4" s="22">
        <v>21905</v>
      </c>
      <c r="AC4" s="22">
        <v>499323</v>
      </c>
      <c r="AD4" s="7">
        <v>84.87</v>
      </c>
      <c r="AE4" s="7">
        <v>81.28</v>
      </c>
      <c r="AF4" s="26"/>
      <c r="AG4" s="26"/>
      <c r="AH4" s="7"/>
      <c r="AI4" s="7"/>
      <c r="AJ4" s="7"/>
      <c r="AK4" s="7"/>
      <c r="AL4" s="22"/>
      <c r="AM4" s="22"/>
      <c r="AN4" s="7"/>
      <c r="AO4" s="7"/>
      <c r="AP4" s="7"/>
      <c r="AQ4" s="26"/>
      <c r="AR4" s="26"/>
      <c r="AS4" s="7"/>
      <c r="AT4" s="7"/>
      <c r="AU4" s="7"/>
      <c r="AV4" s="7"/>
      <c r="AW4" s="22"/>
      <c r="AX4" s="22"/>
      <c r="AY4" s="7"/>
      <c r="AZ4" s="7"/>
      <c r="BA4" s="7"/>
    </row>
    <row r="5" spans="1:53" x14ac:dyDescent="0.3">
      <c r="A5" s="7" t="s">
        <v>19</v>
      </c>
      <c r="B5" s="22">
        <v>1105337</v>
      </c>
      <c r="C5" s="26">
        <v>29.52</v>
      </c>
      <c r="D5" s="26">
        <v>78.59</v>
      </c>
      <c r="E5" s="7">
        <v>94.54</v>
      </c>
      <c r="F5" s="26">
        <v>8.34</v>
      </c>
      <c r="G5" s="26">
        <v>4.91</v>
      </c>
      <c r="H5" s="22">
        <v>29630</v>
      </c>
      <c r="I5" s="22">
        <v>545930</v>
      </c>
      <c r="J5" s="26">
        <v>97.4</v>
      </c>
      <c r="K5" s="26">
        <v>85.37</v>
      </c>
      <c r="L5" s="22">
        <v>1105337</v>
      </c>
      <c r="M5" s="26">
        <v>32.549999999999997</v>
      </c>
      <c r="N5" s="7">
        <v>70.52</v>
      </c>
      <c r="O5" s="42">
        <v>94.89</v>
      </c>
      <c r="P5" s="7">
        <v>8.65</v>
      </c>
      <c r="Q5" s="7">
        <v>6.65</v>
      </c>
      <c r="R5" s="22">
        <v>40148</v>
      </c>
      <c r="S5" s="22">
        <v>670292</v>
      </c>
      <c r="T5">
        <v>96.39</v>
      </c>
      <c r="U5" s="7">
        <v>83.6</v>
      </c>
      <c r="V5" s="26">
        <v>1107.8</v>
      </c>
      <c r="W5" s="26">
        <v>37.130000000000003</v>
      </c>
      <c r="X5" s="7">
        <v>68.81</v>
      </c>
      <c r="Y5" s="42">
        <v>96.3</v>
      </c>
      <c r="Z5" s="77">
        <v>8.66</v>
      </c>
      <c r="AA5" s="7">
        <v>5.65</v>
      </c>
      <c r="AB5" s="22">
        <v>37579</v>
      </c>
      <c r="AC5" s="22">
        <v>593856</v>
      </c>
      <c r="AD5">
        <v>97.9</v>
      </c>
      <c r="AE5" s="7">
        <v>87.85</v>
      </c>
      <c r="AF5" s="26"/>
      <c r="AG5" s="26"/>
      <c r="AH5" s="7"/>
      <c r="AI5" s="7"/>
      <c r="AJ5" s="7"/>
      <c r="AK5" s="7"/>
      <c r="AL5" s="22"/>
      <c r="AM5" s="22"/>
      <c r="AN5" s="7"/>
      <c r="AP5" s="7"/>
      <c r="AQ5" s="26"/>
      <c r="AR5" s="26"/>
      <c r="AS5" s="7"/>
      <c r="AT5" s="7"/>
      <c r="AU5" s="7"/>
      <c r="AV5" s="7"/>
      <c r="AW5" s="22"/>
      <c r="AX5" s="22"/>
      <c r="AY5" s="7"/>
      <c r="BA5" s="7"/>
    </row>
    <row r="6" spans="1:53" x14ac:dyDescent="0.3">
      <c r="A6" s="7" t="s">
        <v>22</v>
      </c>
      <c r="B6" s="22">
        <v>1240322</v>
      </c>
      <c r="C6" s="26">
        <v>27.79</v>
      </c>
      <c r="D6" s="26">
        <v>112.62</v>
      </c>
      <c r="E6" s="7">
        <v>95.34</v>
      </c>
      <c r="F6" s="26">
        <v>7.5</v>
      </c>
      <c r="G6" s="26">
        <v>3.66</v>
      </c>
      <c r="H6" s="22">
        <v>24072</v>
      </c>
      <c r="I6" s="22">
        <v>472966</v>
      </c>
      <c r="J6" s="26">
        <v>93.33</v>
      </c>
      <c r="K6" s="26">
        <v>75.67</v>
      </c>
      <c r="L6" s="22">
        <v>1240322</v>
      </c>
      <c r="M6" s="26">
        <v>30.42</v>
      </c>
      <c r="N6" s="7">
        <v>101.94</v>
      </c>
      <c r="O6" s="42">
        <v>95.64</v>
      </c>
      <c r="P6" s="7">
        <v>7.82</v>
      </c>
      <c r="Q6" s="7">
        <v>5.45</v>
      </c>
      <c r="R6" s="22">
        <v>37219</v>
      </c>
      <c r="S6" s="22">
        <v>479054</v>
      </c>
      <c r="T6" s="7">
        <v>96.37</v>
      </c>
      <c r="U6" s="7">
        <v>80.11</v>
      </c>
      <c r="V6" s="26">
        <v>1253.5999999999999</v>
      </c>
      <c r="W6" s="26">
        <v>32.770000000000003</v>
      </c>
      <c r="X6" s="7">
        <v>101.94</v>
      </c>
      <c r="Y6" s="42">
        <v>96.09</v>
      </c>
      <c r="Z6" s="77">
        <v>7.83</v>
      </c>
      <c r="AA6" s="7">
        <v>4.91</v>
      </c>
      <c r="AB6" s="22">
        <v>36049</v>
      </c>
      <c r="AC6" s="22">
        <v>518580</v>
      </c>
      <c r="AD6" s="7">
        <v>96.41</v>
      </c>
      <c r="AE6" s="7">
        <v>82.5</v>
      </c>
      <c r="AF6" s="26"/>
      <c r="AG6" s="26"/>
      <c r="AH6" s="7"/>
      <c r="AI6" s="7"/>
      <c r="AJ6" s="7"/>
      <c r="AK6" s="7"/>
      <c r="AL6" s="22"/>
      <c r="AM6" s="22"/>
      <c r="AN6" s="7"/>
      <c r="AO6" s="7"/>
      <c r="AP6" s="7"/>
      <c r="AQ6" s="26"/>
      <c r="AR6" s="26"/>
      <c r="AS6" s="7"/>
      <c r="AT6" s="7"/>
      <c r="AU6" s="7"/>
      <c r="AV6" s="7"/>
      <c r="AW6" s="22"/>
      <c r="AX6" s="22"/>
      <c r="AY6" s="7"/>
      <c r="AZ6" s="7"/>
      <c r="BA6" s="7"/>
    </row>
    <row r="7" spans="1:53" x14ac:dyDescent="0.3">
      <c r="A7" s="7" t="s">
        <v>23</v>
      </c>
      <c r="B7" s="22">
        <v>1656020</v>
      </c>
      <c r="C7" s="26">
        <v>34.880000000000003</v>
      </c>
      <c r="D7" s="26">
        <v>184.49</v>
      </c>
      <c r="E7" s="7">
        <v>94.84</v>
      </c>
      <c r="F7" s="26">
        <v>8.08</v>
      </c>
      <c r="G7" s="26">
        <v>5.15</v>
      </c>
      <c r="H7" s="22">
        <v>44706</v>
      </c>
      <c r="I7" s="22">
        <v>492551</v>
      </c>
      <c r="J7" s="26">
        <v>96.35</v>
      </c>
      <c r="K7" s="26">
        <v>86.92</v>
      </c>
      <c r="L7" s="22">
        <v>1656020</v>
      </c>
      <c r="M7" s="26">
        <v>39.409999999999997</v>
      </c>
      <c r="N7" s="7">
        <v>169.46</v>
      </c>
      <c r="O7" s="42">
        <v>94.99</v>
      </c>
      <c r="P7" s="7">
        <v>8.23</v>
      </c>
      <c r="Q7" s="7">
        <v>6.83</v>
      </c>
      <c r="R7" s="22">
        <v>59085</v>
      </c>
      <c r="S7" s="22">
        <v>581309</v>
      </c>
      <c r="T7" s="7">
        <v>92.17</v>
      </c>
      <c r="U7" s="7">
        <v>88.68</v>
      </c>
      <c r="V7" s="26">
        <v>1677.2</v>
      </c>
      <c r="W7" s="26">
        <v>40.83</v>
      </c>
      <c r="X7" s="7">
        <v>171.18</v>
      </c>
      <c r="Y7" s="42">
        <v>94.37</v>
      </c>
      <c r="Z7" s="77">
        <v>8.24</v>
      </c>
      <c r="AA7" s="7">
        <v>5.79</v>
      </c>
      <c r="AB7" s="22">
        <v>52753</v>
      </c>
      <c r="AC7" s="22">
        <v>577205</v>
      </c>
      <c r="AD7" s="7">
        <v>92</v>
      </c>
      <c r="AE7" s="7">
        <v>92.13</v>
      </c>
      <c r="AF7" s="26"/>
      <c r="AG7" s="26"/>
      <c r="AH7" s="7"/>
      <c r="AI7" s="7"/>
      <c r="AJ7" s="7"/>
      <c r="AK7" s="7"/>
      <c r="AL7" s="22"/>
      <c r="AM7" s="22"/>
      <c r="AN7" s="7"/>
      <c r="AO7" s="7"/>
      <c r="AP7" s="7"/>
      <c r="AQ7" s="26"/>
      <c r="AR7" s="26"/>
      <c r="AS7" s="7"/>
      <c r="AT7" s="7"/>
      <c r="AU7" s="7"/>
      <c r="AV7" s="7"/>
      <c r="AW7" s="22"/>
      <c r="AX7" s="22"/>
      <c r="AY7" s="7"/>
      <c r="AZ7" s="7"/>
      <c r="BA7" s="7"/>
    </row>
    <row r="8" spans="1:53" x14ac:dyDescent="0.3">
      <c r="A8" s="7" t="s">
        <v>26</v>
      </c>
      <c r="B8" s="22">
        <v>2685900</v>
      </c>
      <c r="C8" s="26">
        <v>24.86</v>
      </c>
      <c r="D8" s="26">
        <v>276.58</v>
      </c>
      <c r="E8" s="7">
        <v>95.21</v>
      </c>
      <c r="F8" s="26">
        <v>7.43</v>
      </c>
      <c r="G8" s="26">
        <v>5.4</v>
      </c>
      <c r="H8" s="22">
        <v>77267</v>
      </c>
      <c r="I8" s="22">
        <v>489610</v>
      </c>
      <c r="J8" s="26">
        <v>94.14</v>
      </c>
      <c r="K8" s="26">
        <v>80.790000000000006</v>
      </c>
      <c r="L8" s="22">
        <v>2685900</v>
      </c>
      <c r="M8" s="26">
        <v>27.04</v>
      </c>
      <c r="N8" s="7">
        <v>252.88</v>
      </c>
      <c r="O8" s="42">
        <v>95.73</v>
      </c>
      <c r="P8" s="7">
        <v>7.68</v>
      </c>
      <c r="Q8" s="7">
        <v>6.57</v>
      </c>
      <c r="R8" s="22">
        <v>97319</v>
      </c>
      <c r="S8" s="22">
        <v>505172</v>
      </c>
      <c r="T8" s="7">
        <v>96.02</v>
      </c>
      <c r="U8">
        <v>81.8</v>
      </c>
      <c r="V8" s="26">
        <v>2715.6</v>
      </c>
      <c r="W8" s="26">
        <v>26.69</v>
      </c>
      <c r="X8" s="7">
        <v>251.36</v>
      </c>
      <c r="Y8" s="42">
        <v>94.55</v>
      </c>
      <c r="Z8" s="77">
        <v>7.75</v>
      </c>
      <c r="AA8" s="7">
        <v>5.7</v>
      </c>
      <c r="AB8" s="22">
        <v>86484</v>
      </c>
      <c r="AC8" s="22">
        <v>618371</v>
      </c>
      <c r="AD8" s="7">
        <v>98.18</v>
      </c>
      <c r="AE8">
        <v>84.03</v>
      </c>
      <c r="AF8" s="26"/>
      <c r="AG8" s="26"/>
      <c r="AH8" s="7"/>
      <c r="AI8" s="7"/>
      <c r="AJ8" s="7"/>
      <c r="AK8" s="7"/>
      <c r="AL8" s="22"/>
      <c r="AM8" s="22"/>
      <c r="AN8" s="7"/>
      <c r="AO8" s="7"/>
      <c r="AQ8" s="26"/>
      <c r="AR8" s="26"/>
      <c r="AS8" s="7"/>
      <c r="AT8" s="7"/>
      <c r="AU8" s="7"/>
      <c r="AV8" s="7"/>
      <c r="AW8" s="22"/>
      <c r="AX8" s="22"/>
      <c r="AY8" s="7"/>
      <c r="AZ8" s="7"/>
    </row>
    <row r="9" spans="1:53" x14ac:dyDescent="0.3">
      <c r="A9" s="7" t="s">
        <v>9</v>
      </c>
      <c r="B9" s="22">
        <v>1137227</v>
      </c>
      <c r="C9" s="26">
        <v>28.44</v>
      </c>
      <c r="D9" s="26">
        <v>105.25</v>
      </c>
      <c r="E9" s="7">
        <v>89.6</v>
      </c>
      <c r="F9" s="26">
        <v>6.67</v>
      </c>
      <c r="G9" s="26">
        <v>3.51</v>
      </c>
      <c r="H9" s="22">
        <v>19439</v>
      </c>
      <c r="I9" s="22">
        <v>571290</v>
      </c>
      <c r="J9" s="26">
        <v>95.73</v>
      </c>
      <c r="K9" s="26">
        <v>83.24</v>
      </c>
      <c r="L9" s="22">
        <v>1137227</v>
      </c>
      <c r="M9" s="26">
        <v>26.87</v>
      </c>
      <c r="N9" s="7">
        <v>95.04</v>
      </c>
      <c r="O9" s="42">
        <v>90.38</v>
      </c>
      <c r="P9" s="7">
        <v>6.87</v>
      </c>
      <c r="Q9" s="7">
        <v>4.97</v>
      </c>
      <c r="R9" s="22">
        <v>29158</v>
      </c>
      <c r="S9" s="22">
        <v>627260</v>
      </c>
      <c r="T9" s="10">
        <v>97.35</v>
      </c>
      <c r="U9" s="7">
        <v>77.989999999999995</v>
      </c>
      <c r="V9" s="26">
        <v>1139.0999999999999</v>
      </c>
      <c r="W9" s="26">
        <v>33.119999999999997</v>
      </c>
      <c r="X9" s="7">
        <v>93.82</v>
      </c>
      <c r="Y9" s="42">
        <v>94.28</v>
      </c>
      <c r="Z9" s="77">
        <v>7.14</v>
      </c>
      <c r="AA9" s="7">
        <v>3.67</v>
      </c>
      <c r="AB9" s="22">
        <v>22826</v>
      </c>
      <c r="AC9" s="22">
        <v>718784</v>
      </c>
      <c r="AD9" s="10">
        <v>95.49</v>
      </c>
      <c r="AE9" s="7">
        <v>77.48</v>
      </c>
      <c r="AF9" s="26"/>
      <c r="AG9" s="26"/>
      <c r="AH9" s="7"/>
      <c r="AI9" s="7"/>
      <c r="AJ9" s="7"/>
      <c r="AK9" s="7"/>
      <c r="AL9" s="22"/>
      <c r="AM9" s="22"/>
      <c r="AN9" s="7"/>
      <c r="AO9" s="10"/>
      <c r="AP9" s="7"/>
      <c r="AQ9" s="26"/>
      <c r="AR9" s="26"/>
      <c r="AS9" s="7"/>
      <c r="AT9" s="7"/>
      <c r="AU9" s="7"/>
      <c r="AV9" s="7"/>
      <c r="AW9" s="22"/>
      <c r="AX9" s="22"/>
      <c r="AY9" s="7"/>
      <c r="AZ9" s="10"/>
      <c r="BA9" s="7"/>
    </row>
    <row r="10" spans="1:53" x14ac:dyDescent="0.3">
      <c r="A10" s="7" t="s">
        <v>6</v>
      </c>
      <c r="B10" s="22">
        <v>2567718</v>
      </c>
      <c r="C10" s="26">
        <v>33.54</v>
      </c>
      <c r="D10" s="26">
        <v>257.08999999999997</v>
      </c>
      <c r="E10" s="7">
        <v>87.15</v>
      </c>
      <c r="F10" s="26">
        <v>6.49</v>
      </c>
      <c r="G10" s="26">
        <v>5.44</v>
      </c>
      <c r="H10" s="22">
        <v>73017</v>
      </c>
      <c r="I10" s="22">
        <v>497731</v>
      </c>
      <c r="J10" s="26">
        <v>94.35</v>
      </c>
      <c r="K10" s="26">
        <v>64.17</v>
      </c>
      <c r="L10" s="22">
        <v>2567718</v>
      </c>
      <c r="M10" s="26">
        <v>35.42</v>
      </c>
      <c r="N10" s="7">
        <v>232.73</v>
      </c>
      <c r="O10" s="42">
        <v>88.28</v>
      </c>
      <c r="P10" s="7">
        <v>6.5</v>
      </c>
      <c r="Q10" s="7">
        <v>4.0599999999999996</v>
      </c>
      <c r="R10" s="22">
        <v>55260</v>
      </c>
      <c r="S10" s="22">
        <v>517006</v>
      </c>
      <c r="T10" s="7">
        <v>95.4</v>
      </c>
      <c r="U10" s="7">
        <v>65.95</v>
      </c>
      <c r="V10" s="26">
        <v>2586.8000000000002</v>
      </c>
      <c r="W10" s="26">
        <v>35.799999999999997</v>
      </c>
      <c r="X10" s="7">
        <v>236.73</v>
      </c>
      <c r="Y10" s="42">
        <v>87.84</v>
      </c>
      <c r="Z10" s="77">
        <v>6.52</v>
      </c>
      <c r="AA10" s="7">
        <v>4.01</v>
      </c>
      <c r="AB10" s="22">
        <v>59716</v>
      </c>
      <c r="AC10" s="22">
        <v>569040</v>
      </c>
      <c r="AD10" s="7">
        <v>97.51</v>
      </c>
      <c r="AE10" s="7">
        <v>64.47</v>
      </c>
      <c r="AF10" s="26"/>
      <c r="AG10" s="26"/>
      <c r="AH10" s="7"/>
      <c r="AI10" s="7"/>
      <c r="AJ10" s="7"/>
      <c r="AK10" s="7"/>
      <c r="AL10" s="22"/>
      <c r="AM10" s="22"/>
      <c r="AN10" s="7"/>
      <c r="AO10" s="7"/>
      <c r="AP10" s="7"/>
      <c r="AQ10" s="26"/>
      <c r="AR10" s="26"/>
      <c r="AS10" s="7"/>
      <c r="AT10" s="7"/>
      <c r="AU10" s="7"/>
      <c r="AV10" s="7"/>
      <c r="AW10" s="22"/>
      <c r="AX10" s="22"/>
      <c r="AY10" s="7"/>
      <c r="AZ10" s="7"/>
      <c r="BA10" s="7"/>
    </row>
    <row r="11" spans="1:53" x14ac:dyDescent="0.3">
      <c r="A11" s="7" t="s">
        <v>21</v>
      </c>
      <c r="B11" s="22">
        <v>1731731</v>
      </c>
      <c r="C11" s="26">
        <v>24.15</v>
      </c>
      <c r="D11" s="26">
        <v>130.93</v>
      </c>
      <c r="E11" s="7">
        <v>91.83</v>
      </c>
      <c r="F11" s="26">
        <v>7.42</v>
      </c>
      <c r="G11" s="26">
        <v>5.42</v>
      </c>
      <c r="H11" s="22">
        <v>50659</v>
      </c>
      <c r="I11" s="22">
        <v>550555</v>
      </c>
      <c r="J11" s="26">
        <v>94.16</v>
      </c>
      <c r="K11" s="26">
        <v>81.150000000000006</v>
      </c>
      <c r="L11" s="22">
        <v>1731731</v>
      </c>
      <c r="M11" s="26">
        <v>25.54</v>
      </c>
      <c r="N11" s="7">
        <v>122.01</v>
      </c>
      <c r="O11" s="42">
        <v>92.87</v>
      </c>
      <c r="P11" s="7">
        <v>7.66</v>
      </c>
      <c r="Q11" s="7">
        <v>5.26</v>
      </c>
      <c r="R11" s="22">
        <v>49129</v>
      </c>
      <c r="S11" s="22">
        <v>567865</v>
      </c>
      <c r="T11" s="7">
        <v>95.97</v>
      </c>
      <c r="U11" s="7">
        <v>78.069999999999993</v>
      </c>
      <c r="V11" s="26">
        <v>1743.9</v>
      </c>
      <c r="W11" s="26">
        <v>25.7</v>
      </c>
      <c r="X11" s="7">
        <v>119.52</v>
      </c>
      <c r="Y11" s="42">
        <v>93.44</v>
      </c>
      <c r="Z11" s="77">
        <v>7.76</v>
      </c>
      <c r="AA11" s="7">
        <v>4.75</v>
      </c>
      <c r="AB11" s="22">
        <v>52041</v>
      </c>
      <c r="AC11" s="22">
        <v>642992</v>
      </c>
      <c r="AD11" s="7">
        <v>97.44</v>
      </c>
      <c r="AE11" s="7">
        <v>82.63</v>
      </c>
      <c r="AF11" s="26"/>
      <c r="AG11" s="26"/>
      <c r="AH11" s="7"/>
      <c r="AI11" s="7"/>
      <c r="AJ11" s="7"/>
      <c r="AK11" s="7"/>
      <c r="AL11" s="22"/>
      <c r="AM11" s="22"/>
      <c r="AN11" s="7"/>
      <c r="AO11" s="7"/>
      <c r="AP11" s="7"/>
      <c r="AQ11" s="26"/>
      <c r="AR11" s="26"/>
      <c r="AS11" s="7"/>
      <c r="AT11" s="7"/>
      <c r="AU11" s="7"/>
      <c r="AV11" s="7"/>
      <c r="AW11" s="22"/>
      <c r="AX11" s="22"/>
      <c r="AY11" s="7"/>
      <c r="AZ11" s="7"/>
      <c r="BA11" s="7"/>
    </row>
    <row r="12" spans="1:53" x14ac:dyDescent="0.3">
      <c r="A12" s="7" t="s">
        <v>4</v>
      </c>
      <c r="B12" s="22">
        <v>781417</v>
      </c>
      <c r="C12" s="26">
        <v>49.1</v>
      </c>
      <c r="D12" s="26">
        <v>115.18</v>
      </c>
      <c r="E12" s="7">
        <v>84.56</v>
      </c>
      <c r="F12" s="26">
        <v>5.94</v>
      </c>
      <c r="G12" s="26">
        <v>4.46</v>
      </c>
      <c r="H12" s="22">
        <v>20835</v>
      </c>
      <c r="I12" s="22">
        <v>477034</v>
      </c>
      <c r="J12" s="26">
        <v>93.44</v>
      </c>
      <c r="K12" s="26">
        <v>52.82</v>
      </c>
      <c r="L12" s="22">
        <v>781417</v>
      </c>
      <c r="M12" s="26">
        <v>52.27</v>
      </c>
      <c r="N12" s="7">
        <v>105.69</v>
      </c>
      <c r="O12" s="42">
        <v>86.05</v>
      </c>
      <c r="P12" s="7">
        <v>6.22</v>
      </c>
      <c r="Q12" s="7">
        <v>4.32</v>
      </c>
      <c r="R12" s="22">
        <v>20533</v>
      </c>
      <c r="S12" s="22">
        <v>482787</v>
      </c>
      <c r="T12" s="7">
        <v>93.31</v>
      </c>
      <c r="U12" s="7">
        <v>51.64</v>
      </c>
      <c r="V12" s="26">
        <v>788.2</v>
      </c>
      <c r="W12" s="26">
        <v>54.19</v>
      </c>
      <c r="X12" s="7">
        <v>105.13</v>
      </c>
      <c r="Y12" s="42">
        <v>86.14</v>
      </c>
      <c r="Z12" s="77">
        <v>6.36</v>
      </c>
      <c r="AA12" s="7">
        <v>4.1500000000000004</v>
      </c>
      <c r="AB12" s="22">
        <v>19432</v>
      </c>
      <c r="AC12" s="22">
        <v>554571</v>
      </c>
      <c r="AD12" s="7">
        <v>94.43</v>
      </c>
      <c r="AE12" s="7">
        <v>57.41</v>
      </c>
      <c r="AF12" s="26"/>
      <c r="AG12" s="26"/>
      <c r="AH12" s="7"/>
      <c r="AI12" s="7"/>
      <c r="AJ12" s="7"/>
      <c r="AK12" s="7"/>
      <c r="AL12" s="22"/>
      <c r="AM12" s="22"/>
      <c r="AN12" s="7"/>
      <c r="AO12" s="7"/>
      <c r="AP12" s="7"/>
      <c r="AQ12" s="26"/>
      <c r="AR12" s="26"/>
      <c r="AS12" s="7"/>
      <c r="AT12" s="7"/>
      <c r="AU12" s="7"/>
      <c r="AV12" s="7"/>
      <c r="AW12" s="22"/>
      <c r="AX12" s="22"/>
      <c r="AY12" s="7"/>
      <c r="AZ12" s="7"/>
      <c r="BA12" s="7"/>
    </row>
    <row r="13" spans="1:53" x14ac:dyDescent="0.3">
      <c r="A13" s="7" t="s">
        <v>59</v>
      </c>
      <c r="B13" s="22">
        <v>691260</v>
      </c>
      <c r="C13" s="26">
        <v>33.4</v>
      </c>
      <c r="D13" s="26">
        <v>86.95</v>
      </c>
      <c r="E13" s="7">
        <v>82.51</v>
      </c>
      <c r="F13" s="26">
        <v>6.62</v>
      </c>
      <c r="G13" s="26">
        <v>3.68</v>
      </c>
      <c r="H13" s="22">
        <v>14787</v>
      </c>
      <c r="I13" s="22">
        <v>492349</v>
      </c>
      <c r="J13" s="26">
        <v>98.88</v>
      </c>
      <c r="K13" s="26">
        <v>59.79</v>
      </c>
      <c r="L13" s="22">
        <v>691260</v>
      </c>
      <c r="M13" s="26">
        <v>36.409999999999997</v>
      </c>
      <c r="N13" s="7">
        <v>81.459999999999994</v>
      </c>
      <c r="O13" s="42">
        <v>83.68</v>
      </c>
      <c r="P13" s="7">
        <v>6.63</v>
      </c>
      <c r="Q13" s="7">
        <v>3.38</v>
      </c>
      <c r="R13" s="22">
        <v>13784</v>
      </c>
      <c r="S13" s="22">
        <v>496305</v>
      </c>
      <c r="T13" s="7">
        <v>99.22</v>
      </c>
      <c r="U13" s="7">
        <v>54.52</v>
      </c>
      <c r="V13" s="26">
        <v>697</v>
      </c>
      <c r="W13" s="26">
        <v>39.090000000000003</v>
      </c>
      <c r="X13" s="7">
        <v>82.62</v>
      </c>
      <c r="Y13" s="42">
        <v>85.7</v>
      </c>
      <c r="Z13" s="77">
        <v>6.9</v>
      </c>
      <c r="AA13" s="7">
        <v>3.27</v>
      </c>
      <c r="AB13" s="22">
        <v>13861</v>
      </c>
      <c r="AC13" s="22">
        <v>548337</v>
      </c>
      <c r="AD13" s="7">
        <v>97.45</v>
      </c>
      <c r="AE13" s="7">
        <v>59.37</v>
      </c>
      <c r="AF13" s="26"/>
      <c r="AG13" s="26"/>
      <c r="AH13" s="7"/>
      <c r="AI13" s="7"/>
      <c r="AJ13" s="7"/>
      <c r="AK13" s="7"/>
      <c r="AL13" s="22"/>
      <c r="AM13" s="22"/>
      <c r="AN13" s="7"/>
      <c r="AO13" s="7"/>
      <c r="AP13" s="7"/>
      <c r="AQ13" s="26"/>
      <c r="AR13" s="26"/>
      <c r="AS13" s="7"/>
      <c r="AT13" s="7"/>
      <c r="AU13" s="7"/>
      <c r="AV13" s="7"/>
      <c r="AW13" s="22"/>
      <c r="AX13" s="22"/>
      <c r="AY13" s="7"/>
      <c r="AZ13" s="7"/>
      <c r="BA13" s="7"/>
    </row>
    <row r="14" spans="1:53" x14ac:dyDescent="0.3">
      <c r="A14" s="7" t="s">
        <v>29</v>
      </c>
      <c r="B14" s="22">
        <v>1159965</v>
      </c>
      <c r="C14" s="26">
        <v>48.88</v>
      </c>
      <c r="D14" s="26">
        <v>223.32</v>
      </c>
      <c r="E14" s="7">
        <v>86.17</v>
      </c>
      <c r="F14" s="26">
        <v>6.12</v>
      </c>
      <c r="G14" s="26">
        <v>4.55</v>
      </c>
      <c r="H14" s="22">
        <v>31063</v>
      </c>
      <c r="I14" s="22">
        <v>452522</v>
      </c>
      <c r="J14" s="26">
        <v>93.18</v>
      </c>
      <c r="K14" s="26">
        <v>62.14</v>
      </c>
      <c r="L14" s="22">
        <v>1159965</v>
      </c>
      <c r="M14" s="26">
        <v>52.84</v>
      </c>
      <c r="N14" s="7">
        <v>203.23</v>
      </c>
      <c r="O14" s="42">
        <v>87.63</v>
      </c>
      <c r="P14" s="7">
        <v>6.13</v>
      </c>
      <c r="Q14" s="7">
        <v>3.25</v>
      </c>
      <c r="R14" s="22">
        <v>21828</v>
      </c>
      <c r="S14" s="22">
        <v>474669</v>
      </c>
      <c r="T14" s="7">
        <v>95.92</v>
      </c>
      <c r="U14" s="7">
        <v>62.36</v>
      </c>
      <c r="V14" s="26">
        <v>1176.9000000000001</v>
      </c>
      <c r="W14" s="26">
        <v>54.33</v>
      </c>
      <c r="X14" s="7">
        <v>205.02</v>
      </c>
      <c r="Y14" s="42">
        <v>85.83</v>
      </c>
      <c r="Z14" s="77">
        <v>6.29</v>
      </c>
      <c r="AA14" s="7">
        <v>3.24</v>
      </c>
      <c r="AB14" s="22">
        <v>20647</v>
      </c>
      <c r="AC14" s="22">
        <v>518809</v>
      </c>
      <c r="AD14" s="7">
        <v>97.75</v>
      </c>
      <c r="AE14" s="7">
        <v>66.12</v>
      </c>
      <c r="AF14" s="26"/>
      <c r="AG14" s="26"/>
      <c r="AH14" s="7"/>
      <c r="AI14" s="7"/>
      <c r="AJ14" s="7"/>
      <c r="AK14" s="7"/>
      <c r="AL14" s="22"/>
      <c r="AM14" s="22"/>
      <c r="AN14" s="7"/>
      <c r="AO14" s="7"/>
      <c r="AP14" s="7"/>
      <c r="AQ14" s="26"/>
      <c r="AR14" s="26"/>
      <c r="AS14" s="7"/>
      <c r="AT14" s="7"/>
      <c r="AU14" s="7"/>
      <c r="AV14" s="7"/>
      <c r="AW14" s="22"/>
      <c r="AX14" s="22"/>
      <c r="AY14" s="7"/>
      <c r="AZ14" s="7"/>
      <c r="BA14" s="7"/>
    </row>
    <row r="15" spans="1:53" x14ac:dyDescent="0.3">
      <c r="A15" s="7" t="s">
        <v>28</v>
      </c>
      <c r="B15" s="22">
        <v>1619035</v>
      </c>
      <c r="C15" s="26">
        <v>36.619999999999997</v>
      </c>
      <c r="D15" s="26">
        <v>159.78</v>
      </c>
      <c r="E15" s="7">
        <v>92.36</v>
      </c>
      <c r="F15" s="26">
        <v>7.41</v>
      </c>
      <c r="G15" s="26">
        <v>6.03</v>
      </c>
      <c r="H15" s="22">
        <v>53865</v>
      </c>
      <c r="I15" s="22">
        <v>548666</v>
      </c>
      <c r="J15" s="26">
        <v>97.36</v>
      </c>
      <c r="K15" s="26">
        <v>82.92</v>
      </c>
      <c r="L15" s="22">
        <v>1619035</v>
      </c>
      <c r="M15" s="26">
        <v>35.96</v>
      </c>
      <c r="N15" s="7">
        <v>148.62</v>
      </c>
      <c r="O15" s="42">
        <v>94.37</v>
      </c>
      <c r="P15" s="7">
        <v>7.42</v>
      </c>
      <c r="Q15" s="7">
        <v>5.91</v>
      </c>
      <c r="R15" s="22">
        <v>54113</v>
      </c>
      <c r="S15" s="22">
        <v>574045</v>
      </c>
      <c r="T15" s="7">
        <v>96.9</v>
      </c>
      <c r="U15" s="7">
        <v>83.4</v>
      </c>
      <c r="V15" s="26">
        <v>1644.5</v>
      </c>
      <c r="W15" s="26">
        <v>39.840000000000003</v>
      </c>
      <c r="X15" s="7">
        <v>154.09</v>
      </c>
      <c r="Y15" s="42">
        <v>95.48</v>
      </c>
      <c r="Z15" s="77">
        <v>7.44</v>
      </c>
      <c r="AA15" s="7">
        <v>5.48</v>
      </c>
      <c r="AB15" s="22">
        <v>50171</v>
      </c>
      <c r="AC15" s="22">
        <v>608992</v>
      </c>
      <c r="AD15" s="7">
        <v>97.63</v>
      </c>
      <c r="AE15" s="7">
        <v>86.7</v>
      </c>
      <c r="AF15" s="26"/>
      <c r="AG15" s="26"/>
      <c r="AH15" s="7"/>
      <c r="AI15" s="7"/>
      <c r="AJ15" s="7"/>
      <c r="AK15" s="7"/>
      <c r="AL15" s="22"/>
      <c r="AM15" s="22"/>
      <c r="AN15" s="7"/>
      <c r="AO15" s="7"/>
      <c r="AP15" s="7"/>
      <c r="AQ15" s="26"/>
      <c r="AR15" s="26"/>
      <c r="AS15" s="7"/>
      <c r="AT15" s="7"/>
      <c r="AU15" s="7"/>
      <c r="AV15" s="7"/>
      <c r="AW15" s="22"/>
      <c r="AX15" s="22"/>
      <c r="AY15" s="7"/>
      <c r="AZ15" s="7"/>
      <c r="BA15" s="7"/>
    </row>
    <row r="16" spans="1:53" x14ac:dyDescent="0.3">
      <c r="A16" s="7" t="s">
        <v>16</v>
      </c>
      <c r="B16" s="22">
        <v>2103401</v>
      </c>
      <c r="C16" s="26">
        <v>16.84</v>
      </c>
      <c r="D16" s="26">
        <v>137.15</v>
      </c>
      <c r="E16" s="7">
        <v>98.78</v>
      </c>
      <c r="F16" s="26">
        <v>10.72</v>
      </c>
      <c r="G16" s="26">
        <v>10.87</v>
      </c>
      <c r="H16" s="22">
        <v>130979</v>
      </c>
      <c r="I16" s="22">
        <v>753080</v>
      </c>
      <c r="J16" s="26">
        <v>96.82</v>
      </c>
      <c r="K16" s="26">
        <v>95.05</v>
      </c>
      <c r="L16" s="22">
        <v>2103401</v>
      </c>
      <c r="M16" s="26">
        <v>23.49</v>
      </c>
      <c r="N16" s="7">
        <v>125.69</v>
      </c>
      <c r="O16" s="42">
        <v>98.92</v>
      </c>
      <c r="P16" s="10">
        <v>10.77</v>
      </c>
      <c r="Q16" s="7">
        <v>8.8000000000000007</v>
      </c>
      <c r="R16" s="22">
        <v>118059</v>
      </c>
      <c r="S16" s="22">
        <v>759941</v>
      </c>
      <c r="T16" s="7">
        <v>95.86</v>
      </c>
      <c r="U16" s="7">
        <v>89.54</v>
      </c>
      <c r="V16" s="26">
        <v>2148.6</v>
      </c>
      <c r="W16" s="26">
        <v>27.09</v>
      </c>
      <c r="X16" s="7">
        <v>119.15</v>
      </c>
      <c r="Y16" s="42">
        <v>98.62</v>
      </c>
      <c r="Z16">
        <v>10.78</v>
      </c>
      <c r="AA16" s="7">
        <v>8.0500000000000007</v>
      </c>
      <c r="AB16" s="22">
        <v>9476</v>
      </c>
      <c r="AC16" s="22">
        <v>824954</v>
      </c>
      <c r="AD16" s="7">
        <v>97.19</v>
      </c>
      <c r="AE16" s="7">
        <v>94.72</v>
      </c>
      <c r="AF16" s="26"/>
      <c r="AG16" s="26"/>
      <c r="AH16" s="7"/>
      <c r="AK16" s="7"/>
      <c r="AL16" s="22"/>
      <c r="AM16" s="22"/>
      <c r="AN16" s="7"/>
      <c r="AO16" s="7"/>
      <c r="AP16" s="7"/>
      <c r="AQ16" s="26"/>
      <c r="AR16" s="26"/>
      <c r="AS16" s="7"/>
      <c r="AV16" s="7"/>
      <c r="AW16" s="22"/>
      <c r="AX16" s="22"/>
      <c r="AY16" s="7"/>
      <c r="AZ16" s="7"/>
      <c r="BA16" s="7"/>
    </row>
    <row r="17" spans="1:53" x14ac:dyDescent="0.3">
      <c r="A17" s="7" t="s">
        <v>27</v>
      </c>
      <c r="B17" s="22">
        <v>1133584</v>
      </c>
      <c r="C17" s="26">
        <v>31.88</v>
      </c>
      <c r="D17" s="26">
        <v>120.54</v>
      </c>
      <c r="E17" s="7">
        <v>96.09</v>
      </c>
      <c r="F17" s="26">
        <v>8.64</v>
      </c>
      <c r="G17" s="26">
        <v>5.54</v>
      </c>
      <c r="H17" s="22">
        <v>35033</v>
      </c>
      <c r="I17" s="22">
        <v>638191</v>
      </c>
      <c r="J17" s="26">
        <v>98.37</v>
      </c>
      <c r="K17" s="26">
        <v>87.34</v>
      </c>
      <c r="L17" s="22">
        <v>133584</v>
      </c>
      <c r="M17" s="26">
        <v>33.53</v>
      </c>
      <c r="N17" s="7">
        <v>111.03</v>
      </c>
      <c r="O17" s="42">
        <v>96.41</v>
      </c>
      <c r="P17" s="7">
        <v>8.9700000000000006</v>
      </c>
      <c r="Q17" s="7">
        <v>4.83</v>
      </c>
      <c r="R17" s="22">
        <v>31221</v>
      </c>
      <c r="S17" s="22">
        <v>675297</v>
      </c>
      <c r="T17" s="7">
        <v>97.05</v>
      </c>
      <c r="U17" s="7">
        <v>89.87</v>
      </c>
      <c r="V17" s="26">
        <v>1145.4000000000001</v>
      </c>
      <c r="W17" s="26">
        <v>38.36</v>
      </c>
      <c r="X17" s="7">
        <v>112.86</v>
      </c>
      <c r="Y17" s="42">
        <v>96.29</v>
      </c>
      <c r="Z17" s="77">
        <v>9.11</v>
      </c>
      <c r="AA17" s="7">
        <v>4.67</v>
      </c>
      <c r="AB17" s="22">
        <v>30219</v>
      </c>
      <c r="AC17" s="22">
        <v>739483</v>
      </c>
      <c r="AD17" s="7">
        <v>98.9</v>
      </c>
      <c r="AE17" s="7">
        <v>89.38</v>
      </c>
      <c r="AF17" s="26"/>
      <c r="AG17" s="26"/>
      <c r="AH17" s="7"/>
      <c r="AI17" s="7"/>
      <c r="AJ17" s="7"/>
      <c r="AK17" s="7"/>
      <c r="AL17" s="22"/>
      <c r="AM17" s="22"/>
      <c r="AN17" s="7"/>
      <c r="AO17" s="7"/>
      <c r="AP17" s="7"/>
      <c r="AQ17" s="26"/>
      <c r="AR17" s="26"/>
      <c r="AS17" s="7"/>
      <c r="AT17" s="7"/>
      <c r="AU17" s="7"/>
      <c r="AV17" s="7"/>
      <c r="AW17" s="22"/>
      <c r="AX17" s="22"/>
      <c r="AY17" s="7"/>
      <c r="AZ17" s="7"/>
      <c r="BA17" s="7"/>
    </row>
    <row r="18" spans="1:53" x14ac:dyDescent="0.3">
      <c r="A18" s="7" t="s">
        <v>7</v>
      </c>
      <c r="B18" s="22">
        <v>1335972</v>
      </c>
      <c r="C18" s="26">
        <v>42.11</v>
      </c>
      <c r="D18" s="26">
        <v>127.3</v>
      </c>
      <c r="E18" s="7">
        <v>96.17</v>
      </c>
      <c r="F18" s="26">
        <v>8.5500000000000007</v>
      </c>
      <c r="G18" s="26">
        <v>7.09</v>
      </c>
      <c r="H18" s="22">
        <v>50063</v>
      </c>
      <c r="I18" s="22">
        <v>550236</v>
      </c>
      <c r="J18" s="26">
        <v>99.44</v>
      </c>
      <c r="K18" s="26">
        <v>90.95</v>
      </c>
      <c r="L18" s="22">
        <v>1335972</v>
      </c>
      <c r="M18" s="26">
        <v>43.86</v>
      </c>
      <c r="N18" s="7">
        <v>115.48</v>
      </c>
      <c r="O18" s="42">
        <v>96.45</v>
      </c>
      <c r="P18" s="7">
        <v>8.76</v>
      </c>
      <c r="Q18" s="7">
        <v>5.47</v>
      </c>
      <c r="R18" s="22">
        <v>36645</v>
      </c>
      <c r="S18" s="22">
        <v>597518</v>
      </c>
      <c r="T18" s="7">
        <v>99.07</v>
      </c>
      <c r="U18" s="7">
        <v>93.67</v>
      </c>
      <c r="V18" s="26">
        <v>1351.3</v>
      </c>
      <c r="W18" s="26">
        <v>45.18</v>
      </c>
      <c r="X18" s="7">
        <v>117.36</v>
      </c>
      <c r="Y18" s="42">
        <v>96.41</v>
      </c>
      <c r="Z18" s="77">
        <v>8.77</v>
      </c>
      <c r="AA18" s="7">
        <v>4.66</v>
      </c>
      <c r="AB18" s="22">
        <v>35334</v>
      </c>
      <c r="AC18" s="22">
        <v>593500</v>
      </c>
      <c r="AD18" s="7">
        <v>98.01</v>
      </c>
      <c r="AE18" s="7">
        <v>94.06</v>
      </c>
      <c r="AF18" s="26"/>
      <c r="AG18" s="26"/>
      <c r="AH18" s="7"/>
      <c r="AI18" s="7"/>
      <c r="AJ18" s="7"/>
      <c r="AK18" s="7"/>
      <c r="AL18" s="22"/>
      <c r="AM18" s="22"/>
      <c r="AN18" s="7"/>
      <c r="AO18" s="7"/>
      <c r="AP18" s="7"/>
      <c r="AQ18" s="26"/>
      <c r="AR18" s="26"/>
      <c r="AS18" s="7"/>
      <c r="AT18" s="7"/>
      <c r="AU18" s="7"/>
      <c r="AV18" s="7"/>
      <c r="AW18" s="22"/>
      <c r="AX18" s="22"/>
      <c r="AY18" s="7"/>
      <c r="AZ18" s="7"/>
      <c r="BA18" s="7"/>
    </row>
    <row r="19" spans="1:53" x14ac:dyDescent="0.3">
      <c r="A19" s="7" t="s">
        <v>10</v>
      </c>
      <c r="B19" s="22">
        <v>1117033</v>
      </c>
      <c r="C19" s="26">
        <v>44.75</v>
      </c>
      <c r="D19" s="26">
        <v>125.53</v>
      </c>
      <c r="E19" s="7">
        <v>92.25</v>
      </c>
      <c r="F19" s="26">
        <v>7.78</v>
      </c>
      <c r="G19" s="26">
        <v>4.9800000000000004</v>
      </c>
      <c r="H19" s="22">
        <v>26982</v>
      </c>
      <c r="I19" s="22">
        <v>519726</v>
      </c>
      <c r="J19" s="26">
        <v>99.03</v>
      </c>
      <c r="K19" s="26">
        <v>81.84</v>
      </c>
      <c r="L19" s="22">
        <v>1117033</v>
      </c>
      <c r="M19" s="26">
        <v>42.53</v>
      </c>
      <c r="N19" s="7">
        <v>113.63</v>
      </c>
      <c r="O19" s="42">
        <v>92.53</v>
      </c>
      <c r="P19" s="7">
        <v>8.1199999999999992</v>
      </c>
      <c r="Q19" s="7">
        <v>4.74</v>
      </c>
      <c r="R19" s="22">
        <v>26852</v>
      </c>
      <c r="S19" s="22">
        <v>525825</v>
      </c>
      <c r="T19" s="7">
        <v>98.67</v>
      </c>
      <c r="U19" s="7">
        <v>83.36</v>
      </c>
      <c r="V19" s="26">
        <v>1124.7</v>
      </c>
      <c r="W19" s="26">
        <v>46.9</v>
      </c>
      <c r="X19" s="7">
        <v>115.86</v>
      </c>
      <c r="Y19" s="42">
        <v>94.17</v>
      </c>
      <c r="Z19" s="77">
        <v>8.24</v>
      </c>
      <c r="AA19" s="7">
        <v>4.68</v>
      </c>
      <c r="AB19" s="22">
        <v>2791</v>
      </c>
      <c r="AC19" s="22">
        <v>581282</v>
      </c>
      <c r="AD19" s="7">
        <v>98.86</v>
      </c>
      <c r="AE19" s="7">
        <v>87.83</v>
      </c>
      <c r="AF19" s="26"/>
      <c r="AG19" s="26"/>
      <c r="AH19" s="7"/>
      <c r="AI19" s="7"/>
      <c r="AJ19" s="7"/>
      <c r="AK19" s="7"/>
      <c r="AL19" s="22"/>
      <c r="AM19" s="22"/>
      <c r="AN19" s="7"/>
      <c r="AO19" s="7"/>
      <c r="AP19" s="7"/>
      <c r="AQ19" s="26"/>
      <c r="AR19" s="26"/>
      <c r="AS19" s="7"/>
      <c r="AT19" s="7"/>
      <c r="AU19" s="7"/>
      <c r="AV19" s="7"/>
      <c r="AW19" s="22"/>
      <c r="AX19" s="22"/>
      <c r="AY19" s="7"/>
      <c r="AZ19" s="7"/>
      <c r="BA19" s="7"/>
    </row>
    <row r="20" spans="1:53" x14ac:dyDescent="0.3">
      <c r="A20" s="7" t="s">
        <v>24</v>
      </c>
      <c r="B20" s="22">
        <v>757665</v>
      </c>
      <c r="C20" s="26">
        <v>43.41</v>
      </c>
      <c r="D20" s="26">
        <v>81.61</v>
      </c>
      <c r="E20" s="7">
        <v>92.35</v>
      </c>
      <c r="F20" s="26">
        <v>7.82</v>
      </c>
      <c r="G20" s="26">
        <v>4.99</v>
      </c>
      <c r="H20" s="22">
        <v>18846</v>
      </c>
      <c r="I20" s="22">
        <v>448641</v>
      </c>
      <c r="J20" s="26">
        <v>95.1</v>
      </c>
      <c r="K20" s="26">
        <v>89.09</v>
      </c>
      <c r="L20" s="22">
        <v>757665</v>
      </c>
      <c r="M20" s="26">
        <v>44.79</v>
      </c>
      <c r="N20" s="7">
        <v>74.069999999999993</v>
      </c>
      <c r="O20" s="42">
        <v>92.53</v>
      </c>
      <c r="P20" s="7">
        <v>7.94</v>
      </c>
      <c r="Q20" s="7">
        <v>5.84</v>
      </c>
      <c r="R20" s="22">
        <v>23757</v>
      </c>
      <c r="S20" s="22">
        <v>488619</v>
      </c>
      <c r="T20" s="7">
        <v>94.79</v>
      </c>
      <c r="U20" s="7">
        <v>89.4</v>
      </c>
      <c r="V20" s="26">
        <v>754.5</v>
      </c>
      <c r="W20" s="26">
        <v>43.48</v>
      </c>
      <c r="X20" s="7">
        <v>75.87</v>
      </c>
      <c r="Y20" s="42">
        <v>90.84</v>
      </c>
      <c r="Z20" s="77">
        <v>7.95</v>
      </c>
      <c r="AA20" s="7">
        <v>5.14</v>
      </c>
      <c r="AB20" s="22">
        <v>22746</v>
      </c>
      <c r="AC20" s="22">
        <v>528863</v>
      </c>
      <c r="AD20" s="7">
        <v>96.39</v>
      </c>
      <c r="AE20" s="7">
        <v>91.99</v>
      </c>
      <c r="AF20" s="26"/>
      <c r="AG20" s="26"/>
      <c r="AH20" s="7"/>
      <c r="AI20" s="7"/>
      <c r="AJ20" s="7"/>
      <c r="AK20" s="7"/>
      <c r="AL20" s="22"/>
      <c r="AM20" s="22"/>
      <c r="AN20" s="7"/>
      <c r="AO20" s="7"/>
      <c r="AP20" s="7"/>
      <c r="AQ20" s="26"/>
      <c r="AR20" s="26"/>
      <c r="AS20" s="7"/>
      <c r="AT20" s="7"/>
      <c r="AU20" s="7"/>
      <c r="AV20" s="7"/>
      <c r="AW20" s="22"/>
      <c r="AX20" s="22"/>
      <c r="AY20" s="7"/>
      <c r="AZ20" s="7"/>
      <c r="BA20" s="7"/>
    </row>
    <row r="21" spans="1:53" x14ac:dyDescent="0.3">
      <c r="A21" s="7" t="s">
        <v>25</v>
      </c>
      <c r="B21" s="22">
        <v>678343</v>
      </c>
      <c r="C21" s="26">
        <v>40.42</v>
      </c>
      <c r="D21" s="26">
        <v>67.75</v>
      </c>
      <c r="E21" s="7">
        <v>93.46</v>
      </c>
      <c r="F21" s="26">
        <v>8.36</v>
      </c>
      <c r="G21" s="26">
        <v>3.86</v>
      </c>
      <c r="H21" s="22">
        <v>14812</v>
      </c>
      <c r="I21" s="22">
        <v>488179</v>
      </c>
      <c r="J21" s="26">
        <v>99.9</v>
      </c>
      <c r="K21" s="26">
        <v>88.4</v>
      </c>
      <c r="L21" s="22">
        <v>678343</v>
      </c>
      <c r="M21" s="27">
        <v>35.869999999999997</v>
      </c>
      <c r="N21" s="7">
        <v>62.65</v>
      </c>
      <c r="O21" s="42">
        <v>93.54</v>
      </c>
      <c r="P21" s="7">
        <v>8.66</v>
      </c>
      <c r="Q21" s="7">
        <v>4.33</v>
      </c>
      <c r="R21" s="22">
        <v>16852</v>
      </c>
      <c r="S21" s="22">
        <v>549483</v>
      </c>
      <c r="T21" s="7">
        <v>98.71</v>
      </c>
      <c r="U21">
        <v>91.01</v>
      </c>
      <c r="V21" s="26">
        <v>681.7</v>
      </c>
      <c r="W21" s="27">
        <v>38.36</v>
      </c>
      <c r="X21" s="7">
        <v>62.49</v>
      </c>
      <c r="Y21" s="42">
        <v>94.82</v>
      </c>
      <c r="Z21" s="77">
        <v>8.67</v>
      </c>
      <c r="AA21" s="7">
        <v>4.16</v>
      </c>
      <c r="AB21" s="22">
        <v>17906</v>
      </c>
      <c r="AC21" s="22">
        <v>564058</v>
      </c>
      <c r="AD21" s="7">
        <v>99.61</v>
      </c>
      <c r="AE21">
        <v>92.9</v>
      </c>
      <c r="AF21" s="26"/>
      <c r="AG21" s="27"/>
      <c r="AH21" s="7"/>
      <c r="AI21" s="7"/>
      <c r="AJ21" s="7"/>
      <c r="AK21" s="7"/>
      <c r="AL21" s="22"/>
      <c r="AM21" s="22"/>
      <c r="AN21" s="7"/>
      <c r="AO21" s="7"/>
      <c r="AQ21" s="26"/>
      <c r="AR21" s="27"/>
      <c r="AS21" s="7"/>
      <c r="AT21" s="7"/>
      <c r="AU21" s="7"/>
      <c r="AV21" s="7"/>
      <c r="AW21" s="22"/>
      <c r="AX21" s="22"/>
      <c r="AY21" s="7"/>
      <c r="AZ21" s="7"/>
    </row>
    <row r="22" spans="1:53" x14ac:dyDescent="0.3">
      <c r="A22" s="7" t="s">
        <v>11</v>
      </c>
      <c r="B22" s="22">
        <v>877432</v>
      </c>
      <c r="C22" s="26">
        <v>50.88</v>
      </c>
      <c r="D22" s="26">
        <v>130.81</v>
      </c>
      <c r="E22" s="7">
        <v>90.2</v>
      </c>
      <c r="F22" s="26">
        <v>7.26</v>
      </c>
      <c r="G22" s="26">
        <v>4.25</v>
      </c>
      <c r="H22" s="22">
        <v>21216</v>
      </c>
      <c r="I22" s="22">
        <v>459742</v>
      </c>
      <c r="J22" s="26">
        <v>99.92</v>
      </c>
      <c r="K22" s="26">
        <v>79.349999999999994</v>
      </c>
      <c r="L22" s="22">
        <v>877432</v>
      </c>
      <c r="M22" s="26">
        <v>54.25</v>
      </c>
      <c r="N22" s="7">
        <v>119.02</v>
      </c>
      <c r="O22" s="42">
        <v>90.61</v>
      </c>
      <c r="P22" s="7">
        <v>7.59</v>
      </c>
      <c r="Q22" s="7">
        <v>2.48</v>
      </c>
      <c r="R22" s="22">
        <v>13419</v>
      </c>
      <c r="S22" s="22">
        <v>456207</v>
      </c>
      <c r="T22" s="7">
        <v>99.16</v>
      </c>
      <c r="U22" s="7">
        <v>84.26</v>
      </c>
      <c r="V22" s="26">
        <v>880.7</v>
      </c>
      <c r="W22" s="26">
        <v>52.29</v>
      </c>
      <c r="X22" s="7">
        <v>121.3</v>
      </c>
      <c r="Y22" s="42">
        <v>90.99</v>
      </c>
      <c r="Z22" s="77">
        <v>7.78</v>
      </c>
      <c r="AA22" s="7">
        <v>2.41</v>
      </c>
      <c r="AB22" s="22">
        <v>11917</v>
      </c>
      <c r="AC22" s="22">
        <v>535190</v>
      </c>
      <c r="AD22" s="7">
        <v>97.51</v>
      </c>
      <c r="AE22" s="7">
        <v>85.42</v>
      </c>
      <c r="AF22" s="26"/>
      <c r="AG22" s="26"/>
      <c r="AH22" s="7"/>
      <c r="AI22" s="7"/>
      <c r="AJ22" s="7"/>
      <c r="AK22" s="7"/>
      <c r="AL22" s="22"/>
      <c r="AM22" s="22"/>
      <c r="AN22" s="7"/>
      <c r="AO22" s="7"/>
      <c r="AP22" s="7"/>
      <c r="AQ22" s="26"/>
      <c r="AR22" s="26"/>
      <c r="AS22" s="7"/>
      <c r="AT22" s="7"/>
      <c r="AU22" s="7"/>
      <c r="AV22" s="7"/>
      <c r="AW22" s="22"/>
      <c r="AX22" s="22"/>
      <c r="AY22" s="7"/>
      <c r="AZ22" s="7"/>
      <c r="BA22" s="7"/>
    </row>
    <row r="23" spans="1:53" x14ac:dyDescent="0.3">
      <c r="A23" s="7" t="s">
        <v>3</v>
      </c>
      <c r="B23" s="22">
        <v>1315125</v>
      </c>
      <c r="C23" s="26">
        <v>72.05</v>
      </c>
      <c r="D23" s="26">
        <v>166.52</v>
      </c>
      <c r="E23" s="7">
        <v>90.58</v>
      </c>
      <c r="F23" s="26">
        <v>7.38</v>
      </c>
      <c r="G23" s="26">
        <v>4.82</v>
      </c>
      <c r="H23" s="22">
        <v>35057</v>
      </c>
      <c r="I23" s="22">
        <v>488003</v>
      </c>
      <c r="J23" s="26">
        <v>97.24</v>
      </c>
      <c r="K23" s="26">
        <v>90.96</v>
      </c>
      <c r="L23" s="22">
        <v>1315125</v>
      </c>
      <c r="M23" s="27">
        <v>78.2</v>
      </c>
      <c r="N23" s="7">
        <v>153.4</v>
      </c>
      <c r="O23" s="42">
        <v>92.44</v>
      </c>
      <c r="P23" s="7">
        <v>7.43</v>
      </c>
      <c r="Q23" s="7">
        <v>4.6900000000000004</v>
      </c>
      <c r="R23" s="22">
        <v>34414</v>
      </c>
      <c r="S23" s="22">
        <v>518922</v>
      </c>
      <c r="T23" s="7">
        <v>96.51</v>
      </c>
      <c r="U23" s="7">
        <v>91.01</v>
      </c>
      <c r="V23" s="26">
        <v>1319.6</v>
      </c>
      <c r="W23" s="27">
        <v>83.33</v>
      </c>
      <c r="X23" s="7">
        <v>153.25</v>
      </c>
      <c r="Y23" s="42">
        <v>92.75</v>
      </c>
      <c r="Z23" s="77">
        <v>7.45</v>
      </c>
      <c r="AA23" s="7">
        <v>4.63</v>
      </c>
      <c r="AB23" s="22">
        <v>36411</v>
      </c>
      <c r="AC23" s="22">
        <v>591449</v>
      </c>
      <c r="AD23" s="7">
        <v>97.59</v>
      </c>
      <c r="AE23" s="7">
        <v>92.63</v>
      </c>
      <c r="AF23" s="26"/>
      <c r="AG23" s="27"/>
      <c r="AH23" s="7"/>
      <c r="AI23" s="7"/>
      <c r="AJ23" s="7"/>
      <c r="AK23" s="7"/>
      <c r="AL23" s="22"/>
      <c r="AM23" s="22"/>
      <c r="AN23" s="7"/>
      <c r="AO23" s="7"/>
      <c r="AP23" s="7"/>
      <c r="AQ23" s="26"/>
      <c r="AR23" s="27"/>
      <c r="AS23" s="7"/>
      <c r="AT23" s="7"/>
      <c r="AU23" s="7"/>
      <c r="AV23" s="7"/>
      <c r="AW23" s="22"/>
      <c r="AX23" s="22"/>
      <c r="AY23" s="7"/>
      <c r="AZ23" s="7"/>
      <c r="BA23" s="7"/>
    </row>
    <row r="24" spans="1:53" x14ac:dyDescent="0.3">
      <c r="A24" s="7" t="s">
        <v>18</v>
      </c>
      <c r="B24" s="22">
        <v>1209543</v>
      </c>
      <c r="C24" s="26">
        <v>36.15</v>
      </c>
      <c r="D24" s="26">
        <v>192.58</v>
      </c>
      <c r="E24" s="7">
        <v>89.78</v>
      </c>
      <c r="F24" s="26">
        <v>7.18</v>
      </c>
      <c r="G24" s="26">
        <v>4.68</v>
      </c>
      <c r="H24" s="22">
        <v>32766</v>
      </c>
      <c r="I24" s="22">
        <v>521109</v>
      </c>
      <c r="J24" s="26">
        <v>96.4</v>
      </c>
      <c r="K24" s="26">
        <v>83.8</v>
      </c>
      <c r="L24" s="22">
        <v>1209543</v>
      </c>
      <c r="M24" s="26">
        <v>35.89</v>
      </c>
      <c r="N24" s="7">
        <v>178.05</v>
      </c>
      <c r="O24" s="42">
        <v>90.48</v>
      </c>
      <c r="P24" s="7">
        <v>7.37</v>
      </c>
      <c r="Q24" s="7">
        <v>4.54</v>
      </c>
      <c r="R24" s="22">
        <v>31879</v>
      </c>
      <c r="S24" s="22">
        <v>656689</v>
      </c>
      <c r="T24" s="7">
        <v>97.51</v>
      </c>
      <c r="U24" s="7">
        <v>80.989999999999995</v>
      </c>
      <c r="V24" s="26">
        <v>1218.5999999999999</v>
      </c>
      <c r="W24" s="26">
        <v>35.549999999999997</v>
      </c>
      <c r="X24" s="7">
        <v>177.25</v>
      </c>
      <c r="Y24" s="42">
        <v>91.69</v>
      </c>
      <c r="Z24" s="77">
        <v>7.4</v>
      </c>
      <c r="AA24" s="7">
        <v>4.4000000000000004</v>
      </c>
      <c r="AB24" s="22">
        <v>32097</v>
      </c>
      <c r="AC24" s="22">
        <v>682590</v>
      </c>
      <c r="AD24" s="7">
        <v>95.22</v>
      </c>
      <c r="AE24" s="7">
        <v>85.13</v>
      </c>
      <c r="AF24" s="26"/>
      <c r="AG24" s="26"/>
      <c r="AH24" s="7"/>
      <c r="AI24" s="7"/>
      <c r="AJ24" s="7"/>
      <c r="AK24" s="7"/>
      <c r="AL24" s="22"/>
      <c r="AM24" s="22"/>
      <c r="AN24" s="7"/>
      <c r="AO24" s="7"/>
      <c r="AP24" s="7"/>
      <c r="AQ24" s="26"/>
      <c r="AR24" s="26"/>
      <c r="AS24" s="7"/>
      <c r="AT24" s="7"/>
      <c r="AU24" s="7"/>
      <c r="AV24" s="7"/>
      <c r="AW24" s="22"/>
      <c r="AX24" s="22"/>
      <c r="AY24" s="7"/>
      <c r="AZ24" s="7"/>
      <c r="BA24" s="7"/>
    </row>
    <row r="25" spans="1:53" x14ac:dyDescent="0.3">
      <c r="A25" s="7" t="s">
        <v>8</v>
      </c>
      <c r="B25" s="22">
        <v>1371509</v>
      </c>
      <c r="C25" s="26">
        <v>49</v>
      </c>
      <c r="D25" s="26">
        <v>166.82</v>
      </c>
      <c r="E25" s="7">
        <v>92.85</v>
      </c>
      <c r="F25" s="26">
        <v>8.0399999999999991</v>
      </c>
      <c r="G25" s="26">
        <v>4.9000000000000004</v>
      </c>
      <c r="H25" s="22">
        <v>33476</v>
      </c>
      <c r="I25" s="22">
        <v>586065</v>
      </c>
      <c r="J25" s="26">
        <v>81.98</v>
      </c>
      <c r="K25" s="26">
        <v>89.7</v>
      </c>
      <c r="L25" s="22">
        <v>1371509</v>
      </c>
      <c r="M25" s="26">
        <v>47.02</v>
      </c>
      <c r="N25" s="7">
        <v>151.08000000000001</v>
      </c>
      <c r="O25" s="42">
        <v>93.17</v>
      </c>
      <c r="P25" s="7">
        <v>8.33</v>
      </c>
      <c r="Q25" s="7">
        <v>6.05</v>
      </c>
      <c r="R25" s="22">
        <v>40678</v>
      </c>
      <c r="S25" s="22">
        <v>660748</v>
      </c>
      <c r="T25" s="7">
        <v>78.56</v>
      </c>
      <c r="U25" s="7">
        <v>90.66</v>
      </c>
      <c r="V25" s="26">
        <v>1369.5</v>
      </c>
      <c r="W25" s="26">
        <v>48.73</v>
      </c>
      <c r="X25" s="7">
        <v>149.94</v>
      </c>
      <c r="Y25" s="42">
        <v>95.93</v>
      </c>
      <c r="Z25" s="77">
        <v>8.34</v>
      </c>
      <c r="AA25" s="7">
        <v>5.46</v>
      </c>
      <c r="AB25" s="22">
        <v>45048</v>
      </c>
      <c r="AC25" s="22">
        <v>738608</v>
      </c>
      <c r="AD25" s="7">
        <v>79.260000000000005</v>
      </c>
      <c r="AE25" s="7">
        <v>95</v>
      </c>
      <c r="AF25" s="26"/>
      <c r="AG25" s="26"/>
      <c r="AH25" s="7"/>
      <c r="AI25" s="7"/>
      <c r="AJ25" s="7"/>
      <c r="AK25" s="7"/>
      <c r="AL25" s="22"/>
      <c r="AM25" s="22"/>
      <c r="AN25" s="7"/>
      <c r="AO25" s="7"/>
      <c r="AP25" s="7"/>
      <c r="AQ25" s="26"/>
      <c r="AR25" s="26"/>
      <c r="AS25" s="7"/>
      <c r="AT25" s="7"/>
      <c r="AU25" s="7"/>
      <c r="AV25" s="7"/>
      <c r="AW25" s="22"/>
      <c r="AX25" s="22"/>
      <c r="AY25" s="7"/>
      <c r="AZ25" s="7"/>
      <c r="BA25" s="7"/>
    </row>
    <row r="26" spans="1:53" x14ac:dyDescent="0.3">
      <c r="A26" s="7" t="s">
        <v>5</v>
      </c>
      <c r="B26" s="22">
        <v>1332664</v>
      </c>
      <c r="C26" s="26">
        <v>30.84</v>
      </c>
      <c r="D26" s="26">
        <v>166.35</v>
      </c>
      <c r="E26" s="7">
        <v>97.56</v>
      </c>
      <c r="F26" s="26">
        <v>9.56</v>
      </c>
      <c r="G26" s="26">
        <v>8</v>
      </c>
      <c r="H26" s="22">
        <v>57912</v>
      </c>
      <c r="I26" s="22">
        <v>707931</v>
      </c>
      <c r="J26" s="26">
        <v>88.99</v>
      </c>
      <c r="K26" s="26">
        <v>91.56</v>
      </c>
      <c r="L26" s="22">
        <v>1332664</v>
      </c>
      <c r="M26" s="26">
        <v>33.69</v>
      </c>
      <c r="N26" s="7">
        <v>149.63999999999999</v>
      </c>
      <c r="O26" s="42">
        <v>98.03</v>
      </c>
      <c r="P26" s="7">
        <v>9.75</v>
      </c>
      <c r="Q26" s="7">
        <v>7.84</v>
      </c>
      <c r="R26" s="22">
        <v>56501</v>
      </c>
      <c r="S26" s="22">
        <v>707602</v>
      </c>
      <c r="T26" s="7">
        <v>91.5</v>
      </c>
      <c r="U26" s="7">
        <v>90.29</v>
      </c>
      <c r="V26" s="26">
        <v>1350.4</v>
      </c>
      <c r="W26" s="26">
        <v>53.05</v>
      </c>
      <c r="X26" s="7">
        <v>149.75</v>
      </c>
      <c r="Y26" s="42">
        <v>98.39</v>
      </c>
      <c r="Z26" s="77">
        <v>10.01</v>
      </c>
      <c r="AA26" s="7">
        <v>6.82</v>
      </c>
      <c r="AB26" s="22">
        <v>50368</v>
      </c>
      <c r="AC26" s="22">
        <v>859823</v>
      </c>
      <c r="AD26" s="7">
        <v>92.54</v>
      </c>
      <c r="AE26" s="7">
        <v>95</v>
      </c>
      <c r="AF26" s="26"/>
      <c r="AG26" s="26"/>
      <c r="AH26" s="7"/>
      <c r="AI26" s="7"/>
      <c r="AJ26" s="7"/>
      <c r="AK26" s="7"/>
      <c r="AL26" s="22"/>
      <c r="AM26" s="22"/>
      <c r="AN26" s="7"/>
      <c r="AO26" s="7"/>
      <c r="AP26" s="7"/>
      <c r="AQ26" s="26"/>
      <c r="AR26" s="26"/>
      <c r="AS26" s="7"/>
      <c r="AT26" s="7"/>
      <c r="AU26" s="7"/>
      <c r="AV26" s="7"/>
      <c r="AW26" s="22"/>
      <c r="AX26" s="22"/>
      <c r="AY26" s="7"/>
      <c r="AZ26" s="7"/>
      <c r="BA26" s="7"/>
    </row>
    <row r="27" spans="1:53" x14ac:dyDescent="0.3">
      <c r="A27" s="7" t="s">
        <v>60</v>
      </c>
      <c r="B27" s="22">
        <v>1086620</v>
      </c>
      <c r="C27" s="26">
        <v>13.59</v>
      </c>
      <c r="D27" s="26">
        <v>215.97</v>
      </c>
      <c r="E27" s="7">
        <v>86.25</v>
      </c>
      <c r="F27" s="26">
        <v>5.96</v>
      </c>
      <c r="G27" s="26">
        <v>8.07</v>
      </c>
      <c r="H27" s="22">
        <v>41796</v>
      </c>
      <c r="I27" s="22">
        <v>448548</v>
      </c>
      <c r="J27" s="26">
        <v>97.39</v>
      </c>
      <c r="K27" s="26">
        <v>39.44</v>
      </c>
      <c r="L27" s="22">
        <v>1086620</v>
      </c>
      <c r="M27" s="26">
        <v>11.89</v>
      </c>
      <c r="N27" s="7">
        <v>196.11</v>
      </c>
      <c r="O27" s="42">
        <v>90.33</v>
      </c>
      <c r="P27" s="7">
        <v>5.97</v>
      </c>
      <c r="Q27" s="7">
        <v>8.0500000000000007</v>
      </c>
      <c r="R27" s="22">
        <v>45305</v>
      </c>
      <c r="S27" s="22">
        <v>504885</v>
      </c>
      <c r="T27" s="7">
        <v>93.91</v>
      </c>
      <c r="U27" s="7">
        <v>53.48</v>
      </c>
      <c r="V27" s="26">
        <v>1091.8</v>
      </c>
      <c r="W27" s="26">
        <v>22.83</v>
      </c>
      <c r="X27" s="7">
        <v>196.66</v>
      </c>
      <c r="Y27" s="42">
        <v>90.07</v>
      </c>
      <c r="Z27" s="77">
        <v>5.99</v>
      </c>
      <c r="AA27" s="7">
        <v>6.18</v>
      </c>
      <c r="AB27" s="22">
        <v>37637</v>
      </c>
      <c r="AC27" s="22">
        <v>506043</v>
      </c>
      <c r="AD27" s="7">
        <v>96.3</v>
      </c>
      <c r="AE27" s="7">
        <v>50.3</v>
      </c>
      <c r="AF27" s="26"/>
      <c r="AG27" s="26"/>
      <c r="AH27" s="7"/>
      <c r="AI27" s="7"/>
      <c r="AJ27" s="7"/>
      <c r="AK27" s="7"/>
      <c r="AL27" s="22"/>
      <c r="AM27" s="22"/>
      <c r="AN27" s="7"/>
      <c r="AO27" s="7"/>
      <c r="AP27" s="7"/>
      <c r="AQ27" s="26"/>
      <c r="AR27" s="26"/>
      <c r="AS27" s="7"/>
      <c r="AT27" s="7"/>
      <c r="AU27" s="7"/>
      <c r="AV27" s="7"/>
      <c r="AW27" s="22"/>
      <c r="AX27" s="22"/>
      <c r="AY27" s="7"/>
      <c r="AZ27" s="7"/>
      <c r="BA27" s="7"/>
    </row>
    <row r="28" spans="1:53" x14ac:dyDescent="0.3">
      <c r="A28" s="7" t="s">
        <v>15</v>
      </c>
      <c r="B28" s="22">
        <v>984162</v>
      </c>
      <c r="C28" s="26">
        <v>33.119999999999997</v>
      </c>
      <c r="D28" s="26">
        <v>237.23</v>
      </c>
      <c r="E28" s="7">
        <v>78.84</v>
      </c>
      <c r="F28" s="26">
        <v>4.8600000000000003</v>
      </c>
      <c r="G28" s="26">
        <v>3.45</v>
      </c>
      <c r="H28" s="22">
        <v>17966</v>
      </c>
      <c r="I28" s="22">
        <v>415493</v>
      </c>
      <c r="J28" s="26">
        <v>89.34</v>
      </c>
      <c r="K28" s="26">
        <v>76.22</v>
      </c>
      <c r="L28" s="22">
        <v>984162</v>
      </c>
      <c r="M28" s="26">
        <v>34</v>
      </c>
      <c r="N28" s="7">
        <v>217.97</v>
      </c>
      <c r="O28" s="42">
        <v>83.6</v>
      </c>
      <c r="P28" s="7">
        <v>5.0599999999999996</v>
      </c>
      <c r="Q28" s="7">
        <v>3.11</v>
      </c>
      <c r="R28" s="22">
        <v>17181</v>
      </c>
      <c r="S28" s="22">
        <v>444960</v>
      </c>
      <c r="T28" s="7">
        <v>93.25</v>
      </c>
      <c r="U28" s="7">
        <v>79.33</v>
      </c>
      <c r="V28" s="26">
        <v>1004.5</v>
      </c>
      <c r="W28" s="26">
        <v>42.41</v>
      </c>
      <c r="X28" s="7">
        <v>221.71</v>
      </c>
      <c r="Y28" s="42">
        <v>83.23</v>
      </c>
      <c r="Z28" s="77">
        <v>5.07</v>
      </c>
      <c r="AA28" s="7">
        <v>2.72</v>
      </c>
      <c r="AB28" s="22">
        <v>15261</v>
      </c>
      <c r="AC28" s="22">
        <v>456234</v>
      </c>
      <c r="AD28" s="7">
        <v>94.29</v>
      </c>
      <c r="AE28" s="7">
        <v>82.86</v>
      </c>
      <c r="AF28" s="26"/>
      <c r="AG28" s="26"/>
      <c r="AH28" s="7"/>
      <c r="AI28" s="7"/>
      <c r="AJ28" s="7"/>
      <c r="AK28" s="7"/>
      <c r="AL28" s="22"/>
      <c r="AM28" s="22"/>
      <c r="AN28" s="7"/>
      <c r="AO28" s="7"/>
      <c r="AP28" s="7"/>
      <c r="AQ28" s="26"/>
      <c r="AR28" s="26"/>
      <c r="AS28" s="7"/>
      <c r="AT28" s="7"/>
      <c r="AU28" s="7"/>
      <c r="AV28" s="7"/>
      <c r="AW28" s="22"/>
      <c r="AX28" s="22"/>
      <c r="AY28" s="7"/>
      <c r="AZ28" s="7"/>
      <c r="BA28" s="7"/>
    </row>
    <row r="29" spans="1:53" x14ac:dyDescent="0.3">
      <c r="A29" s="7" t="s">
        <v>13</v>
      </c>
      <c r="B29" s="22">
        <v>857818</v>
      </c>
      <c r="C29" s="26">
        <v>50.2</v>
      </c>
      <c r="D29" s="26">
        <v>137.12</v>
      </c>
      <c r="E29" s="7">
        <v>84.25</v>
      </c>
      <c r="F29" s="26">
        <v>6.7</v>
      </c>
      <c r="G29" s="26">
        <v>3.1</v>
      </c>
      <c r="H29" s="22">
        <v>14197</v>
      </c>
      <c r="I29" s="22">
        <v>393798</v>
      </c>
      <c r="J29" s="26">
        <v>89.15</v>
      </c>
      <c r="K29" s="26">
        <v>70.849999999999994</v>
      </c>
      <c r="L29" s="22">
        <v>857818</v>
      </c>
      <c r="M29" s="26">
        <v>53.9</v>
      </c>
      <c r="N29" s="7">
        <v>126.02</v>
      </c>
      <c r="O29" s="42">
        <v>90.18</v>
      </c>
      <c r="P29" s="7">
        <v>6.88</v>
      </c>
      <c r="Q29" s="7">
        <v>1.4</v>
      </c>
      <c r="R29" s="22">
        <v>7253</v>
      </c>
      <c r="S29" s="22">
        <v>447395</v>
      </c>
      <c r="T29" s="7">
        <v>95.24</v>
      </c>
      <c r="U29" s="7">
        <v>65.95</v>
      </c>
      <c r="V29" s="26">
        <v>875.8</v>
      </c>
      <c r="W29" s="26">
        <v>60.89</v>
      </c>
      <c r="X29" s="7">
        <v>126.43</v>
      </c>
      <c r="Y29" s="42">
        <v>91.66</v>
      </c>
      <c r="Z29" s="77">
        <v>7.15</v>
      </c>
      <c r="AA29" s="7">
        <v>1.74</v>
      </c>
      <c r="AB29" s="22">
        <v>9056</v>
      </c>
      <c r="AC29" s="22">
        <v>502460</v>
      </c>
      <c r="AD29" s="7">
        <v>97.91</v>
      </c>
      <c r="AE29" s="7">
        <v>71.099999999999994</v>
      </c>
      <c r="AF29" s="26"/>
      <c r="AG29" s="26"/>
      <c r="AH29" s="7"/>
      <c r="AI29" s="7"/>
      <c r="AJ29" s="7"/>
      <c r="AK29" s="7"/>
      <c r="AL29" s="22"/>
      <c r="AM29" s="22"/>
      <c r="AN29" s="7"/>
      <c r="AO29" s="7"/>
      <c r="AP29" s="7"/>
      <c r="AQ29" s="26"/>
      <c r="AR29" s="26"/>
      <c r="AS29" s="7"/>
      <c r="AT29" s="7"/>
      <c r="AU29" s="7"/>
      <c r="AV29" s="7"/>
      <c r="AW29" s="22"/>
      <c r="AX29" s="22"/>
      <c r="AY29" s="7"/>
      <c r="AZ29" s="7"/>
      <c r="BA29" s="7"/>
    </row>
    <row r="30" spans="1:53" x14ac:dyDescent="0.3">
      <c r="A30" s="7" t="s">
        <v>17</v>
      </c>
      <c r="B30" s="22">
        <v>1136632</v>
      </c>
      <c r="C30" s="26">
        <v>32.67</v>
      </c>
      <c r="D30" s="26">
        <v>224.73</v>
      </c>
      <c r="E30" s="7">
        <v>81.23</v>
      </c>
      <c r="F30" s="26">
        <v>5.92</v>
      </c>
      <c r="G30" s="26">
        <v>2.31</v>
      </c>
      <c r="H30" s="22">
        <v>15630</v>
      </c>
      <c r="I30" s="22">
        <v>674636</v>
      </c>
      <c r="J30" s="26">
        <v>98.29</v>
      </c>
      <c r="K30" s="26">
        <v>65.66</v>
      </c>
      <c r="L30" s="22">
        <v>1136632</v>
      </c>
      <c r="M30" s="26">
        <v>38.979999999999997</v>
      </c>
      <c r="N30" s="7">
        <v>206.2</v>
      </c>
      <c r="O30" s="42">
        <v>87.23</v>
      </c>
      <c r="P30" s="7">
        <v>5.93</v>
      </c>
      <c r="Q30" s="7">
        <v>1.36</v>
      </c>
      <c r="R30" s="22">
        <v>9153</v>
      </c>
      <c r="S30" s="22">
        <v>1000170</v>
      </c>
      <c r="T30" s="7">
        <v>94.6</v>
      </c>
      <c r="U30" s="7">
        <v>67.680000000000007</v>
      </c>
      <c r="V30" s="26">
        <v>1146.5999999999999</v>
      </c>
      <c r="W30" s="26">
        <v>41.53</v>
      </c>
      <c r="X30" s="7">
        <v>206.1</v>
      </c>
      <c r="Y30" s="42">
        <v>87.22</v>
      </c>
      <c r="Z30" s="77">
        <v>5.94</v>
      </c>
      <c r="AA30" s="7">
        <v>1.71</v>
      </c>
      <c r="AB30" s="22">
        <v>12463</v>
      </c>
      <c r="AC30" s="22">
        <v>1052321</v>
      </c>
      <c r="AD30" s="7">
        <v>98.1</v>
      </c>
      <c r="AE30" s="7">
        <v>70.260000000000005</v>
      </c>
      <c r="AF30" s="26"/>
      <c r="AG30" s="26"/>
      <c r="AH30" s="7"/>
      <c r="AI30" s="7"/>
      <c r="AJ30" s="7"/>
      <c r="AK30" s="7"/>
      <c r="AL30" s="22"/>
      <c r="AM30" s="22"/>
      <c r="AN30" s="7"/>
      <c r="AO30" s="7"/>
      <c r="AP30" s="7"/>
      <c r="AQ30" s="26"/>
      <c r="AR30" s="26"/>
      <c r="AS30" s="7"/>
      <c r="AT30" s="7"/>
      <c r="AU30" s="7"/>
      <c r="AV30" s="7"/>
      <c r="AW30" s="22"/>
      <c r="AX30" s="22"/>
      <c r="AY30" s="7"/>
      <c r="AZ30" s="7"/>
      <c r="BA30" s="7"/>
    </row>
    <row r="31" spans="1:53" x14ac:dyDescent="0.3">
      <c r="A31" s="7" t="s">
        <v>23</v>
      </c>
      <c r="B31" s="22">
        <v>289418</v>
      </c>
      <c r="C31" s="26">
        <v>41.74</v>
      </c>
      <c r="D31" s="26">
        <v>22.55</v>
      </c>
      <c r="E31" s="7">
        <v>97.9</v>
      </c>
      <c r="F31" s="26">
        <v>10.15</v>
      </c>
      <c r="G31" s="26">
        <v>6.37</v>
      </c>
      <c r="H31" s="22">
        <v>9971</v>
      </c>
      <c r="I31" s="22">
        <v>639163</v>
      </c>
      <c r="J31" s="26">
        <v>98.95</v>
      </c>
      <c r="K31" s="26">
        <v>95.75</v>
      </c>
      <c r="L31" s="22">
        <v>289418</v>
      </c>
      <c r="M31" s="26">
        <v>57.06</v>
      </c>
      <c r="N31" s="7">
        <v>21.15</v>
      </c>
      <c r="O31" s="42">
        <v>98.08</v>
      </c>
      <c r="P31" s="7">
        <v>10.45</v>
      </c>
      <c r="Q31" s="7">
        <v>4.38</v>
      </c>
      <c r="R31" s="22">
        <v>7180</v>
      </c>
      <c r="S31" s="22">
        <v>706619</v>
      </c>
      <c r="T31" s="7">
        <v>99.77</v>
      </c>
      <c r="U31" s="7">
        <v>95.87</v>
      </c>
      <c r="V31" s="26">
        <v>295.2</v>
      </c>
      <c r="W31" s="26">
        <v>58.96</v>
      </c>
      <c r="X31" s="7">
        <v>21.03</v>
      </c>
      <c r="Y31" s="42">
        <v>98.86</v>
      </c>
      <c r="Z31" s="77">
        <v>10.69</v>
      </c>
      <c r="AA31" s="7">
        <v>4.0599999999999996</v>
      </c>
      <c r="AB31" s="22">
        <v>6754</v>
      </c>
      <c r="AC31" s="22">
        <v>685402</v>
      </c>
      <c r="AD31" s="7">
        <v>99.6</v>
      </c>
      <c r="AE31" s="7">
        <v>96.41</v>
      </c>
      <c r="AF31" s="26"/>
      <c r="AG31" s="26"/>
      <c r="AH31" s="7"/>
      <c r="AI31" s="7"/>
      <c r="AJ31" s="7"/>
      <c r="AK31" s="7"/>
      <c r="AL31" s="22"/>
      <c r="AM31" s="22"/>
      <c r="AN31" s="7"/>
      <c r="AO31" s="7"/>
      <c r="AP31" s="7"/>
      <c r="AQ31" s="26"/>
      <c r="AR31" s="26"/>
      <c r="AS31" s="7"/>
      <c r="AT31" s="7"/>
      <c r="AU31" s="7"/>
      <c r="AV31" s="7"/>
      <c r="AW31" s="22"/>
      <c r="AX31" s="22"/>
      <c r="AY31" s="7"/>
      <c r="AZ31" s="7"/>
      <c r="BA31" s="7"/>
    </row>
    <row r="32" spans="1:53" x14ac:dyDescent="0.3">
      <c r="A32" s="10" t="s">
        <v>22</v>
      </c>
      <c r="B32" s="22">
        <v>151960</v>
      </c>
      <c r="C32" s="26">
        <v>47.36</v>
      </c>
      <c r="D32" s="26">
        <v>11.33</v>
      </c>
      <c r="E32" s="7">
        <v>97.53</v>
      </c>
      <c r="F32" s="26">
        <v>10.35</v>
      </c>
      <c r="G32" s="26">
        <v>6.61</v>
      </c>
      <c r="H32" s="22">
        <v>5264</v>
      </c>
      <c r="I32" s="22">
        <v>665838</v>
      </c>
      <c r="J32" s="26">
        <v>97.08</v>
      </c>
      <c r="K32" s="26">
        <v>96.77</v>
      </c>
      <c r="L32" s="22">
        <v>151960</v>
      </c>
      <c r="M32" s="26">
        <v>53.67</v>
      </c>
      <c r="N32" s="7">
        <v>10.65</v>
      </c>
      <c r="O32" s="42">
        <v>97.61</v>
      </c>
      <c r="P32" s="7">
        <v>10.65</v>
      </c>
      <c r="Q32" s="7">
        <v>5.39</v>
      </c>
      <c r="R32" s="22">
        <v>4192</v>
      </c>
      <c r="S32" s="22">
        <v>636690</v>
      </c>
      <c r="T32" s="7">
        <v>99.1</v>
      </c>
      <c r="U32" s="7">
        <v>95.91</v>
      </c>
      <c r="V32" s="26">
        <v>153.4</v>
      </c>
      <c r="W32" s="26">
        <v>64.430000000000007</v>
      </c>
      <c r="X32" s="7">
        <v>10.61</v>
      </c>
      <c r="Y32" s="42">
        <v>98.82</v>
      </c>
      <c r="Z32" s="77">
        <v>10.78</v>
      </c>
      <c r="AA32" s="7">
        <v>5.24</v>
      </c>
      <c r="AB32" s="22">
        <v>4571</v>
      </c>
      <c r="AC32" s="22">
        <v>705624</v>
      </c>
      <c r="AD32" s="7">
        <v>98.79</v>
      </c>
      <c r="AE32" s="7">
        <v>96.22</v>
      </c>
      <c r="AF32" s="26"/>
      <c r="AG32" s="26"/>
      <c r="AH32" s="7"/>
      <c r="AI32" s="7"/>
      <c r="AJ32" s="7"/>
      <c r="AK32" s="7"/>
      <c r="AL32" s="22"/>
      <c r="AM32" s="22"/>
      <c r="AN32" s="7"/>
      <c r="AO32" s="7"/>
      <c r="AP32" s="7"/>
      <c r="AQ32" s="26"/>
      <c r="AR32" s="26"/>
      <c r="AS32" s="7"/>
      <c r="AT32" s="7"/>
      <c r="AU32" s="7"/>
      <c r="AV32" s="7"/>
      <c r="AW32" s="22"/>
      <c r="AX32" s="22"/>
      <c r="AY32" s="7"/>
      <c r="AZ32" s="7"/>
      <c r="BA32" s="7"/>
    </row>
    <row r="33" spans="1:53" x14ac:dyDescent="0.3">
      <c r="A33" s="7" t="s">
        <v>26</v>
      </c>
      <c r="B33" s="22">
        <v>846126</v>
      </c>
      <c r="C33" s="26">
        <v>26.99</v>
      </c>
      <c r="D33" s="26">
        <v>40.619999999999997</v>
      </c>
      <c r="E33" s="7">
        <v>98.43</v>
      </c>
      <c r="F33" s="26">
        <v>10.41</v>
      </c>
      <c r="G33" s="26">
        <v>9.65</v>
      </c>
      <c r="H33" s="22">
        <v>46542</v>
      </c>
      <c r="I33" s="22">
        <v>667895</v>
      </c>
      <c r="J33" s="26">
        <v>99.93</v>
      </c>
      <c r="K33" s="26">
        <v>87.08</v>
      </c>
      <c r="L33" s="22">
        <v>846126</v>
      </c>
      <c r="M33" s="26">
        <v>30.31</v>
      </c>
      <c r="N33" s="7">
        <v>38.56</v>
      </c>
      <c r="O33" s="42">
        <v>98.85</v>
      </c>
      <c r="P33" s="7">
        <v>10.69</v>
      </c>
      <c r="Q33" s="7">
        <v>7.66</v>
      </c>
      <c r="R33" s="22">
        <v>34678</v>
      </c>
      <c r="S33" s="22">
        <v>715370</v>
      </c>
      <c r="T33" s="7">
        <v>96.76</v>
      </c>
      <c r="U33" s="7">
        <v>82.61</v>
      </c>
      <c r="V33" s="26">
        <v>865.3</v>
      </c>
      <c r="W33" s="26">
        <v>38.29</v>
      </c>
      <c r="X33" s="7">
        <v>37.78</v>
      </c>
      <c r="Y33" s="42">
        <v>98.24</v>
      </c>
      <c r="Z33" s="77">
        <v>10.94</v>
      </c>
      <c r="AA33" s="7">
        <v>6.8</v>
      </c>
      <c r="AB33" s="22">
        <v>31286</v>
      </c>
      <c r="AC33" s="22">
        <v>742935</v>
      </c>
      <c r="AD33" s="7">
        <v>99.06</v>
      </c>
      <c r="AE33" s="7">
        <v>86.36</v>
      </c>
      <c r="AF33" s="26"/>
      <c r="AG33" s="26"/>
      <c r="AH33" s="7"/>
      <c r="AI33" s="7"/>
      <c r="AJ33" s="7"/>
      <c r="AK33" s="7"/>
      <c r="AL33" s="22"/>
      <c r="AM33" s="22"/>
      <c r="AN33" s="7"/>
      <c r="AO33" s="7"/>
      <c r="AP33" s="7"/>
      <c r="AQ33" s="26"/>
      <c r="AR33" s="26"/>
      <c r="AS33" s="7"/>
      <c r="AT33" s="7"/>
      <c r="AU33" s="7"/>
      <c r="AV33" s="7"/>
      <c r="AW33" s="22"/>
      <c r="AX33" s="22"/>
      <c r="AY33" s="7"/>
      <c r="AZ33" s="7"/>
      <c r="BA33" s="7"/>
    </row>
    <row r="34" spans="1:53" x14ac:dyDescent="0.3">
      <c r="A34" s="7" t="s">
        <v>29</v>
      </c>
      <c r="B34" s="22">
        <v>243200</v>
      </c>
      <c r="C34" s="26">
        <v>44.28</v>
      </c>
      <c r="D34" s="26">
        <v>17.91</v>
      </c>
      <c r="E34" s="7">
        <v>95.3</v>
      </c>
      <c r="F34" s="26">
        <v>8.9499999999999993</v>
      </c>
      <c r="G34" s="26">
        <v>6.55</v>
      </c>
      <c r="H34" s="22">
        <v>8543</v>
      </c>
      <c r="I34" s="22">
        <v>559266</v>
      </c>
      <c r="J34" s="26">
        <v>99.66</v>
      </c>
      <c r="K34" s="26">
        <v>89.77</v>
      </c>
      <c r="L34" s="22">
        <v>243200</v>
      </c>
      <c r="M34" s="27">
        <v>57.99</v>
      </c>
      <c r="N34" s="7">
        <v>16.16</v>
      </c>
      <c r="O34" s="42">
        <v>95.44</v>
      </c>
      <c r="P34" s="7">
        <v>9.2899999999999991</v>
      </c>
      <c r="Q34" s="7">
        <v>4.57</v>
      </c>
      <c r="R34" s="22">
        <v>5908</v>
      </c>
      <c r="S34" s="22">
        <v>562485</v>
      </c>
      <c r="T34" s="7">
        <v>100</v>
      </c>
      <c r="U34" s="7">
        <v>89.27</v>
      </c>
      <c r="V34" s="26">
        <v>247</v>
      </c>
      <c r="W34" s="27">
        <v>60.99</v>
      </c>
      <c r="X34" s="7">
        <v>15.86</v>
      </c>
      <c r="Y34" s="42">
        <v>96.64</v>
      </c>
      <c r="Z34" s="77">
        <v>9.56</v>
      </c>
      <c r="AA34" s="7">
        <v>4.53</v>
      </c>
      <c r="AB34" s="22">
        <v>6059</v>
      </c>
      <c r="AC34" s="22">
        <v>576394</v>
      </c>
      <c r="AD34" s="7">
        <v>100</v>
      </c>
      <c r="AE34" s="7">
        <v>88.27</v>
      </c>
      <c r="AF34" s="26"/>
      <c r="AG34" s="27"/>
      <c r="AH34" s="7"/>
      <c r="AI34" s="7"/>
      <c r="AJ34" s="7"/>
      <c r="AK34" s="7"/>
      <c r="AL34" s="22"/>
      <c r="AM34" s="22"/>
      <c r="AN34" s="7"/>
      <c r="AO34" s="7"/>
      <c r="AP34" s="7"/>
      <c r="AQ34" s="26"/>
      <c r="AR34" s="27"/>
      <c r="AS34" s="7"/>
      <c r="AT34" s="7"/>
      <c r="AU34" s="7"/>
      <c r="AV34" s="7"/>
      <c r="AW34" s="22"/>
      <c r="AX34" s="22"/>
      <c r="AY34" s="7"/>
      <c r="AZ34" s="7"/>
      <c r="BA34" s="7"/>
    </row>
    <row r="35" spans="1:53" x14ac:dyDescent="0.3">
      <c r="A35" s="7" t="s">
        <v>28</v>
      </c>
      <c r="B35" s="22">
        <v>211497</v>
      </c>
      <c r="C35" s="26">
        <v>56.57</v>
      </c>
      <c r="D35" s="26">
        <v>13.97</v>
      </c>
      <c r="E35" s="7">
        <v>97.02</v>
      </c>
      <c r="F35" s="26">
        <v>9.33</v>
      </c>
      <c r="G35" s="26">
        <v>6.23</v>
      </c>
      <c r="H35" s="22">
        <v>6977</v>
      </c>
      <c r="I35" s="22">
        <v>664357</v>
      </c>
      <c r="J35" s="26">
        <v>99.65</v>
      </c>
      <c r="K35" s="26">
        <v>92.1</v>
      </c>
      <c r="L35" s="22">
        <v>211497</v>
      </c>
      <c r="M35" s="27">
        <v>62.04</v>
      </c>
      <c r="N35" s="7">
        <v>13.02</v>
      </c>
      <c r="O35" s="42">
        <v>97.66</v>
      </c>
      <c r="P35" s="7">
        <v>9.67</v>
      </c>
      <c r="Q35" s="7">
        <v>6.18</v>
      </c>
      <c r="R35" s="22">
        <v>6623</v>
      </c>
      <c r="S35" s="22">
        <v>758149</v>
      </c>
      <c r="T35" s="7">
        <v>100</v>
      </c>
      <c r="U35" s="7">
        <v>89.32</v>
      </c>
      <c r="V35" s="26">
        <v>216.4</v>
      </c>
      <c r="W35" s="27">
        <v>65.92</v>
      </c>
      <c r="X35" s="7">
        <v>13.56</v>
      </c>
      <c r="Y35" s="42">
        <v>96.71</v>
      </c>
      <c r="Z35" s="77">
        <v>9.7799999999999994</v>
      </c>
      <c r="AA35" s="7">
        <v>5.64</v>
      </c>
      <c r="AB35" s="22">
        <v>7015</v>
      </c>
      <c r="AC35" s="22">
        <v>746400</v>
      </c>
      <c r="AD35" s="7">
        <v>99.38</v>
      </c>
      <c r="AE35" s="7">
        <v>91.73</v>
      </c>
      <c r="AF35" s="26"/>
      <c r="AG35" s="27"/>
      <c r="AH35" s="7"/>
      <c r="AI35" s="7"/>
      <c r="AJ35" s="7"/>
      <c r="AK35" s="7"/>
      <c r="AL35" s="22"/>
      <c r="AM35" s="22"/>
      <c r="AN35" s="7"/>
      <c r="AO35" s="7"/>
      <c r="AP35" s="7"/>
      <c r="AQ35" s="26"/>
      <c r="AR35" s="27"/>
      <c r="AS35" s="7"/>
      <c r="AT35" s="7"/>
      <c r="AU35" s="7"/>
      <c r="AV35" s="7"/>
      <c r="AW35" s="22"/>
      <c r="AX35" s="22"/>
      <c r="AY35" s="7"/>
      <c r="AZ35" s="7"/>
      <c r="BA35" s="7"/>
    </row>
    <row r="36" spans="1:53" x14ac:dyDescent="0.3">
      <c r="A36" s="7" t="s">
        <v>27</v>
      </c>
      <c r="B36" s="22">
        <v>134350</v>
      </c>
      <c r="C36" s="26">
        <v>54.43</v>
      </c>
      <c r="D36" s="26">
        <v>8.3699999999999992</v>
      </c>
      <c r="E36" s="7">
        <v>98.23</v>
      </c>
      <c r="F36" s="26">
        <v>10.47</v>
      </c>
      <c r="G36" s="26">
        <v>6.87</v>
      </c>
      <c r="H36" s="22">
        <v>4768</v>
      </c>
      <c r="I36" s="22">
        <v>667979</v>
      </c>
      <c r="J36" s="26">
        <v>99.63</v>
      </c>
      <c r="K36" s="26">
        <v>95.49</v>
      </c>
      <c r="L36" s="22">
        <v>134350</v>
      </c>
      <c r="M36" s="26">
        <v>53.38</v>
      </c>
      <c r="N36" s="7">
        <v>7.88</v>
      </c>
      <c r="O36" s="42">
        <v>98.26</v>
      </c>
      <c r="P36" s="7">
        <v>10.8</v>
      </c>
      <c r="Q36" s="7">
        <v>5.05</v>
      </c>
      <c r="R36" s="22">
        <v>3657</v>
      </c>
      <c r="S36" s="22">
        <v>736250</v>
      </c>
      <c r="T36" s="7">
        <v>98.65</v>
      </c>
      <c r="U36" s="7">
        <v>95.59</v>
      </c>
      <c r="V36" s="26">
        <v>136.1</v>
      </c>
      <c r="W36" s="26">
        <v>57.7</v>
      </c>
      <c r="X36" s="7">
        <v>7.65</v>
      </c>
      <c r="Y36" s="42">
        <v>98.94</v>
      </c>
      <c r="Z36" s="77">
        <v>11.05</v>
      </c>
      <c r="AA36" s="7">
        <v>4.7300000000000004</v>
      </c>
      <c r="AB36" s="22">
        <v>3629</v>
      </c>
      <c r="AC36" s="22">
        <v>723505</v>
      </c>
      <c r="AD36" s="7">
        <v>99.95</v>
      </c>
      <c r="AE36" s="7">
        <v>96.48</v>
      </c>
      <c r="AF36" s="26"/>
      <c r="AG36" s="26"/>
      <c r="AH36" s="7"/>
      <c r="AI36" s="7"/>
      <c r="AJ36" s="7"/>
      <c r="AK36" s="7"/>
      <c r="AL36" s="22"/>
      <c r="AM36" s="22"/>
      <c r="AN36" s="7"/>
      <c r="AO36" s="7"/>
      <c r="AP36" s="7"/>
      <c r="AQ36" s="26"/>
      <c r="AR36" s="26"/>
      <c r="AS36" s="7"/>
      <c r="AT36" s="7"/>
      <c r="AU36" s="7"/>
      <c r="AV36" s="7"/>
      <c r="AW36" s="22"/>
      <c r="AX36" s="22"/>
      <c r="AY36" s="7"/>
      <c r="AZ36" s="7"/>
      <c r="BA36" s="7"/>
    </row>
    <row r="37" spans="1:53" x14ac:dyDescent="0.3">
      <c r="A37" s="7" t="s">
        <v>24</v>
      </c>
      <c r="B37" s="22">
        <v>199192</v>
      </c>
      <c r="C37" s="26">
        <v>40.1</v>
      </c>
      <c r="D37" s="26">
        <v>9.06</v>
      </c>
      <c r="E37" s="7">
        <v>98.11</v>
      </c>
      <c r="F37" s="26">
        <v>11.67</v>
      </c>
      <c r="G37" s="26">
        <v>8.15</v>
      </c>
      <c r="H37" s="22">
        <v>7859</v>
      </c>
      <c r="I37" s="22">
        <v>695312</v>
      </c>
      <c r="J37" s="26">
        <v>99.53</v>
      </c>
      <c r="K37" s="26">
        <v>97.31</v>
      </c>
      <c r="L37" s="22">
        <v>199192</v>
      </c>
      <c r="M37" s="27">
        <v>52.92</v>
      </c>
      <c r="N37" s="7">
        <v>8.49</v>
      </c>
      <c r="O37" s="42">
        <v>98.42</v>
      </c>
      <c r="P37" s="7">
        <v>11.67</v>
      </c>
      <c r="Q37" s="7">
        <v>6.39</v>
      </c>
      <c r="R37" s="22">
        <v>6188</v>
      </c>
      <c r="S37" s="22">
        <v>796091</v>
      </c>
      <c r="T37" s="7">
        <v>98.54</v>
      </c>
      <c r="U37" s="7">
        <v>95.38</v>
      </c>
      <c r="V37" s="26">
        <v>200</v>
      </c>
      <c r="W37" s="27">
        <v>56.84</v>
      </c>
      <c r="X37" s="7">
        <v>8.4600000000000009</v>
      </c>
      <c r="Y37" s="42">
        <v>99.14</v>
      </c>
      <c r="Z37" s="77">
        <v>11.82</v>
      </c>
      <c r="AA37" s="7">
        <v>5.85</v>
      </c>
      <c r="AB37" s="22">
        <v>6539</v>
      </c>
      <c r="AC37" s="22">
        <v>845296</v>
      </c>
      <c r="AD37" s="7">
        <v>99.1</v>
      </c>
      <c r="AE37" s="7">
        <v>98.18</v>
      </c>
      <c r="AF37" s="26"/>
      <c r="AG37" s="27"/>
      <c r="AH37" s="7"/>
      <c r="AI37" s="7"/>
      <c r="AJ37" s="7"/>
      <c r="AK37" s="7"/>
      <c r="AL37" s="22"/>
      <c r="AM37" s="22"/>
      <c r="AN37" s="7"/>
      <c r="AO37" s="7"/>
      <c r="AP37" s="7"/>
      <c r="AQ37" s="26"/>
      <c r="AR37" s="27"/>
      <c r="AS37" s="7"/>
      <c r="AT37" s="7"/>
      <c r="AU37" s="7"/>
      <c r="AV37" s="7"/>
      <c r="AW37" s="22"/>
      <c r="AX37" s="22"/>
      <c r="AY37" s="7"/>
      <c r="AZ37" s="7"/>
      <c r="BA37" s="7"/>
    </row>
    <row r="38" spans="1:53" x14ac:dyDescent="0.3">
      <c r="A38" s="10" t="s">
        <v>33</v>
      </c>
      <c r="B38" s="22">
        <v>2887223</v>
      </c>
      <c r="C38" s="26">
        <v>31.38</v>
      </c>
      <c r="D38" s="26">
        <v>152.49</v>
      </c>
      <c r="E38" s="7">
        <v>97.07</v>
      </c>
      <c r="F38" s="26">
        <v>10.51</v>
      </c>
      <c r="G38" s="26">
        <v>9.68</v>
      </c>
      <c r="H38" s="22">
        <v>152273</v>
      </c>
      <c r="I38" s="22">
        <v>810743</v>
      </c>
      <c r="J38" s="26">
        <v>98.06</v>
      </c>
      <c r="K38" s="26">
        <v>95.2</v>
      </c>
      <c r="L38" s="22">
        <v>2887223</v>
      </c>
      <c r="M38" s="26">
        <v>45.04</v>
      </c>
      <c r="N38" s="7">
        <v>138.21</v>
      </c>
      <c r="O38" s="42">
        <v>99.05</v>
      </c>
      <c r="P38" s="7">
        <v>10.51</v>
      </c>
      <c r="Q38" s="7">
        <v>7.62</v>
      </c>
      <c r="R38" s="22">
        <v>125276</v>
      </c>
      <c r="S38" s="22">
        <v>819124</v>
      </c>
      <c r="T38" s="7">
        <v>95.66</v>
      </c>
      <c r="U38" s="7">
        <v>96.41</v>
      </c>
      <c r="V38" s="26">
        <v>2911.4</v>
      </c>
      <c r="W38" s="26">
        <v>50.17</v>
      </c>
      <c r="X38" s="7">
        <v>136.37</v>
      </c>
      <c r="Y38" s="42">
        <v>99.32</v>
      </c>
      <c r="Z38" s="77">
        <v>10.7</v>
      </c>
      <c r="AA38" s="7">
        <v>6.76</v>
      </c>
      <c r="AB38" s="22">
        <v>10612</v>
      </c>
      <c r="AC38" s="22">
        <v>948701</v>
      </c>
      <c r="AD38" s="7">
        <v>98.15</v>
      </c>
      <c r="AE38" s="7">
        <v>97.81</v>
      </c>
      <c r="AF38" s="26"/>
      <c r="AG38" s="26"/>
      <c r="AH38" s="7"/>
      <c r="AI38" s="7"/>
      <c r="AJ38" s="7"/>
      <c r="AK38" s="7"/>
      <c r="AL38" s="22"/>
      <c r="AM38" s="22"/>
      <c r="AN38" s="7"/>
      <c r="AO38" s="7"/>
      <c r="AP38" s="7"/>
      <c r="AQ38" s="26"/>
      <c r="AR38" s="26"/>
      <c r="AS38" s="7"/>
      <c r="AT38" s="7"/>
      <c r="AU38" s="7"/>
      <c r="AV38" s="7"/>
      <c r="AW38" s="22"/>
      <c r="AX38" s="22"/>
      <c r="AY38" s="7"/>
      <c r="AZ38" s="7"/>
      <c r="BA38" s="7"/>
    </row>
    <row r="39" spans="1:53" x14ac:dyDescent="0.3">
      <c r="A39" s="7" t="s">
        <v>32</v>
      </c>
      <c r="B39" s="22">
        <v>216735</v>
      </c>
      <c r="C39" s="26">
        <v>41.6</v>
      </c>
      <c r="D39" s="26">
        <v>8.6300000000000008</v>
      </c>
      <c r="E39" s="7">
        <v>99.38</v>
      </c>
      <c r="F39" s="26">
        <v>9.6300000000000008</v>
      </c>
      <c r="G39" s="26">
        <v>6.57</v>
      </c>
      <c r="H39" s="22">
        <v>8101</v>
      </c>
      <c r="I39" s="22">
        <v>621753</v>
      </c>
      <c r="J39" s="7">
        <v>100</v>
      </c>
      <c r="K39" s="26">
        <v>95.57</v>
      </c>
      <c r="L39" s="22">
        <v>216736</v>
      </c>
      <c r="M39" s="26">
        <v>44.23</v>
      </c>
      <c r="N39" s="7">
        <v>8.0500000000000007</v>
      </c>
      <c r="O39" s="42">
        <v>99.43</v>
      </c>
      <c r="P39" s="7">
        <v>9.6300000000000008</v>
      </c>
      <c r="Q39" s="7">
        <v>8.43</v>
      </c>
      <c r="R39" s="22">
        <v>10175</v>
      </c>
      <c r="S39" s="22">
        <v>672455</v>
      </c>
      <c r="T39" s="7">
        <v>99.12</v>
      </c>
      <c r="U39" s="7">
        <v>94.37</v>
      </c>
      <c r="V39" s="26">
        <v>220.2</v>
      </c>
      <c r="W39" s="26">
        <v>44.35</v>
      </c>
      <c r="X39" s="7">
        <v>7.1</v>
      </c>
      <c r="Y39" s="42">
        <v>98.6</v>
      </c>
      <c r="Z39" s="77">
        <v>9.85</v>
      </c>
      <c r="AA39" s="7">
        <v>4.5199999999999996</v>
      </c>
      <c r="AB39" s="22">
        <v>6151</v>
      </c>
      <c r="AC39" s="22">
        <v>722176</v>
      </c>
      <c r="AD39" s="7">
        <v>99.16</v>
      </c>
      <c r="AE39" s="7">
        <v>95.06</v>
      </c>
      <c r="AF39" s="26"/>
      <c r="AG39" s="26"/>
      <c r="AH39" s="7"/>
      <c r="AI39" s="7"/>
      <c r="AJ39" s="7"/>
      <c r="AK39" s="7"/>
      <c r="AL39" s="22"/>
      <c r="AM39" s="22"/>
      <c r="AN39" s="7"/>
      <c r="AO39" s="7"/>
      <c r="AP39" s="7"/>
      <c r="AQ39" s="26"/>
      <c r="AR39" s="26"/>
      <c r="AS39" s="7"/>
      <c r="AT39" s="7"/>
      <c r="AU39" s="7"/>
      <c r="AV39" s="7"/>
      <c r="AW39" s="22"/>
      <c r="AX39" s="22"/>
      <c r="AY39" s="7"/>
      <c r="AZ39" s="7"/>
      <c r="BA39" s="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C752-1C0D-4176-BB15-2B7C12D34B80}">
  <dimension ref="A1:N58"/>
  <sheetViews>
    <sheetView topLeftCell="A17" workbookViewId="0">
      <selection activeCell="C42" sqref="C42"/>
    </sheetView>
  </sheetViews>
  <sheetFormatPr defaultRowHeight="14.4" x14ac:dyDescent="0.3"/>
  <cols>
    <col min="1" max="1" width="44.5546875" customWidth="1"/>
    <col min="2" max="2" width="29.109375" customWidth="1"/>
    <col min="3" max="4" width="21.33203125" customWidth="1"/>
    <col min="5" max="5" width="20.5546875" customWidth="1"/>
    <col min="6" max="6" width="18.44140625" customWidth="1"/>
    <col min="7" max="7" width="19.33203125" customWidth="1"/>
    <col min="8" max="8" width="21.44140625" customWidth="1"/>
    <col min="9" max="9" width="16.33203125" customWidth="1"/>
    <col min="10" max="10" width="18.6640625" customWidth="1"/>
    <col min="11" max="11" width="16.109375" customWidth="1"/>
  </cols>
  <sheetData>
    <row r="1" spans="1:12" x14ac:dyDescent="0.3">
      <c r="A1" s="76"/>
      <c r="B1" s="76" t="s">
        <v>131</v>
      </c>
      <c r="C1" s="76" t="s">
        <v>90</v>
      </c>
      <c r="D1" s="76" t="s">
        <v>132</v>
      </c>
      <c r="E1" s="76" t="s">
        <v>89</v>
      </c>
      <c r="F1" s="76" t="s">
        <v>91</v>
      </c>
      <c r="G1" s="76" t="s">
        <v>93</v>
      </c>
      <c r="H1" s="76" t="s">
        <v>92</v>
      </c>
      <c r="I1" s="76" t="s">
        <v>2</v>
      </c>
      <c r="J1" s="76" t="s">
        <v>1</v>
      </c>
      <c r="K1" s="76" t="s">
        <v>106</v>
      </c>
      <c r="L1" s="76" t="s">
        <v>94</v>
      </c>
    </row>
    <row r="2" spans="1:12" x14ac:dyDescent="0.3">
      <c r="A2" t="s">
        <v>131</v>
      </c>
      <c r="B2">
        <v>1</v>
      </c>
    </row>
    <row r="3" spans="1:12" x14ac:dyDescent="0.3">
      <c r="A3" t="s">
        <v>90</v>
      </c>
      <c r="B3">
        <v>-0.45657991385541613</v>
      </c>
      <c r="C3">
        <v>1</v>
      </c>
    </row>
    <row r="4" spans="1:12" x14ac:dyDescent="0.3">
      <c r="A4" t="s">
        <v>132</v>
      </c>
      <c r="B4">
        <v>0.74106585499570277</v>
      </c>
      <c r="C4">
        <v>-0.36900144936440304</v>
      </c>
      <c r="D4">
        <v>1</v>
      </c>
    </row>
    <row r="5" spans="1:12" x14ac:dyDescent="0.3">
      <c r="A5" t="s">
        <v>89</v>
      </c>
      <c r="B5">
        <v>-9.9841524985013155E-2</v>
      </c>
      <c r="C5">
        <v>0.13809573877799089</v>
      </c>
      <c r="D5">
        <v>-0.58042937868946276</v>
      </c>
      <c r="E5">
        <v>1</v>
      </c>
    </row>
    <row r="6" spans="1:12" x14ac:dyDescent="0.3">
      <c r="A6" t="s">
        <v>91</v>
      </c>
      <c r="B6">
        <v>-0.23132296100673705</v>
      </c>
      <c r="C6">
        <v>0.27872455356068176</v>
      </c>
      <c r="D6">
        <v>-0.69359497230430756</v>
      </c>
      <c r="E6">
        <v>0.8902975507238301</v>
      </c>
      <c r="F6">
        <v>1</v>
      </c>
    </row>
    <row r="7" spans="1:12" x14ac:dyDescent="0.3">
      <c r="A7" t="s">
        <v>93</v>
      </c>
      <c r="B7">
        <v>-3.683004957731642E-2</v>
      </c>
      <c r="C7">
        <v>-0.21151943107128504</v>
      </c>
      <c r="D7">
        <v>-8.0074937463554374E-2</v>
      </c>
      <c r="E7">
        <v>2.8495130121507374E-2</v>
      </c>
      <c r="F7">
        <v>3.529199255962482E-2</v>
      </c>
      <c r="G7">
        <v>1</v>
      </c>
    </row>
    <row r="8" spans="1:12" x14ac:dyDescent="0.3">
      <c r="A8" t="s">
        <v>92</v>
      </c>
      <c r="B8">
        <v>0.92716632000275423</v>
      </c>
      <c r="C8">
        <v>-0.43790692139811827</v>
      </c>
      <c r="D8">
        <v>0.5277299088552958</v>
      </c>
      <c r="E8">
        <v>0.16117794010645226</v>
      </c>
      <c r="F8">
        <v>4.7855003100148369E-2</v>
      </c>
      <c r="G8">
        <v>3.3608688523777908E-2</v>
      </c>
      <c r="H8">
        <v>1</v>
      </c>
    </row>
    <row r="9" spans="1:12" x14ac:dyDescent="0.3">
      <c r="A9" t="s">
        <v>2</v>
      </c>
      <c r="B9">
        <v>0.13761756544591708</v>
      </c>
      <c r="C9">
        <v>6.467514748769633E-2</v>
      </c>
      <c r="D9">
        <v>-0.11016237898246002</v>
      </c>
      <c r="E9">
        <v>0.44764270882095714</v>
      </c>
      <c r="F9">
        <v>0.51794247201288945</v>
      </c>
      <c r="G9">
        <v>0.12297533818342088</v>
      </c>
      <c r="H9">
        <v>0.24685564330271664</v>
      </c>
      <c r="I9">
        <v>1</v>
      </c>
    </row>
    <row r="10" spans="1:12" x14ac:dyDescent="0.3">
      <c r="A10" t="s">
        <v>1</v>
      </c>
      <c r="B10">
        <v>-0.13387389797172772</v>
      </c>
      <c r="C10">
        <v>0.25713577850505637</v>
      </c>
      <c r="D10">
        <v>-0.62005045660096891</v>
      </c>
      <c r="E10">
        <v>0.82102020141319176</v>
      </c>
      <c r="F10">
        <v>0.97400735495611379</v>
      </c>
      <c r="G10">
        <v>5.0657406518862899E-2</v>
      </c>
      <c r="H10">
        <v>0.13452976982886841</v>
      </c>
      <c r="I10">
        <v>0.56842857118953061</v>
      </c>
      <c r="J10">
        <v>1</v>
      </c>
    </row>
    <row r="11" spans="1:12" x14ac:dyDescent="0.3">
      <c r="A11" t="s">
        <v>106</v>
      </c>
      <c r="B11">
        <v>-4.7215369559889329E-2</v>
      </c>
      <c r="C11">
        <v>8.5637098070662721E-2</v>
      </c>
      <c r="D11">
        <v>-0.16251974281999809</v>
      </c>
      <c r="E11">
        <v>7.4185729886668939E-2</v>
      </c>
      <c r="F11">
        <v>0.2260378073856287</v>
      </c>
      <c r="G11">
        <v>-0.18377168547583692</v>
      </c>
      <c r="H11">
        <v>-3.9901659213575899E-2</v>
      </c>
      <c r="I11">
        <v>0.18882156282059523</v>
      </c>
      <c r="J11">
        <v>0.2756708229583843</v>
      </c>
      <c r="K11">
        <v>1</v>
      </c>
    </row>
    <row r="12" spans="1:12" ht="15" thickBot="1" x14ac:dyDescent="0.35">
      <c r="A12" s="75" t="s">
        <v>94</v>
      </c>
      <c r="B12" s="75">
        <v>-9.1132488480276969E-2</v>
      </c>
      <c r="C12" s="75">
        <v>0.30447768977448525</v>
      </c>
      <c r="D12" s="75">
        <v>-0.43810331087944515</v>
      </c>
      <c r="E12" s="75">
        <v>0.75186065660575063</v>
      </c>
      <c r="F12" s="75">
        <v>0.7436182601247473</v>
      </c>
      <c r="G12" s="75">
        <v>0.1319515202362459</v>
      </c>
      <c r="H12" s="75">
        <v>0.10699940644291372</v>
      </c>
      <c r="I12" s="75">
        <v>0.37942713091553493</v>
      </c>
      <c r="J12" s="75">
        <v>0.72632736138304765</v>
      </c>
      <c r="K12" s="75">
        <v>7.3897809279079171E-2</v>
      </c>
      <c r="L12" s="75">
        <v>1</v>
      </c>
    </row>
    <row r="17" spans="1:14" x14ac:dyDescent="0.3">
      <c r="A17">
        <f>A1</f>
        <v>0</v>
      </c>
      <c r="B17" t="str">
        <f t="shared" ref="B17:L17" si="0">B1</f>
        <v>JUMLAH PENDUDUK(2023)</v>
      </c>
      <c r="C17" t="str">
        <f t="shared" si="0"/>
        <v>PRESENTASE PEMILIK JAMINAN KESEHATAN (2023)</v>
      </c>
      <c r="D17" t="str">
        <f t="shared" si="0"/>
        <v>JUMLAH PENDUDUK MISKIN (2023)</v>
      </c>
      <c r="E17" t="str">
        <f t="shared" si="0"/>
        <v>PRESENTASE ANGKA MELEK HURUF (2023)</v>
      </c>
      <c r="F17" t="str">
        <f t="shared" si="0"/>
        <v>RATA-RATA LAMA SEKOLAH (2023)</v>
      </c>
      <c r="G17" t="str">
        <f t="shared" si="0"/>
        <v>TINGKAT PENGANGGURAN TERBUKA (2023)</v>
      </c>
      <c r="H17" t="str">
        <f>H1</f>
        <v>ANGKATAN KERJA (2023)</v>
      </c>
      <c r="I17" t="str">
        <f t="shared" si="0"/>
        <v>RATA-RATA PENGELUARAN</v>
      </c>
      <c r="J17" t="str">
        <f t="shared" si="0"/>
        <v>INDEKS PEMBANGUNAN MANUSIA</v>
      </c>
      <c r="K17" t="str">
        <f t="shared" si="0"/>
        <v>AKSES TERHADAP AIR MINUM LAYAK(2023)</v>
      </c>
      <c r="L17" t="str">
        <f t="shared" si="0"/>
        <v>AKSES TERHADAP SANITASI LAYAK (2023)</v>
      </c>
    </row>
    <row r="18" spans="1:14" x14ac:dyDescent="0.3">
      <c r="A18" t="str">
        <f t="shared" ref="A18:A28" si="1">A2</f>
        <v>JUMLAH PENDUDUK(2023)</v>
      </c>
      <c r="B18">
        <f>B2^2</f>
        <v>1</v>
      </c>
      <c r="C18">
        <f t="shared" ref="C18:L18" si="2">C2^2</f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</row>
    <row r="19" spans="1:14" x14ac:dyDescent="0.3">
      <c r="A19" t="str">
        <f t="shared" si="1"/>
        <v>PRESENTASE PEMILIK JAMINAN KESEHATAN (2023)</v>
      </c>
      <c r="B19">
        <f t="shared" ref="B19:L28" si="3">B3^2</f>
        <v>0.2084652177362192</v>
      </c>
      <c r="C19">
        <f t="shared" si="3"/>
        <v>1</v>
      </c>
      <c r="D19">
        <f t="shared" si="3"/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</row>
    <row r="20" spans="1:14" x14ac:dyDescent="0.3">
      <c r="A20" t="str">
        <f t="shared" si="1"/>
        <v>JUMLAH PENDUDUK MISKIN (2023)</v>
      </c>
      <c r="B20">
        <f t="shared" si="3"/>
        <v>0.549178601440512</v>
      </c>
      <c r="C20">
        <f t="shared" si="3"/>
        <v>0.1361620696330301</v>
      </c>
      <c r="D20">
        <f t="shared" si="3"/>
        <v>1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</row>
    <row r="21" spans="1:14" x14ac:dyDescent="0.3">
      <c r="A21" t="str">
        <f t="shared" si="1"/>
        <v>PRESENTASE ANGKA MELEK HURUF (2023)</v>
      </c>
      <c r="B21">
        <f t="shared" si="3"/>
        <v>9.9683301113330063E-3</v>
      </c>
      <c r="C21">
        <f t="shared" si="3"/>
        <v>1.9070433068639096E-2</v>
      </c>
      <c r="D21">
        <f t="shared" si="3"/>
        <v>0.33689826364583575</v>
      </c>
      <c r="E21">
        <f t="shared" si="3"/>
        <v>1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</row>
    <row r="22" spans="1:14" x14ac:dyDescent="0.3">
      <c r="A22" t="str">
        <f t="shared" si="1"/>
        <v>RATA-RATA LAMA SEKOLAH (2023)</v>
      </c>
      <c r="B22">
        <f t="shared" si="3"/>
        <v>5.3510312288924389E-2</v>
      </c>
      <c r="C22">
        <f t="shared" si="3"/>
        <v>7.7687376757601359E-2</v>
      </c>
      <c r="D22">
        <f t="shared" si="3"/>
        <v>0.48107398560581316</v>
      </c>
      <c r="E22">
        <f t="shared" si="3"/>
        <v>0.79262972882485083</v>
      </c>
      <c r="F22">
        <f t="shared" si="3"/>
        <v>1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</row>
    <row r="23" spans="1:14" x14ac:dyDescent="0.3">
      <c r="A23" t="str">
        <f t="shared" si="1"/>
        <v>TINGKAT PENGANGGURAN TERBUKA (2023)</v>
      </c>
      <c r="B23">
        <f t="shared" si="3"/>
        <v>1.3564525518675854E-3</v>
      </c>
      <c r="C23">
        <f t="shared" si="3"/>
        <v>4.4740469720720107E-2</v>
      </c>
      <c r="D23">
        <f t="shared" si="3"/>
        <v>6.4119956097921441E-3</v>
      </c>
      <c r="E23">
        <f t="shared" si="3"/>
        <v>8.1197244064163689E-4</v>
      </c>
      <c r="F23">
        <f t="shared" si="3"/>
        <v>1.2455247388286135E-3</v>
      </c>
      <c r="G23">
        <f t="shared" si="3"/>
        <v>1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</row>
    <row r="24" spans="1:14" x14ac:dyDescent="0.3">
      <c r="A24" t="str">
        <f t="shared" si="1"/>
        <v>ANGKATAN KERJA (2023)</v>
      </c>
      <c r="B24">
        <f t="shared" si="3"/>
        <v>0.85963738494744968</v>
      </c>
      <c r="C24">
        <f t="shared" si="3"/>
        <v>0.19176247180837772</v>
      </c>
      <c r="D24">
        <f t="shared" si="3"/>
        <v>0.2784988567004188</v>
      </c>
      <c r="E24">
        <f t="shared" si="3"/>
        <v>2.5978328376959112E-2</v>
      </c>
      <c r="F24">
        <f t="shared" si="3"/>
        <v>2.2901013217152101E-3</v>
      </c>
      <c r="G24">
        <f t="shared" si="3"/>
        <v>1.1295439442883209E-3</v>
      </c>
      <c r="H24">
        <f t="shared" si="3"/>
        <v>1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</row>
    <row r="25" spans="1:14" x14ac:dyDescent="0.3">
      <c r="A25" t="str">
        <f t="shared" si="1"/>
        <v>RATA-RATA PENGELUARAN</v>
      </c>
      <c r="B25">
        <f t="shared" si="3"/>
        <v>1.893859431926127E-2</v>
      </c>
      <c r="C25">
        <f t="shared" si="3"/>
        <v>4.1828747025552731E-3</v>
      </c>
      <c r="D25">
        <f t="shared" si="3"/>
        <v>1.213574974307515E-2</v>
      </c>
      <c r="E25">
        <f t="shared" si="3"/>
        <v>0.2003839947605642</v>
      </c>
      <c r="F25">
        <f t="shared" si="3"/>
        <v>0.26826440431482279</v>
      </c>
      <c r="G25">
        <f t="shared" si="3"/>
        <v>1.5122933801326734E-2</v>
      </c>
      <c r="H25">
        <f t="shared" si="3"/>
        <v>6.0937708630398074E-2</v>
      </c>
      <c r="I25">
        <f t="shared" si="3"/>
        <v>1</v>
      </c>
      <c r="J25">
        <f t="shared" si="3"/>
        <v>0</v>
      </c>
      <c r="K25">
        <f t="shared" si="3"/>
        <v>0</v>
      </c>
      <c r="L25">
        <f t="shared" si="3"/>
        <v>0</v>
      </c>
    </row>
    <row r="26" spans="1:14" x14ac:dyDescent="0.3">
      <c r="A26" t="str">
        <f t="shared" si="1"/>
        <v>INDEKS PEMBANGUNAN MANUSIA</v>
      </c>
      <c r="B26">
        <f t="shared" si="3"/>
        <v>1.7922220558144564E-2</v>
      </c>
      <c r="C26">
        <f t="shared" si="3"/>
        <v>6.6118808587401406E-2</v>
      </c>
      <c r="D26">
        <f t="shared" si="3"/>
        <v>0.38446256873107004</v>
      </c>
      <c r="E26">
        <f t="shared" si="3"/>
        <v>0.67407417112855794</v>
      </c>
      <c r="F26">
        <f t="shared" si="3"/>
        <v>0.94869032750860505</v>
      </c>
      <c r="G26">
        <f t="shared" si="3"/>
        <v>2.5661728352173335E-3</v>
      </c>
      <c r="H26">
        <f t="shared" si="3"/>
        <v>1.8098258970208312E-2</v>
      </c>
      <c r="I26">
        <f t="shared" si="3"/>
        <v>0.32311104054457129</v>
      </c>
      <c r="J26">
        <f t="shared" si="3"/>
        <v>1</v>
      </c>
      <c r="K26">
        <f t="shared" si="3"/>
        <v>0</v>
      </c>
      <c r="L26">
        <f t="shared" si="3"/>
        <v>0</v>
      </c>
    </row>
    <row r="27" spans="1:14" x14ac:dyDescent="0.3">
      <c r="A27" t="str">
        <f t="shared" si="1"/>
        <v>AKSES TERHADAP AIR MINUM LAYAK(2023)</v>
      </c>
      <c r="B27">
        <f t="shared" si="3"/>
        <v>2.2292911226769237E-3</v>
      </c>
      <c r="C27">
        <f t="shared" si="3"/>
        <v>7.333712565964305E-3</v>
      </c>
      <c r="D27">
        <f t="shared" si="3"/>
        <v>2.641266680627832E-2</v>
      </c>
      <c r="E27">
        <f t="shared" si="3"/>
        <v>5.503522518817805E-3</v>
      </c>
      <c r="F27">
        <f t="shared" si="3"/>
        <v>5.1093090367702584E-2</v>
      </c>
      <c r="G27">
        <f t="shared" si="3"/>
        <v>3.3772032382629928E-2</v>
      </c>
      <c r="H27">
        <f t="shared" si="3"/>
        <v>1.5921424079963465E-3</v>
      </c>
      <c r="I27">
        <f t="shared" si="3"/>
        <v>3.5653582586011992E-2</v>
      </c>
      <c r="J27">
        <f t="shared" si="3"/>
        <v>7.5994402630552862E-2</v>
      </c>
      <c r="K27">
        <f t="shared" si="3"/>
        <v>1</v>
      </c>
      <c r="L27">
        <f t="shared" si="3"/>
        <v>0</v>
      </c>
    </row>
    <row r="28" spans="1:14" x14ac:dyDescent="0.3">
      <c r="A28" t="str">
        <f t="shared" si="1"/>
        <v>AKSES TERHADAP SANITASI LAYAK (2023)</v>
      </c>
      <c r="B28">
        <f t="shared" si="3"/>
        <v>8.3051304566078149E-3</v>
      </c>
      <c r="C28">
        <f t="shared" si="3"/>
        <v>9.2706663570407674E-2</v>
      </c>
      <c r="D28">
        <f t="shared" si="3"/>
        <v>0.19193451100353176</v>
      </c>
      <c r="E28">
        <f t="shared" si="3"/>
        <v>0.56529444695163045</v>
      </c>
      <c r="F28">
        <f t="shared" si="3"/>
        <v>0.55296811679095637</v>
      </c>
      <c r="G28">
        <f t="shared" si="3"/>
        <v>1.7411203692656411E-2</v>
      </c>
      <c r="H28">
        <f t="shared" si="3"/>
        <v>1.1448872979135848E-2</v>
      </c>
      <c r="I28">
        <f t="shared" si="3"/>
        <v>0.14396494767479448</v>
      </c>
      <c r="J28">
        <f t="shared" si="3"/>
        <v>0.52755143589366027</v>
      </c>
      <c r="K28">
        <f t="shared" si="3"/>
        <v>5.4608862162471598E-3</v>
      </c>
      <c r="L28">
        <f t="shared" si="3"/>
        <v>1</v>
      </c>
    </row>
    <row r="31" spans="1:14" ht="21" x14ac:dyDescent="0.4">
      <c r="A31" s="146" t="s">
        <v>177</v>
      </c>
      <c r="B31" s="146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</row>
    <row r="32" spans="1:14" x14ac:dyDescent="0.3">
      <c r="A32">
        <f>A17</f>
        <v>0</v>
      </c>
      <c r="B32" t="str">
        <f t="shared" ref="B32:N32" si="4">B17</f>
        <v>JUMLAH PENDUDUK(2023)</v>
      </c>
      <c r="C32" t="str">
        <f t="shared" si="4"/>
        <v>PRESENTASE PEMILIK JAMINAN KESEHATAN (2023)</v>
      </c>
      <c r="D32" t="str">
        <f t="shared" si="4"/>
        <v>JUMLAH PENDUDUK MISKIN (2023)</v>
      </c>
      <c r="E32" t="str">
        <f t="shared" si="4"/>
        <v>PRESENTASE ANGKA MELEK HURUF (2023)</v>
      </c>
      <c r="F32" t="str">
        <f t="shared" si="4"/>
        <v>RATA-RATA LAMA SEKOLAH (2023)</v>
      </c>
      <c r="G32" t="str">
        <f t="shared" si="4"/>
        <v>TINGKAT PENGANGGURAN TERBUKA (2023)</v>
      </c>
      <c r="H32" t="str">
        <f t="shared" si="4"/>
        <v>ANGKATAN KERJA (2023)</v>
      </c>
      <c r="I32" t="str">
        <f t="shared" si="4"/>
        <v>RATA-RATA PENGELUARAN</v>
      </c>
      <c r="J32" t="str">
        <f t="shared" si="4"/>
        <v>INDEKS PEMBANGUNAN MANUSIA</v>
      </c>
      <c r="K32" t="str">
        <f t="shared" si="4"/>
        <v>AKSES TERHADAP AIR MINUM LAYAK(2023)</v>
      </c>
      <c r="L32" t="str">
        <f t="shared" si="4"/>
        <v>AKSES TERHADAP SANITASI LAYAK (2023)</v>
      </c>
      <c r="M32">
        <f t="shared" si="4"/>
        <v>0</v>
      </c>
      <c r="N32">
        <f t="shared" si="4"/>
        <v>0</v>
      </c>
    </row>
    <row r="33" spans="1:12" x14ac:dyDescent="0.3">
      <c r="A33" t="str">
        <f t="shared" ref="A33:A43" si="5">A18</f>
        <v>JUMLAH PENDUDUK(2023)</v>
      </c>
      <c r="B33">
        <f>1-B18</f>
        <v>0</v>
      </c>
      <c r="C33">
        <f t="shared" ref="C33:L33" si="6">1-C18</f>
        <v>1</v>
      </c>
      <c r="D33">
        <f t="shared" si="6"/>
        <v>1</v>
      </c>
      <c r="E33">
        <f t="shared" si="6"/>
        <v>1</v>
      </c>
      <c r="F33">
        <f t="shared" si="6"/>
        <v>1</v>
      </c>
      <c r="G33">
        <f t="shared" si="6"/>
        <v>1</v>
      </c>
      <c r="H33">
        <f t="shared" si="6"/>
        <v>1</v>
      </c>
      <c r="I33">
        <f t="shared" si="6"/>
        <v>1</v>
      </c>
      <c r="J33">
        <f t="shared" si="6"/>
        <v>1</v>
      </c>
      <c r="K33">
        <f t="shared" si="6"/>
        <v>1</v>
      </c>
      <c r="L33">
        <f t="shared" si="6"/>
        <v>1</v>
      </c>
    </row>
    <row r="34" spans="1:12" x14ac:dyDescent="0.3">
      <c r="A34" t="str">
        <f t="shared" si="5"/>
        <v>PRESENTASE PEMILIK JAMINAN KESEHATAN (2023)</v>
      </c>
      <c r="B34">
        <f t="shared" ref="B34:L43" si="7">1-B19</f>
        <v>0.79153478226378082</v>
      </c>
      <c r="C34">
        <f t="shared" si="7"/>
        <v>0</v>
      </c>
      <c r="D34">
        <f t="shared" si="7"/>
        <v>1</v>
      </c>
      <c r="E34">
        <f t="shared" si="7"/>
        <v>1</v>
      </c>
      <c r="F34">
        <f t="shared" si="7"/>
        <v>1</v>
      </c>
      <c r="G34">
        <f t="shared" si="7"/>
        <v>1</v>
      </c>
      <c r="H34">
        <f t="shared" si="7"/>
        <v>1</v>
      </c>
      <c r="I34">
        <f t="shared" si="7"/>
        <v>1</v>
      </c>
      <c r="J34">
        <f t="shared" si="7"/>
        <v>1</v>
      </c>
      <c r="K34">
        <f t="shared" si="7"/>
        <v>1</v>
      </c>
      <c r="L34">
        <f t="shared" si="7"/>
        <v>1</v>
      </c>
    </row>
    <row r="35" spans="1:12" x14ac:dyDescent="0.3">
      <c r="A35" t="str">
        <f t="shared" si="5"/>
        <v>JUMLAH PENDUDUK MISKIN (2023)</v>
      </c>
      <c r="B35">
        <f t="shared" si="7"/>
        <v>0.450821398559488</v>
      </c>
      <c r="C35">
        <f t="shared" si="7"/>
        <v>0.86383793036696987</v>
      </c>
      <c r="D35">
        <f t="shared" si="7"/>
        <v>0</v>
      </c>
      <c r="E35">
        <f t="shared" si="7"/>
        <v>1</v>
      </c>
      <c r="F35">
        <f t="shared" si="7"/>
        <v>1</v>
      </c>
      <c r="G35">
        <f t="shared" si="7"/>
        <v>1</v>
      </c>
      <c r="H35">
        <f t="shared" si="7"/>
        <v>1</v>
      </c>
      <c r="I35">
        <f t="shared" si="7"/>
        <v>1</v>
      </c>
      <c r="J35">
        <f t="shared" si="7"/>
        <v>1</v>
      </c>
      <c r="K35">
        <f t="shared" si="7"/>
        <v>1</v>
      </c>
      <c r="L35">
        <f t="shared" si="7"/>
        <v>1</v>
      </c>
    </row>
    <row r="36" spans="1:12" x14ac:dyDescent="0.3">
      <c r="A36" t="str">
        <f t="shared" si="5"/>
        <v>PRESENTASE ANGKA MELEK HURUF (2023)</v>
      </c>
      <c r="B36">
        <f t="shared" si="7"/>
        <v>0.99003166988866698</v>
      </c>
      <c r="C36">
        <f t="shared" si="7"/>
        <v>0.98092956693136091</v>
      </c>
      <c r="D36">
        <f t="shared" si="7"/>
        <v>0.66310173635416425</v>
      </c>
      <c r="E36">
        <f t="shared" si="7"/>
        <v>0</v>
      </c>
      <c r="F36">
        <f t="shared" si="7"/>
        <v>1</v>
      </c>
      <c r="G36">
        <f t="shared" si="7"/>
        <v>1</v>
      </c>
      <c r="H36">
        <f t="shared" si="7"/>
        <v>1</v>
      </c>
      <c r="I36">
        <f t="shared" si="7"/>
        <v>1</v>
      </c>
      <c r="J36">
        <f t="shared" si="7"/>
        <v>1</v>
      </c>
      <c r="K36">
        <f t="shared" si="7"/>
        <v>1</v>
      </c>
      <c r="L36">
        <f t="shared" si="7"/>
        <v>1</v>
      </c>
    </row>
    <row r="37" spans="1:12" x14ac:dyDescent="0.3">
      <c r="A37" t="str">
        <f t="shared" si="5"/>
        <v>RATA-RATA LAMA SEKOLAH (2023)</v>
      </c>
      <c r="B37">
        <f t="shared" si="7"/>
        <v>0.94648968771107556</v>
      </c>
      <c r="C37">
        <f t="shared" si="7"/>
        <v>0.9223126232423986</v>
      </c>
      <c r="D37">
        <f t="shared" si="7"/>
        <v>0.51892601439418684</v>
      </c>
      <c r="E37">
        <f t="shared" si="7"/>
        <v>0.20737027117514917</v>
      </c>
      <c r="F37">
        <f t="shared" si="7"/>
        <v>0</v>
      </c>
      <c r="G37">
        <f t="shared" si="7"/>
        <v>1</v>
      </c>
      <c r="H37">
        <f t="shared" si="7"/>
        <v>1</v>
      </c>
      <c r="I37">
        <f t="shared" si="7"/>
        <v>1</v>
      </c>
      <c r="J37">
        <f t="shared" si="7"/>
        <v>1</v>
      </c>
      <c r="K37">
        <f t="shared" si="7"/>
        <v>1</v>
      </c>
      <c r="L37">
        <f t="shared" si="7"/>
        <v>1</v>
      </c>
    </row>
    <row r="38" spans="1:12" x14ac:dyDescent="0.3">
      <c r="A38" t="str">
        <f t="shared" si="5"/>
        <v>TINGKAT PENGANGGURAN TERBUKA (2023)</v>
      </c>
      <c r="B38">
        <f t="shared" si="7"/>
        <v>0.99864354744813244</v>
      </c>
      <c r="C38">
        <f t="shared" si="7"/>
        <v>0.9552595302792799</v>
      </c>
      <c r="D38">
        <f t="shared" si="7"/>
        <v>0.99358800439020789</v>
      </c>
      <c r="E38">
        <f t="shared" si="7"/>
        <v>0.99918802755935832</v>
      </c>
      <c r="F38">
        <f t="shared" si="7"/>
        <v>0.99875447526117134</v>
      </c>
      <c r="G38">
        <f t="shared" si="7"/>
        <v>0</v>
      </c>
      <c r="H38">
        <f t="shared" si="7"/>
        <v>1</v>
      </c>
      <c r="I38">
        <f t="shared" si="7"/>
        <v>1</v>
      </c>
      <c r="J38">
        <f t="shared" si="7"/>
        <v>1</v>
      </c>
      <c r="K38">
        <f t="shared" si="7"/>
        <v>1</v>
      </c>
      <c r="L38">
        <f t="shared" si="7"/>
        <v>1</v>
      </c>
    </row>
    <row r="39" spans="1:12" x14ac:dyDescent="0.3">
      <c r="A39" t="str">
        <f t="shared" si="5"/>
        <v>ANGKATAN KERJA (2023)</v>
      </c>
      <c r="B39">
        <f t="shared" si="7"/>
        <v>0.14036261505255032</v>
      </c>
      <c r="C39">
        <f t="shared" si="7"/>
        <v>0.80823752819162231</v>
      </c>
      <c r="D39">
        <f t="shared" si="7"/>
        <v>0.72150114329958126</v>
      </c>
      <c r="E39">
        <f t="shared" si="7"/>
        <v>0.97402167162304087</v>
      </c>
      <c r="F39">
        <f t="shared" si="7"/>
        <v>0.99770989867828475</v>
      </c>
      <c r="G39">
        <f t="shared" si="7"/>
        <v>0.99887045605571168</v>
      </c>
      <c r="H39">
        <f t="shared" si="7"/>
        <v>0</v>
      </c>
      <c r="I39">
        <f t="shared" si="7"/>
        <v>1</v>
      </c>
      <c r="J39">
        <f t="shared" si="7"/>
        <v>1</v>
      </c>
      <c r="K39">
        <f t="shared" si="7"/>
        <v>1</v>
      </c>
      <c r="L39">
        <f t="shared" si="7"/>
        <v>1</v>
      </c>
    </row>
    <row r="40" spans="1:12" x14ac:dyDescent="0.3">
      <c r="A40" t="str">
        <f t="shared" si="5"/>
        <v>RATA-RATA PENGELUARAN</v>
      </c>
      <c r="B40">
        <f t="shared" si="7"/>
        <v>0.98106140568073874</v>
      </c>
      <c r="C40">
        <f t="shared" si="7"/>
        <v>0.99581712529744471</v>
      </c>
      <c r="D40">
        <f t="shared" si="7"/>
        <v>0.98786425025692481</v>
      </c>
      <c r="E40">
        <f t="shared" si="7"/>
        <v>0.79961600523943577</v>
      </c>
      <c r="F40">
        <f t="shared" si="7"/>
        <v>0.73173559568517721</v>
      </c>
      <c r="G40">
        <f t="shared" si="7"/>
        <v>0.98487706619867321</v>
      </c>
      <c r="H40">
        <f t="shared" si="7"/>
        <v>0.93906229136960195</v>
      </c>
      <c r="I40">
        <f t="shared" si="7"/>
        <v>0</v>
      </c>
      <c r="J40">
        <f t="shared" si="7"/>
        <v>1</v>
      </c>
      <c r="K40">
        <f t="shared" si="7"/>
        <v>1</v>
      </c>
      <c r="L40">
        <f t="shared" si="7"/>
        <v>1</v>
      </c>
    </row>
    <row r="41" spans="1:12" x14ac:dyDescent="0.3">
      <c r="A41" t="str">
        <f t="shared" si="5"/>
        <v>INDEKS PEMBANGUNAN MANUSIA</v>
      </c>
      <c r="B41">
        <f t="shared" si="7"/>
        <v>0.98207777944185548</v>
      </c>
      <c r="C41">
        <f t="shared" si="7"/>
        <v>0.93388119141259862</v>
      </c>
      <c r="D41">
        <f t="shared" si="7"/>
        <v>0.6155374312689299</v>
      </c>
      <c r="E41">
        <f t="shared" si="7"/>
        <v>0.32592582887144206</v>
      </c>
      <c r="F41">
        <f t="shared" si="7"/>
        <v>5.1309672491394953E-2</v>
      </c>
      <c r="G41">
        <f t="shared" si="7"/>
        <v>0.99743382716478268</v>
      </c>
      <c r="H41">
        <f t="shared" si="7"/>
        <v>0.98190174102979166</v>
      </c>
      <c r="I41">
        <f t="shared" si="7"/>
        <v>0.67688895945542871</v>
      </c>
      <c r="J41">
        <f t="shared" si="7"/>
        <v>0</v>
      </c>
      <c r="K41">
        <f t="shared" si="7"/>
        <v>1</v>
      </c>
      <c r="L41">
        <f t="shared" si="7"/>
        <v>1</v>
      </c>
    </row>
    <row r="42" spans="1:12" x14ac:dyDescent="0.3">
      <c r="A42" t="str">
        <f t="shared" si="5"/>
        <v>AKSES TERHADAP AIR MINUM LAYAK(2023)</v>
      </c>
      <c r="B42">
        <f t="shared" si="7"/>
        <v>0.99777070887732311</v>
      </c>
      <c r="C42">
        <f t="shared" si="7"/>
        <v>0.99266628743403573</v>
      </c>
      <c r="D42">
        <f t="shared" si="7"/>
        <v>0.9735873331937217</v>
      </c>
      <c r="E42">
        <f t="shared" si="7"/>
        <v>0.9944964774811822</v>
      </c>
      <c r="F42">
        <f t="shared" si="7"/>
        <v>0.9489069096322974</v>
      </c>
      <c r="G42">
        <f t="shared" si="7"/>
        <v>0.96622796761737006</v>
      </c>
      <c r="H42">
        <f t="shared" si="7"/>
        <v>0.99840785759200368</v>
      </c>
      <c r="I42">
        <f t="shared" si="7"/>
        <v>0.96434641741398797</v>
      </c>
      <c r="J42">
        <f t="shared" si="7"/>
        <v>0.9240055973694471</v>
      </c>
      <c r="K42">
        <f t="shared" si="7"/>
        <v>0</v>
      </c>
      <c r="L42">
        <f t="shared" si="7"/>
        <v>1</v>
      </c>
    </row>
    <row r="43" spans="1:12" x14ac:dyDescent="0.3">
      <c r="A43" t="str">
        <f t="shared" si="5"/>
        <v>AKSES TERHADAP SANITASI LAYAK (2023)</v>
      </c>
      <c r="B43">
        <f t="shared" si="7"/>
        <v>0.99169486954339214</v>
      </c>
      <c r="C43">
        <f t="shared" si="7"/>
        <v>0.90729333642959231</v>
      </c>
      <c r="D43">
        <f t="shared" si="7"/>
        <v>0.80806548899646824</v>
      </c>
      <c r="E43">
        <f t="shared" si="7"/>
        <v>0.43470555304836955</v>
      </c>
      <c r="F43">
        <f t="shared" si="7"/>
        <v>0.44703188320904363</v>
      </c>
      <c r="G43">
        <f t="shared" si="7"/>
        <v>0.98258879630734364</v>
      </c>
      <c r="H43">
        <f t="shared" si="7"/>
        <v>0.98855112702086412</v>
      </c>
      <c r="I43">
        <f t="shared" si="7"/>
        <v>0.85603505232520549</v>
      </c>
      <c r="J43">
        <f t="shared" si="7"/>
        <v>0.47244856410633973</v>
      </c>
      <c r="K43">
        <f t="shared" si="7"/>
        <v>0.99453911378375282</v>
      </c>
      <c r="L43">
        <f t="shared" si="7"/>
        <v>0</v>
      </c>
    </row>
    <row r="46" spans="1:12" ht="21" x14ac:dyDescent="0.4">
      <c r="A46" s="146" t="s">
        <v>176</v>
      </c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6"/>
    </row>
    <row r="47" spans="1:12" x14ac:dyDescent="0.3">
      <c r="A47">
        <f>A32</f>
        <v>0</v>
      </c>
      <c r="B47" t="str">
        <f t="shared" ref="B47:L47" si="8">B32</f>
        <v>JUMLAH PENDUDUK(2023)</v>
      </c>
      <c r="C47" t="str">
        <f t="shared" si="8"/>
        <v>PRESENTASE PEMILIK JAMINAN KESEHATAN (2023)</v>
      </c>
      <c r="D47" t="str">
        <f t="shared" si="8"/>
        <v>JUMLAH PENDUDUK MISKIN (2023)</v>
      </c>
      <c r="E47" t="str">
        <f t="shared" si="8"/>
        <v>PRESENTASE ANGKA MELEK HURUF (2023)</v>
      </c>
      <c r="F47" t="str">
        <f t="shared" si="8"/>
        <v>RATA-RATA LAMA SEKOLAH (2023)</v>
      </c>
      <c r="G47" t="str">
        <f t="shared" si="8"/>
        <v>TINGKAT PENGANGGURAN TERBUKA (2023)</v>
      </c>
      <c r="H47" t="str">
        <f t="shared" si="8"/>
        <v>ANGKATAN KERJA (2023)</v>
      </c>
      <c r="I47" t="str">
        <f t="shared" si="8"/>
        <v>RATA-RATA PENGELUARAN</v>
      </c>
      <c r="J47" t="str">
        <f t="shared" si="8"/>
        <v>INDEKS PEMBANGUNAN MANUSIA</v>
      </c>
      <c r="K47" t="str">
        <f t="shared" si="8"/>
        <v>AKSES TERHADAP AIR MINUM LAYAK(2023)</v>
      </c>
      <c r="L47" t="str">
        <f t="shared" si="8"/>
        <v>AKSES TERHADAP SANITASI LAYAK (2023)</v>
      </c>
    </row>
    <row r="48" spans="1:12" x14ac:dyDescent="0.3">
      <c r="A48" t="str">
        <f t="shared" ref="A48:A58" si="9">A33</f>
        <v>JUMLAH PENDUDUK(2023)</v>
      </c>
      <c r="B48" t="e">
        <f>1/B33</f>
        <v>#DIV/0!</v>
      </c>
      <c r="C48">
        <f t="shared" ref="C48:L48" si="10">1/C33</f>
        <v>1</v>
      </c>
      <c r="D48">
        <f t="shared" si="10"/>
        <v>1</v>
      </c>
      <c r="E48">
        <f t="shared" si="10"/>
        <v>1</v>
      </c>
      <c r="F48">
        <f t="shared" si="10"/>
        <v>1</v>
      </c>
      <c r="G48">
        <f t="shared" si="10"/>
        <v>1</v>
      </c>
      <c r="H48">
        <f t="shared" si="10"/>
        <v>1</v>
      </c>
      <c r="I48">
        <f t="shared" si="10"/>
        <v>1</v>
      </c>
      <c r="J48">
        <f t="shared" si="10"/>
        <v>1</v>
      </c>
      <c r="K48">
        <f t="shared" si="10"/>
        <v>1</v>
      </c>
      <c r="L48">
        <f t="shared" si="10"/>
        <v>1</v>
      </c>
    </row>
    <row r="49" spans="1:12" x14ac:dyDescent="0.3">
      <c r="A49" t="str">
        <f t="shared" si="9"/>
        <v>PRESENTASE PEMILIK JAMINAN KESEHATAN (2023)</v>
      </c>
      <c r="B49">
        <f t="shared" ref="B49:L58" si="11">1/B34</f>
        <v>1.2633683603138841</v>
      </c>
      <c r="C49" t="e">
        <f t="shared" si="11"/>
        <v>#DIV/0!</v>
      </c>
      <c r="D49">
        <f t="shared" si="11"/>
        <v>1</v>
      </c>
      <c r="E49">
        <f t="shared" si="11"/>
        <v>1</v>
      </c>
      <c r="F49">
        <f t="shared" si="11"/>
        <v>1</v>
      </c>
      <c r="G49">
        <f t="shared" si="11"/>
        <v>1</v>
      </c>
      <c r="H49">
        <f t="shared" si="11"/>
        <v>1</v>
      </c>
      <c r="I49">
        <f t="shared" si="11"/>
        <v>1</v>
      </c>
      <c r="J49">
        <f t="shared" si="11"/>
        <v>1</v>
      </c>
      <c r="K49">
        <f t="shared" si="11"/>
        <v>1</v>
      </c>
      <c r="L49">
        <f t="shared" si="11"/>
        <v>1</v>
      </c>
    </row>
    <row r="50" spans="1:12" x14ac:dyDescent="0.3">
      <c r="A50" t="str">
        <f t="shared" si="9"/>
        <v>JUMLAH PENDUDUK MISKIN (2023)</v>
      </c>
      <c r="B50">
        <f t="shared" si="11"/>
        <v>2.2181733236161931</v>
      </c>
      <c r="C50">
        <f t="shared" si="11"/>
        <v>1.1576245553088722</v>
      </c>
      <c r="D50" t="e">
        <f t="shared" si="11"/>
        <v>#DIV/0!</v>
      </c>
      <c r="E50">
        <f t="shared" si="11"/>
        <v>1</v>
      </c>
      <c r="F50">
        <f t="shared" si="11"/>
        <v>1</v>
      </c>
      <c r="G50">
        <f t="shared" si="11"/>
        <v>1</v>
      </c>
      <c r="H50">
        <f t="shared" si="11"/>
        <v>1</v>
      </c>
      <c r="I50">
        <f t="shared" si="11"/>
        <v>1</v>
      </c>
      <c r="J50">
        <f t="shared" si="11"/>
        <v>1</v>
      </c>
      <c r="K50">
        <f t="shared" si="11"/>
        <v>1</v>
      </c>
      <c r="L50">
        <f t="shared" si="11"/>
        <v>1</v>
      </c>
    </row>
    <row r="51" spans="1:12" x14ac:dyDescent="0.3">
      <c r="A51" t="str">
        <f t="shared" si="9"/>
        <v>PRESENTASE ANGKA MELEK HURUF (2023)</v>
      </c>
      <c r="B51">
        <f t="shared" si="11"/>
        <v>1.0100686982189711</v>
      </c>
      <c r="C51">
        <f t="shared" si="11"/>
        <v>1.0194411848837395</v>
      </c>
      <c r="D51">
        <f>1/D36</f>
        <v>1.5080642157539119</v>
      </c>
      <c r="E51" t="e">
        <f t="shared" si="11"/>
        <v>#DIV/0!</v>
      </c>
      <c r="F51">
        <f t="shared" si="11"/>
        <v>1</v>
      </c>
      <c r="G51">
        <f t="shared" si="11"/>
        <v>1</v>
      </c>
      <c r="H51">
        <f t="shared" si="11"/>
        <v>1</v>
      </c>
      <c r="I51">
        <f t="shared" si="11"/>
        <v>1</v>
      </c>
      <c r="J51">
        <f t="shared" si="11"/>
        <v>1</v>
      </c>
      <c r="K51">
        <f t="shared" si="11"/>
        <v>1</v>
      </c>
      <c r="L51">
        <f t="shared" si="11"/>
        <v>1</v>
      </c>
    </row>
    <row r="52" spans="1:12" x14ac:dyDescent="0.3">
      <c r="A52" t="str">
        <f t="shared" si="9"/>
        <v>RATA-RATA LAMA SEKOLAH (2023)</v>
      </c>
      <c r="B52">
        <f t="shared" si="11"/>
        <v>1.056535547067956</v>
      </c>
      <c r="C52">
        <f t="shared" si="11"/>
        <v>1.0842310674275395</v>
      </c>
      <c r="D52">
        <f t="shared" si="11"/>
        <v>1.9270569835806679</v>
      </c>
      <c r="E52">
        <f t="shared" si="11"/>
        <v>4.8222920013225021</v>
      </c>
      <c r="F52" t="e">
        <f t="shared" si="11"/>
        <v>#DIV/0!</v>
      </c>
      <c r="G52">
        <f t="shared" si="11"/>
        <v>1</v>
      </c>
      <c r="H52">
        <f t="shared" si="11"/>
        <v>1</v>
      </c>
      <c r="I52">
        <f t="shared" si="11"/>
        <v>1</v>
      </c>
      <c r="J52">
        <f t="shared" si="11"/>
        <v>1</v>
      </c>
      <c r="K52">
        <f t="shared" si="11"/>
        <v>1</v>
      </c>
      <c r="L52">
        <f t="shared" si="11"/>
        <v>1</v>
      </c>
    </row>
    <row r="53" spans="1:12" x14ac:dyDescent="0.3">
      <c r="A53" t="str">
        <f t="shared" si="9"/>
        <v>TINGKAT PENGANGGURAN TERBUKA (2023)</v>
      </c>
      <c r="B53">
        <f t="shared" si="11"/>
        <v>1.0013582950146063</v>
      </c>
      <c r="C53">
        <f t="shared" si="11"/>
        <v>1.0468359312862754</v>
      </c>
      <c r="D53">
        <f t="shared" si="11"/>
        <v>1.0064533746195208</v>
      </c>
      <c r="E53">
        <f t="shared" si="11"/>
        <v>1.0008126322756539</v>
      </c>
      <c r="F53">
        <f t="shared" si="11"/>
        <v>1.0012470780053355</v>
      </c>
      <c r="G53" t="e">
        <f t="shared" si="11"/>
        <v>#DIV/0!</v>
      </c>
      <c r="H53">
        <f t="shared" si="11"/>
        <v>1</v>
      </c>
      <c r="I53">
        <f t="shared" si="11"/>
        <v>1</v>
      </c>
      <c r="J53">
        <f t="shared" si="11"/>
        <v>1</v>
      </c>
      <c r="K53">
        <f t="shared" si="11"/>
        <v>1</v>
      </c>
      <c r="L53">
        <f t="shared" si="11"/>
        <v>1</v>
      </c>
    </row>
    <row r="54" spans="1:12" x14ac:dyDescent="0.3">
      <c r="A54" t="str">
        <f t="shared" si="9"/>
        <v>ANGKATAN KERJA (2023)</v>
      </c>
      <c r="B54">
        <f t="shared" si="11"/>
        <v>7.1244041700534737</v>
      </c>
      <c r="C54">
        <f t="shared" si="11"/>
        <v>1.2372600443800641</v>
      </c>
      <c r="D54">
        <f t="shared" si="11"/>
        <v>1.3859991897265513</v>
      </c>
      <c r="E54">
        <f t="shared" si="11"/>
        <v>1.0266712016106077</v>
      </c>
      <c r="F54">
        <f t="shared" si="11"/>
        <v>1.0022953579239307</v>
      </c>
      <c r="G54">
        <f t="shared" si="11"/>
        <v>1.0011308212565908</v>
      </c>
      <c r="H54" t="e">
        <f t="shared" si="11"/>
        <v>#DIV/0!</v>
      </c>
      <c r="I54">
        <f t="shared" si="11"/>
        <v>1</v>
      </c>
      <c r="J54">
        <f t="shared" si="11"/>
        <v>1</v>
      </c>
      <c r="K54">
        <f t="shared" si="11"/>
        <v>1</v>
      </c>
      <c r="L54">
        <f t="shared" si="11"/>
        <v>1</v>
      </c>
    </row>
    <row r="55" spans="1:12" x14ac:dyDescent="0.3">
      <c r="A55" t="str">
        <f t="shared" si="9"/>
        <v>RATA-RATA PENGELUARAN</v>
      </c>
      <c r="B55">
        <f t="shared" si="11"/>
        <v>1.019304188514194</v>
      </c>
      <c r="C55">
        <f t="shared" si="11"/>
        <v>1.0042004446361634</v>
      </c>
      <c r="D55">
        <f t="shared" si="11"/>
        <v>1.0122848354315068</v>
      </c>
      <c r="E55">
        <f t="shared" si="11"/>
        <v>1.2506002799438232</v>
      </c>
      <c r="F55">
        <f t="shared" si="11"/>
        <v>1.3666138505447822</v>
      </c>
      <c r="G55">
        <f t="shared" si="11"/>
        <v>1.0153551486986052</v>
      </c>
      <c r="H55">
        <f t="shared" si="11"/>
        <v>1.0648920835076039</v>
      </c>
      <c r="I55" t="e">
        <f t="shared" si="11"/>
        <v>#DIV/0!</v>
      </c>
      <c r="J55">
        <f t="shared" si="11"/>
        <v>1</v>
      </c>
      <c r="K55">
        <f t="shared" si="11"/>
        <v>1</v>
      </c>
      <c r="L55">
        <f t="shared" si="11"/>
        <v>1</v>
      </c>
    </row>
    <row r="56" spans="1:12" x14ac:dyDescent="0.3">
      <c r="A56" t="str">
        <f t="shared" si="9"/>
        <v>INDEKS PEMBANGUNAN MANUSIA</v>
      </c>
      <c r="B56">
        <f t="shared" si="11"/>
        <v>1.0182492883285987</v>
      </c>
      <c r="C56">
        <f t="shared" si="11"/>
        <v>1.0708000216680553</v>
      </c>
      <c r="D56">
        <f t="shared" si="11"/>
        <v>1.6245965707373813</v>
      </c>
      <c r="E56">
        <f t="shared" si="11"/>
        <v>3.068182731827735</v>
      </c>
      <c r="F56">
        <f t="shared" si="11"/>
        <v>19.489502689141275</v>
      </c>
      <c r="G56">
        <f t="shared" si="11"/>
        <v>1.0025727750205862</v>
      </c>
      <c r="H56">
        <f t="shared" si="11"/>
        <v>1.0184318432425095</v>
      </c>
      <c r="I56">
        <f t="shared" si="11"/>
        <v>1.4773471867594368</v>
      </c>
      <c r="J56" t="e">
        <f t="shared" si="11"/>
        <v>#DIV/0!</v>
      </c>
      <c r="K56">
        <f t="shared" si="11"/>
        <v>1</v>
      </c>
      <c r="L56">
        <f t="shared" si="11"/>
        <v>1</v>
      </c>
    </row>
    <row r="57" spans="1:12" x14ac:dyDescent="0.3">
      <c r="A57" t="str">
        <f t="shared" si="9"/>
        <v>AKSES TERHADAP AIR MINUM LAYAK(2023)</v>
      </c>
      <c r="B57">
        <f t="shared" si="11"/>
        <v>1.0022342719653348</v>
      </c>
      <c r="C57">
        <f t="shared" si="11"/>
        <v>1.007387893251539</v>
      </c>
      <c r="D57">
        <f t="shared" si="11"/>
        <v>1.0271292219051733</v>
      </c>
      <c r="E57">
        <f t="shared" si="11"/>
        <v>1.0055339788962923</v>
      </c>
      <c r="F57">
        <f t="shared" si="11"/>
        <v>1.0538441546257695</v>
      </c>
      <c r="G57">
        <f t="shared" si="11"/>
        <v>1.0349524475739496</v>
      </c>
      <c r="H57">
        <f t="shared" si="11"/>
        <v>1.0015946813678294</v>
      </c>
      <c r="I57">
        <f t="shared" si="11"/>
        <v>1.036971758221098</v>
      </c>
      <c r="J57">
        <f t="shared" si="11"/>
        <v>1.0822445262744094</v>
      </c>
      <c r="K57" t="e">
        <f t="shared" si="11"/>
        <v>#DIV/0!</v>
      </c>
      <c r="L57">
        <f t="shared" si="11"/>
        <v>1</v>
      </c>
    </row>
    <row r="58" spans="1:12" x14ac:dyDescent="0.3">
      <c r="A58" t="str">
        <f t="shared" si="9"/>
        <v>AKSES TERHADAP SANITASI LAYAK (2023)</v>
      </c>
      <c r="B58">
        <f t="shared" si="11"/>
        <v>1.0083746832938965</v>
      </c>
      <c r="C58">
        <f t="shared" si="11"/>
        <v>1.1021793722581825</v>
      </c>
      <c r="D58">
        <f t="shared" si="11"/>
        <v>1.2375234601862457</v>
      </c>
      <c r="E58">
        <f t="shared" si="11"/>
        <v>2.3004076966293785</v>
      </c>
      <c r="F58">
        <f t="shared" si="11"/>
        <v>2.236976908272053</v>
      </c>
      <c r="G58">
        <f t="shared" si="11"/>
        <v>1.0177197254416996</v>
      </c>
      <c r="H58">
        <f t="shared" si="11"/>
        <v>1.0115814677321129</v>
      </c>
      <c r="I58">
        <f t="shared" si="11"/>
        <v>1.1681764634330682</v>
      </c>
      <c r="J58">
        <f t="shared" si="11"/>
        <v>2.1166325309751981</v>
      </c>
      <c r="K58">
        <f t="shared" si="11"/>
        <v>1.0054908712393131</v>
      </c>
      <c r="L58" t="e">
        <f t="shared" si="11"/>
        <v>#DIV/0!</v>
      </c>
    </row>
  </sheetData>
  <mergeCells count="2">
    <mergeCell ref="A31:M31"/>
    <mergeCell ref="A46:L46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78EC1-0BED-4589-A2B9-C6B3F917DD16}">
  <dimension ref="A1:M39"/>
  <sheetViews>
    <sheetView workbookViewId="0">
      <selection activeCell="O13" sqref="O13"/>
    </sheetView>
  </sheetViews>
  <sheetFormatPr defaultRowHeight="14.4" x14ac:dyDescent="0.3"/>
  <sheetData>
    <row r="1" spans="1:13" x14ac:dyDescent="0.3">
      <c r="A1" t="str">
        <f>DATA!A3</f>
        <v xml:space="preserve">NO </v>
      </c>
      <c r="B1" t="str">
        <f>DATA!B3</f>
        <v>KABUPATEN/KOTA</v>
      </c>
      <c r="C1" t="str">
        <f>DATA!C3</f>
        <v>JUMLAH PENDUDUK(2023)</v>
      </c>
      <c r="D1" t="str">
        <f>DATA!D3</f>
        <v>PRESENTASE PEMILIK JAMINAN KESEHATAN (2023)</v>
      </c>
      <c r="E1" t="str">
        <f>DATA!E3</f>
        <v>JUMLAH PENDUDUK MISKIN (2023)</v>
      </c>
      <c r="F1" t="str">
        <f>DATA!F3</f>
        <v>PRESENTASE ANGKA MELEK HURUF (2023)</v>
      </c>
      <c r="G1" t="str">
        <f>DATA!G3</f>
        <v>RATA-RATA LAMA SEKOLAH (2023)</v>
      </c>
      <c r="H1" t="str">
        <f>DATA!H3</f>
        <v>TINGKAT PENGANGGURAN TERBUKA (2023)</v>
      </c>
      <c r="I1" t="str">
        <f>DATA!I3</f>
        <v>ANGKATAN KERJA (2023)</v>
      </c>
      <c r="J1" t="str">
        <f>DATA!J3</f>
        <v>RATA-RATA PENGELUARAN</v>
      </c>
      <c r="K1" t="str">
        <f>DATA!K3</f>
        <v>INDEKS PEMBANGUNAN MANUSIA</v>
      </c>
      <c r="L1" t="str">
        <f>DATA!L3</f>
        <v>AKSES TERHADAP AIR MINUM LAYAK(2023)</v>
      </c>
      <c r="M1" t="str">
        <f>DATA!M3</f>
        <v>AKSES TERHADAP SANITASI LAYAK (2023)</v>
      </c>
    </row>
    <row r="2" spans="1:13" x14ac:dyDescent="0.3">
      <c r="A2">
        <f>DATA!A4</f>
        <v>1</v>
      </c>
      <c r="B2" t="str">
        <f>DATA!B4</f>
        <v>PACITAN</v>
      </c>
      <c r="C2">
        <f>DATA!C4</f>
        <v>588</v>
      </c>
      <c r="D2">
        <f>DATA!D4</f>
        <v>43.21</v>
      </c>
      <c r="E2">
        <f>DATA!E4</f>
        <v>76.2</v>
      </c>
      <c r="F2">
        <f>DATA!F4</f>
        <v>95.03</v>
      </c>
      <c r="G2">
        <f>DATA!G4</f>
        <v>7.88</v>
      </c>
      <c r="H2">
        <f>DATA!H4</f>
        <v>81.64</v>
      </c>
      <c r="I2">
        <f>DATA!I4</f>
        <v>7207</v>
      </c>
      <c r="J2">
        <f>DATA!J4</f>
        <v>486370</v>
      </c>
      <c r="K2">
        <f>DATA!K4</f>
        <v>70.94</v>
      </c>
      <c r="L2">
        <f>DATA!L4</f>
        <v>80.19</v>
      </c>
      <c r="M2">
        <f>DATA!M4</f>
        <v>77.45</v>
      </c>
    </row>
    <row r="3" spans="1:13" x14ac:dyDescent="0.3">
      <c r="A3">
        <f>DATA!A5</f>
        <v>2</v>
      </c>
      <c r="B3" t="str">
        <f>DATA!B5</f>
        <v>PONOROGO</v>
      </c>
      <c r="C3">
        <f>DATA!C5</f>
        <v>959.5</v>
      </c>
      <c r="D3">
        <f>DATA!D5</f>
        <v>44.66</v>
      </c>
      <c r="E3">
        <f>DATA!E5</f>
        <v>83.71</v>
      </c>
      <c r="F3">
        <f>DATA!F5</f>
        <v>90.97</v>
      </c>
      <c r="G3">
        <f>DATA!G5</f>
        <v>7.78</v>
      </c>
      <c r="H3">
        <f>DATA!H5</f>
        <v>75.88</v>
      </c>
      <c r="I3">
        <f>DATA!I5</f>
        <v>27659</v>
      </c>
      <c r="J3">
        <f>DATA!J5</f>
        <v>557950</v>
      </c>
      <c r="K3">
        <f>DATA!K5</f>
        <v>73.180000000000007</v>
      </c>
      <c r="L3">
        <f>DATA!L5</f>
        <v>94.42</v>
      </c>
      <c r="M3">
        <f>DATA!M5</f>
        <v>89.79</v>
      </c>
    </row>
    <row r="4" spans="1:13" x14ac:dyDescent="0.3">
      <c r="A4">
        <f>DATA!A6</f>
        <v>3</v>
      </c>
      <c r="B4" t="str">
        <f>DATA!B6</f>
        <v>TRENGGALEK</v>
      </c>
      <c r="C4">
        <f>DATA!C6</f>
        <v>741.2</v>
      </c>
      <c r="D4">
        <f>DATA!D6</f>
        <v>45.46</v>
      </c>
      <c r="E4">
        <f>DATA!E6</f>
        <v>74.58</v>
      </c>
      <c r="F4">
        <f>DATA!F6</f>
        <v>94.45</v>
      </c>
      <c r="G4">
        <f>DATA!G6</f>
        <v>7.9</v>
      </c>
      <c r="H4">
        <f>DATA!H6</f>
        <v>80.72</v>
      </c>
      <c r="I4">
        <f>DATA!I6</f>
        <v>21905</v>
      </c>
      <c r="J4">
        <f>DATA!J6</f>
        <v>499323</v>
      </c>
      <c r="K4">
        <f>DATA!K6</f>
        <v>71.959999999999994</v>
      </c>
      <c r="L4">
        <f>DATA!L6</f>
        <v>84.87</v>
      </c>
      <c r="M4">
        <f>DATA!M6</f>
        <v>81.28</v>
      </c>
    </row>
    <row r="5" spans="1:13" x14ac:dyDescent="0.3">
      <c r="A5">
        <f>DATA!A7</f>
        <v>4</v>
      </c>
      <c r="B5" t="str">
        <f>DATA!B7</f>
        <v>TULUNGAGUNG</v>
      </c>
      <c r="C5">
        <f>DATA!C7</f>
        <v>1107.8</v>
      </c>
      <c r="D5">
        <f>DATA!D7</f>
        <v>37.130000000000003</v>
      </c>
      <c r="E5">
        <f>DATA!E7</f>
        <v>68.81</v>
      </c>
      <c r="F5">
        <f>DATA!F7</f>
        <v>96.3</v>
      </c>
      <c r="G5">
        <f>DATA!G7</f>
        <v>8.66</v>
      </c>
      <c r="H5">
        <f>DATA!H7</f>
        <v>74.7</v>
      </c>
      <c r="I5">
        <f>DATA!I7</f>
        <v>37579</v>
      </c>
      <c r="J5">
        <f>DATA!J7</f>
        <v>593856</v>
      </c>
      <c r="K5">
        <f>DATA!K7</f>
        <v>74.650000000000006</v>
      </c>
      <c r="L5">
        <f>DATA!L7</f>
        <v>97.9</v>
      </c>
      <c r="M5">
        <f>DATA!M7</f>
        <v>87.85</v>
      </c>
    </row>
    <row r="6" spans="1:13" x14ac:dyDescent="0.3">
      <c r="A6">
        <f>DATA!A8</f>
        <v>5</v>
      </c>
      <c r="B6" t="str">
        <f>DATA!B8</f>
        <v>BLITAR</v>
      </c>
      <c r="C6">
        <f>DATA!C8</f>
        <v>1253.5999999999999</v>
      </c>
      <c r="D6">
        <f>DATA!D8</f>
        <v>32.770000000000003</v>
      </c>
      <c r="E6">
        <f>DATA!E8</f>
        <v>101.94</v>
      </c>
      <c r="F6">
        <f>DATA!F8</f>
        <v>96.09</v>
      </c>
      <c r="G6">
        <f>DATA!G8</f>
        <v>7.83</v>
      </c>
      <c r="H6">
        <f>DATA!H8</f>
        <v>73.5</v>
      </c>
      <c r="I6">
        <f>DATA!I8</f>
        <v>36049</v>
      </c>
      <c r="J6">
        <f>DATA!J8</f>
        <v>518580</v>
      </c>
      <c r="K6">
        <f>DATA!K8</f>
        <v>72.84</v>
      </c>
      <c r="L6">
        <f>DATA!L8</f>
        <v>96.41</v>
      </c>
      <c r="M6">
        <f>DATA!M8</f>
        <v>82.5</v>
      </c>
    </row>
    <row r="7" spans="1:13" x14ac:dyDescent="0.3">
      <c r="A7">
        <f>DATA!A9</f>
        <v>6</v>
      </c>
      <c r="B7" t="str">
        <f>DATA!B9</f>
        <v>KEDIRI</v>
      </c>
      <c r="C7">
        <f>DATA!C9</f>
        <v>1677.2</v>
      </c>
      <c r="D7">
        <f>DATA!D9</f>
        <v>40.83</v>
      </c>
      <c r="E7">
        <f>DATA!E9</f>
        <v>171.18</v>
      </c>
      <c r="F7">
        <f>DATA!F9</f>
        <v>94.37</v>
      </c>
      <c r="G7">
        <f>DATA!G9</f>
        <v>8.24</v>
      </c>
      <c r="H7">
        <f>DATA!H9</f>
        <v>68.739999999999995</v>
      </c>
      <c r="I7">
        <f>DATA!I9</f>
        <v>52753</v>
      </c>
      <c r="J7">
        <f>DATA!J9</f>
        <v>577205</v>
      </c>
      <c r="K7">
        <f>DATA!K9</f>
        <v>74.680000000000007</v>
      </c>
      <c r="L7">
        <f>DATA!L9</f>
        <v>92</v>
      </c>
      <c r="M7">
        <f>DATA!M9</f>
        <v>92.13</v>
      </c>
    </row>
    <row r="8" spans="1:13" x14ac:dyDescent="0.3">
      <c r="A8">
        <f>DATA!A10</f>
        <v>7</v>
      </c>
      <c r="B8" t="str">
        <f>DATA!B10</f>
        <v>MALANG</v>
      </c>
      <c r="C8">
        <f>DATA!C10</f>
        <v>2715.6</v>
      </c>
      <c r="D8">
        <f>DATA!D10</f>
        <v>26.69</v>
      </c>
      <c r="E8">
        <f>DATA!E10</f>
        <v>251.36</v>
      </c>
      <c r="F8">
        <f>DATA!F10</f>
        <v>94.55</v>
      </c>
      <c r="G8">
        <f>DATA!G10</f>
        <v>7.75</v>
      </c>
      <c r="H8">
        <f>DATA!H10</f>
        <v>70.66</v>
      </c>
      <c r="I8">
        <f>DATA!I10</f>
        <v>86484</v>
      </c>
      <c r="J8">
        <f>DATA!J10</f>
        <v>618371</v>
      </c>
      <c r="K8">
        <f>DATA!K10</f>
        <v>73</v>
      </c>
      <c r="L8">
        <f>DATA!L10</f>
        <v>98.18</v>
      </c>
      <c r="M8">
        <f>DATA!M10</f>
        <v>84.03</v>
      </c>
    </row>
    <row r="9" spans="1:13" x14ac:dyDescent="0.3">
      <c r="A9">
        <f>DATA!A11</f>
        <v>8</v>
      </c>
      <c r="B9" t="str">
        <f>DATA!B11</f>
        <v>LUMAJANG</v>
      </c>
      <c r="C9">
        <f>DATA!C11</f>
        <v>1139.0999999999999</v>
      </c>
      <c r="D9">
        <f>DATA!D11</f>
        <v>33.119999999999997</v>
      </c>
      <c r="E9">
        <f>DATA!E11</f>
        <v>93.82</v>
      </c>
      <c r="F9">
        <f>DATA!F11</f>
        <v>94.28</v>
      </c>
      <c r="G9">
        <f>DATA!G11</f>
        <v>7.14</v>
      </c>
      <c r="H9">
        <f>DATA!H11</f>
        <v>68.489999999999995</v>
      </c>
      <c r="I9">
        <f>DATA!I11</f>
        <v>22826</v>
      </c>
      <c r="J9">
        <f>DATA!J11</f>
        <v>718784</v>
      </c>
      <c r="K9">
        <f>DATA!K11</f>
        <v>69.37</v>
      </c>
      <c r="L9">
        <f>DATA!L11</f>
        <v>95.49</v>
      </c>
      <c r="M9">
        <f>DATA!M11</f>
        <v>77.48</v>
      </c>
    </row>
    <row r="10" spans="1:13" x14ac:dyDescent="0.3">
      <c r="A10">
        <f>DATA!A12</f>
        <v>9</v>
      </c>
      <c r="B10" t="str">
        <f>DATA!B12</f>
        <v>JEMBER</v>
      </c>
      <c r="C10">
        <f>DATA!C12</f>
        <v>2586.8000000000002</v>
      </c>
      <c r="D10">
        <f>DATA!D12</f>
        <v>35.799999999999997</v>
      </c>
      <c r="E10">
        <f>DATA!E12</f>
        <v>236.73</v>
      </c>
      <c r="F10">
        <f>DATA!F12</f>
        <v>87.84</v>
      </c>
      <c r="G10">
        <f>DATA!G12</f>
        <v>6.52</v>
      </c>
      <c r="H10">
        <f>DATA!H12</f>
        <v>72.3</v>
      </c>
      <c r="I10">
        <f>DATA!I12</f>
        <v>59716</v>
      </c>
      <c r="J10">
        <f>DATA!J12</f>
        <v>569040</v>
      </c>
      <c r="K10">
        <f>DATA!K12</f>
        <v>70.42</v>
      </c>
      <c r="L10">
        <f>DATA!L12</f>
        <v>97.51</v>
      </c>
      <c r="M10">
        <f>DATA!M12</f>
        <v>64.47</v>
      </c>
    </row>
    <row r="11" spans="1:13" x14ac:dyDescent="0.3">
      <c r="A11">
        <f>DATA!A13</f>
        <v>10</v>
      </c>
      <c r="B11" t="str">
        <f>DATA!B13</f>
        <v>BANYUWANGI</v>
      </c>
      <c r="C11">
        <f>DATA!C13</f>
        <v>1743.9</v>
      </c>
      <c r="D11">
        <f>DATA!D13</f>
        <v>25.7</v>
      </c>
      <c r="E11">
        <f>DATA!E13</f>
        <v>119.52</v>
      </c>
      <c r="F11">
        <f>DATA!F13</f>
        <v>93.44</v>
      </c>
      <c r="G11">
        <f>DATA!G13</f>
        <v>7.76</v>
      </c>
      <c r="H11">
        <f>DATA!H13</f>
        <v>79.040000000000006</v>
      </c>
      <c r="I11">
        <f>DATA!I13</f>
        <v>52041</v>
      </c>
      <c r="J11">
        <f>DATA!J13</f>
        <v>642992</v>
      </c>
      <c r="K11">
        <f>DATA!K13</f>
        <v>73.790000000000006</v>
      </c>
      <c r="L11">
        <f>DATA!L13</f>
        <v>97.44</v>
      </c>
      <c r="M11">
        <f>DATA!M13</f>
        <v>82.63</v>
      </c>
    </row>
    <row r="12" spans="1:13" x14ac:dyDescent="0.3">
      <c r="A12">
        <f>DATA!A14</f>
        <v>11</v>
      </c>
      <c r="B12" t="str">
        <f>DATA!B14</f>
        <v>BONDOWOSO</v>
      </c>
      <c r="C12">
        <f>DATA!C14</f>
        <v>788.2</v>
      </c>
      <c r="D12">
        <f>DATA!D14</f>
        <v>54.19</v>
      </c>
      <c r="E12">
        <f>DATA!E14</f>
        <v>105.13</v>
      </c>
      <c r="F12">
        <f>DATA!F14</f>
        <v>86.14</v>
      </c>
      <c r="G12">
        <f>DATA!G14</f>
        <v>6.36</v>
      </c>
      <c r="H12">
        <f>DATA!H14</f>
        <v>74.39</v>
      </c>
      <c r="I12">
        <f>DATA!I14</f>
        <v>19432</v>
      </c>
      <c r="J12">
        <f>DATA!J14</f>
        <v>554571</v>
      </c>
      <c r="K12">
        <f>DATA!K14</f>
        <v>70.56</v>
      </c>
      <c r="L12">
        <f>DATA!L14</f>
        <v>94.43</v>
      </c>
      <c r="M12">
        <f>DATA!M14</f>
        <v>57.41</v>
      </c>
    </row>
    <row r="13" spans="1:13" x14ac:dyDescent="0.3">
      <c r="A13">
        <f>DATA!A15</f>
        <v>12</v>
      </c>
      <c r="B13" t="str">
        <f>DATA!B15</f>
        <v>SITUBONDO</v>
      </c>
      <c r="C13">
        <f>DATA!C15</f>
        <v>697</v>
      </c>
      <c r="D13">
        <f>DATA!D15</f>
        <v>39.090000000000003</v>
      </c>
      <c r="E13">
        <f>DATA!E15</f>
        <v>82.62</v>
      </c>
      <c r="F13">
        <f>DATA!F15</f>
        <v>85.7</v>
      </c>
      <c r="G13">
        <f>DATA!G15</f>
        <v>6.9</v>
      </c>
      <c r="H13">
        <f>DATA!H15</f>
        <v>75.28</v>
      </c>
      <c r="I13">
        <f>DATA!I15</f>
        <v>13861</v>
      </c>
      <c r="J13">
        <f>DATA!J15</f>
        <v>548337</v>
      </c>
      <c r="K13">
        <f>DATA!K15</f>
        <v>70.650000000000006</v>
      </c>
      <c r="L13">
        <f>DATA!L15</f>
        <v>97.45</v>
      </c>
      <c r="M13">
        <f>DATA!M15</f>
        <v>59.37</v>
      </c>
    </row>
    <row r="14" spans="1:13" x14ac:dyDescent="0.3">
      <c r="A14">
        <f>DATA!A16</f>
        <v>13</v>
      </c>
      <c r="B14" t="str">
        <f>DATA!B16</f>
        <v>PROBOLINGGO</v>
      </c>
      <c r="C14">
        <f>DATA!C16</f>
        <v>1176.9000000000001</v>
      </c>
      <c r="D14">
        <f>DATA!D16</f>
        <v>54.33</v>
      </c>
      <c r="E14">
        <f>DATA!E16</f>
        <v>205.02</v>
      </c>
      <c r="F14">
        <f>DATA!F16</f>
        <v>85.83</v>
      </c>
      <c r="G14">
        <f>DATA!G16</f>
        <v>6.29</v>
      </c>
      <c r="H14">
        <f>DATA!H16</f>
        <v>69.48</v>
      </c>
      <c r="I14">
        <f>DATA!I16</f>
        <v>20647</v>
      </c>
      <c r="J14">
        <f>DATA!J16</f>
        <v>518809</v>
      </c>
      <c r="K14">
        <f>DATA!K16</f>
        <v>70.36</v>
      </c>
      <c r="L14">
        <f>DATA!L16</f>
        <v>97.75</v>
      </c>
      <c r="M14">
        <f>DATA!M16</f>
        <v>66.12</v>
      </c>
    </row>
    <row r="15" spans="1:13" x14ac:dyDescent="0.3">
      <c r="A15">
        <f>DATA!A17</f>
        <v>14</v>
      </c>
      <c r="B15" t="str">
        <f>DATA!B17</f>
        <v>PASURUAN</v>
      </c>
      <c r="C15">
        <f>DATA!C17</f>
        <v>1644.5</v>
      </c>
      <c r="D15">
        <f>DATA!D17</f>
        <v>39.840000000000003</v>
      </c>
      <c r="E15">
        <f>DATA!E17</f>
        <v>154.09</v>
      </c>
      <c r="F15">
        <f>DATA!F17</f>
        <v>95.48</v>
      </c>
      <c r="G15">
        <f>DATA!G17</f>
        <v>7.44</v>
      </c>
      <c r="H15">
        <f>DATA!H17</f>
        <v>71.209999999999994</v>
      </c>
      <c r="I15">
        <f>DATA!I17</f>
        <v>50171</v>
      </c>
      <c r="J15">
        <f>DATA!J17</f>
        <v>608992</v>
      </c>
      <c r="K15">
        <f>DATA!K17</f>
        <v>71.91</v>
      </c>
      <c r="L15">
        <f>DATA!L17</f>
        <v>97.63</v>
      </c>
      <c r="M15">
        <f>DATA!M17</f>
        <v>86.7</v>
      </c>
    </row>
    <row r="16" spans="1:13" x14ac:dyDescent="0.3">
      <c r="A16">
        <f>DATA!A18</f>
        <v>15</v>
      </c>
      <c r="B16" t="str">
        <f>DATA!B18</f>
        <v>SIDOARJO</v>
      </c>
      <c r="C16">
        <f>DATA!C18</f>
        <v>2148.6</v>
      </c>
      <c r="D16">
        <f>DATA!D18</f>
        <v>27.09</v>
      </c>
      <c r="E16">
        <f>DATA!E18</f>
        <v>119.15</v>
      </c>
      <c r="F16">
        <f>DATA!F18</f>
        <v>98.62</v>
      </c>
      <c r="G16">
        <f>DATA!G18</f>
        <v>10.78</v>
      </c>
      <c r="H16">
        <f>DATA!H18</f>
        <v>69.62</v>
      </c>
      <c r="I16">
        <f>DATA!I18</f>
        <v>94760</v>
      </c>
      <c r="J16">
        <f>DATA!J18</f>
        <v>824954</v>
      </c>
      <c r="K16">
        <f>DATA!K18</f>
        <v>81.88</v>
      </c>
      <c r="L16">
        <f>DATA!L18</f>
        <v>97.19</v>
      </c>
      <c r="M16">
        <f>DATA!M18</f>
        <v>94.72</v>
      </c>
    </row>
    <row r="17" spans="1:13" x14ac:dyDescent="0.3">
      <c r="A17">
        <f>DATA!A19</f>
        <v>16</v>
      </c>
      <c r="B17" t="str">
        <f>DATA!B19</f>
        <v>MOJOKERTO</v>
      </c>
      <c r="C17">
        <f>DATA!C19</f>
        <v>1145.4000000000001</v>
      </c>
      <c r="D17">
        <f>DATA!D19</f>
        <v>38.36</v>
      </c>
      <c r="E17">
        <f>DATA!E19</f>
        <v>112.86</v>
      </c>
      <c r="F17">
        <f>DATA!F19</f>
        <v>96.29</v>
      </c>
      <c r="G17">
        <f>DATA!G19</f>
        <v>9.11</v>
      </c>
      <c r="H17">
        <f>DATA!H19</f>
        <v>75.510000000000005</v>
      </c>
      <c r="I17">
        <f>DATA!I19</f>
        <v>30219</v>
      </c>
      <c r="J17">
        <f>DATA!J19</f>
        <v>739483</v>
      </c>
      <c r="K17">
        <f>DATA!K19</f>
        <v>76.23</v>
      </c>
      <c r="L17">
        <f>DATA!L19</f>
        <v>98.9</v>
      </c>
      <c r="M17">
        <f>DATA!M19</f>
        <v>89.38</v>
      </c>
    </row>
    <row r="18" spans="1:13" x14ac:dyDescent="0.3">
      <c r="A18">
        <f>DATA!A20</f>
        <v>17</v>
      </c>
      <c r="B18" t="str">
        <f>DATA!B20</f>
        <v>JOMBANG</v>
      </c>
      <c r="C18">
        <f>DATA!C20</f>
        <v>1351.3</v>
      </c>
      <c r="D18">
        <f>DATA!D20</f>
        <v>45.18</v>
      </c>
      <c r="E18">
        <f>DATA!E20</f>
        <v>117.36</v>
      </c>
      <c r="F18">
        <f>DATA!F20</f>
        <v>96.41</v>
      </c>
      <c r="G18">
        <f>DATA!G20</f>
        <v>8.77</v>
      </c>
      <c r="H18">
        <f>DATA!H20</f>
        <v>71.91</v>
      </c>
      <c r="I18">
        <f>DATA!I20</f>
        <v>35334</v>
      </c>
      <c r="J18">
        <f>DATA!J20</f>
        <v>593500</v>
      </c>
      <c r="K18">
        <f>DATA!K20</f>
        <v>75.16</v>
      </c>
      <c r="L18">
        <f>DATA!L20</f>
        <v>98.01</v>
      </c>
      <c r="M18">
        <f>DATA!M20</f>
        <v>94.06</v>
      </c>
    </row>
    <row r="19" spans="1:13" x14ac:dyDescent="0.3">
      <c r="A19">
        <f>DATA!A21</f>
        <v>18</v>
      </c>
      <c r="B19" t="str">
        <f>DATA!B21</f>
        <v>NGANJUK</v>
      </c>
      <c r="C19">
        <f>DATA!C21</f>
        <v>1124.7</v>
      </c>
      <c r="D19">
        <f>DATA!D21</f>
        <v>46.9</v>
      </c>
      <c r="E19">
        <f>DATA!E21</f>
        <v>115.86</v>
      </c>
      <c r="F19">
        <f>DATA!F21</f>
        <v>94.17</v>
      </c>
      <c r="G19">
        <f>DATA!G21</f>
        <v>8.24</v>
      </c>
      <c r="H19">
        <f>DATA!H21</f>
        <v>66.89</v>
      </c>
      <c r="I19">
        <f>DATA!I21</f>
        <v>27910</v>
      </c>
      <c r="J19">
        <f>DATA!J21</f>
        <v>581282</v>
      </c>
      <c r="K19">
        <f>DATA!K21</f>
        <v>74.7</v>
      </c>
      <c r="L19">
        <f>DATA!L21</f>
        <v>98.86</v>
      </c>
      <c r="M19">
        <f>DATA!M21</f>
        <v>87.83</v>
      </c>
    </row>
    <row r="20" spans="1:13" x14ac:dyDescent="0.3">
      <c r="A20">
        <f>DATA!A22</f>
        <v>19</v>
      </c>
      <c r="B20" t="str">
        <f>DATA!B22</f>
        <v>MADIUN</v>
      </c>
      <c r="C20">
        <f>DATA!C22</f>
        <v>754.5</v>
      </c>
      <c r="D20">
        <f>DATA!D22</f>
        <v>43.48</v>
      </c>
      <c r="E20">
        <f>DATA!E22</f>
        <v>75.87</v>
      </c>
      <c r="F20">
        <f>DATA!F22</f>
        <v>90.84</v>
      </c>
      <c r="G20">
        <f>DATA!G22</f>
        <v>7.95</v>
      </c>
      <c r="H20">
        <f>DATA!H22</f>
        <v>72.489999999999995</v>
      </c>
      <c r="I20">
        <f>DATA!I22</f>
        <v>22746</v>
      </c>
      <c r="J20">
        <f>DATA!J22</f>
        <v>528863</v>
      </c>
      <c r="K20">
        <f>DATA!K22</f>
        <v>74.02</v>
      </c>
      <c r="L20">
        <f>DATA!L22</f>
        <v>96.39</v>
      </c>
      <c r="M20">
        <f>DATA!M22</f>
        <v>91.99</v>
      </c>
    </row>
    <row r="21" spans="1:13" x14ac:dyDescent="0.3">
      <c r="A21">
        <f>DATA!A23</f>
        <v>20</v>
      </c>
      <c r="B21" t="str">
        <f>DATA!B23</f>
        <v>MAGETAN</v>
      </c>
      <c r="C21">
        <f>DATA!C23</f>
        <v>681.7</v>
      </c>
      <c r="D21">
        <f>DATA!D23</f>
        <v>38.36</v>
      </c>
      <c r="E21">
        <f>DATA!E23</f>
        <v>62.49</v>
      </c>
      <c r="F21">
        <f>DATA!F23</f>
        <v>94.82</v>
      </c>
      <c r="G21">
        <f>DATA!G23</f>
        <v>8.67</v>
      </c>
      <c r="H21">
        <f>DATA!H23</f>
        <v>78.48</v>
      </c>
      <c r="I21">
        <f>DATA!I23</f>
        <v>17906</v>
      </c>
      <c r="J21">
        <f>DATA!J23</f>
        <v>564058</v>
      </c>
      <c r="K21">
        <f>DATA!K23</f>
        <v>76.3</v>
      </c>
      <c r="L21">
        <f>DATA!L23</f>
        <v>99.61</v>
      </c>
      <c r="M21">
        <f>DATA!M23</f>
        <v>92.9</v>
      </c>
    </row>
    <row r="22" spans="1:13" x14ac:dyDescent="0.3">
      <c r="A22">
        <f>DATA!A24</f>
        <v>21</v>
      </c>
      <c r="B22" t="str">
        <f>DATA!B24</f>
        <v>NGAWI</v>
      </c>
      <c r="C22">
        <f>DATA!C24</f>
        <v>880.7</v>
      </c>
      <c r="D22">
        <f>DATA!D24</f>
        <v>52.29</v>
      </c>
      <c r="E22">
        <f>DATA!E24</f>
        <v>121.3</v>
      </c>
      <c r="F22">
        <f>DATA!F24</f>
        <v>90.99</v>
      </c>
      <c r="G22">
        <f>DATA!G24</f>
        <v>7.78</v>
      </c>
      <c r="H22">
        <f>DATA!H24</f>
        <v>69.430000000000007</v>
      </c>
      <c r="I22">
        <f>DATA!I24</f>
        <v>11917</v>
      </c>
      <c r="J22">
        <f>DATA!J24</f>
        <v>535190</v>
      </c>
      <c r="K22">
        <f>DATA!K24</f>
        <v>73.28</v>
      </c>
      <c r="L22">
        <f>DATA!L24</f>
        <v>97.51</v>
      </c>
      <c r="M22">
        <f>DATA!M24</f>
        <v>85.42</v>
      </c>
    </row>
    <row r="23" spans="1:13" x14ac:dyDescent="0.3">
      <c r="A23">
        <f>DATA!A25</f>
        <v>22</v>
      </c>
      <c r="B23" t="str">
        <f>DATA!B25</f>
        <v>BOJONEGORO</v>
      </c>
      <c r="C23">
        <f>DATA!C25</f>
        <v>1319.6</v>
      </c>
      <c r="D23">
        <f>DATA!D25</f>
        <v>83.33</v>
      </c>
      <c r="E23">
        <f>DATA!E25</f>
        <v>153.25</v>
      </c>
      <c r="F23">
        <f>DATA!F25</f>
        <v>92.75</v>
      </c>
      <c r="G23">
        <f>DATA!G25</f>
        <v>7.45</v>
      </c>
      <c r="H23">
        <f>DATA!H25</f>
        <v>74.290000000000006</v>
      </c>
      <c r="I23">
        <f>DATA!I25</f>
        <v>36411</v>
      </c>
      <c r="J23">
        <f>DATA!J25</f>
        <v>591449</v>
      </c>
      <c r="K23">
        <f>DATA!K25</f>
        <v>71.8</v>
      </c>
      <c r="L23">
        <f>DATA!L25</f>
        <v>97.59</v>
      </c>
      <c r="M23">
        <f>DATA!M25</f>
        <v>92.63</v>
      </c>
    </row>
    <row r="24" spans="1:13" x14ac:dyDescent="0.3">
      <c r="A24">
        <f>DATA!A26</f>
        <v>23</v>
      </c>
      <c r="B24" t="str">
        <f>DATA!B26</f>
        <v>TUBAN</v>
      </c>
      <c r="C24">
        <f>DATA!C26</f>
        <v>1218.5999999999999</v>
      </c>
      <c r="D24">
        <f>DATA!D26</f>
        <v>35.549999999999997</v>
      </c>
      <c r="E24">
        <f>DATA!E26</f>
        <v>177.25</v>
      </c>
      <c r="F24">
        <f>DATA!F26</f>
        <v>91.69</v>
      </c>
      <c r="G24">
        <f>DATA!G26</f>
        <v>7.4</v>
      </c>
      <c r="H24">
        <f>DATA!H26</f>
        <v>74.73</v>
      </c>
      <c r="I24">
        <f>DATA!I26</f>
        <v>32097</v>
      </c>
      <c r="J24">
        <f>DATA!J26</f>
        <v>682590</v>
      </c>
      <c r="K24">
        <f>DATA!K26</f>
        <v>71.400000000000006</v>
      </c>
      <c r="L24">
        <f>DATA!L26</f>
        <v>95.22</v>
      </c>
      <c r="M24">
        <f>DATA!M26</f>
        <v>85.13</v>
      </c>
    </row>
    <row r="25" spans="1:13" x14ac:dyDescent="0.3">
      <c r="A25">
        <f>DATA!A27</f>
        <v>24</v>
      </c>
      <c r="B25" t="str">
        <f>DATA!B27</f>
        <v>LAMONGAN</v>
      </c>
      <c r="C25">
        <f>DATA!C27</f>
        <v>1369.5</v>
      </c>
      <c r="D25">
        <f>DATA!D27</f>
        <v>48.73</v>
      </c>
      <c r="E25">
        <f>DATA!E27</f>
        <v>149.94</v>
      </c>
      <c r="F25">
        <f>DATA!F27</f>
        <v>95.93</v>
      </c>
      <c r="G25">
        <f>DATA!G27</f>
        <v>8.34</v>
      </c>
      <c r="H25">
        <f>DATA!H27</f>
        <v>75.08</v>
      </c>
      <c r="I25">
        <f>DATA!I27</f>
        <v>45048</v>
      </c>
      <c r="J25">
        <f>DATA!J27</f>
        <v>738608</v>
      </c>
      <c r="K25">
        <f>DATA!K27</f>
        <v>75.290000000000006</v>
      </c>
      <c r="L25">
        <f>DATA!L27</f>
        <v>79.260000000000005</v>
      </c>
      <c r="M25">
        <f>DATA!M27</f>
        <v>95</v>
      </c>
    </row>
    <row r="26" spans="1:13" x14ac:dyDescent="0.3">
      <c r="A26">
        <f>DATA!A28</f>
        <v>25</v>
      </c>
      <c r="B26" t="str">
        <f>DATA!B28</f>
        <v>GRESIK</v>
      </c>
      <c r="C26">
        <f>DATA!C28</f>
        <v>1350.4</v>
      </c>
      <c r="D26">
        <f>DATA!D28</f>
        <v>53.05</v>
      </c>
      <c r="E26">
        <f>DATA!E28</f>
        <v>149.75</v>
      </c>
      <c r="F26">
        <f>DATA!F28</f>
        <v>98.39</v>
      </c>
      <c r="G26">
        <f>DATA!G28</f>
        <v>10.01</v>
      </c>
      <c r="H26">
        <f>DATA!H28</f>
        <v>70.12</v>
      </c>
      <c r="I26">
        <f>DATA!I28</f>
        <v>50368</v>
      </c>
      <c r="J26">
        <f>DATA!J28</f>
        <v>859823</v>
      </c>
      <c r="K26">
        <f>DATA!K28</f>
        <v>78.44</v>
      </c>
      <c r="L26">
        <f>DATA!L28</f>
        <v>92.54</v>
      </c>
      <c r="M26">
        <f>DATA!M28</f>
        <v>95</v>
      </c>
    </row>
    <row r="27" spans="1:13" x14ac:dyDescent="0.3">
      <c r="A27">
        <f>DATA!A29</f>
        <v>26</v>
      </c>
      <c r="B27" t="str">
        <f>DATA!B29</f>
        <v>BANGKALAN</v>
      </c>
      <c r="C27">
        <f>DATA!C29</f>
        <v>1091.8</v>
      </c>
      <c r="D27">
        <f>DATA!D29</f>
        <v>22.83</v>
      </c>
      <c r="E27">
        <f>DATA!E29</f>
        <v>196.66</v>
      </c>
      <c r="F27">
        <f>DATA!F29</f>
        <v>90.07</v>
      </c>
      <c r="G27">
        <f>DATA!G29</f>
        <v>5.99</v>
      </c>
      <c r="H27">
        <f>DATA!H29</f>
        <v>71.489999999999995</v>
      </c>
      <c r="I27">
        <f>DATA!I29</f>
        <v>37637</v>
      </c>
      <c r="J27">
        <f>DATA!J29</f>
        <v>506043</v>
      </c>
      <c r="K27">
        <f>DATA!K29</f>
        <v>66.819999999999993</v>
      </c>
      <c r="L27">
        <f>DATA!L29</f>
        <v>96.3</v>
      </c>
      <c r="M27">
        <f>DATA!M29</f>
        <v>50.3</v>
      </c>
    </row>
    <row r="28" spans="1:13" x14ac:dyDescent="0.3">
      <c r="A28">
        <f>DATA!A30</f>
        <v>27</v>
      </c>
      <c r="B28" t="str">
        <f>DATA!B30</f>
        <v>SAMPANG</v>
      </c>
      <c r="C28">
        <f>DATA!C30</f>
        <v>1004.5</v>
      </c>
      <c r="D28">
        <f>DATA!D30</f>
        <v>42.41</v>
      </c>
      <c r="E28">
        <f>DATA!E30</f>
        <v>221.71</v>
      </c>
      <c r="F28">
        <f>DATA!F30</f>
        <v>83.23</v>
      </c>
      <c r="G28">
        <f>DATA!G30</f>
        <v>5.07</v>
      </c>
      <c r="H28">
        <f>DATA!H30</f>
        <v>73.540000000000006</v>
      </c>
      <c r="I28">
        <f>DATA!I30</f>
        <v>15261</v>
      </c>
      <c r="J28">
        <f>DATA!J30</f>
        <v>456234</v>
      </c>
      <c r="K28">
        <f>DATA!K30</f>
        <v>66.19</v>
      </c>
      <c r="L28">
        <f>DATA!L30</f>
        <v>94.29</v>
      </c>
      <c r="M28">
        <f>DATA!M30</f>
        <v>82.86</v>
      </c>
    </row>
    <row r="29" spans="1:13" x14ac:dyDescent="0.3">
      <c r="A29">
        <f>DATA!A31</f>
        <v>28</v>
      </c>
      <c r="B29" t="str">
        <f>DATA!B31</f>
        <v>PAMEKASAN</v>
      </c>
      <c r="C29">
        <f>DATA!C31</f>
        <v>875.8</v>
      </c>
      <c r="D29">
        <f>DATA!D31</f>
        <v>60.89</v>
      </c>
      <c r="E29">
        <f>DATA!E31</f>
        <v>126.43</v>
      </c>
      <c r="F29">
        <f>DATA!F31</f>
        <v>91.66</v>
      </c>
      <c r="G29">
        <f>DATA!G31</f>
        <v>7.15</v>
      </c>
      <c r="H29">
        <f>DATA!H31</f>
        <v>7.14</v>
      </c>
      <c r="I29">
        <f>DATA!I31</f>
        <v>9056</v>
      </c>
      <c r="J29">
        <f>DATA!J31</f>
        <v>502460</v>
      </c>
      <c r="K29">
        <f>DATA!K31</f>
        <v>70.319999999999993</v>
      </c>
      <c r="L29">
        <f>DATA!L31</f>
        <v>97.91</v>
      </c>
      <c r="M29">
        <f>DATA!M31</f>
        <v>71.099999999999994</v>
      </c>
    </row>
    <row r="30" spans="1:13" x14ac:dyDescent="0.3">
      <c r="A30">
        <f>DATA!A32</f>
        <v>29</v>
      </c>
      <c r="B30" t="str">
        <f>DATA!B32</f>
        <v>SUMENEP</v>
      </c>
      <c r="C30">
        <f>DATA!C32</f>
        <v>1146.5999999999999</v>
      </c>
      <c r="D30">
        <f>DATA!D32</f>
        <v>41.53</v>
      </c>
      <c r="E30">
        <f>DATA!E32</f>
        <v>206.1</v>
      </c>
      <c r="F30">
        <f>DATA!F32</f>
        <v>87.22</v>
      </c>
      <c r="G30">
        <f>DATA!G32</f>
        <v>5.94</v>
      </c>
      <c r="H30">
        <f>DATA!H32</f>
        <v>78.86</v>
      </c>
      <c r="I30">
        <f>DATA!I32</f>
        <v>12463</v>
      </c>
      <c r="J30">
        <f>DATA!J32</f>
        <v>1052321</v>
      </c>
      <c r="K30">
        <f>DATA!K32</f>
        <v>69.13</v>
      </c>
      <c r="L30">
        <f>DATA!L32</f>
        <v>98.1</v>
      </c>
      <c r="M30">
        <f>DATA!M32</f>
        <v>70.260000000000005</v>
      </c>
    </row>
    <row r="31" spans="1:13" x14ac:dyDescent="0.3">
      <c r="A31">
        <f>DATA!A33</f>
        <v>30</v>
      </c>
      <c r="B31" t="str">
        <f>DATA!B33</f>
        <v>KEDIRI</v>
      </c>
      <c r="C31">
        <f>DATA!C33</f>
        <v>295.2</v>
      </c>
      <c r="D31">
        <f>DATA!D33</f>
        <v>58.96</v>
      </c>
      <c r="E31">
        <f>DATA!E33</f>
        <v>21.03</v>
      </c>
      <c r="F31">
        <f>DATA!F33</f>
        <v>98.86</v>
      </c>
      <c r="G31">
        <f>DATA!G33</f>
        <v>10.69</v>
      </c>
      <c r="H31">
        <f>DATA!H33</f>
        <v>71.83</v>
      </c>
      <c r="I31">
        <f>DATA!I33</f>
        <v>6754</v>
      </c>
      <c r="J31">
        <f>DATA!J33</f>
        <v>685402</v>
      </c>
      <c r="K31">
        <f>DATA!K33</f>
        <v>80.97</v>
      </c>
      <c r="L31">
        <f>DATA!L33</f>
        <v>99.6</v>
      </c>
      <c r="M31">
        <f>DATA!M33</f>
        <v>96.41</v>
      </c>
    </row>
    <row r="32" spans="1:13" x14ac:dyDescent="0.3">
      <c r="A32">
        <f>DATA!A34</f>
        <v>31</v>
      </c>
      <c r="B32" t="str">
        <f>DATA!B34</f>
        <v>BLITAR</v>
      </c>
      <c r="C32">
        <f>DATA!C34</f>
        <v>153.4</v>
      </c>
      <c r="D32">
        <f>DATA!D34</f>
        <v>64.430000000000007</v>
      </c>
      <c r="E32">
        <f>DATA!E34</f>
        <v>10.61</v>
      </c>
      <c r="F32">
        <f>DATA!F34</f>
        <v>98.82</v>
      </c>
      <c r="G32">
        <f>DATA!G34</f>
        <v>10.78</v>
      </c>
      <c r="H32">
        <f>DATA!H34</f>
        <v>72.260000000000005</v>
      </c>
      <c r="I32">
        <f>DATA!I34</f>
        <v>4571</v>
      </c>
      <c r="J32">
        <f>DATA!J34</f>
        <v>705624</v>
      </c>
      <c r="K32">
        <f>DATA!K34</f>
        <v>80.78</v>
      </c>
      <c r="L32">
        <f>DATA!L34</f>
        <v>98.79</v>
      </c>
      <c r="M32">
        <f>DATA!M34</f>
        <v>96.22</v>
      </c>
    </row>
    <row r="33" spans="1:13" x14ac:dyDescent="0.3">
      <c r="A33">
        <f>DATA!A35</f>
        <v>32</v>
      </c>
      <c r="B33" t="str">
        <f>DATA!B35</f>
        <v>MALANG</v>
      </c>
      <c r="C33">
        <f>DATA!C35</f>
        <v>865.3</v>
      </c>
      <c r="D33">
        <f>DATA!D35</f>
        <v>38.29</v>
      </c>
      <c r="E33">
        <f>DATA!E35</f>
        <v>37.78</v>
      </c>
      <c r="F33">
        <f>DATA!F35</f>
        <v>98.24</v>
      </c>
      <c r="G33">
        <f>DATA!G35</f>
        <v>10.94</v>
      </c>
      <c r="H33">
        <f>DATA!H35</f>
        <v>67.58</v>
      </c>
      <c r="I33">
        <f>DATA!I35</f>
        <v>31286</v>
      </c>
      <c r="J33">
        <f>DATA!J35</f>
        <v>742935</v>
      </c>
      <c r="K33">
        <f>DATA!K35</f>
        <v>84</v>
      </c>
      <c r="L33">
        <f>DATA!L35</f>
        <v>99.06</v>
      </c>
      <c r="M33">
        <f>DATA!M35</f>
        <v>86.36</v>
      </c>
    </row>
    <row r="34" spans="1:13" x14ac:dyDescent="0.3">
      <c r="A34">
        <f>DATA!A36</f>
        <v>33</v>
      </c>
      <c r="B34" t="str">
        <f>DATA!B36</f>
        <v>PROBOLINGGO</v>
      </c>
      <c r="C34">
        <f>DATA!C36</f>
        <v>247</v>
      </c>
      <c r="D34">
        <f>DATA!D36</f>
        <v>60.99</v>
      </c>
      <c r="E34">
        <f>DATA!E36</f>
        <v>15.86</v>
      </c>
      <c r="F34">
        <f>DATA!F36</f>
        <v>96.64</v>
      </c>
      <c r="G34">
        <f>DATA!G36</f>
        <v>9.56</v>
      </c>
      <c r="H34">
        <f>DATA!H36</f>
        <v>70.61</v>
      </c>
      <c r="I34">
        <f>DATA!I36</f>
        <v>6059</v>
      </c>
      <c r="J34">
        <f>DATA!J36</f>
        <v>576394</v>
      </c>
      <c r="K34">
        <f>DATA!K36</f>
        <v>76.930000000000007</v>
      </c>
      <c r="L34">
        <f>DATA!L36</f>
        <v>100</v>
      </c>
      <c r="M34">
        <f>DATA!M36</f>
        <v>88.27</v>
      </c>
    </row>
    <row r="35" spans="1:13" x14ac:dyDescent="0.3">
      <c r="A35">
        <f>DATA!A37</f>
        <v>34</v>
      </c>
      <c r="B35" t="str">
        <f>DATA!B37</f>
        <v>PASURUAN</v>
      </c>
      <c r="C35">
        <f>DATA!C37</f>
        <v>216.4</v>
      </c>
      <c r="D35">
        <f>DATA!D37</f>
        <v>65.92</v>
      </c>
      <c r="E35">
        <f>DATA!E37</f>
        <v>13.56</v>
      </c>
      <c r="F35">
        <f>DATA!F37</f>
        <v>96.71</v>
      </c>
      <c r="G35">
        <f>DATA!G37</f>
        <v>9.7799999999999994</v>
      </c>
      <c r="H35">
        <f>DATA!H37</f>
        <v>75.650000000000006</v>
      </c>
      <c r="I35">
        <f>DATA!I37</f>
        <v>7015</v>
      </c>
      <c r="J35">
        <f>DATA!J37</f>
        <v>746400</v>
      </c>
      <c r="K35">
        <f>DATA!K37</f>
        <v>78.3</v>
      </c>
      <c r="L35">
        <f>DATA!L37</f>
        <v>99.38</v>
      </c>
      <c r="M35">
        <f>DATA!M37</f>
        <v>91.73</v>
      </c>
    </row>
    <row r="36" spans="1:13" x14ac:dyDescent="0.3">
      <c r="A36">
        <f>DATA!A38</f>
        <v>35</v>
      </c>
      <c r="B36" t="str">
        <f>DATA!B38</f>
        <v>MOJOKERTO</v>
      </c>
      <c r="C36">
        <f>DATA!C38</f>
        <v>136.1</v>
      </c>
      <c r="D36">
        <f>DATA!D38</f>
        <v>57.7</v>
      </c>
      <c r="E36">
        <f>DATA!E38</f>
        <v>7.65</v>
      </c>
      <c r="F36">
        <f>DATA!F38</f>
        <v>98.94</v>
      </c>
      <c r="G36">
        <f>DATA!G38</f>
        <v>11.05</v>
      </c>
      <c r="H36">
        <f>DATA!H38</f>
        <v>72.5</v>
      </c>
      <c r="I36">
        <f>DATA!I38</f>
        <v>3629</v>
      </c>
      <c r="J36">
        <f>DATA!J38</f>
        <v>723505</v>
      </c>
      <c r="K36">
        <f>DATA!K38</f>
        <v>80.900000000000006</v>
      </c>
      <c r="L36">
        <f>DATA!L38</f>
        <v>99.95</v>
      </c>
      <c r="M36">
        <f>DATA!M38</f>
        <v>96.48</v>
      </c>
    </row>
    <row r="37" spans="1:13" x14ac:dyDescent="0.3">
      <c r="A37">
        <f>DATA!A39</f>
        <v>36</v>
      </c>
      <c r="B37" t="str">
        <f>DATA!B39</f>
        <v>MADIUN</v>
      </c>
      <c r="C37">
        <f>DATA!C39</f>
        <v>200</v>
      </c>
      <c r="D37">
        <f>DATA!D39</f>
        <v>56.84</v>
      </c>
      <c r="E37">
        <f>DATA!E39</f>
        <v>8.4600000000000009</v>
      </c>
      <c r="F37">
        <f>DATA!F39</f>
        <v>99.14</v>
      </c>
      <c r="G37">
        <f>DATA!G39</f>
        <v>11.82</v>
      </c>
      <c r="H37">
        <f>DATA!H39</f>
        <v>69.290000000000006</v>
      </c>
      <c r="I37">
        <f>DATA!I39</f>
        <v>6539</v>
      </c>
      <c r="J37">
        <f>DATA!J39</f>
        <v>845296</v>
      </c>
      <c r="K37">
        <f>DATA!K39</f>
        <v>83.71</v>
      </c>
      <c r="L37">
        <f>DATA!L39</f>
        <v>99.1</v>
      </c>
      <c r="M37">
        <f>DATA!M39</f>
        <v>98.18</v>
      </c>
    </row>
    <row r="38" spans="1:13" x14ac:dyDescent="0.3">
      <c r="A38">
        <f>DATA!A40</f>
        <v>37</v>
      </c>
      <c r="B38" t="str">
        <f>DATA!B40</f>
        <v>SURABAYA</v>
      </c>
      <c r="C38">
        <f>DATA!C40</f>
        <v>2911.4</v>
      </c>
      <c r="D38">
        <f>DATA!D40</f>
        <v>50.17</v>
      </c>
      <c r="E38">
        <f>DATA!E40</f>
        <v>136.37</v>
      </c>
      <c r="F38">
        <f>DATA!F40</f>
        <v>99.32</v>
      </c>
      <c r="G38">
        <f>DATA!G40</f>
        <v>10.7</v>
      </c>
      <c r="H38">
        <f>DATA!H40</f>
        <v>68.73</v>
      </c>
      <c r="I38">
        <f>DATA!I40</f>
        <v>106120</v>
      </c>
      <c r="J38">
        <f>DATA!J40</f>
        <v>948701</v>
      </c>
      <c r="K38">
        <f>DATA!K40</f>
        <v>83.99</v>
      </c>
      <c r="L38">
        <f>DATA!L40</f>
        <v>98.15</v>
      </c>
      <c r="M38">
        <f>DATA!M40</f>
        <v>97.81</v>
      </c>
    </row>
    <row r="39" spans="1:13" x14ac:dyDescent="0.3">
      <c r="A39">
        <f>DATA!A41</f>
        <v>38</v>
      </c>
      <c r="B39" t="str">
        <f>DATA!B41</f>
        <v>BATU</v>
      </c>
      <c r="C39">
        <f>DATA!C41</f>
        <v>220.2</v>
      </c>
      <c r="D39">
        <f>DATA!D41</f>
        <v>44.35</v>
      </c>
      <c r="E39">
        <f>DATA!E41</f>
        <v>7.1</v>
      </c>
      <c r="F39">
        <f>DATA!F41</f>
        <v>98.6</v>
      </c>
      <c r="G39">
        <f>DATA!G41</f>
        <v>9.85</v>
      </c>
      <c r="H39">
        <f>DATA!H41</f>
        <v>78.989999999999995</v>
      </c>
      <c r="I39">
        <f>DATA!I41</f>
        <v>6151</v>
      </c>
      <c r="J39">
        <f>DATA!J41</f>
        <v>722176</v>
      </c>
      <c r="K39">
        <f>DATA!K41</f>
        <v>79.069999999999993</v>
      </c>
      <c r="L39">
        <f>DATA!L41</f>
        <v>99.16</v>
      </c>
      <c r="M39">
        <f>DATA!M41</f>
        <v>95.06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13</vt:i4>
      </vt:variant>
    </vt:vector>
  </HeadingPairs>
  <TitlesOfParts>
    <vt:vector size="13" baseType="lpstr">
      <vt:lpstr>DATA</vt:lpstr>
      <vt:lpstr>Lembar1</vt:lpstr>
      <vt:lpstr>VIF</vt:lpstr>
      <vt:lpstr>PRE-PROCESSING</vt:lpstr>
      <vt:lpstr>SELF ORGANIZING MAP</vt:lpstr>
      <vt:lpstr>silhoette skor</vt:lpstr>
      <vt:lpstr>DATA2</vt:lpstr>
      <vt:lpstr>Lembar3</vt:lpstr>
      <vt:lpstr>Lembar2</vt:lpstr>
      <vt:lpstr>Lembar4</vt:lpstr>
      <vt:lpstr>Lembar5</vt:lpstr>
      <vt:lpstr>ASA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barizi</dc:creator>
  <cp:lastModifiedBy>ahmad barizi</cp:lastModifiedBy>
  <dcterms:created xsi:type="dcterms:W3CDTF">2024-07-17T07:34:43Z</dcterms:created>
  <dcterms:modified xsi:type="dcterms:W3CDTF">2025-02-17T13:34:01Z</dcterms:modified>
</cp:coreProperties>
</file>