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4"/>
  </bookViews>
  <sheets>
    <sheet name="الوارد" sheetId="24" r:id="rId1"/>
    <sheet name="اجمالي الوارد" sheetId="25" r:id="rId2"/>
    <sheet name="المبيعات" sheetId="28" r:id="rId3"/>
    <sheet name="اجمالي المبيعات" sheetId="27" r:id="rId4"/>
    <sheet name="ماستر" sheetId="1" r:id="rId5"/>
    <sheet name="ماستر 2" sheetId="37" r:id="rId6"/>
    <sheet name="النخيل" sheetId="21" r:id="rId7"/>
    <sheet name="شبرا4" sheetId="5" r:id="rId8"/>
    <sheet name="السلام" sheetId="23" r:id="rId9"/>
    <sheet name="شبرا1" sheetId="2" r:id="rId10"/>
    <sheet name="شبرا2" sheetId="3" r:id="rId11"/>
    <sheet name="شبرا3" sheetId="4" r:id="rId12"/>
    <sheet name="شل1" sheetId="6" r:id="rId13"/>
    <sheet name="شل2" sheetId="7" r:id="rId14"/>
    <sheet name="الجلالة" sheetId="8" r:id="rId15"/>
    <sheet name="الواحة1" sheetId="9" r:id="rId16"/>
    <sheet name="الواحة2" sheetId="10" r:id="rId17"/>
    <sheet name="الكاب" sheetId="11" r:id="rId18"/>
    <sheet name="الساحل" sheetId="12" r:id="rId19"/>
    <sheet name="العامرية" sheetId="13" r:id="rId20"/>
    <sheet name="الضبعة7" sheetId="14" r:id="rId21"/>
    <sheet name="الضبعة8" sheetId="15" r:id="rId22"/>
    <sheet name="الصنافين1" sheetId="16" r:id="rId23"/>
    <sheet name="الصنافين2" sheetId="20" r:id="rId24"/>
    <sheet name="الخطاطبة1" sheetId="17" r:id="rId25"/>
    <sheet name="الخطاطبة2" sheetId="18" r:id="rId26"/>
    <sheet name="النوبارية" sheetId="26" r:id="rId27"/>
    <sheet name="ماستر2" sheetId="29" r:id="rId28"/>
    <sheet name="زايد1" sheetId="33" r:id="rId29"/>
    <sheet name="زايد2" sheetId="34" r:id="rId30"/>
    <sheet name="اكتوبر1" sheetId="35" r:id="rId31"/>
    <sheet name="اكتوبر2" sheetId="36" r:id="rId32"/>
    <sheet name="اكتوبر  3" sheetId="38" r:id="rId33"/>
    <sheet name="الشهيد 1" sheetId="39" r:id="rId34"/>
    <sheet name="الشهيد 2" sheetId="40" r:id="rId35"/>
    <sheet name="وادي النطرون" sheetId="41" r:id="rId36"/>
  </sheets>
  <externalReferences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</externalReferences>
  <definedNames>
    <definedName name="_xlnm.Print_Area" localSheetId="3">'اجمالي المبيعات'!$A$1:$Q$43</definedName>
    <definedName name="_xlnm.Print_Area" localSheetId="1">'اجمالي الوارد'!$A$1:$Q$46</definedName>
    <definedName name="_xlnm.Print_Area" localSheetId="2">المبيعات!$A$1:$EK$40</definedName>
    <definedName name="_xlnm.Print_Area" localSheetId="0">الوارد!$A$1:$DQ$41</definedName>
  </definedNames>
  <calcPr calcId="152511"/>
</workbook>
</file>

<file path=xl/calcChain.xml><?xml version="1.0" encoding="utf-8"?>
<calcChain xmlns="http://schemas.openxmlformats.org/spreadsheetml/2006/main">
  <c r="O17" i="27" l="1"/>
  <c r="O18" i="27"/>
  <c r="O27" i="27"/>
  <c r="O28" i="27"/>
  <c r="S37" i="38" l="1"/>
  <c r="M37" i="38"/>
  <c r="L37" i="38"/>
  <c r="I37" i="38"/>
  <c r="H37" i="38"/>
  <c r="E37" i="38"/>
  <c r="O37" i="36"/>
  <c r="I37" i="36"/>
  <c r="H37" i="36"/>
  <c r="E37" i="36"/>
  <c r="O37" i="35"/>
  <c r="I37" i="35"/>
  <c r="H37" i="35"/>
  <c r="E37" i="35"/>
  <c r="O37" i="34"/>
  <c r="I37" i="34"/>
  <c r="H37" i="34"/>
  <c r="E37" i="34"/>
  <c r="O37" i="33"/>
  <c r="I37" i="33"/>
  <c r="H37" i="33"/>
  <c r="E37" i="33"/>
  <c r="O37" i="29"/>
  <c r="I37" i="29"/>
  <c r="H37" i="29"/>
  <c r="E37" i="29"/>
  <c r="W37" i="26"/>
  <c r="Q37" i="26"/>
  <c r="P37" i="26"/>
  <c r="M37" i="26"/>
  <c r="L37" i="26"/>
  <c r="I37" i="26"/>
  <c r="H37" i="26"/>
  <c r="E37" i="26"/>
  <c r="S37" i="18"/>
  <c r="M37" i="18"/>
  <c r="L37" i="18"/>
  <c r="I37" i="18"/>
  <c r="H37" i="18"/>
  <c r="E37" i="18"/>
  <c r="S37" i="17"/>
  <c r="M37" i="17"/>
  <c r="L37" i="17"/>
  <c r="I37" i="17"/>
  <c r="H37" i="17"/>
  <c r="E37" i="17"/>
  <c r="S37" i="20"/>
  <c r="M37" i="20"/>
  <c r="L37" i="20"/>
  <c r="I37" i="20"/>
  <c r="H37" i="20"/>
  <c r="E37" i="20"/>
  <c r="S37" i="16"/>
  <c r="M37" i="16"/>
  <c r="L37" i="16"/>
  <c r="I37" i="16"/>
  <c r="H37" i="16"/>
  <c r="E37" i="16"/>
  <c r="O37" i="15"/>
  <c r="I37" i="15"/>
  <c r="H37" i="15"/>
  <c r="E37" i="15"/>
  <c r="S37" i="14"/>
  <c r="M37" i="14"/>
  <c r="L37" i="14"/>
  <c r="I37" i="14"/>
  <c r="H37" i="14"/>
  <c r="E37" i="14"/>
  <c r="O37" i="13"/>
  <c r="I37" i="13"/>
  <c r="H37" i="13"/>
  <c r="E37" i="13"/>
  <c r="S37" i="12"/>
  <c r="M37" i="12"/>
  <c r="L37" i="12"/>
  <c r="I37" i="12"/>
  <c r="H37" i="12"/>
  <c r="E37" i="12"/>
  <c r="S37" i="11"/>
  <c r="M37" i="11"/>
  <c r="L37" i="11"/>
  <c r="I37" i="11"/>
  <c r="H37" i="11"/>
  <c r="E37" i="11"/>
  <c r="O37" i="10"/>
  <c r="I37" i="10"/>
  <c r="H37" i="10"/>
  <c r="E37" i="10"/>
  <c r="S37" i="9"/>
  <c r="M37" i="9"/>
  <c r="L37" i="9"/>
  <c r="I37" i="9"/>
  <c r="H37" i="9"/>
  <c r="E37" i="9"/>
  <c r="S37" i="8"/>
  <c r="M37" i="8"/>
  <c r="L37" i="8"/>
  <c r="I37" i="8"/>
  <c r="H37" i="8"/>
  <c r="E37" i="8"/>
  <c r="S37" i="7"/>
  <c r="M37" i="7"/>
  <c r="L37" i="7"/>
  <c r="I37" i="7"/>
  <c r="H37" i="7"/>
  <c r="E37" i="7"/>
  <c r="O37" i="6"/>
  <c r="I37" i="6"/>
  <c r="H37" i="6"/>
  <c r="E37" i="6"/>
  <c r="S37" i="4"/>
  <c r="M37" i="4"/>
  <c r="L37" i="4"/>
  <c r="I37" i="4"/>
  <c r="H37" i="4"/>
  <c r="E37" i="4"/>
  <c r="S37" i="3"/>
  <c r="M37" i="3"/>
  <c r="L37" i="3"/>
  <c r="I37" i="3"/>
  <c r="H37" i="3"/>
  <c r="E37" i="3"/>
  <c r="S37" i="23"/>
  <c r="M37" i="23"/>
  <c r="L37" i="23"/>
  <c r="I37" i="23"/>
  <c r="H37" i="23"/>
  <c r="E37" i="23"/>
  <c r="S37" i="5"/>
  <c r="M37" i="5"/>
  <c r="L37" i="5"/>
  <c r="I37" i="5"/>
  <c r="H37" i="5"/>
  <c r="E37" i="5"/>
  <c r="O37" i="21"/>
  <c r="I37" i="21"/>
  <c r="H37" i="21"/>
  <c r="E37" i="21"/>
  <c r="O37" i="37"/>
  <c r="I37" i="37"/>
  <c r="H37" i="37"/>
  <c r="E37" i="37"/>
  <c r="O37" i="1"/>
  <c r="I37" i="1"/>
  <c r="H37" i="1"/>
  <c r="E37" i="1"/>
  <c r="W37" i="2"/>
  <c r="Q37" i="2"/>
  <c r="P37" i="2"/>
  <c r="M37" i="2"/>
  <c r="L37" i="2"/>
  <c r="I37" i="2"/>
  <c r="H37" i="2"/>
  <c r="E37" i="2"/>
  <c r="D34" i="2"/>
  <c r="D37" i="41" l="1"/>
  <c r="S36" i="41"/>
  <c r="M36" i="41"/>
  <c r="L36" i="41"/>
  <c r="I36" i="41"/>
  <c r="H36" i="41"/>
  <c r="E36" i="41"/>
  <c r="D36" i="41"/>
  <c r="S35" i="41"/>
  <c r="M35" i="41"/>
  <c r="L35" i="41"/>
  <c r="I35" i="41"/>
  <c r="H35" i="41"/>
  <c r="E35" i="41"/>
  <c r="D35" i="41"/>
  <c r="S34" i="41"/>
  <c r="M34" i="41"/>
  <c r="L34" i="41"/>
  <c r="I34" i="41"/>
  <c r="H34" i="41"/>
  <c r="E34" i="41"/>
  <c r="D34" i="41"/>
  <c r="S33" i="41"/>
  <c r="M33" i="41"/>
  <c r="L33" i="41"/>
  <c r="I33" i="41"/>
  <c r="H33" i="41"/>
  <c r="E33" i="41"/>
  <c r="D33" i="41"/>
  <c r="S32" i="41"/>
  <c r="M32" i="41"/>
  <c r="L32" i="41"/>
  <c r="I32" i="41"/>
  <c r="H32" i="41"/>
  <c r="E32" i="41"/>
  <c r="D32" i="41"/>
  <c r="S31" i="41"/>
  <c r="M31" i="41"/>
  <c r="L31" i="41"/>
  <c r="I31" i="41"/>
  <c r="H31" i="41"/>
  <c r="E31" i="41"/>
  <c r="D31" i="41"/>
  <c r="S30" i="41"/>
  <c r="M30" i="41"/>
  <c r="L30" i="41"/>
  <c r="I30" i="41"/>
  <c r="H30" i="41"/>
  <c r="E30" i="41"/>
  <c r="D30" i="41"/>
  <c r="S29" i="41"/>
  <c r="M29" i="41"/>
  <c r="L29" i="41"/>
  <c r="I29" i="41"/>
  <c r="H29" i="41"/>
  <c r="E29" i="41"/>
  <c r="D29" i="41"/>
  <c r="S28" i="41"/>
  <c r="M28" i="41"/>
  <c r="L28" i="41"/>
  <c r="I28" i="41"/>
  <c r="H28" i="41"/>
  <c r="E28" i="41"/>
  <c r="D28" i="41"/>
  <c r="S27" i="41"/>
  <c r="M27" i="41"/>
  <c r="L27" i="41"/>
  <c r="I27" i="41"/>
  <c r="H27" i="41"/>
  <c r="E27" i="41"/>
  <c r="D27" i="41"/>
  <c r="S26" i="41"/>
  <c r="M26" i="41"/>
  <c r="L26" i="41"/>
  <c r="I26" i="41"/>
  <c r="H26" i="41"/>
  <c r="E26" i="41"/>
  <c r="D26" i="41"/>
  <c r="S25" i="41"/>
  <c r="M25" i="41"/>
  <c r="L25" i="41"/>
  <c r="I25" i="41"/>
  <c r="H25" i="41"/>
  <c r="E25" i="41"/>
  <c r="D25" i="41"/>
  <c r="S24" i="41"/>
  <c r="M24" i="41"/>
  <c r="L24" i="41"/>
  <c r="I24" i="41"/>
  <c r="H24" i="41"/>
  <c r="E24" i="41"/>
  <c r="D24" i="41"/>
  <c r="S23" i="41"/>
  <c r="M23" i="41"/>
  <c r="L23" i="41"/>
  <c r="I23" i="41"/>
  <c r="H23" i="41"/>
  <c r="E23" i="41"/>
  <c r="D23" i="41"/>
  <c r="S22" i="41"/>
  <c r="M22" i="41"/>
  <c r="L22" i="41"/>
  <c r="I22" i="41"/>
  <c r="H22" i="41"/>
  <c r="E22" i="41"/>
  <c r="D22" i="41"/>
  <c r="S21" i="41"/>
  <c r="M21" i="41"/>
  <c r="L21" i="41"/>
  <c r="I21" i="41"/>
  <c r="H21" i="41"/>
  <c r="E21" i="41"/>
  <c r="D21" i="41"/>
  <c r="S20" i="41"/>
  <c r="M20" i="41"/>
  <c r="L20" i="41"/>
  <c r="I20" i="41"/>
  <c r="H20" i="41"/>
  <c r="E20" i="41"/>
  <c r="D20" i="41"/>
  <c r="S19" i="41"/>
  <c r="M19" i="41"/>
  <c r="L19" i="41"/>
  <c r="I19" i="41"/>
  <c r="H19" i="41"/>
  <c r="E19" i="41"/>
  <c r="D19" i="41"/>
  <c r="S18" i="41"/>
  <c r="M18" i="41"/>
  <c r="L18" i="41"/>
  <c r="I18" i="41"/>
  <c r="H18" i="41"/>
  <c r="E18" i="41"/>
  <c r="D18" i="41"/>
  <c r="S17" i="41"/>
  <c r="M17" i="41"/>
  <c r="L17" i="41"/>
  <c r="I17" i="41"/>
  <c r="H17" i="41"/>
  <c r="E17" i="41"/>
  <c r="D17" i="41"/>
  <c r="S16" i="41"/>
  <c r="M16" i="41"/>
  <c r="L16" i="41"/>
  <c r="I16" i="41"/>
  <c r="H16" i="41"/>
  <c r="E16" i="41"/>
  <c r="D16" i="41"/>
  <c r="S15" i="41"/>
  <c r="M15" i="41"/>
  <c r="L15" i="41"/>
  <c r="I15" i="41"/>
  <c r="H15" i="41"/>
  <c r="E15" i="41"/>
  <c r="D15" i="41"/>
  <c r="S14" i="41"/>
  <c r="M14" i="41"/>
  <c r="L14" i="41"/>
  <c r="I14" i="41"/>
  <c r="H14" i="41"/>
  <c r="E14" i="41"/>
  <c r="D14" i="41"/>
  <c r="S13" i="41"/>
  <c r="M13" i="41"/>
  <c r="L13" i="41"/>
  <c r="I13" i="41"/>
  <c r="H13" i="41"/>
  <c r="E13" i="41"/>
  <c r="D13" i="41"/>
  <c r="S12" i="41"/>
  <c r="M12" i="41"/>
  <c r="L12" i="41"/>
  <c r="I12" i="41"/>
  <c r="H12" i="41"/>
  <c r="E12" i="41"/>
  <c r="D12" i="41"/>
  <c r="S11" i="41"/>
  <c r="M11" i="41"/>
  <c r="L11" i="41"/>
  <c r="I11" i="41"/>
  <c r="H11" i="41"/>
  <c r="E11" i="41"/>
  <c r="D11" i="41"/>
  <c r="S10" i="41"/>
  <c r="M10" i="41"/>
  <c r="L10" i="41"/>
  <c r="I10" i="41"/>
  <c r="H10" i="41"/>
  <c r="E10" i="41"/>
  <c r="D10" i="41"/>
  <c r="S9" i="41"/>
  <c r="M9" i="41"/>
  <c r="L9" i="41"/>
  <c r="I9" i="41"/>
  <c r="H9" i="41"/>
  <c r="E9" i="41"/>
  <c r="D9" i="41"/>
  <c r="S8" i="41"/>
  <c r="M8" i="41"/>
  <c r="L8" i="41"/>
  <c r="I8" i="41"/>
  <c r="H8" i="41"/>
  <c r="E8" i="41"/>
  <c r="D8" i="41"/>
  <c r="D37" i="40"/>
  <c r="O36" i="40"/>
  <c r="I36" i="40"/>
  <c r="H36" i="40"/>
  <c r="E36" i="40"/>
  <c r="D36" i="40"/>
  <c r="O35" i="40"/>
  <c r="I35" i="40"/>
  <c r="H35" i="40"/>
  <c r="E35" i="40"/>
  <c r="D35" i="40"/>
  <c r="O34" i="40"/>
  <c r="I34" i="40"/>
  <c r="H34" i="40"/>
  <c r="E34" i="40"/>
  <c r="D34" i="40"/>
  <c r="O33" i="40"/>
  <c r="I33" i="40"/>
  <c r="H33" i="40"/>
  <c r="E33" i="40"/>
  <c r="D33" i="40"/>
  <c r="O32" i="40"/>
  <c r="I32" i="40"/>
  <c r="H32" i="40"/>
  <c r="E32" i="40"/>
  <c r="D32" i="40"/>
  <c r="O31" i="40"/>
  <c r="I31" i="40"/>
  <c r="H31" i="40"/>
  <c r="E31" i="40"/>
  <c r="D31" i="40"/>
  <c r="O30" i="40"/>
  <c r="I30" i="40"/>
  <c r="H30" i="40"/>
  <c r="E30" i="40"/>
  <c r="D30" i="40"/>
  <c r="O29" i="40"/>
  <c r="I29" i="40"/>
  <c r="H29" i="40"/>
  <c r="E29" i="40"/>
  <c r="D29" i="40"/>
  <c r="O28" i="40"/>
  <c r="I28" i="40"/>
  <c r="H28" i="40"/>
  <c r="E28" i="40"/>
  <c r="D28" i="40"/>
  <c r="O27" i="40"/>
  <c r="I27" i="40"/>
  <c r="H27" i="40"/>
  <c r="E27" i="40"/>
  <c r="D27" i="40"/>
  <c r="O26" i="40"/>
  <c r="I26" i="40"/>
  <c r="H26" i="40"/>
  <c r="E26" i="40"/>
  <c r="D26" i="40"/>
  <c r="O25" i="40"/>
  <c r="I25" i="40"/>
  <c r="H25" i="40"/>
  <c r="E25" i="40"/>
  <c r="D25" i="40"/>
  <c r="O24" i="40"/>
  <c r="I24" i="40"/>
  <c r="H24" i="40"/>
  <c r="E24" i="40"/>
  <c r="D24" i="40"/>
  <c r="O23" i="40"/>
  <c r="I23" i="40"/>
  <c r="H23" i="40"/>
  <c r="E23" i="40"/>
  <c r="D23" i="40"/>
  <c r="O22" i="40"/>
  <c r="I22" i="40"/>
  <c r="H22" i="40"/>
  <c r="E22" i="40"/>
  <c r="D22" i="40"/>
  <c r="O21" i="40"/>
  <c r="I21" i="40"/>
  <c r="H21" i="40"/>
  <c r="E21" i="40"/>
  <c r="D21" i="40"/>
  <c r="O20" i="40"/>
  <c r="I20" i="40"/>
  <c r="H20" i="40"/>
  <c r="E20" i="40"/>
  <c r="D20" i="40"/>
  <c r="O19" i="40"/>
  <c r="I19" i="40"/>
  <c r="H19" i="40"/>
  <c r="E19" i="40"/>
  <c r="D19" i="40"/>
  <c r="O18" i="40"/>
  <c r="I18" i="40"/>
  <c r="H18" i="40"/>
  <c r="E18" i="40"/>
  <c r="D18" i="40"/>
  <c r="O17" i="40"/>
  <c r="I17" i="40"/>
  <c r="H17" i="40"/>
  <c r="E17" i="40"/>
  <c r="D17" i="40"/>
  <c r="O16" i="40"/>
  <c r="I16" i="40"/>
  <c r="H16" i="40"/>
  <c r="E16" i="40"/>
  <c r="D16" i="40"/>
  <c r="O15" i="40"/>
  <c r="I15" i="40"/>
  <c r="H15" i="40"/>
  <c r="E15" i="40"/>
  <c r="D15" i="40"/>
  <c r="O14" i="40"/>
  <c r="I14" i="40"/>
  <c r="H14" i="40"/>
  <c r="E14" i="40"/>
  <c r="D14" i="40"/>
  <c r="O13" i="40"/>
  <c r="I13" i="40"/>
  <c r="H13" i="40"/>
  <c r="E13" i="40"/>
  <c r="D13" i="40"/>
  <c r="O12" i="40"/>
  <c r="I12" i="40"/>
  <c r="H12" i="40"/>
  <c r="E12" i="40"/>
  <c r="D12" i="40"/>
  <c r="O11" i="40"/>
  <c r="I11" i="40"/>
  <c r="H11" i="40"/>
  <c r="E11" i="40"/>
  <c r="D11" i="40"/>
  <c r="O10" i="40"/>
  <c r="I10" i="40"/>
  <c r="H10" i="40"/>
  <c r="E10" i="40"/>
  <c r="D10" i="40"/>
  <c r="O9" i="40"/>
  <c r="I9" i="40"/>
  <c r="H9" i="40"/>
  <c r="E9" i="40"/>
  <c r="D9" i="40"/>
  <c r="O8" i="40"/>
  <c r="I8" i="40"/>
  <c r="H8" i="40"/>
  <c r="E8" i="40"/>
  <c r="D8" i="40"/>
  <c r="D37" i="39"/>
  <c r="O36" i="39"/>
  <c r="I36" i="39"/>
  <c r="H36" i="39"/>
  <c r="E36" i="39"/>
  <c r="D36" i="39"/>
  <c r="O35" i="39"/>
  <c r="I35" i="39"/>
  <c r="H35" i="39"/>
  <c r="E35" i="39"/>
  <c r="D35" i="39"/>
  <c r="O34" i="39"/>
  <c r="I34" i="39"/>
  <c r="H34" i="39"/>
  <c r="E34" i="39"/>
  <c r="D34" i="39"/>
  <c r="O33" i="39"/>
  <c r="I33" i="39"/>
  <c r="H33" i="39"/>
  <c r="E33" i="39"/>
  <c r="D33" i="39"/>
  <c r="O32" i="39"/>
  <c r="I32" i="39"/>
  <c r="H32" i="39"/>
  <c r="E32" i="39"/>
  <c r="D32" i="39"/>
  <c r="O31" i="39"/>
  <c r="I31" i="39"/>
  <c r="H31" i="39"/>
  <c r="E31" i="39"/>
  <c r="D31" i="39"/>
  <c r="O30" i="39"/>
  <c r="I30" i="39"/>
  <c r="H30" i="39"/>
  <c r="E30" i="39"/>
  <c r="D30" i="39"/>
  <c r="O29" i="39"/>
  <c r="I29" i="39"/>
  <c r="H29" i="39"/>
  <c r="E29" i="39"/>
  <c r="D29" i="39"/>
  <c r="O28" i="39"/>
  <c r="I28" i="39"/>
  <c r="H28" i="39"/>
  <c r="E28" i="39"/>
  <c r="D28" i="39"/>
  <c r="O27" i="39"/>
  <c r="I27" i="39"/>
  <c r="H27" i="39"/>
  <c r="E27" i="39"/>
  <c r="D27" i="39"/>
  <c r="O26" i="39"/>
  <c r="I26" i="39"/>
  <c r="H26" i="39"/>
  <c r="E26" i="39"/>
  <c r="D26" i="39"/>
  <c r="O25" i="39"/>
  <c r="I25" i="39"/>
  <c r="H25" i="39"/>
  <c r="E25" i="39"/>
  <c r="D25" i="39"/>
  <c r="O24" i="39"/>
  <c r="I24" i="39"/>
  <c r="H24" i="39"/>
  <c r="E24" i="39"/>
  <c r="D24" i="39"/>
  <c r="O23" i="39"/>
  <c r="I23" i="39"/>
  <c r="H23" i="39"/>
  <c r="E23" i="39"/>
  <c r="D23" i="39"/>
  <c r="O22" i="39"/>
  <c r="I22" i="39"/>
  <c r="H22" i="39"/>
  <c r="E22" i="39"/>
  <c r="D22" i="39"/>
  <c r="O21" i="39"/>
  <c r="I21" i="39"/>
  <c r="H21" i="39"/>
  <c r="E21" i="39"/>
  <c r="D21" i="39"/>
  <c r="O20" i="39"/>
  <c r="I20" i="39"/>
  <c r="H20" i="39"/>
  <c r="E20" i="39"/>
  <c r="D20" i="39"/>
  <c r="O19" i="39"/>
  <c r="I19" i="39"/>
  <c r="H19" i="39"/>
  <c r="E19" i="39"/>
  <c r="D19" i="39"/>
  <c r="O18" i="39"/>
  <c r="I18" i="39"/>
  <c r="H18" i="39"/>
  <c r="E18" i="39"/>
  <c r="D18" i="39"/>
  <c r="O17" i="39"/>
  <c r="I17" i="39"/>
  <c r="H17" i="39"/>
  <c r="E17" i="39"/>
  <c r="D17" i="39"/>
  <c r="O16" i="39"/>
  <c r="I16" i="39"/>
  <c r="H16" i="39"/>
  <c r="E16" i="39"/>
  <c r="D16" i="39"/>
  <c r="O15" i="39"/>
  <c r="I15" i="39"/>
  <c r="H15" i="39"/>
  <c r="E15" i="39"/>
  <c r="D15" i="39"/>
  <c r="O14" i="39"/>
  <c r="I14" i="39"/>
  <c r="H14" i="39"/>
  <c r="E14" i="39"/>
  <c r="D14" i="39"/>
  <c r="O13" i="39"/>
  <c r="I13" i="39"/>
  <c r="H13" i="39"/>
  <c r="E13" i="39"/>
  <c r="D13" i="39"/>
  <c r="O12" i="39"/>
  <c r="I12" i="39"/>
  <c r="H12" i="39"/>
  <c r="E12" i="39"/>
  <c r="D12" i="39"/>
  <c r="O11" i="39"/>
  <c r="I11" i="39"/>
  <c r="H11" i="39"/>
  <c r="E11" i="39"/>
  <c r="D11" i="39"/>
  <c r="O10" i="39"/>
  <c r="I10" i="39"/>
  <c r="H10" i="39"/>
  <c r="E10" i="39"/>
  <c r="D10" i="39"/>
  <c r="O9" i="39"/>
  <c r="I9" i="39"/>
  <c r="H9" i="39"/>
  <c r="E9" i="39"/>
  <c r="D9" i="39"/>
  <c r="O8" i="39"/>
  <c r="I8" i="39"/>
  <c r="H8" i="39"/>
  <c r="E8" i="39"/>
  <c r="D8" i="39"/>
  <c r="D37" i="38"/>
  <c r="S36" i="38"/>
  <c r="M36" i="38"/>
  <c r="L36" i="38"/>
  <c r="I36" i="38"/>
  <c r="H36" i="38"/>
  <c r="E36" i="38"/>
  <c r="D36" i="38"/>
  <c r="S35" i="38"/>
  <c r="M35" i="38"/>
  <c r="L35" i="38"/>
  <c r="I35" i="38"/>
  <c r="H35" i="38"/>
  <c r="E35" i="38"/>
  <c r="D35" i="38"/>
  <c r="S34" i="38"/>
  <c r="M34" i="38"/>
  <c r="L34" i="38"/>
  <c r="I34" i="38"/>
  <c r="H34" i="38"/>
  <c r="E34" i="38"/>
  <c r="D34" i="38"/>
  <c r="S33" i="38"/>
  <c r="M33" i="38"/>
  <c r="L33" i="38"/>
  <c r="I33" i="38"/>
  <c r="H33" i="38"/>
  <c r="E33" i="38"/>
  <c r="D33" i="38"/>
  <c r="S32" i="38"/>
  <c r="M32" i="38"/>
  <c r="L32" i="38"/>
  <c r="I32" i="38"/>
  <c r="H32" i="38"/>
  <c r="E32" i="38"/>
  <c r="D32" i="38"/>
  <c r="S31" i="38"/>
  <c r="M31" i="38"/>
  <c r="L31" i="38"/>
  <c r="I31" i="38"/>
  <c r="H31" i="38"/>
  <c r="E31" i="38"/>
  <c r="D31" i="38"/>
  <c r="S30" i="38"/>
  <c r="M30" i="38"/>
  <c r="L30" i="38"/>
  <c r="I30" i="38"/>
  <c r="H30" i="38"/>
  <c r="E30" i="38"/>
  <c r="D30" i="38"/>
  <c r="S29" i="38"/>
  <c r="M29" i="38"/>
  <c r="L29" i="38"/>
  <c r="I29" i="38"/>
  <c r="H29" i="38"/>
  <c r="E29" i="38"/>
  <c r="D29" i="38"/>
  <c r="S28" i="38"/>
  <c r="M28" i="38"/>
  <c r="L28" i="38"/>
  <c r="I28" i="38"/>
  <c r="H28" i="38"/>
  <c r="E28" i="38"/>
  <c r="D28" i="38"/>
  <c r="S27" i="38"/>
  <c r="M27" i="38"/>
  <c r="L27" i="38"/>
  <c r="I27" i="38"/>
  <c r="H27" i="38"/>
  <c r="E27" i="38"/>
  <c r="D27" i="38"/>
  <c r="S26" i="38"/>
  <c r="M26" i="38"/>
  <c r="L26" i="38"/>
  <c r="I26" i="38"/>
  <c r="H26" i="38"/>
  <c r="E26" i="38"/>
  <c r="D26" i="38"/>
  <c r="S25" i="38"/>
  <c r="M25" i="38"/>
  <c r="L25" i="38"/>
  <c r="I25" i="38"/>
  <c r="H25" i="38"/>
  <c r="E25" i="38"/>
  <c r="D25" i="38"/>
  <c r="S24" i="38"/>
  <c r="M24" i="38"/>
  <c r="L24" i="38"/>
  <c r="I24" i="38"/>
  <c r="H24" i="38"/>
  <c r="E24" i="38"/>
  <c r="D24" i="38"/>
  <c r="S23" i="38"/>
  <c r="M23" i="38"/>
  <c r="L23" i="38"/>
  <c r="I23" i="38"/>
  <c r="H23" i="38"/>
  <c r="E23" i="38"/>
  <c r="D23" i="38"/>
  <c r="S22" i="38"/>
  <c r="M22" i="38"/>
  <c r="L22" i="38"/>
  <c r="I22" i="38"/>
  <c r="H22" i="38"/>
  <c r="E22" i="38"/>
  <c r="D22" i="38"/>
  <c r="S21" i="38"/>
  <c r="M21" i="38"/>
  <c r="L21" i="38"/>
  <c r="I21" i="38"/>
  <c r="H21" i="38"/>
  <c r="E21" i="38"/>
  <c r="D21" i="38"/>
  <c r="S20" i="38"/>
  <c r="M20" i="38"/>
  <c r="L20" i="38"/>
  <c r="I20" i="38"/>
  <c r="H20" i="38"/>
  <c r="E20" i="38"/>
  <c r="D20" i="38"/>
  <c r="S19" i="38"/>
  <c r="M19" i="38"/>
  <c r="L19" i="38"/>
  <c r="I19" i="38"/>
  <c r="H19" i="38"/>
  <c r="E19" i="38"/>
  <c r="D19" i="38"/>
  <c r="S18" i="38"/>
  <c r="M18" i="38"/>
  <c r="L18" i="38"/>
  <c r="I18" i="38"/>
  <c r="H18" i="38"/>
  <c r="E18" i="38"/>
  <c r="D18" i="38"/>
  <c r="S17" i="38"/>
  <c r="M17" i="38"/>
  <c r="L17" i="38"/>
  <c r="I17" i="38"/>
  <c r="H17" i="38"/>
  <c r="E17" i="38"/>
  <c r="D17" i="38"/>
  <c r="S16" i="38"/>
  <c r="M16" i="38"/>
  <c r="L16" i="38"/>
  <c r="I16" i="38"/>
  <c r="H16" i="38"/>
  <c r="E16" i="38"/>
  <c r="D16" i="38"/>
  <c r="S15" i="38"/>
  <c r="M15" i="38"/>
  <c r="L15" i="38"/>
  <c r="I15" i="38"/>
  <c r="H15" i="38"/>
  <c r="E15" i="38"/>
  <c r="D15" i="38"/>
  <c r="S14" i="38"/>
  <c r="M14" i="38"/>
  <c r="L14" i="38"/>
  <c r="I14" i="38"/>
  <c r="H14" i="38"/>
  <c r="E14" i="38"/>
  <c r="D14" i="38"/>
  <c r="S13" i="38"/>
  <c r="M13" i="38"/>
  <c r="L13" i="38"/>
  <c r="I13" i="38"/>
  <c r="H13" i="38"/>
  <c r="E13" i="38"/>
  <c r="D13" i="38"/>
  <c r="S12" i="38"/>
  <c r="M12" i="38"/>
  <c r="L12" i="38"/>
  <c r="I12" i="38"/>
  <c r="H12" i="38"/>
  <c r="E12" i="38"/>
  <c r="D12" i="38"/>
  <c r="S11" i="38"/>
  <c r="M11" i="38"/>
  <c r="L11" i="38"/>
  <c r="I11" i="38"/>
  <c r="H11" i="38"/>
  <c r="E11" i="38"/>
  <c r="D11" i="38"/>
  <c r="S10" i="38"/>
  <c r="M10" i="38"/>
  <c r="L10" i="38"/>
  <c r="I10" i="38"/>
  <c r="H10" i="38"/>
  <c r="E10" i="38"/>
  <c r="D10" i="38"/>
  <c r="S9" i="38"/>
  <c r="M9" i="38"/>
  <c r="L9" i="38"/>
  <c r="I9" i="38"/>
  <c r="H9" i="38"/>
  <c r="E9" i="38"/>
  <c r="D9" i="38"/>
  <c r="S8" i="38"/>
  <c r="M8" i="38"/>
  <c r="L8" i="38"/>
  <c r="I8" i="38"/>
  <c r="H8" i="38"/>
  <c r="E8" i="38"/>
  <c r="D8" i="38"/>
  <c r="D37" i="36"/>
  <c r="O36" i="36"/>
  <c r="I36" i="36"/>
  <c r="H36" i="36"/>
  <c r="E36" i="36"/>
  <c r="D36" i="36"/>
  <c r="O35" i="36"/>
  <c r="I35" i="36"/>
  <c r="H35" i="36"/>
  <c r="E35" i="36"/>
  <c r="D35" i="36"/>
  <c r="O34" i="36"/>
  <c r="I34" i="36"/>
  <c r="H34" i="36"/>
  <c r="E34" i="36"/>
  <c r="D34" i="36"/>
  <c r="O33" i="36"/>
  <c r="I33" i="36"/>
  <c r="H33" i="36"/>
  <c r="E33" i="36"/>
  <c r="D33" i="36"/>
  <c r="O32" i="36"/>
  <c r="I32" i="36"/>
  <c r="H32" i="36"/>
  <c r="E32" i="36"/>
  <c r="D32" i="36"/>
  <c r="O31" i="36"/>
  <c r="I31" i="36"/>
  <c r="H31" i="36"/>
  <c r="E31" i="36"/>
  <c r="D31" i="36"/>
  <c r="O30" i="36"/>
  <c r="I30" i="36"/>
  <c r="H30" i="36"/>
  <c r="E30" i="36"/>
  <c r="D30" i="36"/>
  <c r="O29" i="36"/>
  <c r="I29" i="36"/>
  <c r="H29" i="36"/>
  <c r="E29" i="36"/>
  <c r="D29" i="36"/>
  <c r="O28" i="36"/>
  <c r="I28" i="36"/>
  <c r="H28" i="36"/>
  <c r="E28" i="36"/>
  <c r="D28" i="36"/>
  <c r="O27" i="36"/>
  <c r="I27" i="36"/>
  <c r="H27" i="36"/>
  <c r="E27" i="36"/>
  <c r="D27" i="36"/>
  <c r="O26" i="36"/>
  <c r="I26" i="36"/>
  <c r="H26" i="36"/>
  <c r="E26" i="36"/>
  <c r="D26" i="36"/>
  <c r="O25" i="36"/>
  <c r="I25" i="36"/>
  <c r="H25" i="36"/>
  <c r="E25" i="36"/>
  <c r="D25" i="36"/>
  <c r="O24" i="36"/>
  <c r="I24" i="36"/>
  <c r="H24" i="36"/>
  <c r="E24" i="36"/>
  <c r="D24" i="36"/>
  <c r="O23" i="36"/>
  <c r="I23" i="36"/>
  <c r="H23" i="36"/>
  <c r="E23" i="36"/>
  <c r="D23" i="36"/>
  <c r="O22" i="36"/>
  <c r="I22" i="36"/>
  <c r="H22" i="36"/>
  <c r="E22" i="36"/>
  <c r="D22" i="36"/>
  <c r="O21" i="36"/>
  <c r="I21" i="36"/>
  <c r="H21" i="36"/>
  <c r="E21" i="36"/>
  <c r="D21" i="36"/>
  <c r="O20" i="36"/>
  <c r="I20" i="36"/>
  <c r="H20" i="36"/>
  <c r="E20" i="36"/>
  <c r="D20" i="36"/>
  <c r="O19" i="36"/>
  <c r="I19" i="36"/>
  <c r="H19" i="36"/>
  <c r="E19" i="36"/>
  <c r="D19" i="36"/>
  <c r="O18" i="36"/>
  <c r="I18" i="36"/>
  <c r="H18" i="36"/>
  <c r="E18" i="36"/>
  <c r="D18" i="36"/>
  <c r="O17" i="36"/>
  <c r="I17" i="36"/>
  <c r="H17" i="36"/>
  <c r="E17" i="36"/>
  <c r="D17" i="36"/>
  <c r="O16" i="36"/>
  <c r="I16" i="36"/>
  <c r="H16" i="36"/>
  <c r="E16" i="36"/>
  <c r="D16" i="36"/>
  <c r="O15" i="36"/>
  <c r="I15" i="36"/>
  <c r="H15" i="36"/>
  <c r="E15" i="36"/>
  <c r="D15" i="36"/>
  <c r="O14" i="36"/>
  <c r="I14" i="36"/>
  <c r="H14" i="36"/>
  <c r="E14" i="36"/>
  <c r="D14" i="36"/>
  <c r="O13" i="36"/>
  <c r="I13" i="36"/>
  <c r="H13" i="36"/>
  <c r="E13" i="36"/>
  <c r="D13" i="36"/>
  <c r="O12" i="36"/>
  <c r="I12" i="36"/>
  <c r="H12" i="36"/>
  <c r="E12" i="36"/>
  <c r="D12" i="36"/>
  <c r="O11" i="36"/>
  <c r="I11" i="36"/>
  <c r="H11" i="36"/>
  <c r="E11" i="36"/>
  <c r="D11" i="36"/>
  <c r="O10" i="36"/>
  <c r="I10" i="36"/>
  <c r="H10" i="36"/>
  <c r="E10" i="36"/>
  <c r="D10" i="36"/>
  <c r="O9" i="36"/>
  <c r="I9" i="36"/>
  <c r="H9" i="36"/>
  <c r="E9" i="36"/>
  <c r="D9" i="36"/>
  <c r="O8" i="36"/>
  <c r="I8" i="36"/>
  <c r="H8" i="36"/>
  <c r="E8" i="36"/>
  <c r="D8" i="36"/>
  <c r="D37" i="35"/>
  <c r="O36" i="35"/>
  <c r="I36" i="35"/>
  <c r="H36" i="35"/>
  <c r="E36" i="35"/>
  <c r="D36" i="35"/>
  <c r="O35" i="35"/>
  <c r="I35" i="35"/>
  <c r="H35" i="35"/>
  <c r="E35" i="35"/>
  <c r="D35" i="35"/>
  <c r="O34" i="35"/>
  <c r="I34" i="35"/>
  <c r="H34" i="35"/>
  <c r="E34" i="35"/>
  <c r="D34" i="35"/>
  <c r="O33" i="35"/>
  <c r="I33" i="35"/>
  <c r="H33" i="35"/>
  <c r="E33" i="35"/>
  <c r="D33" i="35"/>
  <c r="O32" i="35"/>
  <c r="I32" i="35"/>
  <c r="H32" i="35"/>
  <c r="E32" i="35"/>
  <c r="D32" i="35"/>
  <c r="O31" i="35"/>
  <c r="I31" i="35"/>
  <c r="H31" i="35"/>
  <c r="E31" i="35"/>
  <c r="D31" i="35"/>
  <c r="O30" i="35"/>
  <c r="I30" i="35"/>
  <c r="H30" i="35"/>
  <c r="E30" i="35"/>
  <c r="D30" i="35"/>
  <c r="O29" i="35"/>
  <c r="I29" i="35"/>
  <c r="H29" i="35"/>
  <c r="E29" i="35"/>
  <c r="D29" i="35"/>
  <c r="O28" i="35"/>
  <c r="I28" i="35"/>
  <c r="H28" i="35"/>
  <c r="E28" i="35"/>
  <c r="D28" i="35"/>
  <c r="O27" i="35"/>
  <c r="I27" i="35"/>
  <c r="H27" i="35"/>
  <c r="E27" i="35"/>
  <c r="D27" i="35"/>
  <c r="O26" i="35"/>
  <c r="I26" i="35"/>
  <c r="H26" i="35"/>
  <c r="E26" i="35"/>
  <c r="D26" i="35"/>
  <c r="O25" i="35"/>
  <c r="I25" i="35"/>
  <c r="H25" i="35"/>
  <c r="E25" i="35"/>
  <c r="D25" i="35"/>
  <c r="O24" i="35"/>
  <c r="I24" i="35"/>
  <c r="H24" i="35"/>
  <c r="E24" i="35"/>
  <c r="D24" i="35"/>
  <c r="O23" i="35"/>
  <c r="I23" i="35"/>
  <c r="H23" i="35"/>
  <c r="E23" i="35"/>
  <c r="D23" i="35"/>
  <c r="O22" i="35"/>
  <c r="I22" i="35"/>
  <c r="H22" i="35"/>
  <c r="E22" i="35"/>
  <c r="D22" i="35"/>
  <c r="O21" i="35"/>
  <c r="I21" i="35"/>
  <c r="H21" i="35"/>
  <c r="E21" i="35"/>
  <c r="D21" i="35"/>
  <c r="O20" i="35"/>
  <c r="I20" i="35"/>
  <c r="H20" i="35"/>
  <c r="E20" i="35"/>
  <c r="D20" i="35"/>
  <c r="O19" i="35"/>
  <c r="I19" i="35"/>
  <c r="H19" i="35"/>
  <c r="E19" i="35"/>
  <c r="D19" i="35"/>
  <c r="O18" i="35"/>
  <c r="I18" i="35"/>
  <c r="H18" i="35"/>
  <c r="E18" i="35"/>
  <c r="D18" i="35"/>
  <c r="O17" i="35"/>
  <c r="I17" i="35"/>
  <c r="H17" i="35"/>
  <c r="E17" i="35"/>
  <c r="D17" i="35"/>
  <c r="O16" i="35"/>
  <c r="I16" i="35"/>
  <c r="H16" i="35"/>
  <c r="E16" i="35"/>
  <c r="D16" i="35"/>
  <c r="O15" i="35"/>
  <c r="I15" i="35"/>
  <c r="H15" i="35"/>
  <c r="E15" i="35"/>
  <c r="D15" i="35"/>
  <c r="O14" i="35"/>
  <c r="I14" i="35"/>
  <c r="H14" i="35"/>
  <c r="E14" i="35"/>
  <c r="D14" i="35"/>
  <c r="O13" i="35"/>
  <c r="I13" i="35"/>
  <c r="H13" i="35"/>
  <c r="E13" i="35"/>
  <c r="D13" i="35"/>
  <c r="O12" i="35"/>
  <c r="I12" i="35"/>
  <c r="H12" i="35"/>
  <c r="E12" i="35"/>
  <c r="D12" i="35"/>
  <c r="O11" i="35"/>
  <c r="I11" i="35"/>
  <c r="H11" i="35"/>
  <c r="E11" i="35"/>
  <c r="D11" i="35"/>
  <c r="O10" i="35"/>
  <c r="I10" i="35"/>
  <c r="H10" i="35"/>
  <c r="E10" i="35"/>
  <c r="D10" i="35"/>
  <c r="O9" i="35"/>
  <c r="I9" i="35"/>
  <c r="H9" i="35"/>
  <c r="E9" i="35"/>
  <c r="D9" i="35"/>
  <c r="O8" i="35"/>
  <c r="I8" i="35"/>
  <c r="H8" i="35"/>
  <c r="E8" i="35"/>
  <c r="D8" i="35"/>
  <c r="D37" i="34"/>
  <c r="O36" i="34"/>
  <c r="I36" i="34"/>
  <c r="H36" i="34"/>
  <c r="E36" i="34"/>
  <c r="D36" i="34"/>
  <c r="O35" i="34"/>
  <c r="I35" i="34"/>
  <c r="H35" i="34"/>
  <c r="E35" i="34"/>
  <c r="D35" i="34"/>
  <c r="O34" i="34"/>
  <c r="I34" i="34"/>
  <c r="H34" i="34"/>
  <c r="E34" i="34"/>
  <c r="D34" i="34"/>
  <c r="O33" i="34"/>
  <c r="I33" i="34"/>
  <c r="H33" i="34"/>
  <c r="E33" i="34"/>
  <c r="D33" i="34"/>
  <c r="O32" i="34"/>
  <c r="I32" i="34"/>
  <c r="H32" i="34"/>
  <c r="E32" i="34"/>
  <c r="D32" i="34"/>
  <c r="O31" i="34"/>
  <c r="I31" i="34"/>
  <c r="H31" i="34"/>
  <c r="E31" i="34"/>
  <c r="D31" i="34"/>
  <c r="O30" i="34"/>
  <c r="I30" i="34"/>
  <c r="H30" i="34"/>
  <c r="E30" i="34"/>
  <c r="D30" i="34"/>
  <c r="O29" i="34"/>
  <c r="I29" i="34"/>
  <c r="H29" i="34"/>
  <c r="E29" i="34"/>
  <c r="D29" i="34"/>
  <c r="O28" i="34"/>
  <c r="I28" i="34"/>
  <c r="H28" i="34"/>
  <c r="E28" i="34"/>
  <c r="D28" i="34"/>
  <c r="O27" i="34"/>
  <c r="I27" i="34"/>
  <c r="H27" i="34"/>
  <c r="E27" i="34"/>
  <c r="D27" i="34"/>
  <c r="O26" i="34"/>
  <c r="I26" i="34"/>
  <c r="H26" i="34"/>
  <c r="E26" i="34"/>
  <c r="D26" i="34"/>
  <c r="O25" i="34"/>
  <c r="I25" i="34"/>
  <c r="H25" i="34"/>
  <c r="E25" i="34"/>
  <c r="D25" i="34"/>
  <c r="O24" i="34"/>
  <c r="I24" i="34"/>
  <c r="H24" i="34"/>
  <c r="E24" i="34"/>
  <c r="D24" i="34"/>
  <c r="O23" i="34"/>
  <c r="I23" i="34"/>
  <c r="H23" i="34"/>
  <c r="E23" i="34"/>
  <c r="D23" i="34"/>
  <c r="O22" i="34"/>
  <c r="I22" i="34"/>
  <c r="H22" i="34"/>
  <c r="E22" i="34"/>
  <c r="D22" i="34"/>
  <c r="O21" i="34"/>
  <c r="I21" i="34"/>
  <c r="H21" i="34"/>
  <c r="E21" i="34"/>
  <c r="D21" i="34"/>
  <c r="O20" i="34"/>
  <c r="I20" i="34"/>
  <c r="H20" i="34"/>
  <c r="E20" i="34"/>
  <c r="D20" i="34"/>
  <c r="O19" i="34"/>
  <c r="I19" i="34"/>
  <c r="H19" i="34"/>
  <c r="E19" i="34"/>
  <c r="D19" i="34"/>
  <c r="O18" i="34"/>
  <c r="I18" i="34"/>
  <c r="H18" i="34"/>
  <c r="E18" i="34"/>
  <c r="D18" i="34"/>
  <c r="O17" i="34"/>
  <c r="I17" i="34"/>
  <c r="H17" i="34"/>
  <c r="E17" i="34"/>
  <c r="D17" i="34"/>
  <c r="O16" i="34"/>
  <c r="I16" i="34"/>
  <c r="H16" i="34"/>
  <c r="E16" i="34"/>
  <c r="D16" i="34"/>
  <c r="O15" i="34"/>
  <c r="I15" i="34"/>
  <c r="H15" i="34"/>
  <c r="E15" i="34"/>
  <c r="D15" i="34"/>
  <c r="O14" i="34"/>
  <c r="I14" i="34"/>
  <c r="H14" i="34"/>
  <c r="E14" i="34"/>
  <c r="D14" i="34"/>
  <c r="O13" i="34"/>
  <c r="I13" i="34"/>
  <c r="H13" i="34"/>
  <c r="E13" i="34"/>
  <c r="D13" i="34"/>
  <c r="O12" i="34"/>
  <c r="I12" i="34"/>
  <c r="H12" i="34"/>
  <c r="E12" i="34"/>
  <c r="D12" i="34"/>
  <c r="O11" i="34"/>
  <c r="I11" i="34"/>
  <c r="H11" i="34"/>
  <c r="E11" i="34"/>
  <c r="D11" i="34"/>
  <c r="O10" i="34"/>
  <c r="I10" i="34"/>
  <c r="H10" i="34"/>
  <c r="E10" i="34"/>
  <c r="D10" i="34"/>
  <c r="O9" i="34"/>
  <c r="I9" i="34"/>
  <c r="H9" i="34"/>
  <c r="E9" i="34"/>
  <c r="D9" i="34"/>
  <c r="O8" i="34"/>
  <c r="I8" i="34"/>
  <c r="H8" i="34"/>
  <c r="E8" i="34"/>
  <c r="D8" i="34"/>
  <c r="D37" i="33"/>
  <c r="O36" i="33"/>
  <c r="I36" i="33"/>
  <c r="H36" i="33"/>
  <c r="E36" i="33"/>
  <c r="D36" i="33"/>
  <c r="O35" i="33"/>
  <c r="I35" i="33"/>
  <c r="H35" i="33"/>
  <c r="E35" i="33"/>
  <c r="D35" i="33"/>
  <c r="O34" i="33"/>
  <c r="I34" i="33"/>
  <c r="H34" i="33"/>
  <c r="E34" i="33"/>
  <c r="D34" i="33"/>
  <c r="O33" i="33"/>
  <c r="I33" i="33"/>
  <c r="H33" i="33"/>
  <c r="E33" i="33"/>
  <c r="D33" i="33"/>
  <c r="O32" i="33"/>
  <c r="I32" i="33"/>
  <c r="H32" i="33"/>
  <c r="E32" i="33"/>
  <c r="D32" i="33"/>
  <c r="O31" i="33"/>
  <c r="I31" i="33"/>
  <c r="H31" i="33"/>
  <c r="E31" i="33"/>
  <c r="D31" i="33"/>
  <c r="O30" i="33"/>
  <c r="I30" i="33"/>
  <c r="H30" i="33"/>
  <c r="E30" i="33"/>
  <c r="D30" i="33"/>
  <c r="O29" i="33"/>
  <c r="I29" i="33"/>
  <c r="H29" i="33"/>
  <c r="E29" i="33"/>
  <c r="D29" i="33"/>
  <c r="O28" i="33"/>
  <c r="I28" i="33"/>
  <c r="H28" i="33"/>
  <c r="E28" i="33"/>
  <c r="D28" i="33"/>
  <c r="O27" i="33"/>
  <c r="I27" i="33"/>
  <c r="H27" i="33"/>
  <c r="E27" i="33"/>
  <c r="D27" i="33"/>
  <c r="O26" i="33"/>
  <c r="I26" i="33"/>
  <c r="H26" i="33"/>
  <c r="E26" i="33"/>
  <c r="D26" i="33"/>
  <c r="O25" i="33"/>
  <c r="I25" i="33"/>
  <c r="H25" i="33"/>
  <c r="E25" i="33"/>
  <c r="D25" i="33"/>
  <c r="O24" i="33"/>
  <c r="I24" i="33"/>
  <c r="H24" i="33"/>
  <c r="E24" i="33"/>
  <c r="D24" i="33"/>
  <c r="O23" i="33"/>
  <c r="I23" i="33"/>
  <c r="H23" i="33"/>
  <c r="E23" i="33"/>
  <c r="D23" i="33"/>
  <c r="O22" i="33"/>
  <c r="I22" i="33"/>
  <c r="H22" i="33"/>
  <c r="E22" i="33"/>
  <c r="D22" i="33"/>
  <c r="O21" i="33"/>
  <c r="I21" i="33"/>
  <c r="H21" i="33"/>
  <c r="E21" i="33"/>
  <c r="D21" i="33"/>
  <c r="O20" i="33"/>
  <c r="I20" i="33"/>
  <c r="H20" i="33"/>
  <c r="E20" i="33"/>
  <c r="D20" i="33"/>
  <c r="O19" i="33"/>
  <c r="I19" i="33"/>
  <c r="H19" i="33"/>
  <c r="E19" i="33"/>
  <c r="D19" i="33"/>
  <c r="O18" i="33"/>
  <c r="I18" i="33"/>
  <c r="H18" i="33"/>
  <c r="E18" i="33"/>
  <c r="D18" i="33"/>
  <c r="O17" i="33"/>
  <c r="I17" i="33"/>
  <c r="H17" i="33"/>
  <c r="E17" i="33"/>
  <c r="D17" i="33"/>
  <c r="O16" i="33"/>
  <c r="I16" i="33"/>
  <c r="H16" i="33"/>
  <c r="E16" i="33"/>
  <c r="D16" i="33"/>
  <c r="O15" i="33"/>
  <c r="I15" i="33"/>
  <c r="H15" i="33"/>
  <c r="E15" i="33"/>
  <c r="D15" i="33"/>
  <c r="O14" i="33"/>
  <c r="I14" i="33"/>
  <c r="H14" i="33"/>
  <c r="E14" i="33"/>
  <c r="D14" i="33"/>
  <c r="O13" i="33"/>
  <c r="I13" i="33"/>
  <c r="H13" i="33"/>
  <c r="E13" i="33"/>
  <c r="D13" i="33"/>
  <c r="O12" i="33"/>
  <c r="I12" i="33"/>
  <c r="H12" i="33"/>
  <c r="E12" i="33"/>
  <c r="D12" i="33"/>
  <c r="O11" i="33"/>
  <c r="I11" i="33"/>
  <c r="H11" i="33"/>
  <c r="E11" i="33"/>
  <c r="D11" i="33"/>
  <c r="O10" i="33"/>
  <c r="I10" i="33"/>
  <c r="H10" i="33"/>
  <c r="E10" i="33"/>
  <c r="D10" i="33"/>
  <c r="O9" i="33"/>
  <c r="I9" i="33"/>
  <c r="H9" i="33"/>
  <c r="E9" i="33"/>
  <c r="D9" i="33"/>
  <c r="O8" i="33"/>
  <c r="I8" i="33"/>
  <c r="H8" i="33"/>
  <c r="E8" i="33"/>
  <c r="D8" i="33"/>
  <c r="D37" i="29"/>
  <c r="O36" i="29"/>
  <c r="I36" i="29"/>
  <c r="H36" i="29"/>
  <c r="E36" i="29"/>
  <c r="D36" i="29"/>
  <c r="O35" i="29"/>
  <c r="I35" i="29"/>
  <c r="H35" i="29"/>
  <c r="E35" i="29"/>
  <c r="D35" i="29"/>
  <c r="O34" i="29"/>
  <c r="I34" i="29"/>
  <c r="H34" i="29"/>
  <c r="E34" i="29"/>
  <c r="D34" i="29"/>
  <c r="O33" i="29"/>
  <c r="I33" i="29"/>
  <c r="H33" i="29"/>
  <c r="E33" i="29"/>
  <c r="D33" i="29"/>
  <c r="O32" i="29"/>
  <c r="I32" i="29"/>
  <c r="H32" i="29"/>
  <c r="E32" i="29"/>
  <c r="D32" i="29"/>
  <c r="O31" i="29"/>
  <c r="I31" i="29"/>
  <c r="H31" i="29"/>
  <c r="E31" i="29"/>
  <c r="D31" i="29"/>
  <c r="O30" i="29"/>
  <c r="I30" i="29"/>
  <c r="H30" i="29"/>
  <c r="E30" i="29"/>
  <c r="D30" i="29"/>
  <c r="O29" i="29"/>
  <c r="I29" i="29"/>
  <c r="H29" i="29"/>
  <c r="E29" i="29"/>
  <c r="D29" i="29"/>
  <c r="O28" i="29"/>
  <c r="I28" i="29"/>
  <c r="H28" i="29"/>
  <c r="E28" i="29"/>
  <c r="D28" i="29"/>
  <c r="O27" i="29"/>
  <c r="I27" i="29"/>
  <c r="H27" i="29"/>
  <c r="E27" i="29"/>
  <c r="D27" i="29"/>
  <c r="O26" i="29"/>
  <c r="I26" i="29"/>
  <c r="H26" i="29"/>
  <c r="E26" i="29"/>
  <c r="D26" i="29"/>
  <c r="O25" i="29"/>
  <c r="I25" i="29"/>
  <c r="H25" i="29"/>
  <c r="E25" i="29"/>
  <c r="D25" i="29"/>
  <c r="O24" i="29"/>
  <c r="I24" i="29"/>
  <c r="H24" i="29"/>
  <c r="E24" i="29"/>
  <c r="D24" i="29"/>
  <c r="O23" i="29"/>
  <c r="I23" i="29"/>
  <c r="H23" i="29"/>
  <c r="E23" i="29"/>
  <c r="D23" i="29"/>
  <c r="O22" i="29"/>
  <c r="I22" i="29"/>
  <c r="H22" i="29"/>
  <c r="E22" i="29"/>
  <c r="D22" i="29"/>
  <c r="O21" i="29"/>
  <c r="I21" i="29"/>
  <c r="H21" i="29"/>
  <c r="E21" i="29"/>
  <c r="D21" i="29"/>
  <c r="O20" i="29"/>
  <c r="I20" i="29"/>
  <c r="H20" i="29"/>
  <c r="E20" i="29"/>
  <c r="D20" i="29"/>
  <c r="O19" i="29"/>
  <c r="I19" i="29"/>
  <c r="H19" i="29"/>
  <c r="E19" i="29"/>
  <c r="D19" i="29"/>
  <c r="O18" i="29"/>
  <c r="I18" i="29"/>
  <c r="H18" i="29"/>
  <c r="E18" i="29"/>
  <c r="D18" i="29"/>
  <c r="O17" i="29"/>
  <c r="I17" i="29"/>
  <c r="H17" i="29"/>
  <c r="E17" i="29"/>
  <c r="D17" i="29"/>
  <c r="O16" i="29"/>
  <c r="I16" i="29"/>
  <c r="H16" i="29"/>
  <c r="E16" i="29"/>
  <c r="D16" i="29"/>
  <c r="O15" i="29"/>
  <c r="I15" i="29"/>
  <c r="H15" i="29"/>
  <c r="E15" i="29"/>
  <c r="D15" i="29"/>
  <c r="O14" i="29"/>
  <c r="I14" i="29"/>
  <c r="H14" i="29"/>
  <c r="E14" i="29"/>
  <c r="D14" i="29"/>
  <c r="O13" i="29"/>
  <c r="I13" i="29"/>
  <c r="H13" i="29"/>
  <c r="E13" i="29"/>
  <c r="D13" i="29"/>
  <c r="O12" i="29"/>
  <c r="I12" i="29"/>
  <c r="H12" i="29"/>
  <c r="E12" i="29"/>
  <c r="D12" i="29"/>
  <c r="O11" i="29"/>
  <c r="I11" i="29"/>
  <c r="H11" i="29"/>
  <c r="E11" i="29"/>
  <c r="D11" i="29"/>
  <c r="O10" i="29"/>
  <c r="I10" i="29"/>
  <c r="H10" i="29"/>
  <c r="E10" i="29"/>
  <c r="D10" i="29"/>
  <c r="O9" i="29"/>
  <c r="I9" i="29"/>
  <c r="H9" i="29"/>
  <c r="E9" i="29"/>
  <c r="D9" i="29"/>
  <c r="O8" i="29"/>
  <c r="I8" i="29"/>
  <c r="H8" i="29"/>
  <c r="E8" i="29"/>
  <c r="D8" i="29"/>
  <c r="D37" i="26"/>
  <c r="W36" i="26"/>
  <c r="Q36" i="26"/>
  <c r="P36" i="26"/>
  <c r="M36" i="26"/>
  <c r="L36" i="26"/>
  <c r="I36" i="26"/>
  <c r="H36" i="26"/>
  <c r="E36" i="26"/>
  <c r="D36" i="26"/>
  <c r="W35" i="26"/>
  <c r="Q35" i="26"/>
  <c r="P35" i="26"/>
  <c r="M35" i="26"/>
  <c r="L35" i="26"/>
  <c r="I35" i="26"/>
  <c r="H35" i="26"/>
  <c r="E35" i="26"/>
  <c r="D35" i="26"/>
  <c r="W34" i="26"/>
  <c r="Q34" i="26"/>
  <c r="P34" i="26"/>
  <c r="M34" i="26"/>
  <c r="L34" i="26"/>
  <c r="I34" i="26"/>
  <c r="H34" i="26"/>
  <c r="E34" i="26"/>
  <c r="D34" i="26"/>
  <c r="W33" i="26"/>
  <c r="Q33" i="26"/>
  <c r="P33" i="26"/>
  <c r="M33" i="26"/>
  <c r="L33" i="26"/>
  <c r="I33" i="26"/>
  <c r="H33" i="26"/>
  <c r="E33" i="26"/>
  <c r="D33" i="26"/>
  <c r="W32" i="26"/>
  <c r="Q32" i="26"/>
  <c r="P32" i="26"/>
  <c r="M32" i="26"/>
  <c r="L32" i="26"/>
  <c r="I32" i="26"/>
  <c r="H32" i="26"/>
  <c r="E32" i="26"/>
  <c r="D32" i="26"/>
  <c r="W31" i="26"/>
  <c r="Q31" i="26"/>
  <c r="P31" i="26"/>
  <c r="M31" i="26"/>
  <c r="L31" i="26"/>
  <c r="I31" i="26"/>
  <c r="H31" i="26"/>
  <c r="E31" i="26"/>
  <c r="D31" i="26"/>
  <c r="W30" i="26"/>
  <c r="Q30" i="26"/>
  <c r="P30" i="26"/>
  <c r="M30" i="26"/>
  <c r="L30" i="26"/>
  <c r="I30" i="26"/>
  <c r="H30" i="26"/>
  <c r="E30" i="26"/>
  <c r="D30" i="26"/>
  <c r="W29" i="26"/>
  <c r="Q29" i="26"/>
  <c r="P29" i="26"/>
  <c r="M29" i="26"/>
  <c r="L29" i="26"/>
  <c r="I29" i="26"/>
  <c r="H29" i="26"/>
  <c r="E29" i="26"/>
  <c r="D29" i="26"/>
  <c r="W28" i="26"/>
  <c r="Q28" i="26"/>
  <c r="P28" i="26"/>
  <c r="M28" i="26"/>
  <c r="L28" i="26"/>
  <c r="I28" i="26"/>
  <c r="H28" i="26"/>
  <c r="E28" i="26"/>
  <c r="D28" i="26"/>
  <c r="W27" i="26"/>
  <c r="Q27" i="26"/>
  <c r="P27" i="26"/>
  <c r="M27" i="26"/>
  <c r="L27" i="26"/>
  <c r="I27" i="26"/>
  <c r="H27" i="26"/>
  <c r="E27" i="26"/>
  <c r="D27" i="26"/>
  <c r="W26" i="26"/>
  <c r="Q26" i="26"/>
  <c r="P26" i="26"/>
  <c r="M26" i="26"/>
  <c r="L26" i="26"/>
  <c r="I26" i="26"/>
  <c r="H26" i="26"/>
  <c r="E26" i="26"/>
  <c r="D26" i="26"/>
  <c r="W25" i="26"/>
  <c r="Q25" i="26"/>
  <c r="P25" i="26"/>
  <c r="M25" i="26"/>
  <c r="L25" i="26"/>
  <c r="I25" i="26"/>
  <c r="H25" i="26"/>
  <c r="E25" i="26"/>
  <c r="D25" i="26"/>
  <c r="W24" i="26"/>
  <c r="Q24" i="26"/>
  <c r="P24" i="26"/>
  <c r="M24" i="26"/>
  <c r="L24" i="26"/>
  <c r="I24" i="26"/>
  <c r="H24" i="26"/>
  <c r="E24" i="26"/>
  <c r="D24" i="26"/>
  <c r="W23" i="26"/>
  <c r="Q23" i="26"/>
  <c r="P23" i="26"/>
  <c r="M23" i="26"/>
  <c r="L23" i="26"/>
  <c r="I23" i="26"/>
  <c r="H23" i="26"/>
  <c r="E23" i="26"/>
  <c r="D23" i="26"/>
  <c r="W22" i="26"/>
  <c r="Q22" i="26"/>
  <c r="P22" i="26"/>
  <c r="M22" i="26"/>
  <c r="L22" i="26"/>
  <c r="I22" i="26"/>
  <c r="H22" i="26"/>
  <c r="E22" i="26"/>
  <c r="D22" i="26"/>
  <c r="W21" i="26"/>
  <c r="Q21" i="26"/>
  <c r="P21" i="26"/>
  <c r="M21" i="26"/>
  <c r="L21" i="26"/>
  <c r="I21" i="26"/>
  <c r="H21" i="26"/>
  <c r="E21" i="26"/>
  <c r="D21" i="26"/>
  <c r="W20" i="26"/>
  <c r="Q20" i="26"/>
  <c r="P20" i="26"/>
  <c r="M20" i="26"/>
  <c r="L20" i="26"/>
  <c r="I20" i="26"/>
  <c r="H20" i="26"/>
  <c r="E20" i="26"/>
  <c r="D20" i="26"/>
  <c r="W19" i="26"/>
  <c r="Q19" i="26"/>
  <c r="P19" i="26"/>
  <c r="M19" i="26"/>
  <c r="L19" i="26"/>
  <c r="I19" i="26"/>
  <c r="H19" i="26"/>
  <c r="E19" i="26"/>
  <c r="D19" i="26"/>
  <c r="W18" i="26"/>
  <c r="Q18" i="26"/>
  <c r="P18" i="26"/>
  <c r="M18" i="26"/>
  <c r="L18" i="26"/>
  <c r="I18" i="26"/>
  <c r="H18" i="26"/>
  <c r="E18" i="26"/>
  <c r="D18" i="26"/>
  <c r="W17" i="26"/>
  <c r="Q17" i="26"/>
  <c r="P17" i="26"/>
  <c r="M17" i="26"/>
  <c r="L17" i="26"/>
  <c r="I17" i="26"/>
  <c r="H17" i="26"/>
  <c r="E17" i="26"/>
  <c r="D17" i="26"/>
  <c r="W16" i="26"/>
  <c r="Q16" i="26"/>
  <c r="P16" i="26"/>
  <c r="M16" i="26"/>
  <c r="L16" i="26"/>
  <c r="I16" i="26"/>
  <c r="H16" i="26"/>
  <c r="E16" i="26"/>
  <c r="D16" i="26"/>
  <c r="W15" i="26"/>
  <c r="Q15" i="26"/>
  <c r="P15" i="26"/>
  <c r="M15" i="26"/>
  <c r="L15" i="26"/>
  <c r="I15" i="26"/>
  <c r="H15" i="26"/>
  <c r="E15" i="26"/>
  <c r="D15" i="26"/>
  <c r="W14" i="26"/>
  <c r="Q14" i="26"/>
  <c r="P14" i="26"/>
  <c r="M14" i="26"/>
  <c r="L14" i="26"/>
  <c r="I14" i="26"/>
  <c r="H14" i="26"/>
  <c r="E14" i="26"/>
  <c r="D14" i="26"/>
  <c r="W13" i="26"/>
  <c r="Q13" i="26"/>
  <c r="P13" i="26"/>
  <c r="M13" i="26"/>
  <c r="L13" i="26"/>
  <c r="I13" i="26"/>
  <c r="H13" i="26"/>
  <c r="E13" i="26"/>
  <c r="D13" i="26"/>
  <c r="W12" i="26"/>
  <c r="Q12" i="26"/>
  <c r="P12" i="26"/>
  <c r="M12" i="26"/>
  <c r="L12" i="26"/>
  <c r="I12" i="26"/>
  <c r="H12" i="26"/>
  <c r="E12" i="26"/>
  <c r="D12" i="26"/>
  <c r="W11" i="26"/>
  <c r="Q11" i="26"/>
  <c r="P11" i="26"/>
  <c r="M11" i="26"/>
  <c r="L11" i="26"/>
  <c r="I11" i="26"/>
  <c r="H11" i="26"/>
  <c r="E11" i="26"/>
  <c r="D11" i="26"/>
  <c r="W10" i="26"/>
  <c r="Q10" i="26"/>
  <c r="P10" i="26"/>
  <c r="M10" i="26"/>
  <c r="L10" i="26"/>
  <c r="I10" i="26"/>
  <c r="H10" i="26"/>
  <c r="E10" i="26"/>
  <c r="D10" i="26"/>
  <c r="W9" i="26"/>
  <c r="Q9" i="26"/>
  <c r="P9" i="26"/>
  <c r="M9" i="26"/>
  <c r="L9" i="26"/>
  <c r="I9" i="26"/>
  <c r="H9" i="26"/>
  <c r="E9" i="26"/>
  <c r="D9" i="26"/>
  <c r="W8" i="26"/>
  <c r="Q8" i="26"/>
  <c r="P8" i="26"/>
  <c r="M8" i="26"/>
  <c r="L8" i="26"/>
  <c r="I8" i="26"/>
  <c r="H8" i="26"/>
  <c r="E8" i="26"/>
  <c r="D8" i="26"/>
  <c r="D37" i="18"/>
  <c r="S36" i="18"/>
  <c r="M36" i="18"/>
  <c r="L36" i="18"/>
  <c r="I36" i="18"/>
  <c r="H36" i="18"/>
  <c r="E36" i="18"/>
  <c r="D36" i="18"/>
  <c r="S35" i="18"/>
  <c r="M35" i="18"/>
  <c r="L35" i="18"/>
  <c r="I35" i="18"/>
  <c r="H35" i="18"/>
  <c r="E35" i="18"/>
  <c r="D35" i="18"/>
  <c r="S34" i="18"/>
  <c r="M34" i="18"/>
  <c r="L34" i="18"/>
  <c r="I34" i="18"/>
  <c r="H34" i="18"/>
  <c r="E34" i="18"/>
  <c r="D34" i="18"/>
  <c r="S33" i="18"/>
  <c r="M33" i="18"/>
  <c r="L33" i="18"/>
  <c r="I33" i="18"/>
  <c r="H33" i="18"/>
  <c r="E33" i="18"/>
  <c r="D33" i="18"/>
  <c r="S32" i="18"/>
  <c r="M32" i="18"/>
  <c r="L32" i="18"/>
  <c r="I32" i="18"/>
  <c r="H32" i="18"/>
  <c r="E32" i="18"/>
  <c r="D32" i="18"/>
  <c r="S31" i="18"/>
  <c r="M31" i="18"/>
  <c r="L31" i="18"/>
  <c r="I31" i="18"/>
  <c r="H31" i="18"/>
  <c r="E31" i="18"/>
  <c r="D31" i="18"/>
  <c r="S30" i="18"/>
  <c r="M30" i="18"/>
  <c r="L30" i="18"/>
  <c r="I30" i="18"/>
  <c r="H30" i="18"/>
  <c r="E30" i="18"/>
  <c r="D30" i="18"/>
  <c r="S29" i="18"/>
  <c r="M29" i="18"/>
  <c r="L29" i="18"/>
  <c r="I29" i="18"/>
  <c r="H29" i="18"/>
  <c r="E29" i="18"/>
  <c r="D29" i="18"/>
  <c r="S28" i="18"/>
  <c r="M28" i="18"/>
  <c r="L28" i="18"/>
  <c r="I28" i="18"/>
  <c r="H28" i="18"/>
  <c r="E28" i="18"/>
  <c r="D28" i="18"/>
  <c r="S27" i="18"/>
  <c r="M27" i="18"/>
  <c r="L27" i="18"/>
  <c r="I27" i="18"/>
  <c r="H27" i="18"/>
  <c r="E27" i="18"/>
  <c r="D27" i="18"/>
  <c r="S26" i="18"/>
  <c r="M26" i="18"/>
  <c r="L26" i="18"/>
  <c r="I26" i="18"/>
  <c r="H26" i="18"/>
  <c r="E26" i="18"/>
  <c r="D26" i="18"/>
  <c r="S25" i="18"/>
  <c r="M25" i="18"/>
  <c r="L25" i="18"/>
  <c r="I25" i="18"/>
  <c r="H25" i="18"/>
  <c r="E25" i="18"/>
  <c r="D25" i="18"/>
  <c r="S24" i="18"/>
  <c r="M24" i="18"/>
  <c r="L24" i="18"/>
  <c r="I24" i="18"/>
  <c r="H24" i="18"/>
  <c r="E24" i="18"/>
  <c r="D24" i="18"/>
  <c r="S23" i="18"/>
  <c r="M23" i="18"/>
  <c r="L23" i="18"/>
  <c r="I23" i="18"/>
  <c r="H23" i="18"/>
  <c r="E23" i="18"/>
  <c r="D23" i="18"/>
  <c r="S22" i="18"/>
  <c r="M22" i="18"/>
  <c r="L22" i="18"/>
  <c r="I22" i="18"/>
  <c r="H22" i="18"/>
  <c r="E22" i="18"/>
  <c r="D22" i="18"/>
  <c r="S21" i="18"/>
  <c r="M21" i="18"/>
  <c r="L21" i="18"/>
  <c r="I21" i="18"/>
  <c r="H21" i="18"/>
  <c r="E21" i="18"/>
  <c r="D21" i="18"/>
  <c r="S20" i="18"/>
  <c r="M20" i="18"/>
  <c r="L20" i="18"/>
  <c r="I20" i="18"/>
  <c r="H20" i="18"/>
  <c r="E20" i="18"/>
  <c r="D20" i="18"/>
  <c r="S19" i="18"/>
  <c r="M19" i="18"/>
  <c r="L19" i="18"/>
  <c r="I19" i="18"/>
  <c r="H19" i="18"/>
  <c r="E19" i="18"/>
  <c r="D19" i="18"/>
  <c r="S18" i="18"/>
  <c r="M18" i="18"/>
  <c r="L18" i="18"/>
  <c r="I18" i="18"/>
  <c r="H18" i="18"/>
  <c r="E18" i="18"/>
  <c r="D18" i="18"/>
  <c r="S17" i="18"/>
  <c r="M17" i="18"/>
  <c r="L17" i="18"/>
  <c r="I17" i="18"/>
  <c r="H17" i="18"/>
  <c r="E17" i="18"/>
  <c r="D17" i="18"/>
  <c r="S16" i="18"/>
  <c r="M16" i="18"/>
  <c r="L16" i="18"/>
  <c r="I16" i="18"/>
  <c r="H16" i="18"/>
  <c r="E16" i="18"/>
  <c r="D16" i="18"/>
  <c r="S15" i="18"/>
  <c r="M15" i="18"/>
  <c r="L15" i="18"/>
  <c r="I15" i="18"/>
  <c r="H15" i="18"/>
  <c r="E15" i="18"/>
  <c r="D15" i="18"/>
  <c r="S14" i="18"/>
  <c r="M14" i="18"/>
  <c r="L14" i="18"/>
  <c r="I14" i="18"/>
  <c r="H14" i="18"/>
  <c r="E14" i="18"/>
  <c r="D14" i="18"/>
  <c r="S13" i="18"/>
  <c r="M13" i="18"/>
  <c r="L13" i="18"/>
  <c r="I13" i="18"/>
  <c r="H13" i="18"/>
  <c r="E13" i="18"/>
  <c r="D13" i="18"/>
  <c r="S12" i="18"/>
  <c r="M12" i="18"/>
  <c r="L12" i="18"/>
  <c r="I12" i="18"/>
  <c r="H12" i="18"/>
  <c r="E12" i="18"/>
  <c r="D12" i="18"/>
  <c r="S11" i="18"/>
  <c r="M11" i="18"/>
  <c r="L11" i="18"/>
  <c r="I11" i="18"/>
  <c r="H11" i="18"/>
  <c r="E11" i="18"/>
  <c r="D11" i="18"/>
  <c r="S10" i="18"/>
  <c r="M10" i="18"/>
  <c r="L10" i="18"/>
  <c r="I10" i="18"/>
  <c r="H10" i="18"/>
  <c r="E10" i="18"/>
  <c r="D10" i="18"/>
  <c r="S9" i="18"/>
  <c r="M9" i="18"/>
  <c r="L9" i="18"/>
  <c r="I9" i="18"/>
  <c r="H9" i="18"/>
  <c r="E9" i="18"/>
  <c r="D9" i="18"/>
  <c r="S8" i="18"/>
  <c r="M8" i="18"/>
  <c r="L8" i="18"/>
  <c r="I8" i="18"/>
  <c r="H8" i="18"/>
  <c r="E8" i="18"/>
  <c r="D8" i="18"/>
  <c r="D37" i="17"/>
  <c r="S36" i="17"/>
  <c r="M36" i="17"/>
  <c r="L36" i="17"/>
  <c r="I36" i="17"/>
  <c r="H36" i="17"/>
  <c r="E36" i="17"/>
  <c r="D36" i="17"/>
  <c r="S35" i="17"/>
  <c r="M35" i="17"/>
  <c r="L35" i="17"/>
  <c r="I35" i="17"/>
  <c r="H35" i="17"/>
  <c r="E35" i="17"/>
  <c r="D35" i="17"/>
  <c r="S34" i="17"/>
  <c r="M34" i="17"/>
  <c r="L34" i="17"/>
  <c r="I34" i="17"/>
  <c r="H34" i="17"/>
  <c r="E34" i="17"/>
  <c r="D34" i="17"/>
  <c r="S33" i="17"/>
  <c r="M33" i="17"/>
  <c r="L33" i="17"/>
  <c r="I33" i="17"/>
  <c r="H33" i="17"/>
  <c r="E33" i="17"/>
  <c r="D33" i="17"/>
  <c r="S32" i="17"/>
  <c r="M32" i="17"/>
  <c r="L32" i="17"/>
  <c r="I32" i="17"/>
  <c r="H32" i="17"/>
  <c r="E32" i="17"/>
  <c r="D32" i="17"/>
  <c r="S31" i="17"/>
  <c r="M31" i="17"/>
  <c r="L31" i="17"/>
  <c r="I31" i="17"/>
  <c r="H31" i="17"/>
  <c r="E31" i="17"/>
  <c r="D31" i="17"/>
  <c r="S30" i="17"/>
  <c r="M30" i="17"/>
  <c r="L30" i="17"/>
  <c r="I30" i="17"/>
  <c r="H30" i="17"/>
  <c r="E30" i="17"/>
  <c r="D30" i="17"/>
  <c r="S29" i="17"/>
  <c r="M29" i="17"/>
  <c r="L29" i="17"/>
  <c r="I29" i="17"/>
  <c r="H29" i="17"/>
  <c r="E29" i="17"/>
  <c r="D29" i="17"/>
  <c r="S28" i="17"/>
  <c r="M28" i="17"/>
  <c r="L28" i="17"/>
  <c r="I28" i="17"/>
  <c r="H28" i="17"/>
  <c r="E28" i="17"/>
  <c r="D28" i="17"/>
  <c r="S27" i="17"/>
  <c r="M27" i="17"/>
  <c r="L27" i="17"/>
  <c r="I27" i="17"/>
  <c r="H27" i="17"/>
  <c r="E27" i="17"/>
  <c r="D27" i="17"/>
  <c r="S26" i="17"/>
  <c r="M26" i="17"/>
  <c r="L26" i="17"/>
  <c r="I26" i="17"/>
  <c r="H26" i="17"/>
  <c r="E26" i="17"/>
  <c r="D26" i="17"/>
  <c r="S25" i="17"/>
  <c r="M25" i="17"/>
  <c r="L25" i="17"/>
  <c r="I25" i="17"/>
  <c r="H25" i="17"/>
  <c r="E25" i="17"/>
  <c r="D25" i="17"/>
  <c r="S24" i="17"/>
  <c r="M24" i="17"/>
  <c r="L24" i="17"/>
  <c r="I24" i="17"/>
  <c r="H24" i="17"/>
  <c r="E24" i="17"/>
  <c r="D24" i="17"/>
  <c r="S23" i="17"/>
  <c r="M23" i="17"/>
  <c r="L23" i="17"/>
  <c r="I23" i="17"/>
  <c r="H23" i="17"/>
  <c r="E23" i="17"/>
  <c r="D23" i="17"/>
  <c r="S22" i="17"/>
  <c r="M22" i="17"/>
  <c r="L22" i="17"/>
  <c r="I22" i="17"/>
  <c r="H22" i="17"/>
  <c r="E22" i="17"/>
  <c r="D22" i="17"/>
  <c r="S21" i="17"/>
  <c r="M21" i="17"/>
  <c r="L21" i="17"/>
  <c r="I21" i="17"/>
  <c r="H21" i="17"/>
  <c r="E21" i="17"/>
  <c r="D21" i="17"/>
  <c r="S20" i="17"/>
  <c r="M20" i="17"/>
  <c r="L20" i="17"/>
  <c r="I20" i="17"/>
  <c r="H20" i="17"/>
  <c r="E20" i="17"/>
  <c r="D20" i="17"/>
  <c r="S19" i="17"/>
  <c r="M19" i="17"/>
  <c r="L19" i="17"/>
  <c r="I19" i="17"/>
  <c r="H19" i="17"/>
  <c r="E19" i="17"/>
  <c r="D19" i="17"/>
  <c r="S18" i="17"/>
  <c r="M18" i="17"/>
  <c r="L18" i="17"/>
  <c r="I18" i="17"/>
  <c r="H18" i="17"/>
  <c r="E18" i="17"/>
  <c r="D18" i="17"/>
  <c r="S17" i="17"/>
  <c r="M17" i="17"/>
  <c r="L17" i="17"/>
  <c r="I17" i="17"/>
  <c r="H17" i="17"/>
  <c r="E17" i="17"/>
  <c r="D17" i="17"/>
  <c r="S16" i="17"/>
  <c r="M16" i="17"/>
  <c r="L16" i="17"/>
  <c r="I16" i="17"/>
  <c r="H16" i="17"/>
  <c r="E16" i="17"/>
  <c r="D16" i="17"/>
  <c r="S15" i="17"/>
  <c r="M15" i="17"/>
  <c r="L15" i="17"/>
  <c r="I15" i="17"/>
  <c r="H15" i="17"/>
  <c r="E15" i="17"/>
  <c r="D15" i="17"/>
  <c r="S14" i="17"/>
  <c r="M14" i="17"/>
  <c r="L14" i="17"/>
  <c r="I14" i="17"/>
  <c r="H14" i="17"/>
  <c r="E14" i="17"/>
  <c r="D14" i="17"/>
  <c r="S13" i="17"/>
  <c r="M13" i="17"/>
  <c r="L13" i="17"/>
  <c r="I13" i="17"/>
  <c r="H13" i="17"/>
  <c r="E13" i="17"/>
  <c r="D13" i="17"/>
  <c r="S12" i="17"/>
  <c r="M12" i="17"/>
  <c r="L12" i="17"/>
  <c r="I12" i="17"/>
  <c r="H12" i="17"/>
  <c r="E12" i="17"/>
  <c r="D12" i="17"/>
  <c r="S11" i="17"/>
  <c r="M11" i="17"/>
  <c r="L11" i="17"/>
  <c r="I11" i="17"/>
  <c r="H11" i="17"/>
  <c r="E11" i="17"/>
  <c r="D11" i="17"/>
  <c r="S10" i="17"/>
  <c r="M10" i="17"/>
  <c r="L10" i="17"/>
  <c r="I10" i="17"/>
  <c r="H10" i="17"/>
  <c r="E10" i="17"/>
  <c r="D10" i="17"/>
  <c r="S9" i="17"/>
  <c r="M9" i="17"/>
  <c r="L9" i="17"/>
  <c r="I9" i="17"/>
  <c r="H9" i="17"/>
  <c r="E9" i="17"/>
  <c r="D9" i="17"/>
  <c r="S8" i="17"/>
  <c r="M8" i="17"/>
  <c r="L8" i="17"/>
  <c r="I8" i="17"/>
  <c r="H8" i="17"/>
  <c r="E8" i="17"/>
  <c r="D8" i="17"/>
  <c r="D37" i="20"/>
  <c r="S36" i="20"/>
  <c r="M36" i="20"/>
  <c r="L36" i="20"/>
  <c r="I36" i="20"/>
  <c r="H36" i="20"/>
  <c r="E36" i="20"/>
  <c r="D36" i="20"/>
  <c r="S35" i="20"/>
  <c r="M35" i="20"/>
  <c r="L35" i="20"/>
  <c r="I35" i="20"/>
  <c r="H35" i="20"/>
  <c r="E35" i="20"/>
  <c r="D35" i="20"/>
  <c r="S34" i="20"/>
  <c r="M34" i="20"/>
  <c r="L34" i="20"/>
  <c r="I34" i="20"/>
  <c r="H34" i="20"/>
  <c r="E34" i="20"/>
  <c r="D34" i="20"/>
  <c r="S33" i="20"/>
  <c r="M33" i="20"/>
  <c r="L33" i="20"/>
  <c r="I33" i="20"/>
  <c r="H33" i="20"/>
  <c r="E33" i="20"/>
  <c r="D33" i="20"/>
  <c r="S32" i="20"/>
  <c r="M32" i="20"/>
  <c r="L32" i="20"/>
  <c r="I32" i="20"/>
  <c r="H32" i="20"/>
  <c r="E32" i="20"/>
  <c r="D32" i="20"/>
  <c r="S31" i="20"/>
  <c r="M31" i="20"/>
  <c r="L31" i="20"/>
  <c r="I31" i="20"/>
  <c r="H31" i="20"/>
  <c r="E31" i="20"/>
  <c r="D31" i="20"/>
  <c r="S30" i="20"/>
  <c r="M30" i="20"/>
  <c r="L30" i="20"/>
  <c r="I30" i="20"/>
  <c r="H30" i="20"/>
  <c r="E30" i="20"/>
  <c r="D30" i="20"/>
  <c r="S29" i="20"/>
  <c r="M29" i="20"/>
  <c r="L29" i="20"/>
  <c r="I29" i="20"/>
  <c r="H29" i="20"/>
  <c r="E29" i="20"/>
  <c r="D29" i="20"/>
  <c r="S28" i="20"/>
  <c r="M28" i="20"/>
  <c r="L28" i="20"/>
  <c r="I28" i="20"/>
  <c r="H28" i="20"/>
  <c r="E28" i="20"/>
  <c r="D28" i="20"/>
  <c r="S27" i="20"/>
  <c r="M27" i="20"/>
  <c r="L27" i="20"/>
  <c r="I27" i="20"/>
  <c r="H27" i="20"/>
  <c r="E27" i="20"/>
  <c r="D27" i="20"/>
  <c r="S26" i="20"/>
  <c r="M26" i="20"/>
  <c r="L26" i="20"/>
  <c r="I26" i="20"/>
  <c r="H26" i="20"/>
  <c r="E26" i="20"/>
  <c r="D26" i="20"/>
  <c r="S25" i="20"/>
  <c r="M25" i="20"/>
  <c r="L25" i="20"/>
  <c r="I25" i="20"/>
  <c r="H25" i="20"/>
  <c r="E25" i="20"/>
  <c r="D25" i="20"/>
  <c r="S24" i="20"/>
  <c r="M24" i="20"/>
  <c r="L24" i="20"/>
  <c r="I24" i="20"/>
  <c r="H24" i="20"/>
  <c r="E24" i="20"/>
  <c r="D24" i="20"/>
  <c r="S23" i="20"/>
  <c r="M23" i="20"/>
  <c r="L23" i="20"/>
  <c r="I23" i="20"/>
  <c r="H23" i="20"/>
  <c r="E23" i="20"/>
  <c r="D23" i="20"/>
  <c r="S22" i="20"/>
  <c r="M22" i="20"/>
  <c r="L22" i="20"/>
  <c r="I22" i="20"/>
  <c r="H22" i="20"/>
  <c r="E22" i="20"/>
  <c r="D22" i="20"/>
  <c r="S21" i="20"/>
  <c r="M21" i="20"/>
  <c r="L21" i="20"/>
  <c r="I21" i="20"/>
  <c r="H21" i="20"/>
  <c r="E21" i="20"/>
  <c r="D21" i="20"/>
  <c r="S20" i="20"/>
  <c r="M20" i="20"/>
  <c r="L20" i="20"/>
  <c r="I20" i="20"/>
  <c r="H20" i="20"/>
  <c r="E20" i="20"/>
  <c r="D20" i="20"/>
  <c r="S19" i="20"/>
  <c r="M19" i="20"/>
  <c r="L19" i="20"/>
  <c r="I19" i="20"/>
  <c r="H19" i="20"/>
  <c r="E19" i="20"/>
  <c r="D19" i="20"/>
  <c r="S18" i="20"/>
  <c r="M18" i="20"/>
  <c r="L18" i="20"/>
  <c r="I18" i="20"/>
  <c r="H18" i="20"/>
  <c r="E18" i="20"/>
  <c r="D18" i="20"/>
  <c r="S17" i="20"/>
  <c r="M17" i="20"/>
  <c r="L17" i="20"/>
  <c r="I17" i="20"/>
  <c r="H17" i="20"/>
  <c r="E17" i="20"/>
  <c r="D17" i="20"/>
  <c r="S16" i="20"/>
  <c r="M16" i="20"/>
  <c r="L16" i="20"/>
  <c r="I16" i="20"/>
  <c r="H16" i="20"/>
  <c r="E16" i="20"/>
  <c r="D16" i="20"/>
  <c r="S15" i="20"/>
  <c r="M15" i="20"/>
  <c r="L15" i="20"/>
  <c r="I15" i="20"/>
  <c r="H15" i="20"/>
  <c r="E15" i="20"/>
  <c r="D15" i="20"/>
  <c r="S14" i="20"/>
  <c r="M14" i="20"/>
  <c r="L14" i="20"/>
  <c r="H14" i="20"/>
  <c r="E14" i="20"/>
  <c r="D14" i="20"/>
  <c r="S13" i="20"/>
  <c r="M13" i="20"/>
  <c r="L13" i="20"/>
  <c r="I13" i="20"/>
  <c r="H13" i="20"/>
  <c r="E13" i="20"/>
  <c r="D13" i="20"/>
  <c r="S12" i="20"/>
  <c r="M12" i="20"/>
  <c r="L12" i="20"/>
  <c r="I12" i="20"/>
  <c r="H12" i="20"/>
  <c r="E12" i="20"/>
  <c r="D12" i="20"/>
  <c r="S11" i="20"/>
  <c r="M11" i="20"/>
  <c r="L11" i="20"/>
  <c r="I11" i="20"/>
  <c r="H11" i="20"/>
  <c r="E11" i="20"/>
  <c r="D11" i="20"/>
  <c r="S10" i="20"/>
  <c r="M10" i="20"/>
  <c r="L10" i="20"/>
  <c r="I10" i="20"/>
  <c r="H10" i="20"/>
  <c r="E10" i="20"/>
  <c r="D10" i="20"/>
  <c r="S9" i="20"/>
  <c r="M9" i="20"/>
  <c r="L9" i="20"/>
  <c r="I9" i="20"/>
  <c r="H9" i="20"/>
  <c r="E9" i="20"/>
  <c r="D9" i="20"/>
  <c r="S8" i="20"/>
  <c r="M8" i="20"/>
  <c r="L8" i="20"/>
  <c r="I8" i="20"/>
  <c r="H8" i="20"/>
  <c r="E8" i="20"/>
  <c r="D8" i="20"/>
  <c r="D37" i="16"/>
  <c r="S36" i="16"/>
  <c r="M36" i="16"/>
  <c r="L36" i="16"/>
  <c r="I36" i="16"/>
  <c r="H36" i="16"/>
  <c r="E36" i="16"/>
  <c r="D36" i="16"/>
  <c r="S35" i="16"/>
  <c r="M35" i="16"/>
  <c r="L35" i="16"/>
  <c r="I35" i="16"/>
  <c r="H35" i="16"/>
  <c r="E35" i="16"/>
  <c r="D35" i="16"/>
  <c r="S34" i="16"/>
  <c r="M34" i="16"/>
  <c r="L34" i="16"/>
  <c r="I34" i="16"/>
  <c r="H34" i="16"/>
  <c r="E34" i="16"/>
  <c r="D34" i="16"/>
  <c r="S33" i="16"/>
  <c r="M33" i="16"/>
  <c r="L33" i="16"/>
  <c r="I33" i="16"/>
  <c r="H33" i="16"/>
  <c r="E33" i="16"/>
  <c r="D33" i="16"/>
  <c r="S32" i="16"/>
  <c r="M32" i="16"/>
  <c r="L32" i="16"/>
  <c r="I32" i="16"/>
  <c r="H32" i="16"/>
  <c r="E32" i="16"/>
  <c r="D32" i="16"/>
  <c r="S31" i="16"/>
  <c r="M31" i="16"/>
  <c r="L31" i="16"/>
  <c r="I31" i="16"/>
  <c r="H31" i="16"/>
  <c r="E31" i="16"/>
  <c r="D31" i="16"/>
  <c r="S30" i="16"/>
  <c r="M30" i="16"/>
  <c r="L30" i="16"/>
  <c r="I30" i="16"/>
  <c r="H30" i="16"/>
  <c r="E30" i="16"/>
  <c r="D30" i="16"/>
  <c r="S29" i="16"/>
  <c r="M29" i="16"/>
  <c r="L29" i="16"/>
  <c r="I29" i="16"/>
  <c r="H29" i="16"/>
  <c r="E29" i="16"/>
  <c r="D29" i="16"/>
  <c r="S28" i="16"/>
  <c r="M28" i="16"/>
  <c r="L28" i="16"/>
  <c r="I28" i="16"/>
  <c r="H28" i="16"/>
  <c r="E28" i="16"/>
  <c r="D28" i="16"/>
  <c r="S27" i="16"/>
  <c r="M27" i="16"/>
  <c r="L27" i="16"/>
  <c r="I27" i="16"/>
  <c r="H27" i="16"/>
  <c r="E27" i="16"/>
  <c r="D27" i="16"/>
  <c r="S26" i="16"/>
  <c r="M26" i="16"/>
  <c r="L26" i="16"/>
  <c r="I26" i="16"/>
  <c r="H26" i="16"/>
  <c r="E26" i="16"/>
  <c r="D26" i="16"/>
  <c r="S25" i="16"/>
  <c r="M25" i="16"/>
  <c r="L25" i="16"/>
  <c r="I25" i="16"/>
  <c r="H25" i="16"/>
  <c r="E25" i="16"/>
  <c r="D25" i="16"/>
  <c r="S24" i="16"/>
  <c r="M24" i="16"/>
  <c r="L24" i="16"/>
  <c r="I24" i="16"/>
  <c r="H24" i="16"/>
  <c r="E24" i="16"/>
  <c r="D24" i="16"/>
  <c r="S23" i="16"/>
  <c r="M23" i="16"/>
  <c r="L23" i="16"/>
  <c r="I23" i="16"/>
  <c r="H23" i="16"/>
  <c r="E23" i="16"/>
  <c r="D23" i="16"/>
  <c r="S22" i="16"/>
  <c r="M22" i="16"/>
  <c r="L22" i="16"/>
  <c r="I22" i="16"/>
  <c r="H22" i="16"/>
  <c r="E22" i="16"/>
  <c r="D22" i="16"/>
  <c r="S21" i="16"/>
  <c r="M21" i="16"/>
  <c r="L21" i="16"/>
  <c r="I21" i="16"/>
  <c r="H21" i="16"/>
  <c r="E21" i="16"/>
  <c r="D21" i="16"/>
  <c r="S20" i="16"/>
  <c r="M20" i="16"/>
  <c r="L20" i="16"/>
  <c r="I20" i="16"/>
  <c r="H20" i="16"/>
  <c r="E20" i="16"/>
  <c r="D20" i="16"/>
  <c r="S19" i="16"/>
  <c r="M19" i="16"/>
  <c r="L19" i="16"/>
  <c r="I19" i="16"/>
  <c r="H19" i="16"/>
  <c r="E19" i="16"/>
  <c r="D19" i="16"/>
  <c r="S18" i="16"/>
  <c r="M18" i="16"/>
  <c r="L18" i="16"/>
  <c r="I18" i="16"/>
  <c r="H18" i="16"/>
  <c r="E18" i="16"/>
  <c r="D18" i="16"/>
  <c r="S17" i="16"/>
  <c r="M17" i="16"/>
  <c r="L17" i="16"/>
  <c r="I17" i="16"/>
  <c r="H17" i="16"/>
  <c r="E17" i="16"/>
  <c r="D17" i="16"/>
  <c r="S16" i="16"/>
  <c r="M16" i="16"/>
  <c r="L16" i="16"/>
  <c r="I16" i="16"/>
  <c r="H16" i="16"/>
  <c r="E16" i="16"/>
  <c r="D16" i="16"/>
  <c r="S15" i="16"/>
  <c r="M15" i="16"/>
  <c r="L15" i="16"/>
  <c r="I15" i="16"/>
  <c r="H15" i="16"/>
  <c r="E15" i="16"/>
  <c r="D15" i="16"/>
  <c r="S14" i="16"/>
  <c r="M14" i="16"/>
  <c r="L14" i="16"/>
  <c r="I14" i="16"/>
  <c r="H14" i="16"/>
  <c r="E14" i="16"/>
  <c r="D14" i="16"/>
  <c r="S13" i="16"/>
  <c r="M13" i="16"/>
  <c r="L13" i="16"/>
  <c r="I13" i="16"/>
  <c r="H13" i="16"/>
  <c r="E13" i="16"/>
  <c r="D13" i="16"/>
  <c r="S12" i="16"/>
  <c r="M12" i="16"/>
  <c r="L12" i="16"/>
  <c r="I12" i="16"/>
  <c r="H12" i="16"/>
  <c r="E12" i="16"/>
  <c r="D12" i="16"/>
  <c r="S11" i="16"/>
  <c r="M11" i="16"/>
  <c r="L11" i="16"/>
  <c r="I11" i="16"/>
  <c r="H11" i="16"/>
  <c r="E11" i="16"/>
  <c r="D11" i="16"/>
  <c r="S10" i="16"/>
  <c r="M10" i="16"/>
  <c r="L10" i="16"/>
  <c r="I10" i="16"/>
  <c r="H10" i="16"/>
  <c r="E10" i="16"/>
  <c r="D10" i="16"/>
  <c r="S9" i="16"/>
  <c r="M9" i="16"/>
  <c r="L9" i="16"/>
  <c r="I9" i="16"/>
  <c r="H9" i="16"/>
  <c r="E9" i="16"/>
  <c r="D9" i="16"/>
  <c r="S8" i="16"/>
  <c r="M8" i="16"/>
  <c r="L8" i="16"/>
  <c r="I8" i="16"/>
  <c r="H8" i="16"/>
  <c r="E8" i="16"/>
  <c r="D8" i="16"/>
  <c r="D37" i="15"/>
  <c r="O36" i="15"/>
  <c r="I36" i="15"/>
  <c r="H36" i="15"/>
  <c r="E36" i="15"/>
  <c r="D36" i="15"/>
  <c r="O35" i="15"/>
  <c r="I35" i="15"/>
  <c r="H35" i="15"/>
  <c r="E35" i="15"/>
  <c r="D35" i="15"/>
  <c r="O34" i="15"/>
  <c r="I34" i="15"/>
  <c r="H34" i="15"/>
  <c r="E34" i="15"/>
  <c r="D34" i="15"/>
  <c r="O33" i="15"/>
  <c r="I33" i="15"/>
  <c r="H33" i="15"/>
  <c r="E33" i="15"/>
  <c r="D33" i="15"/>
  <c r="O32" i="15"/>
  <c r="I32" i="15"/>
  <c r="H32" i="15"/>
  <c r="E32" i="15"/>
  <c r="D32" i="15"/>
  <c r="O31" i="15"/>
  <c r="I31" i="15"/>
  <c r="H31" i="15"/>
  <c r="E31" i="15"/>
  <c r="D31" i="15"/>
  <c r="O30" i="15"/>
  <c r="I30" i="15"/>
  <c r="H30" i="15"/>
  <c r="E30" i="15"/>
  <c r="D30" i="15"/>
  <c r="O29" i="15"/>
  <c r="I29" i="15"/>
  <c r="H29" i="15"/>
  <c r="E29" i="15"/>
  <c r="D29" i="15"/>
  <c r="O28" i="15"/>
  <c r="I28" i="15"/>
  <c r="H28" i="15"/>
  <c r="E28" i="15"/>
  <c r="D28" i="15"/>
  <c r="O27" i="15"/>
  <c r="I27" i="15"/>
  <c r="H27" i="15"/>
  <c r="E27" i="15"/>
  <c r="D27" i="15"/>
  <c r="O26" i="15"/>
  <c r="I26" i="15"/>
  <c r="H26" i="15"/>
  <c r="E26" i="15"/>
  <c r="D26" i="15"/>
  <c r="O25" i="15"/>
  <c r="I25" i="15"/>
  <c r="H25" i="15"/>
  <c r="E25" i="15"/>
  <c r="D25" i="15"/>
  <c r="O24" i="15"/>
  <c r="I24" i="15"/>
  <c r="H24" i="15"/>
  <c r="E24" i="15"/>
  <c r="D24" i="15"/>
  <c r="O23" i="15"/>
  <c r="I23" i="15"/>
  <c r="H23" i="15"/>
  <c r="E23" i="15"/>
  <c r="D23" i="15"/>
  <c r="O22" i="15"/>
  <c r="I22" i="15"/>
  <c r="H22" i="15"/>
  <c r="E22" i="15"/>
  <c r="D22" i="15"/>
  <c r="O21" i="15"/>
  <c r="I21" i="15"/>
  <c r="H21" i="15"/>
  <c r="E21" i="15"/>
  <c r="D21" i="15"/>
  <c r="O20" i="15"/>
  <c r="I20" i="15"/>
  <c r="H20" i="15"/>
  <c r="E20" i="15"/>
  <c r="D20" i="15"/>
  <c r="O19" i="15"/>
  <c r="I19" i="15"/>
  <c r="H19" i="15"/>
  <c r="E19" i="15"/>
  <c r="D19" i="15"/>
  <c r="O18" i="15"/>
  <c r="I18" i="15"/>
  <c r="H18" i="15"/>
  <c r="E18" i="15"/>
  <c r="D18" i="15"/>
  <c r="O17" i="15"/>
  <c r="I17" i="15"/>
  <c r="H17" i="15"/>
  <c r="E17" i="15"/>
  <c r="D17" i="15"/>
  <c r="O16" i="15"/>
  <c r="I16" i="15"/>
  <c r="H16" i="15"/>
  <c r="E16" i="15"/>
  <c r="D16" i="15"/>
  <c r="O15" i="15"/>
  <c r="I15" i="15"/>
  <c r="H15" i="15"/>
  <c r="E15" i="15"/>
  <c r="D15" i="15"/>
  <c r="O14" i="15"/>
  <c r="I14" i="15"/>
  <c r="H14" i="15"/>
  <c r="E14" i="15"/>
  <c r="D14" i="15"/>
  <c r="O13" i="15"/>
  <c r="I13" i="15"/>
  <c r="H13" i="15"/>
  <c r="E13" i="15"/>
  <c r="D13" i="15"/>
  <c r="O12" i="15"/>
  <c r="I12" i="15"/>
  <c r="H12" i="15"/>
  <c r="E12" i="15"/>
  <c r="D12" i="15"/>
  <c r="O11" i="15"/>
  <c r="I11" i="15"/>
  <c r="H11" i="15"/>
  <c r="E11" i="15"/>
  <c r="D11" i="15"/>
  <c r="O10" i="15"/>
  <c r="I10" i="15"/>
  <c r="H10" i="15"/>
  <c r="E10" i="15"/>
  <c r="D10" i="15"/>
  <c r="O9" i="15"/>
  <c r="I9" i="15"/>
  <c r="H9" i="15"/>
  <c r="E9" i="15"/>
  <c r="D9" i="15"/>
  <c r="O8" i="15"/>
  <c r="I8" i="15"/>
  <c r="H8" i="15"/>
  <c r="E8" i="15"/>
  <c r="D8" i="15"/>
  <c r="D37" i="14"/>
  <c r="S36" i="14"/>
  <c r="M36" i="14"/>
  <c r="L36" i="14"/>
  <c r="I36" i="14"/>
  <c r="H36" i="14"/>
  <c r="E36" i="14"/>
  <c r="D36" i="14"/>
  <c r="S35" i="14"/>
  <c r="M35" i="14"/>
  <c r="L35" i="14"/>
  <c r="I35" i="14"/>
  <c r="H35" i="14"/>
  <c r="E35" i="14"/>
  <c r="D35" i="14"/>
  <c r="S34" i="14"/>
  <c r="M34" i="14"/>
  <c r="L34" i="14"/>
  <c r="I34" i="14"/>
  <c r="H34" i="14"/>
  <c r="E34" i="14"/>
  <c r="D34" i="14"/>
  <c r="S33" i="14"/>
  <c r="M33" i="14"/>
  <c r="L33" i="14"/>
  <c r="I33" i="14"/>
  <c r="H33" i="14"/>
  <c r="E33" i="14"/>
  <c r="D33" i="14"/>
  <c r="S32" i="14"/>
  <c r="M32" i="14"/>
  <c r="L32" i="14"/>
  <c r="I32" i="14"/>
  <c r="H32" i="14"/>
  <c r="E32" i="14"/>
  <c r="D32" i="14"/>
  <c r="S31" i="14"/>
  <c r="M31" i="14"/>
  <c r="L31" i="14"/>
  <c r="I31" i="14"/>
  <c r="H31" i="14"/>
  <c r="E31" i="14"/>
  <c r="D31" i="14"/>
  <c r="S30" i="14"/>
  <c r="M30" i="14"/>
  <c r="L30" i="14"/>
  <c r="I30" i="14"/>
  <c r="H30" i="14"/>
  <c r="E30" i="14"/>
  <c r="D30" i="14"/>
  <c r="S29" i="14"/>
  <c r="M29" i="14"/>
  <c r="L29" i="14"/>
  <c r="I29" i="14"/>
  <c r="H29" i="14"/>
  <c r="E29" i="14"/>
  <c r="D29" i="14"/>
  <c r="S28" i="14"/>
  <c r="M28" i="14"/>
  <c r="L28" i="14"/>
  <c r="I28" i="14"/>
  <c r="H28" i="14"/>
  <c r="E28" i="14"/>
  <c r="D28" i="14"/>
  <c r="S27" i="14"/>
  <c r="M27" i="14"/>
  <c r="L27" i="14"/>
  <c r="I27" i="14"/>
  <c r="H27" i="14"/>
  <c r="E27" i="14"/>
  <c r="D27" i="14"/>
  <c r="S26" i="14"/>
  <c r="M26" i="14"/>
  <c r="L26" i="14"/>
  <c r="I26" i="14"/>
  <c r="H26" i="14"/>
  <c r="E26" i="14"/>
  <c r="D26" i="14"/>
  <c r="S25" i="14"/>
  <c r="M25" i="14"/>
  <c r="L25" i="14"/>
  <c r="I25" i="14"/>
  <c r="H25" i="14"/>
  <c r="E25" i="14"/>
  <c r="D25" i="14"/>
  <c r="S24" i="14"/>
  <c r="M24" i="14"/>
  <c r="L24" i="14"/>
  <c r="I24" i="14"/>
  <c r="H24" i="14"/>
  <c r="E24" i="14"/>
  <c r="D24" i="14"/>
  <c r="S23" i="14"/>
  <c r="M23" i="14"/>
  <c r="L23" i="14"/>
  <c r="I23" i="14"/>
  <c r="H23" i="14"/>
  <c r="E23" i="14"/>
  <c r="D23" i="14"/>
  <c r="S22" i="14"/>
  <c r="M22" i="14"/>
  <c r="L22" i="14"/>
  <c r="I22" i="14"/>
  <c r="H22" i="14"/>
  <c r="E22" i="14"/>
  <c r="D22" i="14"/>
  <c r="S21" i="14"/>
  <c r="M21" i="14"/>
  <c r="L21" i="14"/>
  <c r="I21" i="14"/>
  <c r="H21" i="14"/>
  <c r="E21" i="14"/>
  <c r="D21" i="14"/>
  <c r="S20" i="14"/>
  <c r="M20" i="14"/>
  <c r="L20" i="14"/>
  <c r="I20" i="14"/>
  <c r="H20" i="14"/>
  <c r="E20" i="14"/>
  <c r="D20" i="14"/>
  <c r="S19" i="14"/>
  <c r="M19" i="14"/>
  <c r="L19" i="14"/>
  <c r="I19" i="14"/>
  <c r="H19" i="14"/>
  <c r="E19" i="14"/>
  <c r="D19" i="14"/>
  <c r="S18" i="14"/>
  <c r="M18" i="14"/>
  <c r="L18" i="14"/>
  <c r="I18" i="14"/>
  <c r="H18" i="14"/>
  <c r="E18" i="14"/>
  <c r="D18" i="14"/>
  <c r="S17" i="14"/>
  <c r="M17" i="14"/>
  <c r="L17" i="14"/>
  <c r="I17" i="14"/>
  <c r="H17" i="14"/>
  <c r="E17" i="14"/>
  <c r="D17" i="14"/>
  <c r="S16" i="14"/>
  <c r="M16" i="14"/>
  <c r="L16" i="14"/>
  <c r="I16" i="14"/>
  <c r="H16" i="14"/>
  <c r="E16" i="14"/>
  <c r="D16" i="14"/>
  <c r="S15" i="14"/>
  <c r="M15" i="14"/>
  <c r="L15" i="14"/>
  <c r="I15" i="14"/>
  <c r="H15" i="14"/>
  <c r="E15" i="14"/>
  <c r="D15" i="14"/>
  <c r="S14" i="14"/>
  <c r="M14" i="14"/>
  <c r="L14" i="14"/>
  <c r="I14" i="14"/>
  <c r="H14" i="14"/>
  <c r="E14" i="14"/>
  <c r="D14" i="14"/>
  <c r="S13" i="14"/>
  <c r="M13" i="14"/>
  <c r="L13" i="14"/>
  <c r="I13" i="14"/>
  <c r="H13" i="14"/>
  <c r="E13" i="14"/>
  <c r="D13" i="14"/>
  <c r="S12" i="14"/>
  <c r="M12" i="14"/>
  <c r="L12" i="14"/>
  <c r="I12" i="14"/>
  <c r="H12" i="14"/>
  <c r="E12" i="14"/>
  <c r="D12" i="14"/>
  <c r="S11" i="14"/>
  <c r="M11" i="14"/>
  <c r="L11" i="14"/>
  <c r="I11" i="14"/>
  <c r="H11" i="14"/>
  <c r="E11" i="14"/>
  <c r="D11" i="14"/>
  <c r="S10" i="14"/>
  <c r="M10" i="14"/>
  <c r="L10" i="14"/>
  <c r="I10" i="14"/>
  <c r="H10" i="14"/>
  <c r="E10" i="14"/>
  <c r="D10" i="14"/>
  <c r="S9" i="14"/>
  <c r="M9" i="14"/>
  <c r="L9" i="14"/>
  <c r="I9" i="14"/>
  <c r="H9" i="14"/>
  <c r="E9" i="14"/>
  <c r="D9" i="14"/>
  <c r="S8" i="14"/>
  <c r="M8" i="14"/>
  <c r="L8" i="14"/>
  <c r="I8" i="14"/>
  <c r="H8" i="14"/>
  <c r="E8" i="14"/>
  <c r="D8" i="14"/>
  <c r="D37" i="13"/>
  <c r="O36" i="13"/>
  <c r="I36" i="13"/>
  <c r="H36" i="13"/>
  <c r="E36" i="13"/>
  <c r="D36" i="13"/>
  <c r="O35" i="13"/>
  <c r="I35" i="13"/>
  <c r="H35" i="13"/>
  <c r="E35" i="13"/>
  <c r="D35" i="13"/>
  <c r="O34" i="13"/>
  <c r="I34" i="13"/>
  <c r="H34" i="13"/>
  <c r="E34" i="13"/>
  <c r="D34" i="13"/>
  <c r="O33" i="13"/>
  <c r="I33" i="13"/>
  <c r="H33" i="13"/>
  <c r="E33" i="13"/>
  <c r="D33" i="13"/>
  <c r="O32" i="13"/>
  <c r="I32" i="13"/>
  <c r="H32" i="13"/>
  <c r="E32" i="13"/>
  <c r="D32" i="13"/>
  <c r="O31" i="13"/>
  <c r="I31" i="13"/>
  <c r="H31" i="13"/>
  <c r="E31" i="13"/>
  <c r="D31" i="13"/>
  <c r="O30" i="13"/>
  <c r="I30" i="13"/>
  <c r="H30" i="13"/>
  <c r="E30" i="13"/>
  <c r="D30" i="13"/>
  <c r="O29" i="13"/>
  <c r="I29" i="13"/>
  <c r="H29" i="13"/>
  <c r="E29" i="13"/>
  <c r="D29" i="13"/>
  <c r="O28" i="13"/>
  <c r="I28" i="13"/>
  <c r="H28" i="13"/>
  <c r="E28" i="13"/>
  <c r="D28" i="13"/>
  <c r="O27" i="13"/>
  <c r="I27" i="13"/>
  <c r="H27" i="13"/>
  <c r="E27" i="13"/>
  <c r="D27" i="13"/>
  <c r="O26" i="13"/>
  <c r="I26" i="13"/>
  <c r="H26" i="13"/>
  <c r="E26" i="13"/>
  <c r="D26" i="13"/>
  <c r="O25" i="13"/>
  <c r="I25" i="13"/>
  <c r="H25" i="13"/>
  <c r="E25" i="13"/>
  <c r="D25" i="13"/>
  <c r="O24" i="13"/>
  <c r="I24" i="13"/>
  <c r="H24" i="13"/>
  <c r="E24" i="13"/>
  <c r="D24" i="13"/>
  <c r="O23" i="13"/>
  <c r="I23" i="13"/>
  <c r="H23" i="13"/>
  <c r="E23" i="13"/>
  <c r="D23" i="13"/>
  <c r="O22" i="13"/>
  <c r="I22" i="13"/>
  <c r="H22" i="13"/>
  <c r="E22" i="13"/>
  <c r="D22" i="13"/>
  <c r="O21" i="13"/>
  <c r="I21" i="13"/>
  <c r="H21" i="13"/>
  <c r="E21" i="13"/>
  <c r="D21" i="13"/>
  <c r="O20" i="13"/>
  <c r="I20" i="13"/>
  <c r="H20" i="13"/>
  <c r="E20" i="13"/>
  <c r="D20" i="13"/>
  <c r="O19" i="13"/>
  <c r="I19" i="13"/>
  <c r="H19" i="13"/>
  <c r="E19" i="13"/>
  <c r="D19" i="13"/>
  <c r="O18" i="13"/>
  <c r="I18" i="13"/>
  <c r="H18" i="13"/>
  <c r="E18" i="13"/>
  <c r="D18" i="13"/>
  <c r="O17" i="13"/>
  <c r="I17" i="13"/>
  <c r="H17" i="13"/>
  <c r="E17" i="13"/>
  <c r="D17" i="13"/>
  <c r="O16" i="13"/>
  <c r="I16" i="13"/>
  <c r="H16" i="13"/>
  <c r="E16" i="13"/>
  <c r="D16" i="13"/>
  <c r="O15" i="13"/>
  <c r="I15" i="13"/>
  <c r="H15" i="13"/>
  <c r="E15" i="13"/>
  <c r="D15" i="13"/>
  <c r="O14" i="13"/>
  <c r="I14" i="13"/>
  <c r="H14" i="13"/>
  <c r="E14" i="13"/>
  <c r="D14" i="13"/>
  <c r="O13" i="13"/>
  <c r="I13" i="13"/>
  <c r="H13" i="13"/>
  <c r="E13" i="13"/>
  <c r="D13" i="13"/>
  <c r="O12" i="13"/>
  <c r="I12" i="13"/>
  <c r="H12" i="13"/>
  <c r="E12" i="13"/>
  <c r="D12" i="13"/>
  <c r="O11" i="13"/>
  <c r="I11" i="13"/>
  <c r="H11" i="13"/>
  <c r="E11" i="13"/>
  <c r="D11" i="13"/>
  <c r="O10" i="13"/>
  <c r="I10" i="13"/>
  <c r="H10" i="13"/>
  <c r="E10" i="13"/>
  <c r="D10" i="13"/>
  <c r="O9" i="13"/>
  <c r="I9" i="13"/>
  <c r="H9" i="13"/>
  <c r="E9" i="13"/>
  <c r="D9" i="13"/>
  <c r="O8" i="13"/>
  <c r="I8" i="13"/>
  <c r="H8" i="13"/>
  <c r="E8" i="13"/>
  <c r="D8" i="13"/>
  <c r="D37" i="12"/>
  <c r="S36" i="12"/>
  <c r="M36" i="12"/>
  <c r="L36" i="12"/>
  <c r="I36" i="12"/>
  <c r="H36" i="12"/>
  <c r="E36" i="12"/>
  <c r="D36" i="12"/>
  <c r="S35" i="12"/>
  <c r="M35" i="12"/>
  <c r="L35" i="12"/>
  <c r="I35" i="12"/>
  <c r="H35" i="12"/>
  <c r="E35" i="12"/>
  <c r="D35" i="12"/>
  <c r="S34" i="12"/>
  <c r="M34" i="12"/>
  <c r="L34" i="12"/>
  <c r="I34" i="12"/>
  <c r="H34" i="12"/>
  <c r="E34" i="12"/>
  <c r="D34" i="12"/>
  <c r="S33" i="12"/>
  <c r="M33" i="12"/>
  <c r="L33" i="12"/>
  <c r="I33" i="12"/>
  <c r="H33" i="12"/>
  <c r="E33" i="12"/>
  <c r="D33" i="12"/>
  <c r="S32" i="12"/>
  <c r="M32" i="12"/>
  <c r="L32" i="12"/>
  <c r="I32" i="12"/>
  <c r="H32" i="12"/>
  <c r="E32" i="12"/>
  <c r="D32" i="12"/>
  <c r="S31" i="12"/>
  <c r="M31" i="12"/>
  <c r="L31" i="12"/>
  <c r="I31" i="12"/>
  <c r="H31" i="12"/>
  <c r="E31" i="12"/>
  <c r="D31" i="12"/>
  <c r="S30" i="12"/>
  <c r="M30" i="12"/>
  <c r="L30" i="12"/>
  <c r="I30" i="12"/>
  <c r="H30" i="12"/>
  <c r="E30" i="12"/>
  <c r="D30" i="12"/>
  <c r="S29" i="12"/>
  <c r="M29" i="12"/>
  <c r="L29" i="12"/>
  <c r="I29" i="12"/>
  <c r="H29" i="12"/>
  <c r="E29" i="12"/>
  <c r="D29" i="12"/>
  <c r="S28" i="12"/>
  <c r="M28" i="12"/>
  <c r="L28" i="12"/>
  <c r="I28" i="12"/>
  <c r="H28" i="12"/>
  <c r="E28" i="12"/>
  <c r="D28" i="12"/>
  <c r="S27" i="12"/>
  <c r="M27" i="12"/>
  <c r="L27" i="12"/>
  <c r="I27" i="12"/>
  <c r="H27" i="12"/>
  <c r="E27" i="12"/>
  <c r="D27" i="12"/>
  <c r="S26" i="12"/>
  <c r="M26" i="12"/>
  <c r="L26" i="12"/>
  <c r="I26" i="12"/>
  <c r="H26" i="12"/>
  <c r="E26" i="12"/>
  <c r="D26" i="12"/>
  <c r="S25" i="12"/>
  <c r="M25" i="12"/>
  <c r="L25" i="12"/>
  <c r="I25" i="12"/>
  <c r="H25" i="12"/>
  <c r="E25" i="12"/>
  <c r="D25" i="12"/>
  <c r="S24" i="12"/>
  <c r="M24" i="12"/>
  <c r="L24" i="12"/>
  <c r="I24" i="12"/>
  <c r="H24" i="12"/>
  <c r="E24" i="12"/>
  <c r="D24" i="12"/>
  <c r="S23" i="12"/>
  <c r="M23" i="12"/>
  <c r="L23" i="12"/>
  <c r="I23" i="12"/>
  <c r="H23" i="12"/>
  <c r="E23" i="12"/>
  <c r="D23" i="12"/>
  <c r="S22" i="12"/>
  <c r="M22" i="12"/>
  <c r="L22" i="12"/>
  <c r="I22" i="12"/>
  <c r="H22" i="12"/>
  <c r="E22" i="12"/>
  <c r="D22" i="12"/>
  <c r="S21" i="12"/>
  <c r="M21" i="12"/>
  <c r="L21" i="12"/>
  <c r="I21" i="12"/>
  <c r="H21" i="12"/>
  <c r="E21" i="12"/>
  <c r="D21" i="12"/>
  <c r="S20" i="12"/>
  <c r="M20" i="12"/>
  <c r="L20" i="12"/>
  <c r="I20" i="12"/>
  <c r="H20" i="12"/>
  <c r="E20" i="12"/>
  <c r="D20" i="12"/>
  <c r="S19" i="12"/>
  <c r="M19" i="12"/>
  <c r="L19" i="12"/>
  <c r="I19" i="12"/>
  <c r="H19" i="12"/>
  <c r="E19" i="12"/>
  <c r="D19" i="12"/>
  <c r="S18" i="12"/>
  <c r="M18" i="12"/>
  <c r="L18" i="12"/>
  <c r="I18" i="12"/>
  <c r="H18" i="12"/>
  <c r="E18" i="12"/>
  <c r="D18" i="12"/>
  <c r="S17" i="12"/>
  <c r="M17" i="12"/>
  <c r="L17" i="12"/>
  <c r="I17" i="12"/>
  <c r="H17" i="12"/>
  <c r="E17" i="12"/>
  <c r="D17" i="12"/>
  <c r="S16" i="12"/>
  <c r="M16" i="12"/>
  <c r="L16" i="12"/>
  <c r="I16" i="12"/>
  <c r="H16" i="12"/>
  <c r="E16" i="12"/>
  <c r="D16" i="12"/>
  <c r="S15" i="12"/>
  <c r="M15" i="12"/>
  <c r="L15" i="12"/>
  <c r="I15" i="12"/>
  <c r="H15" i="12"/>
  <c r="E15" i="12"/>
  <c r="D15" i="12"/>
  <c r="S14" i="12"/>
  <c r="M14" i="12"/>
  <c r="L14" i="12"/>
  <c r="I14" i="12"/>
  <c r="H14" i="12"/>
  <c r="E14" i="12"/>
  <c r="D14" i="12"/>
  <c r="S13" i="12"/>
  <c r="M13" i="12"/>
  <c r="L13" i="12"/>
  <c r="I13" i="12"/>
  <c r="H13" i="12"/>
  <c r="E13" i="12"/>
  <c r="D13" i="12"/>
  <c r="S12" i="12"/>
  <c r="M12" i="12"/>
  <c r="L12" i="12"/>
  <c r="I12" i="12"/>
  <c r="H12" i="12"/>
  <c r="E12" i="12"/>
  <c r="D12" i="12"/>
  <c r="S11" i="12"/>
  <c r="M11" i="12"/>
  <c r="L11" i="12"/>
  <c r="I11" i="12"/>
  <c r="H11" i="12"/>
  <c r="E11" i="12"/>
  <c r="D11" i="12"/>
  <c r="S10" i="12"/>
  <c r="M10" i="12"/>
  <c r="L10" i="12"/>
  <c r="I10" i="12"/>
  <c r="H10" i="12"/>
  <c r="E10" i="12"/>
  <c r="D10" i="12"/>
  <c r="S9" i="12"/>
  <c r="M9" i="12"/>
  <c r="L9" i="12"/>
  <c r="I9" i="12"/>
  <c r="H9" i="12"/>
  <c r="E9" i="12"/>
  <c r="D9" i="12"/>
  <c r="S8" i="12"/>
  <c r="M8" i="12"/>
  <c r="L8" i="12"/>
  <c r="I8" i="12"/>
  <c r="H8" i="12"/>
  <c r="E8" i="12"/>
  <c r="D8" i="12"/>
  <c r="D37" i="11"/>
  <c r="S36" i="11"/>
  <c r="M36" i="11"/>
  <c r="L36" i="11"/>
  <c r="I36" i="11"/>
  <c r="H36" i="11"/>
  <c r="E36" i="11"/>
  <c r="D36" i="11"/>
  <c r="S35" i="11"/>
  <c r="M35" i="11"/>
  <c r="L35" i="11"/>
  <c r="I35" i="11"/>
  <c r="H35" i="11"/>
  <c r="E35" i="11"/>
  <c r="D35" i="11"/>
  <c r="S34" i="11"/>
  <c r="M34" i="11"/>
  <c r="L34" i="11"/>
  <c r="I34" i="11"/>
  <c r="H34" i="11"/>
  <c r="E34" i="11"/>
  <c r="D34" i="11"/>
  <c r="S33" i="11"/>
  <c r="M33" i="11"/>
  <c r="L33" i="11"/>
  <c r="I33" i="11"/>
  <c r="H33" i="11"/>
  <c r="E33" i="11"/>
  <c r="D33" i="11"/>
  <c r="S32" i="11"/>
  <c r="M32" i="11"/>
  <c r="L32" i="11"/>
  <c r="I32" i="11"/>
  <c r="H32" i="11"/>
  <c r="E32" i="11"/>
  <c r="D32" i="11"/>
  <c r="S31" i="11"/>
  <c r="M31" i="11"/>
  <c r="L31" i="11"/>
  <c r="I31" i="11"/>
  <c r="H31" i="11"/>
  <c r="E31" i="11"/>
  <c r="D31" i="11"/>
  <c r="S30" i="11"/>
  <c r="M30" i="11"/>
  <c r="L30" i="11"/>
  <c r="I30" i="11"/>
  <c r="H30" i="11"/>
  <c r="E30" i="11"/>
  <c r="D30" i="11"/>
  <c r="S29" i="11"/>
  <c r="M29" i="11"/>
  <c r="L29" i="11"/>
  <c r="I29" i="11"/>
  <c r="H29" i="11"/>
  <c r="E29" i="11"/>
  <c r="D29" i="11"/>
  <c r="S28" i="11"/>
  <c r="M28" i="11"/>
  <c r="L28" i="11"/>
  <c r="I28" i="11"/>
  <c r="H28" i="11"/>
  <c r="E28" i="11"/>
  <c r="D28" i="11"/>
  <c r="S27" i="11"/>
  <c r="M27" i="11"/>
  <c r="L27" i="11"/>
  <c r="I27" i="11"/>
  <c r="H27" i="11"/>
  <c r="E27" i="11"/>
  <c r="D27" i="11"/>
  <c r="S26" i="11"/>
  <c r="M26" i="11"/>
  <c r="L26" i="11"/>
  <c r="I26" i="11"/>
  <c r="H26" i="11"/>
  <c r="E26" i="11"/>
  <c r="D26" i="11"/>
  <c r="S25" i="11"/>
  <c r="M25" i="11"/>
  <c r="L25" i="11"/>
  <c r="I25" i="11"/>
  <c r="H25" i="11"/>
  <c r="E25" i="11"/>
  <c r="D25" i="11"/>
  <c r="S24" i="11"/>
  <c r="M24" i="11"/>
  <c r="L24" i="11"/>
  <c r="I24" i="11"/>
  <c r="H24" i="11"/>
  <c r="E24" i="11"/>
  <c r="D24" i="11"/>
  <c r="S23" i="11"/>
  <c r="M23" i="11"/>
  <c r="L23" i="11"/>
  <c r="I23" i="11"/>
  <c r="H23" i="11"/>
  <c r="E23" i="11"/>
  <c r="D23" i="11"/>
  <c r="S22" i="11"/>
  <c r="M22" i="11"/>
  <c r="L22" i="11"/>
  <c r="I22" i="11"/>
  <c r="H22" i="11"/>
  <c r="E22" i="11"/>
  <c r="D22" i="11"/>
  <c r="S21" i="11"/>
  <c r="M21" i="11"/>
  <c r="L21" i="11"/>
  <c r="I21" i="11"/>
  <c r="H21" i="11"/>
  <c r="E21" i="11"/>
  <c r="D21" i="11"/>
  <c r="S20" i="11"/>
  <c r="M20" i="11"/>
  <c r="L20" i="11"/>
  <c r="I20" i="11"/>
  <c r="H20" i="11"/>
  <c r="E20" i="11"/>
  <c r="D20" i="11"/>
  <c r="S19" i="11"/>
  <c r="M19" i="11"/>
  <c r="L19" i="11"/>
  <c r="I19" i="11"/>
  <c r="H19" i="11"/>
  <c r="E19" i="11"/>
  <c r="D19" i="11"/>
  <c r="S18" i="11"/>
  <c r="M18" i="11"/>
  <c r="L18" i="11"/>
  <c r="I18" i="11"/>
  <c r="H18" i="11"/>
  <c r="E18" i="11"/>
  <c r="D18" i="11"/>
  <c r="S17" i="11"/>
  <c r="M17" i="11"/>
  <c r="L17" i="11"/>
  <c r="I17" i="11"/>
  <c r="H17" i="11"/>
  <c r="E17" i="11"/>
  <c r="D17" i="11"/>
  <c r="S16" i="11"/>
  <c r="M16" i="11"/>
  <c r="L16" i="11"/>
  <c r="I16" i="11"/>
  <c r="H16" i="11"/>
  <c r="E16" i="11"/>
  <c r="D16" i="11"/>
  <c r="S15" i="11"/>
  <c r="M15" i="11"/>
  <c r="L15" i="11"/>
  <c r="I15" i="11"/>
  <c r="H15" i="11"/>
  <c r="E15" i="11"/>
  <c r="D15" i="11"/>
  <c r="S14" i="11"/>
  <c r="M14" i="11"/>
  <c r="L14" i="11"/>
  <c r="I14" i="11"/>
  <c r="H14" i="11"/>
  <c r="E14" i="11"/>
  <c r="D14" i="11"/>
  <c r="S13" i="11"/>
  <c r="M13" i="11"/>
  <c r="L13" i="11"/>
  <c r="I13" i="11"/>
  <c r="H13" i="11"/>
  <c r="E13" i="11"/>
  <c r="D13" i="11"/>
  <c r="S12" i="11"/>
  <c r="M12" i="11"/>
  <c r="L12" i="11"/>
  <c r="I12" i="11"/>
  <c r="H12" i="11"/>
  <c r="E12" i="11"/>
  <c r="D12" i="11"/>
  <c r="S11" i="11"/>
  <c r="M11" i="11"/>
  <c r="L11" i="11"/>
  <c r="I11" i="11"/>
  <c r="H11" i="11"/>
  <c r="E11" i="11"/>
  <c r="D11" i="11"/>
  <c r="S10" i="11"/>
  <c r="M10" i="11"/>
  <c r="L10" i="11"/>
  <c r="I10" i="11"/>
  <c r="H10" i="11"/>
  <c r="E10" i="11"/>
  <c r="D10" i="11"/>
  <c r="S9" i="11"/>
  <c r="M9" i="11"/>
  <c r="L9" i="11"/>
  <c r="I9" i="11"/>
  <c r="H9" i="11"/>
  <c r="E9" i="11"/>
  <c r="D9" i="11"/>
  <c r="S8" i="11"/>
  <c r="M8" i="11"/>
  <c r="L8" i="11"/>
  <c r="I8" i="11"/>
  <c r="H8" i="11"/>
  <c r="E8" i="11"/>
  <c r="D8" i="11"/>
  <c r="D37" i="10"/>
  <c r="O36" i="10"/>
  <c r="I36" i="10"/>
  <c r="H36" i="10"/>
  <c r="E36" i="10"/>
  <c r="D36" i="10"/>
  <c r="O35" i="10"/>
  <c r="I35" i="10"/>
  <c r="H35" i="10"/>
  <c r="E35" i="10"/>
  <c r="D35" i="10"/>
  <c r="O34" i="10"/>
  <c r="I34" i="10"/>
  <c r="H34" i="10"/>
  <c r="E34" i="10"/>
  <c r="D34" i="10"/>
  <c r="O33" i="10"/>
  <c r="I33" i="10"/>
  <c r="H33" i="10"/>
  <c r="E33" i="10"/>
  <c r="D33" i="10"/>
  <c r="O32" i="10"/>
  <c r="I32" i="10"/>
  <c r="H32" i="10"/>
  <c r="E32" i="10"/>
  <c r="D32" i="10"/>
  <c r="O31" i="10"/>
  <c r="I31" i="10"/>
  <c r="H31" i="10"/>
  <c r="E31" i="10"/>
  <c r="D31" i="10"/>
  <c r="O30" i="10"/>
  <c r="I30" i="10"/>
  <c r="H30" i="10"/>
  <c r="E30" i="10"/>
  <c r="D30" i="10"/>
  <c r="O29" i="10"/>
  <c r="I29" i="10"/>
  <c r="H29" i="10"/>
  <c r="E29" i="10"/>
  <c r="D29" i="10"/>
  <c r="O28" i="10"/>
  <c r="I28" i="10"/>
  <c r="H28" i="10"/>
  <c r="E28" i="10"/>
  <c r="D28" i="10"/>
  <c r="O27" i="10"/>
  <c r="I27" i="10"/>
  <c r="H27" i="10"/>
  <c r="E27" i="10"/>
  <c r="D27" i="10"/>
  <c r="O26" i="10"/>
  <c r="I26" i="10"/>
  <c r="H26" i="10"/>
  <c r="E26" i="10"/>
  <c r="D26" i="10"/>
  <c r="O25" i="10"/>
  <c r="I25" i="10"/>
  <c r="H25" i="10"/>
  <c r="E25" i="10"/>
  <c r="D25" i="10"/>
  <c r="O24" i="10"/>
  <c r="I24" i="10"/>
  <c r="H24" i="10"/>
  <c r="E24" i="10"/>
  <c r="D24" i="10"/>
  <c r="O23" i="10"/>
  <c r="I23" i="10"/>
  <c r="H23" i="10"/>
  <c r="E23" i="10"/>
  <c r="D23" i="10"/>
  <c r="O22" i="10"/>
  <c r="I22" i="10"/>
  <c r="H22" i="10"/>
  <c r="E22" i="10"/>
  <c r="D22" i="10"/>
  <c r="O21" i="10"/>
  <c r="I21" i="10"/>
  <c r="H21" i="10"/>
  <c r="E21" i="10"/>
  <c r="D21" i="10"/>
  <c r="O20" i="10"/>
  <c r="I20" i="10"/>
  <c r="H20" i="10"/>
  <c r="E20" i="10"/>
  <c r="D20" i="10"/>
  <c r="O19" i="10"/>
  <c r="I19" i="10"/>
  <c r="H19" i="10"/>
  <c r="E19" i="10"/>
  <c r="D19" i="10"/>
  <c r="O18" i="10"/>
  <c r="I18" i="10"/>
  <c r="H18" i="10"/>
  <c r="E18" i="10"/>
  <c r="D18" i="10"/>
  <c r="O17" i="10"/>
  <c r="I17" i="10"/>
  <c r="H17" i="10"/>
  <c r="E17" i="10"/>
  <c r="D17" i="10"/>
  <c r="O16" i="10"/>
  <c r="I16" i="10"/>
  <c r="H16" i="10"/>
  <c r="E16" i="10"/>
  <c r="D16" i="10"/>
  <c r="O15" i="10"/>
  <c r="I15" i="10"/>
  <c r="H15" i="10"/>
  <c r="E15" i="10"/>
  <c r="D15" i="10"/>
  <c r="O14" i="10"/>
  <c r="I14" i="10"/>
  <c r="H14" i="10"/>
  <c r="E14" i="10"/>
  <c r="D14" i="10"/>
  <c r="O13" i="10"/>
  <c r="I13" i="10"/>
  <c r="H13" i="10"/>
  <c r="E13" i="10"/>
  <c r="D13" i="10"/>
  <c r="O12" i="10"/>
  <c r="I12" i="10"/>
  <c r="H12" i="10"/>
  <c r="E12" i="10"/>
  <c r="D12" i="10"/>
  <c r="O11" i="10"/>
  <c r="I11" i="10"/>
  <c r="H11" i="10"/>
  <c r="E11" i="10"/>
  <c r="D11" i="10"/>
  <c r="O10" i="10"/>
  <c r="I10" i="10"/>
  <c r="H10" i="10"/>
  <c r="E10" i="10"/>
  <c r="D10" i="10"/>
  <c r="O9" i="10"/>
  <c r="I9" i="10"/>
  <c r="H9" i="10"/>
  <c r="E9" i="10"/>
  <c r="D9" i="10"/>
  <c r="O8" i="10"/>
  <c r="I8" i="10"/>
  <c r="H8" i="10"/>
  <c r="E8" i="10"/>
  <c r="D8" i="10"/>
  <c r="D37" i="9"/>
  <c r="S36" i="9"/>
  <c r="M36" i="9"/>
  <c r="L36" i="9"/>
  <c r="I36" i="9"/>
  <c r="H36" i="9"/>
  <c r="E36" i="9"/>
  <c r="D36" i="9"/>
  <c r="S35" i="9"/>
  <c r="M35" i="9"/>
  <c r="L35" i="9"/>
  <c r="I35" i="9"/>
  <c r="H35" i="9"/>
  <c r="E35" i="9"/>
  <c r="D35" i="9"/>
  <c r="S34" i="9"/>
  <c r="M34" i="9"/>
  <c r="L34" i="9"/>
  <c r="I34" i="9"/>
  <c r="H34" i="9"/>
  <c r="E34" i="9"/>
  <c r="D34" i="9"/>
  <c r="S33" i="9"/>
  <c r="M33" i="9"/>
  <c r="L33" i="9"/>
  <c r="I33" i="9"/>
  <c r="H33" i="9"/>
  <c r="E33" i="9"/>
  <c r="D33" i="9"/>
  <c r="S32" i="9"/>
  <c r="M32" i="9"/>
  <c r="L32" i="9"/>
  <c r="I32" i="9"/>
  <c r="H32" i="9"/>
  <c r="E32" i="9"/>
  <c r="D32" i="9"/>
  <c r="S31" i="9"/>
  <c r="M31" i="9"/>
  <c r="L31" i="9"/>
  <c r="I31" i="9"/>
  <c r="H31" i="9"/>
  <c r="E31" i="9"/>
  <c r="D31" i="9"/>
  <c r="S30" i="9"/>
  <c r="M30" i="9"/>
  <c r="L30" i="9"/>
  <c r="I30" i="9"/>
  <c r="H30" i="9"/>
  <c r="E30" i="9"/>
  <c r="D30" i="9"/>
  <c r="S29" i="9"/>
  <c r="M29" i="9"/>
  <c r="L29" i="9"/>
  <c r="I29" i="9"/>
  <c r="H29" i="9"/>
  <c r="E29" i="9"/>
  <c r="D29" i="9"/>
  <c r="S28" i="9"/>
  <c r="M28" i="9"/>
  <c r="L28" i="9"/>
  <c r="I28" i="9"/>
  <c r="H28" i="9"/>
  <c r="E28" i="9"/>
  <c r="D28" i="9"/>
  <c r="S27" i="9"/>
  <c r="M27" i="9"/>
  <c r="L27" i="9"/>
  <c r="I27" i="9"/>
  <c r="H27" i="9"/>
  <c r="E27" i="9"/>
  <c r="D27" i="9"/>
  <c r="S26" i="9"/>
  <c r="M26" i="9"/>
  <c r="L26" i="9"/>
  <c r="I26" i="9"/>
  <c r="H26" i="9"/>
  <c r="E26" i="9"/>
  <c r="D26" i="9"/>
  <c r="S25" i="9"/>
  <c r="M25" i="9"/>
  <c r="L25" i="9"/>
  <c r="I25" i="9"/>
  <c r="H25" i="9"/>
  <c r="E25" i="9"/>
  <c r="D25" i="9"/>
  <c r="S24" i="9"/>
  <c r="M24" i="9"/>
  <c r="L24" i="9"/>
  <c r="I24" i="9"/>
  <c r="H24" i="9"/>
  <c r="E24" i="9"/>
  <c r="D24" i="9"/>
  <c r="S23" i="9"/>
  <c r="M23" i="9"/>
  <c r="L23" i="9"/>
  <c r="I23" i="9"/>
  <c r="H23" i="9"/>
  <c r="E23" i="9"/>
  <c r="D23" i="9"/>
  <c r="S22" i="9"/>
  <c r="M22" i="9"/>
  <c r="L22" i="9"/>
  <c r="I22" i="9"/>
  <c r="H22" i="9"/>
  <c r="E22" i="9"/>
  <c r="D22" i="9"/>
  <c r="S21" i="9"/>
  <c r="M21" i="9"/>
  <c r="L21" i="9"/>
  <c r="I21" i="9"/>
  <c r="H21" i="9"/>
  <c r="E21" i="9"/>
  <c r="D21" i="9"/>
  <c r="S20" i="9"/>
  <c r="M20" i="9"/>
  <c r="L20" i="9"/>
  <c r="I20" i="9"/>
  <c r="H20" i="9"/>
  <c r="E20" i="9"/>
  <c r="D20" i="9"/>
  <c r="S19" i="9"/>
  <c r="M19" i="9"/>
  <c r="L19" i="9"/>
  <c r="I19" i="9"/>
  <c r="H19" i="9"/>
  <c r="E19" i="9"/>
  <c r="D19" i="9"/>
  <c r="S18" i="9"/>
  <c r="M18" i="9"/>
  <c r="L18" i="9"/>
  <c r="I18" i="9"/>
  <c r="H18" i="9"/>
  <c r="E18" i="9"/>
  <c r="D18" i="9"/>
  <c r="S17" i="9"/>
  <c r="M17" i="9"/>
  <c r="L17" i="9"/>
  <c r="I17" i="9"/>
  <c r="H17" i="9"/>
  <c r="E17" i="9"/>
  <c r="D17" i="9"/>
  <c r="S16" i="9"/>
  <c r="M16" i="9"/>
  <c r="L16" i="9"/>
  <c r="I16" i="9"/>
  <c r="H16" i="9"/>
  <c r="E16" i="9"/>
  <c r="D16" i="9"/>
  <c r="S15" i="9"/>
  <c r="M15" i="9"/>
  <c r="L15" i="9"/>
  <c r="I15" i="9"/>
  <c r="H15" i="9"/>
  <c r="E15" i="9"/>
  <c r="D15" i="9"/>
  <c r="S14" i="9"/>
  <c r="M14" i="9"/>
  <c r="L14" i="9"/>
  <c r="I14" i="9"/>
  <c r="H14" i="9"/>
  <c r="E14" i="9"/>
  <c r="D14" i="9"/>
  <c r="S13" i="9"/>
  <c r="M13" i="9"/>
  <c r="L13" i="9"/>
  <c r="I13" i="9"/>
  <c r="H13" i="9"/>
  <c r="E13" i="9"/>
  <c r="D13" i="9"/>
  <c r="S12" i="9"/>
  <c r="M12" i="9"/>
  <c r="L12" i="9"/>
  <c r="I12" i="9"/>
  <c r="H12" i="9"/>
  <c r="E12" i="9"/>
  <c r="D12" i="9"/>
  <c r="S11" i="9"/>
  <c r="M11" i="9"/>
  <c r="L11" i="9"/>
  <c r="I11" i="9"/>
  <c r="H11" i="9"/>
  <c r="E11" i="9"/>
  <c r="D11" i="9"/>
  <c r="S10" i="9"/>
  <c r="M10" i="9"/>
  <c r="L10" i="9"/>
  <c r="I10" i="9"/>
  <c r="H10" i="9"/>
  <c r="E10" i="9"/>
  <c r="D10" i="9"/>
  <c r="S9" i="9"/>
  <c r="M9" i="9"/>
  <c r="L9" i="9"/>
  <c r="I9" i="9"/>
  <c r="H9" i="9"/>
  <c r="E9" i="9"/>
  <c r="D9" i="9"/>
  <c r="S8" i="9"/>
  <c r="M8" i="9"/>
  <c r="L8" i="9"/>
  <c r="I8" i="9"/>
  <c r="H8" i="9"/>
  <c r="E8" i="9"/>
  <c r="D8" i="9"/>
  <c r="D37" i="8"/>
  <c r="S36" i="8"/>
  <c r="M36" i="8"/>
  <c r="L36" i="8"/>
  <c r="I36" i="8"/>
  <c r="H36" i="8"/>
  <c r="E36" i="8"/>
  <c r="D36" i="8"/>
  <c r="S35" i="8"/>
  <c r="M35" i="8"/>
  <c r="L35" i="8"/>
  <c r="I35" i="8"/>
  <c r="H35" i="8"/>
  <c r="E35" i="8"/>
  <c r="D35" i="8"/>
  <c r="S34" i="8"/>
  <c r="M34" i="8"/>
  <c r="L34" i="8"/>
  <c r="I34" i="8"/>
  <c r="H34" i="8"/>
  <c r="E34" i="8"/>
  <c r="D34" i="8"/>
  <c r="S33" i="8"/>
  <c r="M33" i="8"/>
  <c r="L33" i="8"/>
  <c r="I33" i="8"/>
  <c r="H33" i="8"/>
  <c r="E33" i="8"/>
  <c r="D33" i="8"/>
  <c r="S32" i="8"/>
  <c r="M32" i="8"/>
  <c r="L32" i="8"/>
  <c r="I32" i="8"/>
  <c r="H32" i="8"/>
  <c r="E32" i="8"/>
  <c r="D32" i="8"/>
  <c r="S31" i="8"/>
  <c r="M31" i="8"/>
  <c r="L31" i="8"/>
  <c r="I31" i="8"/>
  <c r="H31" i="8"/>
  <c r="E31" i="8"/>
  <c r="D31" i="8"/>
  <c r="S30" i="8"/>
  <c r="M30" i="8"/>
  <c r="L30" i="8"/>
  <c r="I30" i="8"/>
  <c r="H30" i="8"/>
  <c r="E30" i="8"/>
  <c r="D30" i="8"/>
  <c r="S29" i="8"/>
  <c r="M29" i="8"/>
  <c r="L29" i="8"/>
  <c r="I29" i="8"/>
  <c r="H29" i="8"/>
  <c r="E29" i="8"/>
  <c r="D29" i="8"/>
  <c r="S28" i="8"/>
  <c r="M28" i="8"/>
  <c r="L28" i="8"/>
  <c r="I28" i="8"/>
  <c r="H28" i="8"/>
  <c r="E28" i="8"/>
  <c r="D28" i="8"/>
  <c r="S27" i="8"/>
  <c r="M27" i="8"/>
  <c r="L27" i="8"/>
  <c r="I27" i="8"/>
  <c r="H27" i="8"/>
  <c r="E27" i="8"/>
  <c r="D27" i="8"/>
  <c r="S26" i="8"/>
  <c r="M26" i="8"/>
  <c r="L26" i="8"/>
  <c r="I26" i="8"/>
  <c r="H26" i="8"/>
  <c r="E26" i="8"/>
  <c r="D26" i="8"/>
  <c r="S25" i="8"/>
  <c r="M25" i="8"/>
  <c r="L25" i="8"/>
  <c r="I25" i="8"/>
  <c r="H25" i="8"/>
  <c r="E25" i="8"/>
  <c r="D25" i="8"/>
  <c r="S24" i="8"/>
  <c r="M24" i="8"/>
  <c r="L24" i="8"/>
  <c r="I24" i="8"/>
  <c r="H24" i="8"/>
  <c r="E24" i="8"/>
  <c r="D24" i="8"/>
  <c r="S23" i="8"/>
  <c r="M23" i="8"/>
  <c r="L23" i="8"/>
  <c r="I23" i="8"/>
  <c r="H23" i="8"/>
  <c r="E23" i="8"/>
  <c r="D23" i="8"/>
  <c r="S22" i="8"/>
  <c r="M22" i="8"/>
  <c r="L22" i="8"/>
  <c r="I22" i="8"/>
  <c r="H22" i="8"/>
  <c r="E22" i="8"/>
  <c r="D22" i="8"/>
  <c r="S21" i="8"/>
  <c r="M21" i="8"/>
  <c r="L21" i="8"/>
  <c r="I21" i="8"/>
  <c r="H21" i="8"/>
  <c r="E21" i="8"/>
  <c r="D21" i="8"/>
  <c r="S20" i="8"/>
  <c r="M20" i="8"/>
  <c r="L20" i="8"/>
  <c r="I20" i="8"/>
  <c r="H20" i="8"/>
  <c r="E20" i="8"/>
  <c r="D20" i="8"/>
  <c r="S19" i="8"/>
  <c r="M19" i="8"/>
  <c r="L19" i="8"/>
  <c r="I19" i="8"/>
  <c r="H19" i="8"/>
  <c r="E19" i="8"/>
  <c r="D19" i="8"/>
  <c r="S18" i="8"/>
  <c r="M18" i="8"/>
  <c r="L18" i="8"/>
  <c r="I18" i="8"/>
  <c r="H18" i="8"/>
  <c r="E18" i="8"/>
  <c r="D18" i="8"/>
  <c r="S17" i="8"/>
  <c r="M17" i="8"/>
  <c r="L17" i="8"/>
  <c r="I17" i="8"/>
  <c r="H17" i="8"/>
  <c r="E17" i="8"/>
  <c r="D17" i="8"/>
  <c r="S16" i="8"/>
  <c r="M16" i="8"/>
  <c r="L16" i="8"/>
  <c r="I16" i="8"/>
  <c r="H16" i="8"/>
  <c r="E16" i="8"/>
  <c r="D16" i="8"/>
  <c r="S15" i="8"/>
  <c r="M15" i="8"/>
  <c r="L15" i="8"/>
  <c r="I15" i="8"/>
  <c r="H15" i="8"/>
  <c r="E15" i="8"/>
  <c r="D15" i="8"/>
  <c r="S14" i="8"/>
  <c r="M14" i="8"/>
  <c r="L14" i="8"/>
  <c r="I14" i="8"/>
  <c r="H14" i="8"/>
  <c r="E14" i="8"/>
  <c r="D14" i="8"/>
  <c r="S13" i="8"/>
  <c r="M13" i="8"/>
  <c r="L13" i="8"/>
  <c r="I13" i="8"/>
  <c r="H13" i="8"/>
  <c r="E13" i="8"/>
  <c r="D13" i="8"/>
  <c r="S12" i="8"/>
  <c r="M12" i="8"/>
  <c r="L12" i="8"/>
  <c r="I12" i="8"/>
  <c r="H12" i="8"/>
  <c r="E12" i="8"/>
  <c r="D12" i="8"/>
  <c r="S11" i="8"/>
  <c r="M11" i="8"/>
  <c r="L11" i="8"/>
  <c r="I11" i="8"/>
  <c r="H11" i="8"/>
  <c r="E11" i="8"/>
  <c r="D11" i="8"/>
  <c r="S10" i="8"/>
  <c r="M10" i="8"/>
  <c r="L10" i="8"/>
  <c r="I10" i="8"/>
  <c r="H10" i="8"/>
  <c r="E10" i="8"/>
  <c r="D10" i="8"/>
  <c r="S9" i="8"/>
  <c r="M9" i="8"/>
  <c r="L9" i="8"/>
  <c r="I9" i="8"/>
  <c r="H9" i="8"/>
  <c r="E9" i="8"/>
  <c r="D9" i="8"/>
  <c r="S8" i="8"/>
  <c r="M8" i="8"/>
  <c r="L8" i="8"/>
  <c r="I8" i="8"/>
  <c r="H8" i="8"/>
  <c r="E8" i="8"/>
  <c r="D8" i="8"/>
  <c r="D37" i="7"/>
  <c r="S36" i="7"/>
  <c r="M36" i="7"/>
  <c r="L36" i="7"/>
  <c r="I36" i="7"/>
  <c r="H36" i="7"/>
  <c r="E36" i="7"/>
  <c r="D36" i="7"/>
  <c r="S35" i="7"/>
  <c r="M35" i="7"/>
  <c r="L35" i="7"/>
  <c r="I35" i="7"/>
  <c r="H35" i="7"/>
  <c r="E35" i="7"/>
  <c r="D35" i="7"/>
  <c r="S34" i="7"/>
  <c r="M34" i="7"/>
  <c r="L34" i="7"/>
  <c r="I34" i="7"/>
  <c r="H34" i="7"/>
  <c r="E34" i="7"/>
  <c r="D34" i="7"/>
  <c r="S33" i="7"/>
  <c r="M33" i="7"/>
  <c r="L33" i="7"/>
  <c r="I33" i="7"/>
  <c r="H33" i="7"/>
  <c r="E33" i="7"/>
  <c r="D33" i="7"/>
  <c r="S32" i="7"/>
  <c r="M32" i="7"/>
  <c r="L32" i="7"/>
  <c r="I32" i="7"/>
  <c r="H32" i="7"/>
  <c r="E32" i="7"/>
  <c r="D32" i="7"/>
  <c r="S31" i="7"/>
  <c r="M31" i="7"/>
  <c r="L31" i="7"/>
  <c r="I31" i="7"/>
  <c r="H31" i="7"/>
  <c r="E31" i="7"/>
  <c r="D31" i="7"/>
  <c r="S30" i="7"/>
  <c r="M30" i="7"/>
  <c r="L30" i="7"/>
  <c r="I30" i="7"/>
  <c r="H30" i="7"/>
  <c r="E30" i="7"/>
  <c r="D30" i="7"/>
  <c r="S29" i="7"/>
  <c r="M29" i="7"/>
  <c r="L29" i="7"/>
  <c r="I29" i="7"/>
  <c r="H29" i="7"/>
  <c r="E29" i="7"/>
  <c r="D29" i="7"/>
  <c r="S28" i="7"/>
  <c r="M28" i="7"/>
  <c r="L28" i="7"/>
  <c r="I28" i="7"/>
  <c r="H28" i="7"/>
  <c r="E28" i="7"/>
  <c r="D28" i="7"/>
  <c r="S27" i="7"/>
  <c r="M27" i="7"/>
  <c r="L27" i="7"/>
  <c r="I27" i="7"/>
  <c r="H27" i="7"/>
  <c r="E27" i="7"/>
  <c r="D27" i="7"/>
  <c r="S26" i="7"/>
  <c r="M26" i="7"/>
  <c r="L26" i="7"/>
  <c r="I26" i="7"/>
  <c r="H26" i="7"/>
  <c r="E26" i="7"/>
  <c r="D26" i="7"/>
  <c r="S25" i="7"/>
  <c r="M25" i="7"/>
  <c r="L25" i="7"/>
  <c r="I25" i="7"/>
  <c r="H25" i="7"/>
  <c r="E25" i="7"/>
  <c r="D25" i="7"/>
  <c r="S24" i="7"/>
  <c r="M24" i="7"/>
  <c r="L24" i="7"/>
  <c r="I24" i="7"/>
  <c r="H24" i="7"/>
  <c r="E24" i="7"/>
  <c r="D24" i="7"/>
  <c r="S23" i="7"/>
  <c r="M23" i="7"/>
  <c r="L23" i="7"/>
  <c r="I23" i="7"/>
  <c r="H23" i="7"/>
  <c r="E23" i="7"/>
  <c r="D23" i="7"/>
  <c r="S22" i="7"/>
  <c r="M22" i="7"/>
  <c r="L22" i="7"/>
  <c r="I22" i="7"/>
  <c r="H22" i="7"/>
  <c r="E22" i="7"/>
  <c r="D22" i="7"/>
  <c r="S21" i="7"/>
  <c r="M21" i="7"/>
  <c r="L21" i="7"/>
  <c r="I21" i="7"/>
  <c r="H21" i="7"/>
  <c r="E21" i="7"/>
  <c r="D21" i="7"/>
  <c r="S20" i="7"/>
  <c r="M20" i="7"/>
  <c r="L20" i="7"/>
  <c r="I20" i="7"/>
  <c r="H20" i="7"/>
  <c r="E20" i="7"/>
  <c r="D20" i="7"/>
  <c r="S19" i="7"/>
  <c r="M19" i="7"/>
  <c r="L19" i="7"/>
  <c r="I19" i="7"/>
  <c r="H19" i="7"/>
  <c r="E19" i="7"/>
  <c r="D19" i="7"/>
  <c r="S18" i="7"/>
  <c r="M18" i="7"/>
  <c r="L18" i="7"/>
  <c r="I18" i="7"/>
  <c r="H18" i="7"/>
  <c r="E18" i="7"/>
  <c r="D18" i="7"/>
  <c r="S17" i="7"/>
  <c r="M17" i="7"/>
  <c r="L17" i="7"/>
  <c r="I17" i="7"/>
  <c r="H17" i="7"/>
  <c r="E17" i="7"/>
  <c r="D17" i="7"/>
  <c r="S16" i="7"/>
  <c r="M16" i="7"/>
  <c r="L16" i="7"/>
  <c r="I16" i="7"/>
  <c r="H16" i="7"/>
  <c r="E16" i="7"/>
  <c r="D16" i="7"/>
  <c r="S15" i="7"/>
  <c r="M15" i="7"/>
  <c r="L15" i="7"/>
  <c r="I15" i="7"/>
  <c r="H15" i="7"/>
  <c r="E15" i="7"/>
  <c r="D15" i="7"/>
  <c r="S14" i="7"/>
  <c r="M14" i="7"/>
  <c r="L14" i="7"/>
  <c r="I14" i="7"/>
  <c r="H14" i="7"/>
  <c r="E14" i="7"/>
  <c r="D14" i="7"/>
  <c r="S13" i="7"/>
  <c r="M13" i="7"/>
  <c r="L13" i="7"/>
  <c r="I13" i="7"/>
  <c r="H13" i="7"/>
  <c r="E13" i="7"/>
  <c r="D13" i="7"/>
  <c r="S12" i="7"/>
  <c r="M12" i="7"/>
  <c r="L12" i="7"/>
  <c r="I12" i="7"/>
  <c r="H12" i="7"/>
  <c r="E12" i="7"/>
  <c r="D12" i="7"/>
  <c r="S11" i="7"/>
  <c r="M11" i="7"/>
  <c r="L11" i="7"/>
  <c r="I11" i="7"/>
  <c r="H11" i="7"/>
  <c r="E11" i="7"/>
  <c r="D11" i="7"/>
  <c r="S10" i="7"/>
  <c r="M10" i="7"/>
  <c r="L10" i="7"/>
  <c r="I10" i="7"/>
  <c r="H10" i="7"/>
  <c r="E10" i="7"/>
  <c r="D10" i="7"/>
  <c r="S9" i="7"/>
  <c r="M9" i="7"/>
  <c r="L9" i="7"/>
  <c r="I9" i="7"/>
  <c r="H9" i="7"/>
  <c r="E9" i="7"/>
  <c r="D9" i="7"/>
  <c r="S8" i="7"/>
  <c r="M8" i="7"/>
  <c r="L8" i="7"/>
  <c r="I8" i="7"/>
  <c r="H8" i="7"/>
  <c r="E8" i="7"/>
  <c r="D8" i="7"/>
  <c r="D37" i="6"/>
  <c r="O36" i="6"/>
  <c r="I36" i="6"/>
  <c r="H36" i="6"/>
  <c r="E36" i="6"/>
  <c r="D36" i="6"/>
  <c r="O35" i="6"/>
  <c r="I35" i="6"/>
  <c r="H35" i="6"/>
  <c r="E35" i="6"/>
  <c r="D35" i="6"/>
  <c r="O34" i="6"/>
  <c r="I34" i="6"/>
  <c r="H34" i="6"/>
  <c r="E34" i="6"/>
  <c r="D34" i="6"/>
  <c r="O33" i="6"/>
  <c r="I33" i="6"/>
  <c r="H33" i="6"/>
  <c r="E33" i="6"/>
  <c r="D33" i="6"/>
  <c r="O32" i="6"/>
  <c r="I32" i="6"/>
  <c r="H32" i="6"/>
  <c r="E32" i="6"/>
  <c r="D32" i="6"/>
  <c r="O31" i="6"/>
  <c r="I31" i="6"/>
  <c r="H31" i="6"/>
  <c r="E31" i="6"/>
  <c r="D31" i="6"/>
  <c r="O30" i="6"/>
  <c r="I30" i="6"/>
  <c r="H30" i="6"/>
  <c r="E30" i="6"/>
  <c r="D30" i="6"/>
  <c r="O29" i="6"/>
  <c r="I29" i="6"/>
  <c r="H29" i="6"/>
  <c r="E29" i="6"/>
  <c r="D29" i="6"/>
  <c r="O28" i="6"/>
  <c r="I28" i="6"/>
  <c r="H28" i="6"/>
  <c r="E28" i="6"/>
  <c r="D28" i="6"/>
  <c r="O27" i="6"/>
  <c r="I27" i="6"/>
  <c r="H27" i="6"/>
  <c r="E27" i="6"/>
  <c r="D27" i="6"/>
  <c r="O26" i="6"/>
  <c r="I26" i="6"/>
  <c r="H26" i="6"/>
  <c r="E26" i="6"/>
  <c r="D26" i="6"/>
  <c r="O25" i="6"/>
  <c r="I25" i="6"/>
  <c r="H25" i="6"/>
  <c r="E25" i="6"/>
  <c r="D25" i="6"/>
  <c r="O24" i="6"/>
  <c r="I24" i="6"/>
  <c r="H24" i="6"/>
  <c r="E24" i="6"/>
  <c r="D24" i="6"/>
  <c r="O23" i="6"/>
  <c r="I23" i="6"/>
  <c r="H23" i="6"/>
  <c r="E23" i="6"/>
  <c r="D23" i="6"/>
  <c r="O22" i="6"/>
  <c r="I22" i="6"/>
  <c r="H22" i="6"/>
  <c r="E22" i="6"/>
  <c r="D22" i="6"/>
  <c r="O21" i="6"/>
  <c r="I21" i="6"/>
  <c r="H21" i="6"/>
  <c r="E21" i="6"/>
  <c r="D21" i="6"/>
  <c r="O20" i="6"/>
  <c r="I20" i="6"/>
  <c r="H20" i="6"/>
  <c r="E20" i="6"/>
  <c r="D20" i="6"/>
  <c r="O19" i="6"/>
  <c r="I19" i="6"/>
  <c r="H19" i="6"/>
  <c r="E19" i="6"/>
  <c r="D19" i="6"/>
  <c r="O18" i="6"/>
  <c r="I18" i="6"/>
  <c r="H18" i="6"/>
  <c r="E18" i="6"/>
  <c r="D18" i="6"/>
  <c r="O17" i="6"/>
  <c r="I17" i="6"/>
  <c r="H17" i="6"/>
  <c r="E17" i="6"/>
  <c r="D17" i="6"/>
  <c r="O16" i="6"/>
  <c r="I16" i="6"/>
  <c r="H16" i="6"/>
  <c r="E16" i="6"/>
  <c r="D16" i="6"/>
  <c r="O15" i="6"/>
  <c r="I15" i="6"/>
  <c r="H15" i="6"/>
  <c r="E15" i="6"/>
  <c r="D15" i="6"/>
  <c r="O14" i="6"/>
  <c r="I14" i="6"/>
  <c r="H14" i="6"/>
  <c r="E14" i="6"/>
  <c r="D14" i="6"/>
  <c r="O13" i="6"/>
  <c r="I13" i="6"/>
  <c r="H13" i="6"/>
  <c r="E13" i="6"/>
  <c r="D13" i="6"/>
  <c r="O12" i="6"/>
  <c r="I12" i="6"/>
  <c r="H12" i="6"/>
  <c r="E12" i="6"/>
  <c r="D12" i="6"/>
  <c r="O11" i="6"/>
  <c r="I11" i="6"/>
  <c r="H11" i="6"/>
  <c r="E11" i="6"/>
  <c r="D11" i="6"/>
  <c r="O10" i="6"/>
  <c r="I10" i="6"/>
  <c r="H10" i="6"/>
  <c r="E10" i="6"/>
  <c r="D10" i="6"/>
  <c r="O9" i="6"/>
  <c r="I9" i="6"/>
  <c r="H9" i="6"/>
  <c r="E9" i="6"/>
  <c r="D9" i="6"/>
  <c r="O8" i="6"/>
  <c r="I8" i="6"/>
  <c r="H8" i="6"/>
  <c r="E8" i="6"/>
  <c r="D8" i="6"/>
  <c r="D37" i="4"/>
  <c r="S36" i="4"/>
  <c r="M36" i="4"/>
  <c r="L36" i="4"/>
  <c r="I36" i="4"/>
  <c r="H36" i="4"/>
  <c r="E36" i="4"/>
  <c r="D36" i="4"/>
  <c r="S35" i="4"/>
  <c r="M35" i="4"/>
  <c r="L35" i="4"/>
  <c r="I35" i="4"/>
  <c r="H35" i="4"/>
  <c r="E35" i="4"/>
  <c r="D35" i="4"/>
  <c r="S34" i="4"/>
  <c r="M34" i="4"/>
  <c r="L34" i="4"/>
  <c r="I34" i="4"/>
  <c r="H34" i="4"/>
  <c r="E34" i="4"/>
  <c r="D34" i="4"/>
  <c r="S33" i="4"/>
  <c r="M33" i="4"/>
  <c r="L33" i="4"/>
  <c r="I33" i="4"/>
  <c r="H33" i="4"/>
  <c r="E33" i="4"/>
  <c r="D33" i="4"/>
  <c r="S32" i="4"/>
  <c r="M32" i="4"/>
  <c r="L32" i="4"/>
  <c r="I32" i="4"/>
  <c r="H32" i="4"/>
  <c r="E32" i="4"/>
  <c r="D32" i="4"/>
  <c r="S31" i="4"/>
  <c r="M31" i="4"/>
  <c r="L31" i="4"/>
  <c r="I31" i="4"/>
  <c r="H31" i="4"/>
  <c r="E31" i="4"/>
  <c r="D31" i="4"/>
  <c r="S30" i="4"/>
  <c r="M30" i="4"/>
  <c r="L30" i="4"/>
  <c r="I30" i="4"/>
  <c r="H30" i="4"/>
  <c r="E30" i="4"/>
  <c r="D30" i="4"/>
  <c r="S29" i="4"/>
  <c r="M29" i="4"/>
  <c r="L29" i="4"/>
  <c r="I29" i="4"/>
  <c r="H29" i="4"/>
  <c r="E29" i="4"/>
  <c r="D29" i="4"/>
  <c r="S28" i="4"/>
  <c r="M28" i="4"/>
  <c r="L28" i="4"/>
  <c r="I28" i="4"/>
  <c r="H28" i="4"/>
  <c r="E28" i="4"/>
  <c r="D28" i="4"/>
  <c r="S27" i="4"/>
  <c r="M27" i="4"/>
  <c r="L27" i="4"/>
  <c r="I27" i="4"/>
  <c r="H27" i="4"/>
  <c r="E27" i="4"/>
  <c r="D27" i="4"/>
  <c r="S26" i="4"/>
  <c r="M26" i="4"/>
  <c r="L26" i="4"/>
  <c r="I26" i="4"/>
  <c r="H26" i="4"/>
  <c r="E26" i="4"/>
  <c r="D26" i="4"/>
  <c r="S25" i="4"/>
  <c r="M25" i="4"/>
  <c r="L25" i="4"/>
  <c r="I25" i="4"/>
  <c r="H25" i="4"/>
  <c r="E25" i="4"/>
  <c r="D25" i="4"/>
  <c r="S24" i="4"/>
  <c r="M24" i="4"/>
  <c r="L24" i="4"/>
  <c r="I24" i="4"/>
  <c r="H24" i="4"/>
  <c r="E24" i="4"/>
  <c r="D24" i="4"/>
  <c r="S23" i="4"/>
  <c r="M23" i="4"/>
  <c r="L23" i="4"/>
  <c r="I23" i="4"/>
  <c r="H23" i="4"/>
  <c r="E23" i="4"/>
  <c r="D23" i="4"/>
  <c r="S22" i="4"/>
  <c r="M22" i="4"/>
  <c r="L22" i="4"/>
  <c r="I22" i="4"/>
  <c r="H22" i="4"/>
  <c r="E22" i="4"/>
  <c r="D22" i="4"/>
  <c r="S21" i="4"/>
  <c r="M21" i="4"/>
  <c r="L21" i="4"/>
  <c r="I21" i="4"/>
  <c r="H21" i="4"/>
  <c r="E21" i="4"/>
  <c r="D21" i="4"/>
  <c r="S20" i="4"/>
  <c r="M20" i="4"/>
  <c r="L20" i="4"/>
  <c r="I20" i="4"/>
  <c r="H20" i="4"/>
  <c r="E20" i="4"/>
  <c r="D20" i="4"/>
  <c r="S19" i="4"/>
  <c r="M19" i="4"/>
  <c r="L19" i="4"/>
  <c r="I19" i="4"/>
  <c r="H19" i="4"/>
  <c r="E19" i="4"/>
  <c r="D19" i="4"/>
  <c r="S18" i="4"/>
  <c r="M18" i="4"/>
  <c r="L18" i="4"/>
  <c r="I18" i="4"/>
  <c r="H18" i="4"/>
  <c r="E18" i="4"/>
  <c r="D18" i="4"/>
  <c r="S17" i="4"/>
  <c r="M17" i="4"/>
  <c r="L17" i="4"/>
  <c r="I17" i="4"/>
  <c r="H17" i="4"/>
  <c r="E17" i="4"/>
  <c r="D17" i="4"/>
  <c r="S16" i="4"/>
  <c r="M16" i="4"/>
  <c r="L16" i="4"/>
  <c r="I16" i="4"/>
  <c r="H16" i="4"/>
  <c r="E16" i="4"/>
  <c r="D16" i="4"/>
  <c r="S15" i="4"/>
  <c r="M15" i="4"/>
  <c r="L15" i="4"/>
  <c r="I15" i="4"/>
  <c r="H15" i="4"/>
  <c r="E15" i="4"/>
  <c r="D15" i="4"/>
  <c r="S14" i="4"/>
  <c r="M14" i="4"/>
  <c r="L14" i="4"/>
  <c r="I14" i="4"/>
  <c r="H14" i="4"/>
  <c r="E14" i="4"/>
  <c r="D14" i="4"/>
  <c r="S13" i="4"/>
  <c r="M13" i="4"/>
  <c r="L13" i="4"/>
  <c r="I13" i="4"/>
  <c r="H13" i="4"/>
  <c r="E13" i="4"/>
  <c r="D13" i="4"/>
  <c r="S12" i="4"/>
  <c r="M12" i="4"/>
  <c r="L12" i="4"/>
  <c r="I12" i="4"/>
  <c r="H12" i="4"/>
  <c r="E12" i="4"/>
  <c r="D12" i="4"/>
  <c r="S11" i="4"/>
  <c r="M11" i="4"/>
  <c r="L11" i="4"/>
  <c r="I11" i="4"/>
  <c r="H11" i="4"/>
  <c r="E11" i="4"/>
  <c r="D11" i="4"/>
  <c r="S10" i="4"/>
  <c r="M10" i="4"/>
  <c r="L10" i="4"/>
  <c r="I10" i="4"/>
  <c r="H10" i="4"/>
  <c r="E10" i="4"/>
  <c r="D10" i="4"/>
  <c r="S9" i="4"/>
  <c r="M9" i="4"/>
  <c r="L9" i="4"/>
  <c r="I9" i="4"/>
  <c r="H9" i="4"/>
  <c r="E9" i="4"/>
  <c r="D9" i="4"/>
  <c r="S8" i="4"/>
  <c r="M8" i="4"/>
  <c r="L8" i="4"/>
  <c r="I8" i="4"/>
  <c r="H8" i="4"/>
  <c r="E8" i="4"/>
  <c r="D8" i="4"/>
  <c r="D37" i="3"/>
  <c r="S36" i="3"/>
  <c r="M36" i="3"/>
  <c r="L36" i="3"/>
  <c r="I36" i="3"/>
  <c r="H36" i="3"/>
  <c r="E36" i="3"/>
  <c r="D36" i="3"/>
  <c r="S35" i="3"/>
  <c r="M35" i="3"/>
  <c r="L35" i="3"/>
  <c r="I35" i="3"/>
  <c r="H35" i="3"/>
  <c r="E35" i="3"/>
  <c r="D35" i="3"/>
  <c r="S34" i="3"/>
  <c r="M34" i="3"/>
  <c r="L34" i="3"/>
  <c r="I34" i="3"/>
  <c r="H34" i="3"/>
  <c r="E34" i="3"/>
  <c r="D34" i="3"/>
  <c r="S33" i="3"/>
  <c r="M33" i="3"/>
  <c r="L33" i="3"/>
  <c r="I33" i="3"/>
  <c r="H33" i="3"/>
  <c r="E33" i="3"/>
  <c r="D33" i="3"/>
  <c r="S32" i="3"/>
  <c r="M32" i="3"/>
  <c r="L32" i="3"/>
  <c r="I32" i="3"/>
  <c r="H32" i="3"/>
  <c r="E32" i="3"/>
  <c r="D32" i="3"/>
  <c r="S31" i="3"/>
  <c r="M31" i="3"/>
  <c r="L31" i="3"/>
  <c r="I31" i="3"/>
  <c r="H31" i="3"/>
  <c r="E31" i="3"/>
  <c r="D31" i="3"/>
  <c r="S30" i="3"/>
  <c r="M30" i="3"/>
  <c r="L30" i="3"/>
  <c r="I30" i="3"/>
  <c r="H30" i="3"/>
  <c r="E30" i="3"/>
  <c r="D30" i="3"/>
  <c r="S29" i="3"/>
  <c r="M29" i="3"/>
  <c r="L29" i="3"/>
  <c r="I29" i="3"/>
  <c r="H29" i="3"/>
  <c r="E29" i="3"/>
  <c r="D29" i="3"/>
  <c r="S28" i="3"/>
  <c r="M28" i="3"/>
  <c r="L28" i="3"/>
  <c r="I28" i="3"/>
  <c r="H28" i="3"/>
  <c r="E28" i="3"/>
  <c r="D28" i="3"/>
  <c r="S27" i="3"/>
  <c r="M27" i="3"/>
  <c r="L27" i="3"/>
  <c r="I27" i="3"/>
  <c r="H27" i="3"/>
  <c r="E27" i="3"/>
  <c r="D27" i="3"/>
  <c r="S26" i="3"/>
  <c r="M26" i="3"/>
  <c r="L26" i="3"/>
  <c r="I26" i="3"/>
  <c r="H26" i="3"/>
  <c r="E26" i="3"/>
  <c r="D26" i="3"/>
  <c r="S25" i="3"/>
  <c r="M25" i="3"/>
  <c r="L25" i="3"/>
  <c r="I25" i="3"/>
  <c r="H25" i="3"/>
  <c r="E25" i="3"/>
  <c r="D25" i="3"/>
  <c r="S24" i="3"/>
  <c r="M24" i="3"/>
  <c r="L24" i="3"/>
  <c r="I24" i="3"/>
  <c r="H24" i="3"/>
  <c r="E24" i="3"/>
  <c r="D24" i="3"/>
  <c r="S23" i="3"/>
  <c r="M23" i="3"/>
  <c r="L23" i="3"/>
  <c r="I23" i="3"/>
  <c r="H23" i="3"/>
  <c r="E23" i="3"/>
  <c r="D23" i="3"/>
  <c r="S22" i="3"/>
  <c r="M22" i="3"/>
  <c r="L22" i="3"/>
  <c r="I22" i="3"/>
  <c r="H22" i="3"/>
  <c r="E22" i="3"/>
  <c r="D22" i="3"/>
  <c r="S21" i="3"/>
  <c r="M21" i="3"/>
  <c r="L21" i="3"/>
  <c r="I21" i="3"/>
  <c r="H21" i="3"/>
  <c r="E21" i="3"/>
  <c r="D21" i="3"/>
  <c r="S20" i="3"/>
  <c r="M20" i="3"/>
  <c r="L20" i="3"/>
  <c r="I20" i="3"/>
  <c r="H20" i="3"/>
  <c r="E20" i="3"/>
  <c r="D20" i="3"/>
  <c r="S19" i="3"/>
  <c r="M19" i="3"/>
  <c r="L19" i="3"/>
  <c r="I19" i="3"/>
  <c r="H19" i="3"/>
  <c r="E19" i="3"/>
  <c r="D19" i="3"/>
  <c r="S18" i="3"/>
  <c r="M18" i="3"/>
  <c r="L18" i="3"/>
  <c r="I18" i="3"/>
  <c r="H18" i="3"/>
  <c r="E18" i="3"/>
  <c r="D18" i="3"/>
  <c r="S17" i="3"/>
  <c r="M17" i="3"/>
  <c r="L17" i="3"/>
  <c r="I17" i="3"/>
  <c r="H17" i="3"/>
  <c r="E17" i="3"/>
  <c r="D17" i="3"/>
  <c r="S16" i="3"/>
  <c r="M16" i="3"/>
  <c r="L16" i="3"/>
  <c r="I16" i="3"/>
  <c r="H16" i="3"/>
  <c r="E16" i="3"/>
  <c r="D16" i="3"/>
  <c r="S15" i="3"/>
  <c r="M15" i="3"/>
  <c r="L15" i="3"/>
  <c r="I15" i="3"/>
  <c r="H15" i="3"/>
  <c r="E15" i="3"/>
  <c r="D15" i="3"/>
  <c r="S14" i="3"/>
  <c r="M14" i="3"/>
  <c r="L14" i="3"/>
  <c r="I14" i="3"/>
  <c r="H14" i="3"/>
  <c r="E14" i="3"/>
  <c r="D14" i="3"/>
  <c r="S13" i="3"/>
  <c r="M13" i="3"/>
  <c r="L13" i="3"/>
  <c r="I13" i="3"/>
  <c r="H13" i="3"/>
  <c r="E13" i="3"/>
  <c r="D13" i="3"/>
  <c r="S12" i="3"/>
  <c r="M12" i="3"/>
  <c r="L12" i="3"/>
  <c r="I12" i="3"/>
  <c r="H12" i="3"/>
  <c r="E12" i="3"/>
  <c r="D12" i="3"/>
  <c r="S11" i="3"/>
  <c r="M11" i="3"/>
  <c r="L11" i="3"/>
  <c r="I11" i="3"/>
  <c r="H11" i="3"/>
  <c r="E11" i="3"/>
  <c r="D11" i="3"/>
  <c r="S10" i="3"/>
  <c r="M10" i="3"/>
  <c r="L10" i="3"/>
  <c r="I10" i="3"/>
  <c r="H10" i="3"/>
  <c r="E10" i="3"/>
  <c r="D10" i="3"/>
  <c r="S9" i="3"/>
  <c r="M9" i="3"/>
  <c r="L9" i="3"/>
  <c r="I9" i="3"/>
  <c r="H9" i="3"/>
  <c r="E9" i="3"/>
  <c r="D9" i="3"/>
  <c r="S8" i="3"/>
  <c r="M8" i="3"/>
  <c r="L8" i="3"/>
  <c r="I8" i="3"/>
  <c r="H8" i="3"/>
  <c r="E8" i="3"/>
  <c r="D8" i="3"/>
  <c r="D37" i="2"/>
  <c r="W36" i="2"/>
  <c r="Q36" i="2"/>
  <c r="P36" i="2"/>
  <c r="M36" i="2"/>
  <c r="L36" i="2"/>
  <c r="I36" i="2"/>
  <c r="H36" i="2"/>
  <c r="E36" i="2"/>
  <c r="D36" i="2"/>
  <c r="W35" i="2"/>
  <c r="Q35" i="2"/>
  <c r="P35" i="2"/>
  <c r="M35" i="2"/>
  <c r="L35" i="2"/>
  <c r="I35" i="2"/>
  <c r="H35" i="2"/>
  <c r="E35" i="2"/>
  <c r="D35" i="2"/>
  <c r="W34" i="2"/>
  <c r="Q34" i="2"/>
  <c r="P34" i="2"/>
  <c r="M34" i="2"/>
  <c r="L34" i="2"/>
  <c r="I34" i="2"/>
  <c r="H34" i="2"/>
  <c r="E34" i="2"/>
  <c r="W33" i="2"/>
  <c r="Q33" i="2"/>
  <c r="P33" i="2"/>
  <c r="M33" i="2"/>
  <c r="L33" i="2"/>
  <c r="I33" i="2"/>
  <c r="H33" i="2"/>
  <c r="E33" i="2"/>
  <c r="D33" i="2"/>
  <c r="W32" i="2"/>
  <c r="Q32" i="2"/>
  <c r="P32" i="2"/>
  <c r="M32" i="2"/>
  <c r="L32" i="2"/>
  <c r="I32" i="2"/>
  <c r="H32" i="2"/>
  <c r="E32" i="2"/>
  <c r="D32" i="2"/>
  <c r="W31" i="2"/>
  <c r="Q31" i="2"/>
  <c r="P31" i="2"/>
  <c r="M31" i="2"/>
  <c r="L31" i="2"/>
  <c r="I31" i="2"/>
  <c r="H31" i="2"/>
  <c r="E31" i="2"/>
  <c r="D31" i="2"/>
  <c r="W30" i="2"/>
  <c r="Q30" i="2"/>
  <c r="P30" i="2"/>
  <c r="M30" i="2"/>
  <c r="L30" i="2"/>
  <c r="I30" i="2"/>
  <c r="H30" i="2"/>
  <c r="E30" i="2"/>
  <c r="D30" i="2"/>
  <c r="W29" i="2"/>
  <c r="Q29" i="2"/>
  <c r="P29" i="2"/>
  <c r="M29" i="2"/>
  <c r="L29" i="2"/>
  <c r="I29" i="2"/>
  <c r="H29" i="2"/>
  <c r="E29" i="2"/>
  <c r="D29" i="2"/>
  <c r="W28" i="2"/>
  <c r="Q28" i="2"/>
  <c r="P28" i="2"/>
  <c r="M28" i="2"/>
  <c r="L28" i="2"/>
  <c r="I28" i="2"/>
  <c r="H28" i="2"/>
  <c r="E28" i="2"/>
  <c r="D28" i="2"/>
  <c r="W27" i="2"/>
  <c r="Q27" i="2"/>
  <c r="P27" i="2"/>
  <c r="M27" i="2"/>
  <c r="L27" i="2"/>
  <c r="I27" i="2"/>
  <c r="H27" i="2"/>
  <c r="E27" i="2"/>
  <c r="D27" i="2"/>
  <c r="W26" i="2"/>
  <c r="Q26" i="2"/>
  <c r="P26" i="2"/>
  <c r="M26" i="2"/>
  <c r="L26" i="2"/>
  <c r="I26" i="2"/>
  <c r="H26" i="2"/>
  <c r="E26" i="2"/>
  <c r="D26" i="2"/>
  <c r="W25" i="2"/>
  <c r="Q25" i="2"/>
  <c r="P25" i="2"/>
  <c r="M25" i="2"/>
  <c r="L25" i="2"/>
  <c r="I25" i="2"/>
  <c r="H25" i="2"/>
  <c r="E25" i="2"/>
  <c r="D25" i="2"/>
  <c r="W24" i="2"/>
  <c r="Q24" i="2"/>
  <c r="P24" i="2"/>
  <c r="M24" i="2"/>
  <c r="L24" i="2"/>
  <c r="I24" i="2"/>
  <c r="H24" i="2"/>
  <c r="E24" i="2"/>
  <c r="D24" i="2"/>
  <c r="W23" i="2"/>
  <c r="Q23" i="2"/>
  <c r="P23" i="2"/>
  <c r="M23" i="2"/>
  <c r="L23" i="2"/>
  <c r="I23" i="2"/>
  <c r="H23" i="2"/>
  <c r="E23" i="2"/>
  <c r="D23" i="2"/>
  <c r="W22" i="2"/>
  <c r="Q22" i="2"/>
  <c r="P22" i="2"/>
  <c r="M22" i="2"/>
  <c r="L22" i="2"/>
  <c r="I22" i="2"/>
  <c r="H22" i="2"/>
  <c r="E22" i="2"/>
  <c r="D22" i="2"/>
  <c r="W21" i="2"/>
  <c r="Q21" i="2"/>
  <c r="P21" i="2"/>
  <c r="M21" i="2"/>
  <c r="L21" i="2"/>
  <c r="I21" i="2"/>
  <c r="H21" i="2"/>
  <c r="E21" i="2"/>
  <c r="D21" i="2"/>
  <c r="W20" i="2"/>
  <c r="Q20" i="2"/>
  <c r="P20" i="2"/>
  <c r="M20" i="2"/>
  <c r="L20" i="2"/>
  <c r="I20" i="2"/>
  <c r="H20" i="2"/>
  <c r="E20" i="2"/>
  <c r="D20" i="2"/>
  <c r="W19" i="2"/>
  <c r="Q19" i="2"/>
  <c r="P19" i="2"/>
  <c r="M19" i="2"/>
  <c r="L19" i="2"/>
  <c r="I19" i="2"/>
  <c r="H19" i="2"/>
  <c r="E19" i="2"/>
  <c r="D19" i="2"/>
  <c r="W18" i="2"/>
  <c r="Q18" i="2"/>
  <c r="P18" i="2"/>
  <c r="M18" i="2"/>
  <c r="L18" i="2"/>
  <c r="I18" i="2"/>
  <c r="H18" i="2"/>
  <c r="E18" i="2"/>
  <c r="D18" i="2"/>
  <c r="W17" i="2"/>
  <c r="Q17" i="2"/>
  <c r="P17" i="2"/>
  <c r="M17" i="2"/>
  <c r="L17" i="2"/>
  <c r="I17" i="2"/>
  <c r="H17" i="2"/>
  <c r="E17" i="2"/>
  <c r="D17" i="2"/>
  <c r="W16" i="2"/>
  <c r="Q16" i="2"/>
  <c r="P16" i="2"/>
  <c r="M16" i="2"/>
  <c r="L16" i="2"/>
  <c r="I16" i="2"/>
  <c r="H16" i="2"/>
  <c r="E16" i="2"/>
  <c r="D16" i="2"/>
  <c r="W15" i="2"/>
  <c r="Q15" i="2"/>
  <c r="P15" i="2"/>
  <c r="M15" i="2"/>
  <c r="L15" i="2"/>
  <c r="I15" i="2"/>
  <c r="H15" i="2"/>
  <c r="E15" i="2"/>
  <c r="D15" i="2"/>
  <c r="W14" i="2"/>
  <c r="Q14" i="2"/>
  <c r="P14" i="2"/>
  <c r="M14" i="2"/>
  <c r="L14" i="2"/>
  <c r="I14" i="2"/>
  <c r="H14" i="2"/>
  <c r="E14" i="2"/>
  <c r="D14" i="2"/>
  <c r="W13" i="2"/>
  <c r="Q13" i="2"/>
  <c r="P13" i="2"/>
  <c r="M13" i="2"/>
  <c r="L13" i="2"/>
  <c r="I13" i="2"/>
  <c r="H13" i="2"/>
  <c r="E13" i="2"/>
  <c r="D13" i="2"/>
  <c r="W12" i="2"/>
  <c r="Q12" i="2"/>
  <c r="P12" i="2"/>
  <c r="M12" i="2"/>
  <c r="L12" i="2"/>
  <c r="I12" i="2"/>
  <c r="H12" i="2"/>
  <c r="E12" i="2"/>
  <c r="D12" i="2"/>
  <c r="W11" i="2"/>
  <c r="Q11" i="2"/>
  <c r="P11" i="2"/>
  <c r="M11" i="2"/>
  <c r="L11" i="2"/>
  <c r="I11" i="2"/>
  <c r="H11" i="2"/>
  <c r="E11" i="2"/>
  <c r="D11" i="2"/>
  <c r="W10" i="2"/>
  <c r="Q10" i="2"/>
  <c r="P10" i="2"/>
  <c r="M10" i="2"/>
  <c r="L10" i="2"/>
  <c r="I10" i="2"/>
  <c r="H10" i="2"/>
  <c r="E10" i="2"/>
  <c r="D10" i="2"/>
  <c r="W9" i="2"/>
  <c r="Q9" i="2"/>
  <c r="P9" i="2"/>
  <c r="M9" i="2"/>
  <c r="L9" i="2"/>
  <c r="I9" i="2"/>
  <c r="H9" i="2"/>
  <c r="E9" i="2"/>
  <c r="D9" i="2"/>
  <c r="W8" i="2"/>
  <c r="Q8" i="2"/>
  <c r="P8" i="2"/>
  <c r="M8" i="2"/>
  <c r="L8" i="2"/>
  <c r="I8" i="2"/>
  <c r="H8" i="2"/>
  <c r="E8" i="2"/>
  <c r="D8" i="2"/>
  <c r="D37" i="23"/>
  <c r="S36" i="23"/>
  <c r="M36" i="23"/>
  <c r="L36" i="23"/>
  <c r="I36" i="23"/>
  <c r="H36" i="23"/>
  <c r="E36" i="23"/>
  <c r="D36" i="23"/>
  <c r="S35" i="23"/>
  <c r="M35" i="23"/>
  <c r="L35" i="23"/>
  <c r="I35" i="23"/>
  <c r="H35" i="23"/>
  <c r="E35" i="23"/>
  <c r="D35" i="23"/>
  <c r="S34" i="23"/>
  <c r="M34" i="23"/>
  <c r="L34" i="23"/>
  <c r="I34" i="23"/>
  <c r="H34" i="23"/>
  <c r="E34" i="23"/>
  <c r="D34" i="23"/>
  <c r="S33" i="23"/>
  <c r="M33" i="23"/>
  <c r="L33" i="23"/>
  <c r="I33" i="23"/>
  <c r="H33" i="23"/>
  <c r="E33" i="23"/>
  <c r="D33" i="23"/>
  <c r="S32" i="23"/>
  <c r="M32" i="23"/>
  <c r="L32" i="23"/>
  <c r="I32" i="23"/>
  <c r="H32" i="23"/>
  <c r="E32" i="23"/>
  <c r="D32" i="23"/>
  <c r="S31" i="23"/>
  <c r="M31" i="23"/>
  <c r="L31" i="23"/>
  <c r="I31" i="23"/>
  <c r="H31" i="23"/>
  <c r="E31" i="23"/>
  <c r="D31" i="23"/>
  <c r="S30" i="23"/>
  <c r="M30" i="23"/>
  <c r="L30" i="23"/>
  <c r="I30" i="23"/>
  <c r="H30" i="23"/>
  <c r="E30" i="23"/>
  <c r="D30" i="23"/>
  <c r="S29" i="23"/>
  <c r="M29" i="23"/>
  <c r="L29" i="23"/>
  <c r="I29" i="23"/>
  <c r="H29" i="23"/>
  <c r="E29" i="23"/>
  <c r="D29" i="23"/>
  <c r="S28" i="23"/>
  <c r="M28" i="23"/>
  <c r="L28" i="23"/>
  <c r="I28" i="23"/>
  <c r="H28" i="23"/>
  <c r="E28" i="23"/>
  <c r="D28" i="23"/>
  <c r="S27" i="23"/>
  <c r="M27" i="23"/>
  <c r="L27" i="23"/>
  <c r="I27" i="23"/>
  <c r="H27" i="23"/>
  <c r="E27" i="23"/>
  <c r="D27" i="23"/>
  <c r="S26" i="23"/>
  <c r="M26" i="23"/>
  <c r="L26" i="23"/>
  <c r="I26" i="23"/>
  <c r="H26" i="23"/>
  <c r="E26" i="23"/>
  <c r="D26" i="23"/>
  <c r="S25" i="23"/>
  <c r="M25" i="23"/>
  <c r="L25" i="23"/>
  <c r="I25" i="23"/>
  <c r="H25" i="23"/>
  <c r="E25" i="23"/>
  <c r="D25" i="23"/>
  <c r="S24" i="23"/>
  <c r="M24" i="23"/>
  <c r="L24" i="23"/>
  <c r="I24" i="23"/>
  <c r="H24" i="23"/>
  <c r="E24" i="23"/>
  <c r="D24" i="23"/>
  <c r="S23" i="23"/>
  <c r="M23" i="23"/>
  <c r="L23" i="23"/>
  <c r="I23" i="23"/>
  <c r="H23" i="23"/>
  <c r="E23" i="23"/>
  <c r="D23" i="23"/>
  <c r="S22" i="23"/>
  <c r="M22" i="23"/>
  <c r="L22" i="23"/>
  <c r="I22" i="23"/>
  <c r="H22" i="23"/>
  <c r="E22" i="23"/>
  <c r="D22" i="23"/>
  <c r="S21" i="23"/>
  <c r="M21" i="23"/>
  <c r="L21" i="23"/>
  <c r="I21" i="23"/>
  <c r="H21" i="23"/>
  <c r="E21" i="23"/>
  <c r="D21" i="23"/>
  <c r="S20" i="23"/>
  <c r="M20" i="23"/>
  <c r="L20" i="23"/>
  <c r="I20" i="23"/>
  <c r="H20" i="23"/>
  <c r="E20" i="23"/>
  <c r="D20" i="23"/>
  <c r="S19" i="23"/>
  <c r="M19" i="23"/>
  <c r="L19" i="23"/>
  <c r="I19" i="23"/>
  <c r="H19" i="23"/>
  <c r="E19" i="23"/>
  <c r="D19" i="23"/>
  <c r="S18" i="23"/>
  <c r="M18" i="23"/>
  <c r="L18" i="23"/>
  <c r="I18" i="23"/>
  <c r="H18" i="23"/>
  <c r="E18" i="23"/>
  <c r="D18" i="23"/>
  <c r="S17" i="23"/>
  <c r="M17" i="23"/>
  <c r="L17" i="23"/>
  <c r="I17" i="23"/>
  <c r="H17" i="23"/>
  <c r="E17" i="23"/>
  <c r="D17" i="23"/>
  <c r="S16" i="23"/>
  <c r="M16" i="23"/>
  <c r="L16" i="23"/>
  <c r="I16" i="23"/>
  <c r="H16" i="23"/>
  <c r="E16" i="23"/>
  <c r="D16" i="23"/>
  <c r="S15" i="23"/>
  <c r="M15" i="23"/>
  <c r="L15" i="23"/>
  <c r="I15" i="23"/>
  <c r="H15" i="23"/>
  <c r="E15" i="23"/>
  <c r="D15" i="23"/>
  <c r="S14" i="23"/>
  <c r="M14" i="23"/>
  <c r="L14" i="23"/>
  <c r="I14" i="23"/>
  <c r="H14" i="23"/>
  <c r="E14" i="23"/>
  <c r="D14" i="23"/>
  <c r="S13" i="23"/>
  <c r="M13" i="23"/>
  <c r="L13" i="23"/>
  <c r="I13" i="23"/>
  <c r="H13" i="23"/>
  <c r="E13" i="23"/>
  <c r="D13" i="23"/>
  <c r="S12" i="23"/>
  <c r="M12" i="23"/>
  <c r="L12" i="23"/>
  <c r="I12" i="23"/>
  <c r="H12" i="23"/>
  <c r="E12" i="23"/>
  <c r="D12" i="23"/>
  <c r="S11" i="23"/>
  <c r="M11" i="23"/>
  <c r="L11" i="23"/>
  <c r="I11" i="23"/>
  <c r="H11" i="23"/>
  <c r="E11" i="23"/>
  <c r="D11" i="23"/>
  <c r="S10" i="23"/>
  <c r="M10" i="23"/>
  <c r="L10" i="23"/>
  <c r="I10" i="23"/>
  <c r="H10" i="23"/>
  <c r="E10" i="23"/>
  <c r="D10" i="23"/>
  <c r="S9" i="23"/>
  <c r="M9" i="23"/>
  <c r="L9" i="23"/>
  <c r="I9" i="23"/>
  <c r="H9" i="23"/>
  <c r="E9" i="23"/>
  <c r="D9" i="23"/>
  <c r="S8" i="23"/>
  <c r="M8" i="23"/>
  <c r="L8" i="23"/>
  <c r="I8" i="23"/>
  <c r="H8" i="23"/>
  <c r="E8" i="23"/>
  <c r="D8" i="23"/>
  <c r="D37" i="5"/>
  <c r="S36" i="5"/>
  <c r="M36" i="5"/>
  <c r="L36" i="5"/>
  <c r="I36" i="5"/>
  <c r="H36" i="5"/>
  <c r="E36" i="5"/>
  <c r="D36" i="5"/>
  <c r="S35" i="5"/>
  <c r="M35" i="5"/>
  <c r="L35" i="5"/>
  <c r="I35" i="5"/>
  <c r="H35" i="5"/>
  <c r="E35" i="5"/>
  <c r="D35" i="5"/>
  <c r="S34" i="5"/>
  <c r="M34" i="5"/>
  <c r="L34" i="5"/>
  <c r="I34" i="5"/>
  <c r="H34" i="5"/>
  <c r="E34" i="5"/>
  <c r="D34" i="5"/>
  <c r="S33" i="5"/>
  <c r="M33" i="5"/>
  <c r="L33" i="5"/>
  <c r="I33" i="5"/>
  <c r="H33" i="5"/>
  <c r="E33" i="5"/>
  <c r="D33" i="5"/>
  <c r="S32" i="5"/>
  <c r="M32" i="5"/>
  <c r="L32" i="5"/>
  <c r="I32" i="5"/>
  <c r="H32" i="5"/>
  <c r="E32" i="5"/>
  <c r="D32" i="5"/>
  <c r="S31" i="5"/>
  <c r="M31" i="5"/>
  <c r="L31" i="5"/>
  <c r="I31" i="5"/>
  <c r="H31" i="5"/>
  <c r="E31" i="5"/>
  <c r="D31" i="5"/>
  <c r="S30" i="5"/>
  <c r="M30" i="5"/>
  <c r="L30" i="5"/>
  <c r="I30" i="5"/>
  <c r="H30" i="5"/>
  <c r="E30" i="5"/>
  <c r="D30" i="5"/>
  <c r="S29" i="5"/>
  <c r="M29" i="5"/>
  <c r="L29" i="5"/>
  <c r="I29" i="5"/>
  <c r="H29" i="5"/>
  <c r="E29" i="5"/>
  <c r="D29" i="5"/>
  <c r="S28" i="5"/>
  <c r="M28" i="5"/>
  <c r="L28" i="5"/>
  <c r="I28" i="5"/>
  <c r="H28" i="5"/>
  <c r="E28" i="5"/>
  <c r="D28" i="5"/>
  <c r="S27" i="5"/>
  <c r="M27" i="5"/>
  <c r="L27" i="5"/>
  <c r="I27" i="5"/>
  <c r="H27" i="5"/>
  <c r="E27" i="5"/>
  <c r="D27" i="5"/>
  <c r="S26" i="5"/>
  <c r="M26" i="5"/>
  <c r="L26" i="5"/>
  <c r="I26" i="5"/>
  <c r="H26" i="5"/>
  <c r="E26" i="5"/>
  <c r="D26" i="5"/>
  <c r="S25" i="5"/>
  <c r="M25" i="5"/>
  <c r="L25" i="5"/>
  <c r="I25" i="5"/>
  <c r="H25" i="5"/>
  <c r="E25" i="5"/>
  <c r="D25" i="5"/>
  <c r="S24" i="5"/>
  <c r="M24" i="5"/>
  <c r="L24" i="5"/>
  <c r="I24" i="5"/>
  <c r="H24" i="5"/>
  <c r="E24" i="5"/>
  <c r="D24" i="5"/>
  <c r="S23" i="5"/>
  <c r="M23" i="5"/>
  <c r="L23" i="5"/>
  <c r="I23" i="5"/>
  <c r="H23" i="5"/>
  <c r="E23" i="5"/>
  <c r="D23" i="5"/>
  <c r="S22" i="5"/>
  <c r="M22" i="5"/>
  <c r="L22" i="5"/>
  <c r="I22" i="5"/>
  <c r="H22" i="5"/>
  <c r="E22" i="5"/>
  <c r="D22" i="5"/>
  <c r="S21" i="5"/>
  <c r="M21" i="5"/>
  <c r="L21" i="5"/>
  <c r="I21" i="5"/>
  <c r="H21" i="5"/>
  <c r="E21" i="5"/>
  <c r="D21" i="5"/>
  <c r="S20" i="5"/>
  <c r="M20" i="5"/>
  <c r="L20" i="5"/>
  <c r="I20" i="5"/>
  <c r="H20" i="5"/>
  <c r="E20" i="5"/>
  <c r="D20" i="5"/>
  <c r="S19" i="5"/>
  <c r="M19" i="5"/>
  <c r="L19" i="5"/>
  <c r="I19" i="5"/>
  <c r="H19" i="5"/>
  <c r="E19" i="5"/>
  <c r="D19" i="5"/>
  <c r="S18" i="5"/>
  <c r="M18" i="5"/>
  <c r="L18" i="5"/>
  <c r="I18" i="5"/>
  <c r="H18" i="5"/>
  <c r="E18" i="5"/>
  <c r="D18" i="5"/>
  <c r="S17" i="5"/>
  <c r="M17" i="5"/>
  <c r="L17" i="5"/>
  <c r="I17" i="5"/>
  <c r="H17" i="5"/>
  <c r="E17" i="5"/>
  <c r="D17" i="5"/>
  <c r="S16" i="5"/>
  <c r="M16" i="5"/>
  <c r="L16" i="5"/>
  <c r="I16" i="5"/>
  <c r="H16" i="5"/>
  <c r="E16" i="5"/>
  <c r="D16" i="5"/>
  <c r="S15" i="5"/>
  <c r="M15" i="5"/>
  <c r="L15" i="5"/>
  <c r="I15" i="5"/>
  <c r="H15" i="5"/>
  <c r="E15" i="5"/>
  <c r="D15" i="5"/>
  <c r="S14" i="5"/>
  <c r="M14" i="5"/>
  <c r="L14" i="5"/>
  <c r="I14" i="5"/>
  <c r="H14" i="5"/>
  <c r="E14" i="5"/>
  <c r="D14" i="5"/>
  <c r="S13" i="5"/>
  <c r="M13" i="5"/>
  <c r="L13" i="5"/>
  <c r="I13" i="5"/>
  <c r="H13" i="5"/>
  <c r="E13" i="5"/>
  <c r="D13" i="5"/>
  <c r="S12" i="5"/>
  <c r="M12" i="5"/>
  <c r="L12" i="5"/>
  <c r="I12" i="5"/>
  <c r="H12" i="5"/>
  <c r="E12" i="5"/>
  <c r="D12" i="5"/>
  <c r="S11" i="5"/>
  <c r="M11" i="5"/>
  <c r="L11" i="5"/>
  <c r="I11" i="5"/>
  <c r="H11" i="5"/>
  <c r="E11" i="5"/>
  <c r="D11" i="5"/>
  <c r="S10" i="5"/>
  <c r="M10" i="5"/>
  <c r="L10" i="5"/>
  <c r="I10" i="5"/>
  <c r="H10" i="5"/>
  <c r="E10" i="5"/>
  <c r="D10" i="5"/>
  <c r="S9" i="5"/>
  <c r="M9" i="5"/>
  <c r="L9" i="5"/>
  <c r="I9" i="5"/>
  <c r="H9" i="5"/>
  <c r="E9" i="5"/>
  <c r="D9" i="5"/>
  <c r="S8" i="5"/>
  <c r="M8" i="5"/>
  <c r="L8" i="5"/>
  <c r="I8" i="5"/>
  <c r="H8" i="5"/>
  <c r="E8" i="5"/>
  <c r="D8" i="5"/>
  <c r="D37" i="21"/>
  <c r="O36" i="21"/>
  <c r="I36" i="21"/>
  <c r="H36" i="21"/>
  <c r="E36" i="21"/>
  <c r="D36" i="21"/>
  <c r="O35" i="21"/>
  <c r="I35" i="21"/>
  <c r="H35" i="21"/>
  <c r="E35" i="21"/>
  <c r="D35" i="21"/>
  <c r="O34" i="21"/>
  <c r="I34" i="21"/>
  <c r="H34" i="21"/>
  <c r="E34" i="21"/>
  <c r="D34" i="21"/>
  <c r="O33" i="21"/>
  <c r="I33" i="21"/>
  <c r="H33" i="21"/>
  <c r="E33" i="21"/>
  <c r="D33" i="21"/>
  <c r="O32" i="21"/>
  <c r="I32" i="21"/>
  <c r="H32" i="21"/>
  <c r="E32" i="21"/>
  <c r="D32" i="21"/>
  <c r="O31" i="21"/>
  <c r="I31" i="21"/>
  <c r="H31" i="21"/>
  <c r="E31" i="21"/>
  <c r="D31" i="21"/>
  <c r="O30" i="21"/>
  <c r="I30" i="21"/>
  <c r="H30" i="21"/>
  <c r="E30" i="21"/>
  <c r="D30" i="21"/>
  <c r="O29" i="21"/>
  <c r="I29" i="21"/>
  <c r="H29" i="21"/>
  <c r="E29" i="21"/>
  <c r="D29" i="21"/>
  <c r="O28" i="21"/>
  <c r="I28" i="21"/>
  <c r="H28" i="21"/>
  <c r="E28" i="21"/>
  <c r="D28" i="21"/>
  <c r="O27" i="21"/>
  <c r="I27" i="21"/>
  <c r="H27" i="21"/>
  <c r="E27" i="21"/>
  <c r="D27" i="21"/>
  <c r="O26" i="21"/>
  <c r="I26" i="21"/>
  <c r="H26" i="21"/>
  <c r="E26" i="21"/>
  <c r="D26" i="21"/>
  <c r="O25" i="21"/>
  <c r="I25" i="21"/>
  <c r="H25" i="21"/>
  <c r="E25" i="21"/>
  <c r="D25" i="21"/>
  <c r="O24" i="21"/>
  <c r="I24" i="21"/>
  <c r="H24" i="21"/>
  <c r="E24" i="21"/>
  <c r="D24" i="21"/>
  <c r="O23" i="21"/>
  <c r="I23" i="21"/>
  <c r="H23" i="21"/>
  <c r="E23" i="21"/>
  <c r="D23" i="21"/>
  <c r="O22" i="21"/>
  <c r="I22" i="21"/>
  <c r="H22" i="21"/>
  <c r="E22" i="21"/>
  <c r="D22" i="21"/>
  <c r="O21" i="21"/>
  <c r="I21" i="21"/>
  <c r="H21" i="21"/>
  <c r="E21" i="21"/>
  <c r="D21" i="21"/>
  <c r="O20" i="21"/>
  <c r="I20" i="21"/>
  <c r="H20" i="21"/>
  <c r="E20" i="21"/>
  <c r="D20" i="21"/>
  <c r="O19" i="21"/>
  <c r="I19" i="21"/>
  <c r="H19" i="21"/>
  <c r="E19" i="21"/>
  <c r="D19" i="21"/>
  <c r="O18" i="21"/>
  <c r="I18" i="21"/>
  <c r="H18" i="21"/>
  <c r="E18" i="21"/>
  <c r="D18" i="21"/>
  <c r="O17" i="21"/>
  <c r="I17" i="21"/>
  <c r="H17" i="21"/>
  <c r="E17" i="21"/>
  <c r="D17" i="21"/>
  <c r="O16" i="21"/>
  <c r="I16" i="21"/>
  <c r="H16" i="21"/>
  <c r="E16" i="21"/>
  <c r="D16" i="21"/>
  <c r="O15" i="21"/>
  <c r="I15" i="21"/>
  <c r="H15" i="21"/>
  <c r="E15" i="21"/>
  <c r="D15" i="21"/>
  <c r="O14" i="21"/>
  <c r="I14" i="21"/>
  <c r="H14" i="21"/>
  <c r="E14" i="21"/>
  <c r="D14" i="21"/>
  <c r="O13" i="21"/>
  <c r="I13" i="21"/>
  <c r="H13" i="21"/>
  <c r="E13" i="21"/>
  <c r="D13" i="21"/>
  <c r="O12" i="21"/>
  <c r="I12" i="21"/>
  <c r="H12" i="21"/>
  <c r="E12" i="21"/>
  <c r="D12" i="21"/>
  <c r="O11" i="21"/>
  <c r="I11" i="21"/>
  <c r="H11" i="21"/>
  <c r="E11" i="21"/>
  <c r="D11" i="21"/>
  <c r="O10" i="21"/>
  <c r="I10" i="21"/>
  <c r="H10" i="21"/>
  <c r="E10" i="21"/>
  <c r="D10" i="21"/>
  <c r="O9" i="21"/>
  <c r="I9" i="21"/>
  <c r="H9" i="21"/>
  <c r="E9" i="21"/>
  <c r="D9" i="21"/>
  <c r="O8" i="21"/>
  <c r="I8" i="21"/>
  <c r="H8" i="21"/>
  <c r="E8" i="21"/>
  <c r="D8" i="21"/>
  <c r="D37" i="37"/>
  <c r="O36" i="37"/>
  <c r="I36" i="37"/>
  <c r="H36" i="37"/>
  <c r="E36" i="37"/>
  <c r="D36" i="37"/>
  <c r="O35" i="37"/>
  <c r="I35" i="37"/>
  <c r="H35" i="37"/>
  <c r="E35" i="37"/>
  <c r="D35" i="37"/>
  <c r="O34" i="37"/>
  <c r="I34" i="37"/>
  <c r="H34" i="37"/>
  <c r="E34" i="37"/>
  <c r="D34" i="37"/>
  <c r="O33" i="37"/>
  <c r="I33" i="37"/>
  <c r="H33" i="37"/>
  <c r="E33" i="37"/>
  <c r="D33" i="37"/>
  <c r="O32" i="37"/>
  <c r="I32" i="37"/>
  <c r="H32" i="37"/>
  <c r="E32" i="37"/>
  <c r="D32" i="37"/>
  <c r="O31" i="37"/>
  <c r="I31" i="37"/>
  <c r="H31" i="37"/>
  <c r="E31" i="37"/>
  <c r="D31" i="37"/>
  <c r="O30" i="37"/>
  <c r="I30" i="37"/>
  <c r="H30" i="37"/>
  <c r="E30" i="37"/>
  <c r="D30" i="37"/>
  <c r="O29" i="37"/>
  <c r="I29" i="37"/>
  <c r="H29" i="37"/>
  <c r="E29" i="37"/>
  <c r="D29" i="37"/>
  <c r="O28" i="37"/>
  <c r="I28" i="37"/>
  <c r="H28" i="37"/>
  <c r="E28" i="37"/>
  <c r="D28" i="37"/>
  <c r="O27" i="37"/>
  <c r="I27" i="37"/>
  <c r="H27" i="37"/>
  <c r="E27" i="37"/>
  <c r="D27" i="37"/>
  <c r="O26" i="37"/>
  <c r="I26" i="37"/>
  <c r="H26" i="37"/>
  <c r="E26" i="37"/>
  <c r="D26" i="37"/>
  <c r="O25" i="37"/>
  <c r="I25" i="37"/>
  <c r="H25" i="37"/>
  <c r="E25" i="37"/>
  <c r="D25" i="37"/>
  <c r="O24" i="37"/>
  <c r="I24" i="37"/>
  <c r="H24" i="37"/>
  <c r="E24" i="37"/>
  <c r="D24" i="37"/>
  <c r="O23" i="37"/>
  <c r="I23" i="37"/>
  <c r="H23" i="37"/>
  <c r="E23" i="37"/>
  <c r="D23" i="37"/>
  <c r="O22" i="37"/>
  <c r="I22" i="37"/>
  <c r="H22" i="37"/>
  <c r="E22" i="37"/>
  <c r="D22" i="37"/>
  <c r="O21" i="37"/>
  <c r="I21" i="37"/>
  <c r="H21" i="37"/>
  <c r="E21" i="37"/>
  <c r="D21" i="37"/>
  <c r="O20" i="37"/>
  <c r="I20" i="37"/>
  <c r="H20" i="37"/>
  <c r="E20" i="37"/>
  <c r="D20" i="37"/>
  <c r="O19" i="37"/>
  <c r="I19" i="37"/>
  <c r="H19" i="37"/>
  <c r="E19" i="37"/>
  <c r="D19" i="37"/>
  <c r="O18" i="37"/>
  <c r="I18" i="37"/>
  <c r="H18" i="37"/>
  <c r="E18" i="37"/>
  <c r="D18" i="37"/>
  <c r="O17" i="37"/>
  <c r="I17" i="37"/>
  <c r="H17" i="37"/>
  <c r="E17" i="37"/>
  <c r="D17" i="37"/>
  <c r="O16" i="37"/>
  <c r="I16" i="37"/>
  <c r="H16" i="37"/>
  <c r="E16" i="37"/>
  <c r="D16" i="37"/>
  <c r="O15" i="37"/>
  <c r="I15" i="37"/>
  <c r="H15" i="37"/>
  <c r="E15" i="37"/>
  <c r="D15" i="37"/>
  <c r="I14" i="37"/>
  <c r="H14" i="37"/>
  <c r="E14" i="37"/>
  <c r="D14" i="37"/>
  <c r="O13" i="37"/>
  <c r="I13" i="37"/>
  <c r="H13" i="37"/>
  <c r="E13" i="37"/>
  <c r="D13" i="37"/>
  <c r="O12" i="37"/>
  <c r="I12" i="37"/>
  <c r="H12" i="37"/>
  <c r="E12" i="37"/>
  <c r="D12" i="37"/>
  <c r="O11" i="37"/>
  <c r="I11" i="37"/>
  <c r="H11" i="37"/>
  <c r="E11" i="37"/>
  <c r="D11" i="37"/>
  <c r="O10" i="37"/>
  <c r="I10" i="37"/>
  <c r="H10" i="37"/>
  <c r="E10" i="37"/>
  <c r="D10" i="37"/>
  <c r="O9" i="37"/>
  <c r="I9" i="37"/>
  <c r="H9" i="37"/>
  <c r="E9" i="37"/>
  <c r="D9" i="37"/>
  <c r="O8" i="37"/>
  <c r="I8" i="37"/>
  <c r="H8" i="37"/>
  <c r="E8" i="37"/>
  <c r="D8" i="37"/>
  <c r="D37" i="1"/>
  <c r="O36" i="1"/>
  <c r="I36" i="1"/>
  <c r="H36" i="1"/>
  <c r="E36" i="1"/>
  <c r="D36" i="1"/>
  <c r="O35" i="1"/>
  <c r="I35" i="1"/>
  <c r="H35" i="1"/>
  <c r="E35" i="1"/>
  <c r="D35" i="1"/>
  <c r="O34" i="1"/>
  <c r="I34" i="1"/>
  <c r="H34" i="1"/>
  <c r="E34" i="1"/>
  <c r="D34" i="1"/>
  <c r="O33" i="1"/>
  <c r="I33" i="1"/>
  <c r="H33" i="1"/>
  <c r="E33" i="1"/>
  <c r="D33" i="1"/>
  <c r="O32" i="1"/>
  <c r="I32" i="1"/>
  <c r="H32" i="1"/>
  <c r="E32" i="1"/>
  <c r="D32" i="1"/>
  <c r="O31" i="1"/>
  <c r="I31" i="1"/>
  <c r="H31" i="1"/>
  <c r="E31" i="1"/>
  <c r="D31" i="1"/>
  <c r="O30" i="1"/>
  <c r="I30" i="1"/>
  <c r="H30" i="1"/>
  <c r="E30" i="1"/>
  <c r="D30" i="1"/>
  <c r="O29" i="1"/>
  <c r="I29" i="1"/>
  <c r="H29" i="1"/>
  <c r="E29" i="1"/>
  <c r="D29" i="1"/>
  <c r="O28" i="1"/>
  <c r="I28" i="1"/>
  <c r="H28" i="1"/>
  <c r="E28" i="1"/>
  <c r="D28" i="1"/>
  <c r="O27" i="1"/>
  <c r="I27" i="1"/>
  <c r="H27" i="1"/>
  <c r="E27" i="1"/>
  <c r="D27" i="1"/>
  <c r="O26" i="1"/>
  <c r="I26" i="1"/>
  <c r="H26" i="1"/>
  <c r="E26" i="1"/>
  <c r="D26" i="1"/>
  <c r="O25" i="1"/>
  <c r="I25" i="1"/>
  <c r="H25" i="1"/>
  <c r="E25" i="1"/>
  <c r="D25" i="1"/>
  <c r="O24" i="1"/>
  <c r="I24" i="1"/>
  <c r="H24" i="1"/>
  <c r="E24" i="1"/>
  <c r="D24" i="1"/>
  <c r="O23" i="1"/>
  <c r="I23" i="1"/>
  <c r="H23" i="1"/>
  <c r="E23" i="1"/>
  <c r="D23" i="1"/>
  <c r="O22" i="1"/>
  <c r="I22" i="1"/>
  <c r="H22" i="1"/>
  <c r="E22" i="1"/>
  <c r="D22" i="1"/>
  <c r="O21" i="1"/>
  <c r="I21" i="1"/>
  <c r="H21" i="1"/>
  <c r="E21" i="1"/>
  <c r="D21" i="1"/>
  <c r="O20" i="1"/>
  <c r="I20" i="1"/>
  <c r="H20" i="1"/>
  <c r="E20" i="1"/>
  <c r="D20" i="1"/>
  <c r="O19" i="1"/>
  <c r="I19" i="1"/>
  <c r="H19" i="1"/>
  <c r="E19" i="1"/>
  <c r="D19" i="1"/>
  <c r="O18" i="1"/>
  <c r="I18" i="1"/>
  <c r="H18" i="1"/>
  <c r="E18" i="1"/>
  <c r="D18" i="1"/>
  <c r="O17" i="1"/>
  <c r="I17" i="1"/>
  <c r="H17" i="1"/>
  <c r="E17" i="1"/>
  <c r="D17" i="1"/>
  <c r="O16" i="1"/>
  <c r="I16" i="1"/>
  <c r="H16" i="1"/>
  <c r="E16" i="1"/>
  <c r="D16" i="1"/>
  <c r="O15" i="1"/>
  <c r="I15" i="1"/>
  <c r="H15" i="1"/>
  <c r="E15" i="1"/>
  <c r="D15" i="1"/>
  <c r="O14" i="1"/>
  <c r="I14" i="1"/>
  <c r="H14" i="1"/>
  <c r="E14" i="1"/>
  <c r="D14" i="1"/>
  <c r="O13" i="1"/>
  <c r="I13" i="1"/>
  <c r="H13" i="1"/>
  <c r="E13" i="1"/>
  <c r="D13" i="1"/>
  <c r="O12" i="1"/>
  <c r="I12" i="1"/>
  <c r="H12" i="1"/>
  <c r="E12" i="1"/>
  <c r="D12" i="1"/>
  <c r="O11" i="1"/>
  <c r="I11" i="1"/>
  <c r="H11" i="1"/>
  <c r="E11" i="1"/>
  <c r="D11" i="1"/>
  <c r="O10" i="1"/>
  <c r="I10" i="1"/>
  <c r="H10" i="1"/>
  <c r="E10" i="1"/>
  <c r="D10" i="1"/>
  <c r="O9" i="1"/>
  <c r="I9" i="1"/>
  <c r="H9" i="1"/>
  <c r="E9" i="1"/>
  <c r="D9" i="1"/>
  <c r="O8" i="1"/>
  <c r="I8" i="1"/>
  <c r="H8" i="1"/>
  <c r="E8" i="1"/>
  <c r="D8" i="1"/>
  <c r="S38" i="38" l="1"/>
  <c r="DS38" i="28"/>
  <c r="DS37" i="28"/>
  <c r="DS36" i="28"/>
  <c r="DS35" i="28"/>
  <c r="DS34" i="28"/>
  <c r="DS33" i="28"/>
  <c r="DS32" i="28"/>
  <c r="DS31" i="28"/>
  <c r="DS30" i="28"/>
  <c r="DS29" i="28"/>
  <c r="DS28" i="28"/>
  <c r="DS27" i="28"/>
  <c r="DS26" i="28"/>
  <c r="DS25" i="28"/>
  <c r="DS24" i="28"/>
  <c r="DS23" i="28"/>
  <c r="DS22" i="28"/>
  <c r="DS21" i="28"/>
  <c r="DS20" i="28"/>
  <c r="DS19" i="28"/>
  <c r="DS18" i="28"/>
  <c r="DS17" i="28"/>
  <c r="DS16" i="28"/>
  <c r="DS15" i="28"/>
  <c r="DS14" i="28"/>
  <c r="DS13" i="28"/>
  <c r="DS12" i="28"/>
  <c r="DS11" i="28"/>
  <c r="DS10" i="28"/>
  <c r="M38" i="38"/>
  <c r="DS39" i="28" s="1"/>
  <c r="DS9" i="28"/>
  <c r="DS38" i="24"/>
  <c r="DS37" i="24"/>
  <c r="DS36" i="24"/>
  <c r="DS35" i="24"/>
  <c r="DS34" i="24"/>
  <c r="DS33" i="24"/>
  <c r="DS32" i="24"/>
  <c r="DS31" i="24"/>
  <c r="DS30" i="24"/>
  <c r="DS29" i="24"/>
  <c r="DS28" i="24"/>
  <c r="DS27" i="24"/>
  <c r="DS26" i="24"/>
  <c r="DS25" i="24"/>
  <c r="DS24" i="24"/>
  <c r="DS23" i="24"/>
  <c r="DS22" i="24"/>
  <c r="DS21" i="24"/>
  <c r="DS20" i="24"/>
  <c r="DS19" i="24"/>
  <c r="DS18" i="24"/>
  <c r="DS17" i="24"/>
  <c r="DS16" i="24"/>
  <c r="DS15" i="24"/>
  <c r="DS14" i="24"/>
  <c r="DS13" i="24"/>
  <c r="DS12" i="24"/>
  <c r="DS11" i="24"/>
  <c r="DS10" i="24"/>
  <c r="L38" i="38"/>
  <c r="DS39" i="24" s="1"/>
  <c r="DS9" i="24"/>
  <c r="DR38" i="28"/>
  <c r="DR37" i="28"/>
  <c r="DR36" i="28"/>
  <c r="DR35" i="28"/>
  <c r="DR34" i="28"/>
  <c r="DR33" i="28"/>
  <c r="DR32" i="28"/>
  <c r="DR31" i="28"/>
  <c r="DR30" i="28"/>
  <c r="DR29" i="28"/>
  <c r="DR28" i="28"/>
  <c r="DR27" i="28"/>
  <c r="DR26" i="28"/>
  <c r="DR25" i="28"/>
  <c r="DR24" i="28"/>
  <c r="DR23" i="28"/>
  <c r="DR22" i="28"/>
  <c r="DR21" i="28"/>
  <c r="DR20" i="28"/>
  <c r="DR19" i="28"/>
  <c r="DR18" i="28"/>
  <c r="DR17" i="28"/>
  <c r="DR16" i="28"/>
  <c r="DR15" i="28"/>
  <c r="DR14" i="28"/>
  <c r="DR13" i="28"/>
  <c r="DR12" i="28"/>
  <c r="DR11" i="28"/>
  <c r="DR10" i="28"/>
  <c r="I38" i="38"/>
  <c r="DR39" i="28" s="1"/>
  <c r="H38" i="38"/>
  <c r="DR39" i="24" s="1"/>
  <c r="E38" i="38"/>
  <c r="DQ39" i="28" s="1"/>
  <c r="DQ39" i="24"/>
  <c r="DR9" i="28"/>
  <c r="DR38" i="24"/>
  <c r="DR37" i="24"/>
  <c r="DR36" i="24"/>
  <c r="DR35" i="24"/>
  <c r="DR34" i="24"/>
  <c r="DR33" i="24"/>
  <c r="DR32" i="24"/>
  <c r="DR31" i="24"/>
  <c r="DR30" i="24"/>
  <c r="DR29" i="24"/>
  <c r="DR28" i="24"/>
  <c r="DR27" i="24"/>
  <c r="DR26" i="24"/>
  <c r="DR25" i="24"/>
  <c r="DR24" i="24"/>
  <c r="DR23" i="24"/>
  <c r="DR22" i="24"/>
  <c r="DR21" i="24"/>
  <c r="DR20" i="24"/>
  <c r="DR19" i="24"/>
  <c r="DR18" i="24"/>
  <c r="DR17" i="24"/>
  <c r="DR16" i="24"/>
  <c r="DR15" i="24"/>
  <c r="DR14" i="24"/>
  <c r="DR13" i="24"/>
  <c r="DR12" i="24"/>
  <c r="DR11" i="24"/>
  <c r="DR10" i="24"/>
  <c r="DR9" i="24"/>
  <c r="DQ38" i="28"/>
  <c r="DQ37" i="28"/>
  <c r="DQ36" i="28"/>
  <c r="DQ35" i="28"/>
  <c r="DQ34" i="28"/>
  <c r="DQ33" i="28"/>
  <c r="DQ32" i="28"/>
  <c r="DQ31" i="28"/>
  <c r="DQ30" i="28"/>
  <c r="DQ29" i="28"/>
  <c r="DQ28" i="28"/>
  <c r="DQ27" i="28"/>
  <c r="DQ26" i="28"/>
  <c r="DQ25" i="28"/>
  <c r="DQ24" i="28"/>
  <c r="DQ23" i="28"/>
  <c r="DQ22" i="28"/>
  <c r="DQ21" i="28"/>
  <c r="DQ20" i="28"/>
  <c r="DQ19" i="28"/>
  <c r="DQ18" i="28"/>
  <c r="DQ17" i="28"/>
  <c r="DQ16" i="28"/>
  <c r="DQ15" i="28"/>
  <c r="DQ14" i="28"/>
  <c r="DQ13" i="28"/>
  <c r="DQ12" i="28"/>
  <c r="DQ11" i="28"/>
  <c r="DQ10" i="28"/>
  <c r="DQ9" i="28"/>
  <c r="DQ40" i="28" l="1"/>
  <c r="D39" i="27" s="1"/>
  <c r="M39" i="27" s="1"/>
  <c r="DQ38" i="24"/>
  <c r="DQ37" i="24"/>
  <c r="DQ36" i="24"/>
  <c r="DQ35" i="24"/>
  <c r="DQ34" i="24"/>
  <c r="DQ33" i="24"/>
  <c r="DQ32" i="24"/>
  <c r="DQ31" i="24"/>
  <c r="DQ30" i="24"/>
  <c r="DQ29" i="24"/>
  <c r="DQ28" i="24"/>
  <c r="DQ27" i="24"/>
  <c r="DQ26" i="24"/>
  <c r="DQ25" i="24"/>
  <c r="DQ24" i="24"/>
  <c r="DQ23" i="24"/>
  <c r="DQ22" i="24"/>
  <c r="DQ21" i="24"/>
  <c r="DQ20" i="24"/>
  <c r="DQ19" i="24"/>
  <c r="DQ18" i="24"/>
  <c r="DQ17" i="24"/>
  <c r="DQ16" i="24"/>
  <c r="DQ15" i="24"/>
  <c r="DQ14" i="24"/>
  <c r="DQ13" i="24"/>
  <c r="DQ12" i="24"/>
  <c r="DQ11" i="24"/>
  <c r="DQ10" i="24"/>
  <c r="DQ9" i="24"/>
  <c r="O38" i="38"/>
  <c r="N38" i="38"/>
  <c r="K38" i="38"/>
  <c r="J38" i="38"/>
  <c r="G38" i="38"/>
  <c r="F38" i="38"/>
  <c r="N37" i="38"/>
  <c r="J37" i="38"/>
  <c r="F37" i="38"/>
  <c r="N35" i="38"/>
  <c r="O35" i="38"/>
  <c r="K35" i="38"/>
  <c r="F35" i="38"/>
  <c r="G35" i="38"/>
  <c r="N34" i="38"/>
  <c r="K34" i="38"/>
  <c r="J34" i="38"/>
  <c r="F34" i="38"/>
  <c r="N33" i="38"/>
  <c r="J33" i="38"/>
  <c r="F33" i="38"/>
  <c r="O31" i="38"/>
  <c r="K31" i="38"/>
  <c r="F31" i="38"/>
  <c r="G31" i="38"/>
  <c r="N30" i="38"/>
  <c r="K30" i="38"/>
  <c r="J30" i="38"/>
  <c r="F30" i="38"/>
  <c r="N29" i="38"/>
  <c r="J29" i="38"/>
  <c r="F29" i="38"/>
  <c r="N27" i="38"/>
  <c r="O27" i="38"/>
  <c r="K27" i="38"/>
  <c r="F27" i="38"/>
  <c r="G27" i="38"/>
  <c r="N26" i="38"/>
  <c r="K26" i="38"/>
  <c r="J26" i="38"/>
  <c r="F26" i="38"/>
  <c r="N25" i="38"/>
  <c r="J25" i="38"/>
  <c r="F25" i="38"/>
  <c r="N23" i="38"/>
  <c r="F23" i="38"/>
  <c r="N22" i="38"/>
  <c r="K22" i="38"/>
  <c r="J22" i="38"/>
  <c r="F22" i="38"/>
  <c r="N21" i="38"/>
  <c r="J21" i="38"/>
  <c r="F21" i="38"/>
  <c r="N19" i="38"/>
  <c r="O19" i="38"/>
  <c r="K19" i="38"/>
  <c r="F19" i="38"/>
  <c r="G19" i="38"/>
  <c r="N18" i="38"/>
  <c r="K18" i="38"/>
  <c r="J18" i="38"/>
  <c r="F18" i="38"/>
  <c r="N17" i="38"/>
  <c r="J17" i="38"/>
  <c r="F17" i="38"/>
  <c r="N15" i="38"/>
  <c r="L42" i="38"/>
  <c r="F15" i="38"/>
  <c r="N14" i="38"/>
  <c r="J14" i="38"/>
  <c r="G14" i="38"/>
  <c r="F14" i="38"/>
  <c r="N13" i="38"/>
  <c r="K13" i="38"/>
  <c r="J13" i="38"/>
  <c r="F13" i="38"/>
  <c r="O12" i="38"/>
  <c r="J12" i="38"/>
  <c r="G12" i="38"/>
  <c r="N11" i="38"/>
  <c r="J11" i="38"/>
  <c r="G11" i="38"/>
  <c r="O10" i="38"/>
  <c r="N10" i="38"/>
  <c r="K10" i="38"/>
  <c r="J10" i="38"/>
  <c r="G10" i="38"/>
  <c r="F10" i="38"/>
  <c r="O9" i="38"/>
  <c r="N9" i="38"/>
  <c r="J9" i="38"/>
  <c r="G9" i="38"/>
  <c r="F9" i="38"/>
  <c r="O8" i="38"/>
  <c r="DQ40" i="24" l="1"/>
  <c r="D38" i="25" s="1"/>
  <c r="J38" i="25" s="1"/>
  <c r="P33" i="38"/>
  <c r="Q10" i="38"/>
  <c r="P21" i="38"/>
  <c r="P29" i="38"/>
  <c r="P10" i="38"/>
  <c r="I41" i="38"/>
  <c r="K9" i="38"/>
  <c r="Q9" i="38" s="1"/>
  <c r="O13" i="38"/>
  <c r="O14" i="38"/>
  <c r="G18" i="38"/>
  <c r="J19" i="38"/>
  <c r="R19" i="38" s="1"/>
  <c r="T19" i="38" s="1"/>
  <c r="O22" i="38"/>
  <c r="G26" i="38"/>
  <c r="J27" i="38"/>
  <c r="R27" i="38" s="1"/>
  <c r="T27" i="38" s="1"/>
  <c r="O30" i="38"/>
  <c r="O34" i="38"/>
  <c r="I42" i="38"/>
  <c r="R17" i="38"/>
  <c r="T17" i="38" s="1"/>
  <c r="I43" i="38"/>
  <c r="R25" i="38"/>
  <c r="T25" i="38" s="1"/>
  <c r="I44" i="38"/>
  <c r="M44" i="38"/>
  <c r="R37" i="38"/>
  <c r="T37" i="38" s="1"/>
  <c r="G13" i="38"/>
  <c r="J15" i="38"/>
  <c r="P15" i="38" s="1"/>
  <c r="H42" i="38"/>
  <c r="O18" i="38"/>
  <c r="G22" i="38"/>
  <c r="J23" i="38"/>
  <c r="P23" i="38" s="1"/>
  <c r="O26" i="38"/>
  <c r="G30" i="38"/>
  <c r="J31" i="38"/>
  <c r="N31" i="38"/>
  <c r="G34" i="38"/>
  <c r="J35" i="38"/>
  <c r="R35" i="38" s="1"/>
  <c r="T35" i="38" s="1"/>
  <c r="D42" i="38"/>
  <c r="D44" i="38"/>
  <c r="D43" i="38"/>
  <c r="R9" i="38"/>
  <c r="T9" i="38" s="1"/>
  <c r="P9" i="38"/>
  <c r="R13" i="38"/>
  <c r="T13" i="38" s="1"/>
  <c r="P13" i="38"/>
  <c r="L39" i="38"/>
  <c r="L41" i="38"/>
  <c r="R10" i="38"/>
  <c r="T10" i="38" s="1"/>
  <c r="O16" i="38"/>
  <c r="N16" i="38"/>
  <c r="E39" i="38"/>
  <c r="F11" i="38"/>
  <c r="E42" i="38"/>
  <c r="P17" i="38"/>
  <c r="K11" i="38"/>
  <c r="O11" i="38"/>
  <c r="F12" i="38"/>
  <c r="N12" i="38"/>
  <c r="G8" i="38"/>
  <c r="K8" i="38"/>
  <c r="S41" i="38"/>
  <c r="S39" i="38"/>
  <c r="K12" i="38"/>
  <c r="Q12" i="38" s="1"/>
  <c r="P14" i="38"/>
  <c r="R14" i="38"/>
  <c r="T14" i="38" s="1"/>
  <c r="K14" i="38"/>
  <c r="M42" i="38"/>
  <c r="Q19" i="38"/>
  <c r="P22" i="38"/>
  <c r="R22" i="38"/>
  <c r="T22" i="38" s="1"/>
  <c r="H43" i="38"/>
  <c r="M43" i="38"/>
  <c r="Q27" i="38"/>
  <c r="P30" i="38"/>
  <c r="R30" i="38"/>
  <c r="T30" i="38" s="1"/>
  <c r="H44" i="38"/>
  <c r="L44" i="38"/>
  <c r="P34" i="38"/>
  <c r="R34" i="38"/>
  <c r="T34" i="38" s="1"/>
  <c r="G16" i="38"/>
  <c r="F16" i="38"/>
  <c r="G24" i="38"/>
  <c r="F24" i="38"/>
  <c r="O36" i="38"/>
  <c r="N36" i="38"/>
  <c r="M41" i="38"/>
  <c r="I39" i="38"/>
  <c r="R15" i="38"/>
  <c r="T15" i="38" s="1"/>
  <c r="P18" i="38"/>
  <c r="R18" i="38"/>
  <c r="T18" i="38" s="1"/>
  <c r="E43" i="38"/>
  <c r="R23" i="38"/>
  <c r="T23" i="38" s="1"/>
  <c r="P25" i="38"/>
  <c r="P26" i="38"/>
  <c r="R26" i="38"/>
  <c r="T26" i="38" s="1"/>
  <c r="Q31" i="38"/>
  <c r="Q35" i="38"/>
  <c r="P37" i="38"/>
  <c r="P38" i="38"/>
  <c r="R38" i="38"/>
  <c r="T38" i="38" s="1"/>
  <c r="D39" i="38"/>
  <c r="D41" i="38"/>
  <c r="H39" i="38"/>
  <c r="H41" i="38"/>
  <c r="K20" i="38"/>
  <c r="J20" i="38"/>
  <c r="O24" i="38"/>
  <c r="N24" i="38"/>
  <c r="K28" i="38"/>
  <c r="J28" i="38"/>
  <c r="K32" i="38"/>
  <c r="J32" i="38"/>
  <c r="G36" i="38"/>
  <c r="F36" i="38"/>
  <c r="M39" i="38"/>
  <c r="F8" i="38"/>
  <c r="J8" i="38"/>
  <c r="N8" i="38"/>
  <c r="K16" i="38"/>
  <c r="J16" i="38"/>
  <c r="G20" i="38"/>
  <c r="F20" i="38"/>
  <c r="O20" i="38"/>
  <c r="N20" i="38"/>
  <c r="R21" i="38"/>
  <c r="T21" i="38" s="1"/>
  <c r="L43" i="38"/>
  <c r="K24" i="38"/>
  <c r="J24" i="38"/>
  <c r="G28" i="38"/>
  <c r="F28" i="38"/>
  <c r="O28" i="38"/>
  <c r="N28" i="38"/>
  <c r="R29" i="38"/>
  <c r="T29" i="38" s="1"/>
  <c r="G32" i="38"/>
  <c r="F32" i="38"/>
  <c r="O32" i="38"/>
  <c r="N32" i="38"/>
  <c r="R33" i="38"/>
  <c r="T33" i="38" s="1"/>
  <c r="K36" i="38"/>
  <c r="J36" i="38"/>
  <c r="Q38" i="38"/>
  <c r="E41" i="38"/>
  <c r="S43" i="38"/>
  <c r="G17" i="38"/>
  <c r="K17" i="38"/>
  <c r="O17" i="38"/>
  <c r="G21" i="38"/>
  <c r="K21" i="38"/>
  <c r="O21" i="38"/>
  <c r="G25" i="38"/>
  <c r="K25" i="38"/>
  <c r="O25" i="38"/>
  <c r="G29" i="38"/>
  <c r="K29" i="38"/>
  <c r="O29" i="38"/>
  <c r="G33" i="38"/>
  <c r="K33" i="38"/>
  <c r="O33" i="38"/>
  <c r="G37" i="38"/>
  <c r="K37" i="38"/>
  <c r="O37" i="38"/>
  <c r="S42" i="38"/>
  <c r="E44" i="38"/>
  <c r="G15" i="38"/>
  <c r="K15" i="38"/>
  <c r="O15" i="38"/>
  <c r="G23" i="38"/>
  <c r="K23" i="38"/>
  <c r="O23" i="38"/>
  <c r="S44" i="38"/>
  <c r="Q26" i="38" l="1"/>
  <c r="O44" i="38"/>
  <c r="J42" i="38"/>
  <c r="Q28" i="38"/>
  <c r="Q13" i="38"/>
  <c r="P27" i="38"/>
  <c r="R31" i="38"/>
  <c r="T31" i="38" s="1"/>
  <c r="N43" i="38"/>
  <c r="Q22" i="38"/>
  <c r="Q14" i="38"/>
  <c r="N42" i="38"/>
  <c r="O41" i="38"/>
  <c r="Q34" i="38"/>
  <c r="O39" i="38"/>
  <c r="Q18" i="38"/>
  <c r="P35" i="38"/>
  <c r="F42" i="38"/>
  <c r="K43" i="38"/>
  <c r="Q33" i="38"/>
  <c r="Q17" i="38"/>
  <c r="G44" i="38"/>
  <c r="J43" i="38"/>
  <c r="N44" i="38"/>
  <c r="P31" i="38"/>
  <c r="F43" i="38"/>
  <c r="K44" i="38"/>
  <c r="P19" i="38"/>
  <c r="Q11" i="38"/>
  <c r="Q30" i="38"/>
  <c r="G42" i="38"/>
  <c r="Q15" i="38"/>
  <c r="Q23" i="38"/>
  <c r="G43" i="38"/>
  <c r="Q37" i="38"/>
  <c r="R20" i="38"/>
  <c r="T20" i="38" s="1"/>
  <c r="P20" i="38"/>
  <c r="Q25" i="38"/>
  <c r="Q20" i="38"/>
  <c r="Q36" i="38"/>
  <c r="R24" i="38"/>
  <c r="T24" i="38" s="1"/>
  <c r="P24" i="38"/>
  <c r="K41" i="38"/>
  <c r="K39" i="38"/>
  <c r="R12" i="38"/>
  <c r="T12" i="38" s="1"/>
  <c r="P12" i="38"/>
  <c r="O43" i="38"/>
  <c r="K42" i="38"/>
  <c r="Q29" i="38"/>
  <c r="F41" i="38"/>
  <c r="F39" i="38"/>
  <c r="R8" i="38"/>
  <c r="P8" i="38"/>
  <c r="J44" i="38"/>
  <c r="Q24" i="38"/>
  <c r="G41" i="38"/>
  <c r="G39" i="38"/>
  <c r="Q8" i="38"/>
  <c r="P11" i="38"/>
  <c r="R11" i="38"/>
  <c r="T11" i="38" s="1"/>
  <c r="R32" i="38"/>
  <c r="T32" i="38" s="1"/>
  <c r="P32" i="38"/>
  <c r="R36" i="38"/>
  <c r="T36" i="38" s="1"/>
  <c r="P36" i="38"/>
  <c r="R16" i="38"/>
  <c r="T16" i="38" s="1"/>
  <c r="P16" i="38"/>
  <c r="R28" i="38"/>
  <c r="T28" i="38" s="1"/>
  <c r="P28" i="38"/>
  <c r="Q21" i="38"/>
  <c r="Q32" i="38"/>
  <c r="N41" i="38"/>
  <c r="N39" i="38"/>
  <c r="O42" i="38"/>
  <c r="J41" i="38"/>
  <c r="J39" i="38"/>
  <c r="Q16" i="38"/>
  <c r="F44" i="38"/>
  <c r="T44" i="38" l="1"/>
  <c r="Q44" i="38"/>
  <c r="T42" i="38"/>
  <c r="Q42" i="38"/>
  <c r="P42" i="38"/>
  <c r="P44" i="38"/>
  <c r="P43" i="38"/>
  <c r="R42" i="38"/>
  <c r="T43" i="38"/>
  <c r="Q39" i="38"/>
  <c r="Q41" i="38"/>
  <c r="Q43" i="38"/>
  <c r="P39" i="38"/>
  <c r="P41" i="38"/>
  <c r="R43" i="38"/>
  <c r="R44" i="38"/>
  <c r="R41" i="38"/>
  <c r="R39" i="38"/>
  <c r="T8" i="38"/>
  <c r="T39" i="38" l="1"/>
  <c r="T41" i="38"/>
  <c r="EF8" i="28" l="1"/>
  <c r="EE8" i="28"/>
  <c r="ED8" i="28"/>
  <c r="EB8" i="28"/>
  <c r="EA8" i="28"/>
  <c r="DV8" i="28"/>
  <c r="DU8" i="28"/>
  <c r="DS8" i="28"/>
  <c r="DR8" i="28"/>
  <c r="EF8" i="24"/>
  <c r="EE8" i="24"/>
  <c r="ED8" i="24"/>
  <c r="DY8" i="24"/>
  <c r="DX8" i="24"/>
  <c r="DV8" i="24"/>
  <c r="DU8" i="24"/>
  <c r="DS8" i="24"/>
  <c r="DR8" i="24"/>
  <c r="S38" i="41" l="1"/>
  <c r="S37" i="41"/>
  <c r="M38" i="41"/>
  <c r="EF39" i="28" s="1"/>
  <c r="M37" i="41"/>
  <c r="EF38" i="28" s="1"/>
  <c r="EF37" i="28"/>
  <c r="EF35" i="28"/>
  <c r="EF33" i="28"/>
  <c r="N31" i="41"/>
  <c r="EF31" i="28"/>
  <c r="EF29" i="28"/>
  <c r="EF27" i="28"/>
  <c r="EF25" i="28"/>
  <c r="EF23" i="28"/>
  <c r="EF22" i="28"/>
  <c r="EF21" i="28"/>
  <c r="EF19" i="28"/>
  <c r="EF17" i="28"/>
  <c r="EF15" i="28"/>
  <c r="EF13" i="28"/>
  <c r="EF11" i="28"/>
  <c r="EF9" i="28"/>
  <c r="L38" i="41"/>
  <c r="EF39" i="24" s="1"/>
  <c r="L37" i="41"/>
  <c r="EF38" i="24" s="1"/>
  <c r="EF37" i="24"/>
  <c r="EF36" i="24"/>
  <c r="EF35" i="24"/>
  <c r="EF34" i="24"/>
  <c r="EF33" i="24"/>
  <c r="EF32" i="24"/>
  <c r="EF31" i="24"/>
  <c r="EF30" i="24"/>
  <c r="EF29" i="24"/>
  <c r="EF28" i="24"/>
  <c r="EF27" i="24"/>
  <c r="EF26" i="24"/>
  <c r="EF25" i="24"/>
  <c r="EF24" i="24"/>
  <c r="EF23" i="24"/>
  <c r="EF22" i="24"/>
  <c r="EF21" i="24"/>
  <c r="EF20" i="24"/>
  <c r="EF18" i="24"/>
  <c r="EF17" i="24"/>
  <c r="EF16" i="24"/>
  <c r="EF15" i="24"/>
  <c r="EF14" i="24"/>
  <c r="EF13" i="24"/>
  <c r="EF12" i="24"/>
  <c r="EF11" i="24"/>
  <c r="EF10" i="24"/>
  <c r="EF9" i="24"/>
  <c r="I38" i="41"/>
  <c r="EE39" i="28" s="1"/>
  <c r="I37" i="41"/>
  <c r="EE37" i="28"/>
  <c r="EE35" i="28"/>
  <c r="EE33" i="28"/>
  <c r="EE31" i="28"/>
  <c r="EE30" i="28"/>
  <c r="EE29" i="28"/>
  <c r="EE27" i="28"/>
  <c r="EE26" i="28"/>
  <c r="EE25" i="28"/>
  <c r="EE23" i="28"/>
  <c r="EE22" i="28"/>
  <c r="EE21" i="28"/>
  <c r="EE19" i="28"/>
  <c r="EE17" i="28"/>
  <c r="EE13" i="28"/>
  <c r="EE11" i="28"/>
  <c r="EE9" i="28"/>
  <c r="H38" i="41"/>
  <c r="EE39" i="24" s="1"/>
  <c r="H37" i="41"/>
  <c r="EE38" i="24" s="1"/>
  <c r="EE37" i="24"/>
  <c r="EE36" i="24"/>
  <c r="EE35" i="24"/>
  <c r="EE34" i="24"/>
  <c r="EE33" i="24"/>
  <c r="EE32" i="24"/>
  <c r="EE31" i="24"/>
  <c r="EE30" i="24"/>
  <c r="EE29" i="24"/>
  <c r="EE28" i="24"/>
  <c r="EE27" i="24"/>
  <c r="EE26" i="24"/>
  <c r="EE25" i="24"/>
  <c r="EE24" i="24"/>
  <c r="EE23" i="24"/>
  <c r="EE22" i="24"/>
  <c r="EE21" i="24"/>
  <c r="EE20" i="24"/>
  <c r="EE19" i="24"/>
  <c r="EE18" i="24"/>
  <c r="EE17" i="24"/>
  <c r="EE16" i="24"/>
  <c r="EE15" i="24"/>
  <c r="EE14" i="24"/>
  <c r="EE13" i="24"/>
  <c r="EE12" i="24"/>
  <c r="EE11" i="24"/>
  <c r="EE10" i="24"/>
  <c r="EE9" i="24"/>
  <c r="E38" i="41"/>
  <c r="E37" i="41"/>
  <c r="ED38" i="28" s="1"/>
  <c r="ED37" i="28"/>
  <c r="F35" i="41"/>
  <c r="ED34" i="28"/>
  <c r="ED33" i="28"/>
  <c r="ED30" i="28"/>
  <c r="ED29" i="28"/>
  <c r="G26" i="41"/>
  <c r="ED26" i="28"/>
  <c r="ED25" i="28"/>
  <c r="ED22" i="28"/>
  <c r="ED21" i="28"/>
  <c r="F19" i="41"/>
  <c r="ED18" i="28"/>
  <c r="ED17" i="28"/>
  <c r="ED14" i="28"/>
  <c r="ED13" i="28"/>
  <c r="ED10" i="28"/>
  <c r="ED9" i="28"/>
  <c r="D38" i="41"/>
  <c r="ED39" i="24" s="1"/>
  <c r="ED38" i="24"/>
  <c r="ED37" i="24"/>
  <c r="ED36" i="24"/>
  <c r="ED35" i="24"/>
  <c r="ED34" i="24"/>
  <c r="ED33" i="24"/>
  <c r="ED32" i="24"/>
  <c r="ED31" i="24"/>
  <c r="ED30" i="24"/>
  <c r="ED29" i="24"/>
  <c r="ED28" i="24"/>
  <c r="ED27" i="24"/>
  <c r="ED26" i="24"/>
  <c r="ED25" i="24"/>
  <c r="ED24" i="24"/>
  <c r="ED23" i="24"/>
  <c r="ED22" i="24"/>
  <c r="ED21" i="24"/>
  <c r="ED20" i="24"/>
  <c r="ED19" i="24"/>
  <c r="ED18" i="24"/>
  <c r="ED17" i="24"/>
  <c r="ED16" i="24"/>
  <c r="ED15" i="24"/>
  <c r="ED14" i="24"/>
  <c r="ED13" i="24"/>
  <c r="ED12" i="24"/>
  <c r="ED11" i="24"/>
  <c r="ED10" i="24"/>
  <c r="ED9" i="24"/>
  <c r="O38" i="40"/>
  <c r="O37" i="40"/>
  <c r="I38" i="40"/>
  <c r="EB39" i="28" s="1"/>
  <c r="I37" i="40"/>
  <c r="EB38" i="28" s="1"/>
  <c r="EB37" i="28"/>
  <c r="EB35" i="28"/>
  <c r="EB34" i="28"/>
  <c r="EB33" i="28"/>
  <c r="EB32" i="28"/>
  <c r="EB31" i="28"/>
  <c r="EB30" i="28"/>
  <c r="EB29" i="28"/>
  <c r="EB27" i="28"/>
  <c r="EB26" i="28"/>
  <c r="EB25" i="28"/>
  <c r="EB24" i="28"/>
  <c r="EB23" i="28"/>
  <c r="EB22" i="28"/>
  <c r="EB21" i="28"/>
  <c r="K19" i="40"/>
  <c r="EB19" i="28"/>
  <c r="EB18" i="28"/>
  <c r="EB17" i="28"/>
  <c r="EB16" i="28"/>
  <c r="EB15" i="28"/>
  <c r="EB14" i="28"/>
  <c r="EB13" i="28"/>
  <c r="EB11" i="28"/>
  <c r="EB10" i="28"/>
  <c r="EB9" i="28"/>
  <c r="H38" i="40"/>
  <c r="DY39" i="24" s="1"/>
  <c r="H37" i="40"/>
  <c r="DY38" i="24" s="1"/>
  <c r="DY37" i="24"/>
  <c r="DY36" i="24"/>
  <c r="DY35" i="24"/>
  <c r="DY34" i="24"/>
  <c r="DY33" i="24"/>
  <c r="DY32" i="24"/>
  <c r="DY31" i="24"/>
  <c r="DY30" i="24"/>
  <c r="DY29" i="24"/>
  <c r="DY28" i="24"/>
  <c r="DY27" i="24"/>
  <c r="DY26" i="24"/>
  <c r="DY25" i="24"/>
  <c r="DY24" i="24"/>
  <c r="DY23" i="24"/>
  <c r="DY22" i="24"/>
  <c r="DY21" i="24"/>
  <c r="DY20" i="24"/>
  <c r="DY19" i="24"/>
  <c r="DY18" i="24"/>
  <c r="DY17" i="24"/>
  <c r="DY16" i="24"/>
  <c r="DY15" i="24"/>
  <c r="DY14" i="24"/>
  <c r="DY13" i="24"/>
  <c r="DY12" i="24"/>
  <c r="DY11" i="24"/>
  <c r="DY10" i="24"/>
  <c r="DY9" i="24"/>
  <c r="E38" i="40"/>
  <c r="F38" i="40" s="1"/>
  <c r="E37" i="40"/>
  <c r="EA38" i="28" s="1"/>
  <c r="EA37" i="28"/>
  <c r="EA36" i="28"/>
  <c r="F34" i="40"/>
  <c r="EA33" i="28"/>
  <c r="EA32" i="28"/>
  <c r="G30" i="40"/>
  <c r="EA29" i="28"/>
  <c r="EA28" i="28"/>
  <c r="F26" i="40"/>
  <c r="EA25" i="28"/>
  <c r="EA24" i="28"/>
  <c r="G22" i="40"/>
  <c r="EA21" i="28"/>
  <c r="EA20" i="28"/>
  <c r="G18" i="40"/>
  <c r="EA17" i="28"/>
  <c r="EA16" i="28"/>
  <c r="F14" i="40"/>
  <c r="EA13" i="28"/>
  <c r="EA12" i="28"/>
  <c r="EA9" i="28"/>
  <c r="D38" i="40"/>
  <c r="DX39" i="24" s="1"/>
  <c r="DX38" i="24"/>
  <c r="DX37" i="24"/>
  <c r="DX36" i="24"/>
  <c r="DX35" i="24"/>
  <c r="DX34" i="24"/>
  <c r="DX33" i="24"/>
  <c r="DX32" i="24"/>
  <c r="DX31" i="24"/>
  <c r="DX30" i="24"/>
  <c r="DX29" i="24"/>
  <c r="DX28" i="24"/>
  <c r="DX27" i="24"/>
  <c r="DX26" i="24"/>
  <c r="DX25" i="24"/>
  <c r="DX24" i="24"/>
  <c r="DX23" i="24"/>
  <c r="DX22" i="24"/>
  <c r="DX21" i="24"/>
  <c r="DX20" i="24"/>
  <c r="DX19" i="24"/>
  <c r="DX18" i="24"/>
  <c r="DX17" i="24"/>
  <c r="DX16" i="24"/>
  <c r="DX15" i="24"/>
  <c r="DX14" i="24"/>
  <c r="DX13" i="24"/>
  <c r="DX12" i="24"/>
  <c r="DX11" i="24"/>
  <c r="DX10" i="24"/>
  <c r="DX9" i="24"/>
  <c r="O38" i="39"/>
  <c r="O37" i="39"/>
  <c r="I38" i="39"/>
  <c r="DV39" i="28" s="1"/>
  <c r="I37" i="39"/>
  <c r="DV38" i="28" s="1"/>
  <c r="DV35" i="28"/>
  <c r="DV34" i="28"/>
  <c r="DV33" i="28"/>
  <c r="DV32" i="28"/>
  <c r="DV31" i="28"/>
  <c r="DV30" i="28"/>
  <c r="DV29" i="28"/>
  <c r="DV27" i="28"/>
  <c r="DV26" i="28"/>
  <c r="DV25" i="28"/>
  <c r="DV24" i="28"/>
  <c r="DV23" i="28"/>
  <c r="DV22" i="28"/>
  <c r="DV21" i="28"/>
  <c r="DV19" i="28"/>
  <c r="DV18" i="28"/>
  <c r="DV17" i="28"/>
  <c r="DV15" i="28"/>
  <c r="DV14" i="28"/>
  <c r="DV13" i="28"/>
  <c r="K11" i="39"/>
  <c r="DV11" i="28"/>
  <c r="DV10" i="28"/>
  <c r="DV9" i="28"/>
  <c r="H38" i="39"/>
  <c r="DV39" i="24" s="1"/>
  <c r="H37" i="39"/>
  <c r="DV38" i="24" s="1"/>
  <c r="DV37" i="24"/>
  <c r="DV36" i="24"/>
  <c r="DV35" i="24"/>
  <c r="DV34" i="24"/>
  <c r="DV33" i="24"/>
  <c r="DV32" i="24"/>
  <c r="DV31" i="24"/>
  <c r="DV30" i="24"/>
  <c r="DV29" i="24"/>
  <c r="DV28" i="24"/>
  <c r="DV27" i="24"/>
  <c r="DV26" i="24"/>
  <c r="DV25" i="24"/>
  <c r="DV24" i="24"/>
  <c r="DV23" i="24"/>
  <c r="DV22" i="24"/>
  <c r="DV21" i="24"/>
  <c r="DV20" i="24"/>
  <c r="DV19" i="24"/>
  <c r="DV18" i="24"/>
  <c r="DV17" i="24"/>
  <c r="DV16" i="24"/>
  <c r="DV15" i="24"/>
  <c r="DV14" i="24"/>
  <c r="DV13" i="24"/>
  <c r="DV12" i="24"/>
  <c r="DV11" i="24"/>
  <c r="DV10" i="24"/>
  <c r="DV9" i="24"/>
  <c r="E38" i="39"/>
  <c r="G38" i="39" s="1"/>
  <c r="E37" i="39"/>
  <c r="DU37" i="28"/>
  <c r="DU36" i="28"/>
  <c r="DU34" i="28"/>
  <c r="DU33" i="28"/>
  <c r="DU32" i="28"/>
  <c r="DU30" i="28"/>
  <c r="DU29" i="28"/>
  <c r="G26" i="39"/>
  <c r="DU25" i="28"/>
  <c r="DU24" i="28"/>
  <c r="G22" i="39"/>
  <c r="DU21" i="28"/>
  <c r="DU20" i="28"/>
  <c r="F18" i="39"/>
  <c r="DU18" i="28"/>
  <c r="DU17" i="28"/>
  <c r="DU16" i="28"/>
  <c r="DU13" i="28"/>
  <c r="DU12" i="28"/>
  <c r="DU9" i="28"/>
  <c r="D38" i="39"/>
  <c r="DU39" i="24" s="1"/>
  <c r="DU38" i="24"/>
  <c r="DU37" i="24"/>
  <c r="DU36" i="24"/>
  <c r="DU35" i="24"/>
  <c r="DU34" i="24"/>
  <c r="DU33" i="24"/>
  <c r="DU32" i="24"/>
  <c r="DU31" i="24"/>
  <c r="DU30" i="24"/>
  <c r="DU29" i="24"/>
  <c r="DU28" i="24"/>
  <c r="DU27" i="24"/>
  <c r="DU26" i="24"/>
  <c r="DU25" i="24"/>
  <c r="DU24" i="24"/>
  <c r="DU23" i="24"/>
  <c r="DU22" i="24"/>
  <c r="DU21" i="24"/>
  <c r="DU20" i="24"/>
  <c r="DU19" i="24"/>
  <c r="DU18" i="24"/>
  <c r="DU17" i="24"/>
  <c r="DU16" i="24"/>
  <c r="DU15" i="24"/>
  <c r="DU14" i="24"/>
  <c r="DU13" i="24"/>
  <c r="DU12" i="24"/>
  <c r="DU11" i="24"/>
  <c r="DU10" i="24"/>
  <c r="DU9" i="24"/>
  <c r="N37" i="41"/>
  <c r="K34" i="41"/>
  <c r="F33" i="41"/>
  <c r="K31" i="41"/>
  <c r="F29" i="41"/>
  <c r="K27" i="41"/>
  <c r="F25" i="41"/>
  <c r="K23" i="41"/>
  <c r="N21" i="41"/>
  <c r="F21" i="41"/>
  <c r="F17" i="41"/>
  <c r="N13" i="41"/>
  <c r="F13" i="41"/>
  <c r="G13" i="41"/>
  <c r="J11" i="41"/>
  <c r="F9" i="41"/>
  <c r="G9" i="41"/>
  <c r="K34" i="40"/>
  <c r="J34" i="40"/>
  <c r="K30" i="40"/>
  <c r="J30" i="40"/>
  <c r="K26" i="40"/>
  <c r="J26" i="40"/>
  <c r="K22" i="40"/>
  <c r="J22" i="40"/>
  <c r="G19" i="40"/>
  <c r="K18" i="40"/>
  <c r="J18" i="40"/>
  <c r="K14" i="40"/>
  <c r="J14" i="40"/>
  <c r="K10" i="40"/>
  <c r="J10" i="40"/>
  <c r="J9" i="40"/>
  <c r="K38" i="39"/>
  <c r="J38" i="39"/>
  <c r="K34" i="39"/>
  <c r="K30" i="39"/>
  <c r="K26" i="39"/>
  <c r="K22" i="39"/>
  <c r="K18" i="39"/>
  <c r="K14" i="39"/>
  <c r="K10" i="39"/>
  <c r="J38" i="40" l="1"/>
  <c r="K38" i="40"/>
  <c r="F37" i="41"/>
  <c r="J14" i="39"/>
  <c r="J22" i="39"/>
  <c r="J30" i="39"/>
  <c r="G36" i="39"/>
  <c r="J30" i="41"/>
  <c r="J10" i="39"/>
  <c r="J18" i="39"/>
  <c r="L18" i="39" s="1"/>
  <c r="J26" i="39"/>
  <c r="J34" i="39"/>
  <c r="F11" i="40"/>
  <c r="G31" i="40"/>
  <c r="J29" i="39"/>
  <c r="G31" i="39"/>
  <c r="J37" i="39"/>
  <c r="G23" i="39"/>
  <c r="J13" i="39"/>
  <c r="O22" i="41"/>
  <c r="F17" i="39"/>
  <c r="O18" i="41"/>
  <c r="J31" i="40"/>
  <c r="K12" i="41"/>
  <c r="N14" i="41"/>
  <c r="N26" i="41"/>
  <c r="F29" i="39"/>
  <c r="O10" i="41"/>
  <c r="O14" i="41"/>
  <c r="O26" i="41"/>
  <c r="N30" i="41"/>
  <c r="J23" i="39"/>
  <c r="J31" i="39"/>
  <c r="J23" i="40"/>
  <c r="K8" i="41"/>
  <c r="O30" i="41"/>
  <c r="N34" i="41"/>
  <c r="N38" i="41"/>
  <c r="J15" i="40"/>
  <c r="F37" i="40"/>
  <c r="J12" i="41"/>
  <c r="N18" i="41"/>
  <c r="N22" i="41"/>
  <c r="O34" i="41"/>
  <c r="O38" i="41"/>
  <c r="J21" i="41"/>
  <c r="P21" i="41" s="1"/>
  <c r="J29" i="41"/>
  <c r="DX40" i="24"/>
  <c r="E40" i="25" s="1"/>
  <c r="K40" i="25" s="1"/>
  <c r="J25" i="41"/>
  <c r="F11" i="39"/>
  <c r="J17" i="39"/>
  <c r="F19" i="39"/>
  <c r="F35" i="39"/>
  <c r="J13" i="40"/>
  <c r="F15" i="40"/>
  <c r="J25" i="40"/>
  <c r="F27" i="40"/>
  <c r="J37" i="40"/>
  <c r="G8" i="41"/>
  <c r="F12" i="41"/>
  <c r="N12" i="41"/>
  <c r="J18" i="41"/>
  <c r="J22" i="41"/>
  <c r="J26" i="41"/>
  <c r="K30" i="41"/>
  <c r="K11" i="41"/>
  <c r="EE12" i="28"/>
  <c r="J15" i="41"/>
  <c r="EE16" i="28"/>
  <c r="J19" i="41"/>
  <c r="EE20" i="28"/>
  <c r="J23" i="41"/>
  <c r="EE24" i="28"/>
  <c r="J27" i="41"/>
  <c r="EE28" i="28"/>
  <c r="J31" i="41"/>
  <c r="EE32" i="28"/>
  <c r="K35" i="41"/>
  <c r="EE36" i="28"/>
  <c r="O9" i="41"/>
  <c r="EF10" i="28"/>
  <c r="O13" i="41"/>
  <c r="EF14" i="28"/>
  <c r="N17" i="41"/>
  <c r="EF18" i="28"/>
  <c r="N25" i="41"/>
  <c r="EF26" i="28"/>
  <c r="N29" i="41"/>
  <c r="EF30" i="28"/>
  <c r="N33" i="41"/>
  <c r="EF34" i="28"/>
  <c r="G27" i="39"/>
  <c r="DU28" i="28"/>
  <c r="J9" i="39"/>
  <c r="G11" i="39"/>
  <c r="M11" i="39" s="1"/>
  <c r="G19" i="39"/>
  <c r="J25" i="39"/>
  <c r="F27" i="39"/>
  <c r="J33" i="39"/>
  <c r="G35" i="39"/>
  <c r="J21" i="40"/>
  <c r="F23" i="40"/>
  <c r="N23" i="40" s="1"/>
  <c r="P23" i="40" s="1"/>
  <c r="G27" i="40"/>
  <c r="J33" i="40"/>
  <c r="F35" i="40"/>
  <c r="K10" i="41"/>
  <c r="G12" i="41"/>
  <c r="O12" i="41"/>
  <c r="K18" i="41"/>
  <c r="K22" i="41"/>
  <c r="K26" i="41"/>
  <c r="J38" i="41"/>
  <c r="DR40" i="24"/>
  <c r="E38" i="25" s="1"/>
  <c r="K38" i="25" s="1"/>
  <c r="DU40" i="24"/>
  <c r="E39" i="25" s="1"/>
  <c r="K39" i="25" s="1"/>
  <c r="F9" i="39"/>
  <c r="DU10" i="28"/>
  <c r="F13" i="39"/>
  <c r="DU14" i="28"/>
  <c r="F21" i="39"/>
  <c r="DU22" i="28"/>
  <c r="F25" i="39"/>
  <c r="DU26" i="28"/>
  <c r="F37" i="39"/>
  <c r="DU38" i="28"/>
  <c r="DV40" i="24"/>
  <c r="F39" i="25" s="1"/>
  <c r="L39" i="25" s="1"/>
  <c r="J11" i="39"/>
  <c r="DV12" i="28"/>
  <c r="K15" i="39"/>
  <c r="DV16" i="28"/>
  <c r="K19" i="39"/>
  <c r="DV20" i="28"/>
  <c r="K27" i="39"/>
  <c r="DV28" i="28"/>
  <c r="K35" i="39"/>
  <c r="DV36" i="28"/>
  <c r="F9" i="40"/>
  <c r="N9" i="40" s="1"/>
  <c r="P9" i="40" s="1"/>
  <c r="EA10" i="28"/>
  <c r="F13" i="40"/>
  <c r="EA14" i="28"/>
  <c r="F17" i="40"/>
  <c r="EA18" i="28"/>
  <c r="F21" i="40"/>
  <c r="EA22" i="28"/>
  <c r="F25" i="40"/>
  <c r="EA26" i="28"/>
  <c r="F29" i="40"/>
  <c r="EA30" i="28"/>
  <c r="F33" i="40"/>
  <c r="EA34" i="28"/>
  <c r="J11" i="40"/>
  <c r="EB12" i="28"/>
  <c r="J19" i="40"/>
  <c r="EB20" i="28"/>
  <c r="K27" i="40"/>
  <c r="EB28" i="28"/>
  <c r="K35" i="40"/>
  <c r="EB36" i="28"/>
  <c r="G10" i="41"/>
  <c r="ED11" i="28"/>
  <c r="G14" i="41"/>
  <c r="ED15" i="28"/>
  <c r="G18" i="41"/>
  <c r="ED19" i="28"/>
  <c r="G22" i="41"/>
  <c r="ED23" i="28"/>
  <c r="F26" i="41"/>
  <c r="ED27" i="28"/>
  <c r="G30" i="41"/>
  <c r="ED31" i="28"/>
  <c r="G34" i="41"/>
  <c r="ED35" i="28"/>
  <c r="G38" i="41"/>
  <c r="ED39" i="28"/>
  <c r="EE40" i="24"/>
  <c r="F41" i="25" s="1"/>
  <c r="L41" i="25" s="1"/>
  <c r="K14" i="41"/>
  <c r="EE15" i="28"/>
  <c r="F15" i="39"/>
  <c r="J21" i="39"/>
  <c r="F23" i="39"/>
  <c r="F31" i="39"/>
  <c r="G11" i="40"/>
  <c r="J17" i="40"/>
  <c r="F19" i="40"/>
  <c r="G23" i="40"/>
  <c r="J29" i="40"/>
  <c r="F31" i="40"/>
  <c r="G35" i="40"/>
  <c r="O8" i="41"/>
  <c r="J34" i="41"/>
  <c r="K38" i="41"/>
  <c r="DS40" i="24"/>
  <c r="F38" i="25" s="1"/>
  <c r="L38" i="25" s="1"/>
  <c r="G10" i="39"/>
  <c r="M10" i="39" s="1"/>
  <c r="DU11" i="28"/>
  <c r="G14" i="39"/>
  <c r="M14" i="39" s="1"/>
  <c r="DU15" i="28"/>
  <c r="G18" i="39"/>
  <c r="M18" i="39" s="1"/>
  <c r="DU19" i="28"/>
  <c r="F22" i="39"/>
  <c r="DU23" i="28"/>
  <c r="F26" i="39"/>
  <c r="DU27" i="28"/>
  <c r="F30" i="39"/>
  <c r="L30" i="39" s="1"/>
  <c r="DU31" i="28"/>
  <c r="F34" i="39"/>
  <c r="N34" i="39" s="1"/>
  <c r="P34" i="39" s="1"/>
  <c r="DU35" i="28"/>
  <c r="F38" i="39"/>
  <c r="N38" i="39" s="1"/>
  <c r="P38" i="39" s="1"/>
  <c r="DU39" i="28"/>
  <c r="K36" i="39"/>
  <c r="DV37" i="28"/>
  <c r="G10" i="40"/>
  <c r="M10" i="40" s="1"/>
  <c r="EA11" i="28"/>
  <c r="G14" i="40"/>
  <c r="M14" i="40" s="1"/>
  <c r="EA15" i="28"/>
  <c r="F18" i="40"/>
  <c r="N18" i="40" s="1"/>
  <c r="P18" i="40" s="1"/>
  <c r="EA19" i="28"/>
  <c r="F22" i="40"/>
  <c r="N22" i="40" s="1"/>
  <c r="P22" i="40" s="1"/>
  <c r="EA23" i="28"/>
  <c r="G26" i="40"/>
  <c r="M26" i="40" s="1"/>
  <c r="EA27" i="28"/>
  <c r="F30" i="40"/>
  <c r="N30" i="40" s="1"/>
  <c r="P30" i="40" s="1"/>
  <c r="EA31" i="28"/>
  <c r="G34" i="40"/>
  <c r="M34" i="40" s="1"/>
  <c r="EA35" i="28"/>
  <c r="G38" i="40"/>
  <c r="M38" i="40" s="1"/>
  <c r="EA39" i="28"/>
  <c r="DY40" i="24"/>
  <c r="F40" i="25" s="1"/>
  <c r="L40" i="25" s="1"/>
  <c r="O41" i="40"/>
  <c r="ED40" i="24"/>
  <c r="E41" i="25" s="1"/>
  <c r="K41" i="25" s="1"/>
  <c r="G11" i="41"/>
  <c r="ED12" i="28"/>
  <c r="F15" i="41"/>
  <c r="ED16" i="28"/>
  <c r="G19" i="41"/>
  <c r="ED20" i="28"/>
  <c r="F23" i="41"/>
  <c r="ED24" i="28"/>
  <c r="F27" i="41"/>
  <c r="ED28" i="28"/>
  <c r="G31" i="41"/>
  <c r="ED32" i="28"/>
  <c r="G35" i="41"/>
  <c r="ED36" i="28"/>
  <c r="K9" i="41"/>
  <c r="EE10" i="28"/>
  <c r="J13" i="41"/>
  <c r="R13" i="41" s="1"/>
  <c r="T13" i="41" s="1"/>
  <c r="EE14" i="28"/>
  <c r="J17" i="41"/>
  <c r="EE18" i="28"/>
  <c r="J33" i="41"/>
  <c r="EE34" i="28"/>
  <c r="J37" i="41"/>
  <c r="R37" i="41" s="1"/>
  <c r="T37" i="41" s="1"/>
  <c r="EE38" i="28"/>
  <c r="L42" i="41"/>
  <c r="EF19" i="24"/>
  <c r="EF40" i="24" s="1"/>
  <c r="G41" i="25" s="1"/>
  <c r="M41" i="25" s="1"/>
  <c r="O11" i="41"/>
  <c r="EF12" i="28"/>
  <c r="N15" i="41"/>
  <c r="EF16" i="28"/>
  <c r="O19" i="41"/>
  <c r="EF20" i="28"/>
  <c r="O23" i="41"/>
  <c r="EF24" i="28"/>
  <c r="O27" i="41"/>
  <c r="EF28" i="28"/>
  <c r="O31" i="41"/>
  <c r="EF32" i="28"/>
  <c r="N35" i="41"/>
  <c r="EF36" i="28"/>
  <c r="G30" i="39"/>
  <c r="M30" i="39" s="1"/>
  <c r="G34" i="39"/>
  <c r="M34" i="39" s="1"/>
  <c r="E43" i="40"/>
  <c r="E44" i="40"/>
  <c r="J9" i="41"/>
  <c r="F11" i="41"/>
  <c r="G23" i="41"/>
  <c r="G27" i="41"/>
  <c r="O35" i="41"/>
  <c r="D44" i="39"/>
  <c r="E42" i="39"/>
  <c r="E44" i="39"/>
  <c r="H42" i="39"/>
  <c r="H44" i="39"/>
  <c r="I43" i="39"/>
  <c r="I44" i="39"/>
  <c r="H42" i="40"/>
  <c r="I42" i="40"/>
  <c r="I43" i="40"/>
  <c r="I44" i="40"/>
  <c r="D42" i="41"/>
  <c r="F10" i="39"/>
  <c r="N10" i="39" s="1"/>
  <c r="P10" i="39" s="1"/>
  <c r="F14" i="39"/>
  <c r="F10" i="40"/>
  <c r="L10" i="40" s="1"/>
  <c r="N11" i="41"/>
  <c r="N19" i="41"/>
  <c r="N23" i="41"/>
  <c r="N27" i="41"/>
  <c r="F31" i="41"/>
  <c r="E39" i="41"/>
  <c r="M41" i="41"/>
  <c r="H42" i="41"/>
  <c r="I42" i="39"/>
  <c r="J19" i="39"/>
  <c r="K23" i="39"/>
  <c r="J27" i="39"/>
  <c r="K31" i="39"/>
  <c r="K11" i="40"/>
  <c r="E42" i="40"/>
  <c r="K15" i="40"/>
  <c r="K23" i="40"/>
  <c r="K31" i="40"/>
  <c r="M31" i="40" s="1"/>
  <c r="F22" i="41"/>
  <c r="M43" i="41"/>
  <c r="F38" i="41"/>
  <c r="J15" i="39"/>
  <c r="F33" i="39"/>
  <c r="J35" i="39"/>
  <c r="J27" i="40"/>
  <c r="J35" i="40"/>
  <c r="N9" i="41"/>
  <c r="F14" i="41"/>
  <c r="F18" i="41"/>
  <c r="K19" i="41"/>
  <c r="I43" i="41"/>
  <c r="F30" i="41"/>
  <c r="I44" i="41"/>
  <c r="F34" i="41"/>
  <c r="J35" i="41"/>
  <c r="E43" i="41"/>
  <c r="J14" i="41"/>
  <c r="K13" i="41"/>
  <c r="M19" i="40"/>
  <c r="M38" i="39"/>
  <c r="E43" i="39"/>
  <c r="K24" i="41"/>
  <c r="J24" i="41"/>
  <c r="G32" i="41"/>
  <c r="F32" i="41"/>
  <c r="D39" i="41"/>
  <c r="D41" i="41"/>
  <c r="H39" i="41"/>
  <c r="H41" i="41"/>
  <c r="L39" i="41"/>
  <c r="L41" i="41"/>
  <c r="F10" i="41"/>
  <c r="J10" i="41"/>
  <c r="N10" i="41"/>
  <c r="M42" i="41"/>
  <c r="G20" i="41"/>
  <c r="F20" i="41"/>
  <c r="O20" i="41"/>
  <c r="N20" i="41"/>
  <c r="K28" i="41"/>
  <c r="J28" i="41"/>
  <c r="D44" i="41"/>
  <c r="H44" i="41"/>
  <c r="L44" i="41"/>
  <c r="G36" i="41"/>
  <c r="F36" i="41"/>
  <c r="O36" i="41"/>
  <c r="N36" i="41"/>
  <c r="S41" i="41"/>
  <c r="S39" i="41"/>
  <c r="O32" i="41"/>
  <c r="N32" i="41"/>
  <c r="I41" i="41"/>
  <c r="I39" i="41"/>
  <c r="M39" i="41"/>
  <c r="I42" i="41"/>
  <c r="G16" i="41"/>
  <c r="F16" i="41"/>
  <c r="O16" i="41"/>
  <c r="N16" i="41"/>
  <c r="G24" i="41"/>
  <c r="F24" i="41"/>
  <c r="O24" i="41"/>
  <c r="N24" i="41"/>
  <c r="E44" i="41"/>
  <c r="M44" i="41"/>
  <c r="K32" i="41"/>
  <c r="J32" i="41"/>
  <c r="K16" i="41"/>
  <c r="J16" i="41"/>
  <c r="F8" i="41"/>
  <c r="J8" i="41"/>
  <c r="N8" i="41"/>
  <c r="E42" i="41"/>
  <c r="K20" i="41"/>
  <c r="J20" i="41"/>
  <c r="D43" i="41"/>
  <c r="H43" i="41"/>
  <c r="L43" i="41"/>
  <c r="G28" i="41"/>
  <c r="F28" i="41"/>
  <c r="O28" i="41"/>
  <c r="N28" i="41"/>
  <c r="K36" i="41"/>
  <c r="J36" i="41"/>
  <c r="E41" i="41"/>
  <c r="S43" i="41"/>
  <c r="G17" i="41"/>
  <c r="K17" i="41"/>
  <c r="O17" i="41"/>
  <c r="G21" i="41"/>
  <c r="K21" i="41"/>
  <c r="O21" i="41"/>
  <c r="G25" i="41"/>
  <c r="K25" i="41"/>
  <c r="O25" i="41"/>
  <c r="G29" i="41"/>
  <c r="K29" i="41"/>
  <c r="O29" i="41"/>
  <c r="G33" i="41"/>
  <c r="K33" i="41"/>
  <c r="O33" i="41"/>
  <c r="G37" i="41"/>
  <c r="K37" i="41"/>
  <c r="O37" i="41"/>
  <c r="S42" i="41"/>
  <c r="G15" i="41"/>
  <c r="K15" i="41"/>
  <c r="O15" i="41"/>
  <c r="S44" i="41"/>
  <c r="G12" i="40"/>
  <c r="F12" i="40"/>
  <c r="H39" i="40"/>
  <c r="L14" i="40"/>
  <c r="N14" i="40"/>
  <c r="P14" i="40" s="1"/>
  <c r="G16" i="40"/>
  <c r="F16" i="40"/>
  <c r="K20" i="40"/>
  <c r="J20" i="40"/>
  <c r="M22" i="40"/>
  <c r="G24" i="40"/>
  <c r="F24" i="40"/>
  <c r="K28" i="40"/>
  <c r="J28" i="40"/>
  <c r="M30" i="40"/>
  <c r="G32" i="40"/>
  <c r="F32" i="40"/>
  <c r="K36" i="40"/>
  <c r="J36" i="40"/>
  <c r="D42" i="40"/>
  <c r="D43" i="40"/>
  <c r="H43" i="40"/>
  <c r="L26" i="40"/>
  <c r="N26" i="40"/>
  <c r="P26" i="40" s="1"/>
  <c r="D44" i="40"/>
  <c r="H44" i="40"/>
  <c r="L34" i="40"/>
  <c r="N34" i="40"/>
  <c r="P34" i="40" s="1"/>
  <c r="L38" i="40"/>
  <c r="N38" i="40"/>
  <c r="P38" i="40" s="1"/>
  <c r="G8" i="40"/>
  <c r="E41" i="40"/>
  <c r="F8" i="40"/>
  <c r="E39" i="40"/>
  <c r="K8" i="40"/>
  <c r="J8" i="40"/>
  <c r="I39" i="40"/>
  <c r="I41" i="40"/>
  <c r="K12" i="40"/>
  <c r="J12" i="40"/>
  <c r="D39" i="40"/>
  <c r="K16" i="40"/>
  <c r="J16" i="40"/>
  <c r="M18" i="40"/>
  <c r="G20" i="40"/>
  <c r="F20" i="40"/>
  <c r="K24" i="40"/>
  <c r="J24" i="40"/>
  <c r="O43" i="40"/>
  <c r="G28" i="40"/>
  <c r="F28" i="40"/>
  <c r="K32" i="40"/>
  <c r="J32" i="40"/>
  <c r="G36" i="40"/>
  <c r="F36" i="40"/>
  <c r="G9" i="40"/>
  <c r="K9" i="40"/>
  <c r="G13" i="40"/>
  <c r="K13" i="40"/>
  <c r="G17" i="40"/>
  <c r="K17" i="40"/>
  <c r="G21" i="40"/>
  <c r="K21" i="40"/>
  <c r="G25" i="40"/>
  <c r="K25" i="40"/>
  <c r="G29" i="40"/>
  <c r="K29" i="40"/>
  <c r="G33" i="40"/>
  <c r="K33" i="40"/>
  <c r="G37" i="40"/>
  <c r="K37" i="40"/>
  <c r="D41" i="40"/>
  <c r="H41" i="40"/>
  <c r="O42" i="40"/>
  <c r="G15" i="40"/>
  <c r="O39" i="40"/>
  <c r="O44" i="40"/>
  <c r="D39" i="39"/>
  <c r="G16" i="39"/>
  <c r="F16" i="39"/>
  <c r="K20" i="39"/>
  <c r="J20" i="39"/>
  <c r="M22" i="39"/>
  <c r="G24" i="39"/>
  <c r="F24" i="39"/>
  <c r="K28" i="39"/>
  <c r="J28" i="39"/>
  <c r="G32" i="39"/>
  <c r="F32" i="39"/>
  <c r="K8" i="39"/>
  <c r="J8" i="39"/>
  <c r="I41" i="39"/>
  <c r="I39" i="39"/>
  <c r="G8" i="39"/>
  <c r="F8" i="39"/>
  <c r="E39" i="39"/>
  <c r="E41" i="39"/>
  <c r="D43" i="39"/>
  <c r="H43" i="39"/>
  <c r="L38" i="39"/>
  <c r="G12" i="39"/>
  <c r="F12" i="39"/>
  <c r="O41" i="39"/>
  <c r="K12" i="39"/>
  <c r="J12" i="39"/>
  <c r="D42" i="39"/>
  <c r="H39" i="39"/>
  <c r="K16" i="39"/>
  <c r="J16" i="39"/>
  <c r="G20" i="39"/>
  <c r="F20" i="39"/>
  <c r="K24" i="39"/>
  <c r="J24" i="39"/>
  <c r="M26" i="39"/>
  <c r="O43" i="39"/>
  <c r="G28" i="39"/>
  <c r="F28" i="39"/>
  <c r="K32" i="39"/>
  <c r="J32" i="39"/>
  <c r="G9" i="39"/>
  <c r="K9" i="39"/>
  <c r="G13" i="39"/>
  <c r="K13" i="39"/>
  <c r="G17" i="39"/>
  <c r="K17" i="39"/>
  <c r="G21" i="39"/>
  <c r="K21" i="39"/>
  <c r="G25" i="39"/>
  <c r="K25" i="39"/>
  <c r="G29" i="39"/>
  <c r="K29" i="39"/>
  <c r="G33" i="39"/>
  <c r="K33" i="39"/>
  <c r="G37" i="39"/>
  <c r="K37" i="39"/>
  <c r="D41" i="39"/>
  <c r="H41" i="39"/>
  <c r="O42" i="39"/>
  <c r="G15" i="39"/>
  <c r="F36" i="39"/>
  <c r="J36" i="39"/>
  <c r="O39" i="39"/>
  <c r="O44" i="39"/>
  <c r="L14" i="39" l="1"/>
  <c r="P17" i="41"/>
  <c r="Q9" i="41"/>
  <c r="M23" i="40"/>
  <c r="M31" i="39"/>
  <c r="N18" i="39"/>
  <c r="P18" i="39" s="1"/>
  <c r="N14" i="39"/>
  <c r="P14" i="39" s="1"/>
  <c r="N29" i="39"/>
  <c r="P29" i="39" s="1"/>
  <c r="N22" i="39"/>
  <c r="P22" i="39" s="1"/>
  <c r="L31" i="40"/>
  <c r="L11" i="40"/>
  <c r="R17" i="41"/>
  <c r="T17" i="41" s="1"/>
  <c r="M36" i="39"/>
  <c r="N26" i="39"/>
  <c r="P26" i="39" s="1"/>
  <c r="P13" i="41"/>
  <c r="N37" i="40"/>
  <c r="P37" i="40" s="1"/>
  <c r="M23" i="39"/>
  <c r="N33" i="40"/>
  <c r="P33" i="40" s="1"/>
  <c r="R21" i="41"/>
  <c r="T21" i="41" s="1"/>
  <c r="P38" i="41"/>
  <c r="M35" i="39"/>
  <c r="M19" i="39"/>
  <c r="Q26" i="41"/>
  <c r="L17" i="39"/>
  <c r="N31" i="40"/>
  <c r="P31" i="40" s="1"/>
  <c r="N11" i="40"/>
  <c r="P11" i="40" s="1"/>
  <c r="L13" i="39"/>
  <c r="P26" i="41"/>
  <c r="Q23" i="41"/>
  <c r="Q30" i="41"/>
  <c r="N37" i="39"/>
  <c r="P37" i="39" s="1"/>
  <c r="L22" i="39"/>
  <c r="Q22" i="41"/>
  <c r="R30" i="41"/>
  <c r="T30" i="41" s="1"/>
  <c r="L26" i="39"/>
  <c r="L29" i="39"/>
  <c r="P29" i="41"/>
  <c r="N27" i="40"/>
  <c r="P27" i="40" s="1"/>
  <c r="L15" i="40"/>
  <c r="N31" i="39"/>
  <c r="P31" i="39" s="1"/>
  <c r="P30" i="41"/>
  <c r="L35" i="39"/>
  <c r="Q38" i="41"/>
  <c r="N17" i="40"/>
  <c r="P17" i="40" s="1"/>
  <c r="L30" i="40"/>
  <c r="N13" i="39"/>
  <c r="P13" i="39" s="1"/>
  <c r="L31" i="39"/>
  <c r="N15" i="40"/>
  <c r="P15" i="40" s="1"/>
  <c r="L23" i="40"/>
  <c r="N17" i="39"/>
  <c r="P17" i="39" s="1"/>
  <c r="P22" i="41"/>
  <c r="L23" i="39"/>
  <c r="Q8" i="41"/>
  <c r="Q34" i="41"/>
  <c r="R12" i="41"/>
  <c r="T12" i="41" s="1"/>
  <c r="L33" i="40"/>
  <c r="P18" i="41"/>
  <c r="L9" i="40"/>
  <c r="L29" i="40"/>
  <c r="Q12" i="41"/>
  <c r="N35" i="39"/>
  <c r="P35" i="39" s="1"/>
  <c r="L10" i="39"/>
  <c r="M20" i="40"/>
  <c r="P37" i="41"/>
  <c r="N27" i="39"/>
  <c r="P27" i="39" s="1"/>
  <c r="M35" i="40"/>
  <c r="N19" i="40"/>
  <c r="P19" i="40" s="1"/>
  <c r="Q14" i="41"/>
  <c r="N21" i="39"/>
  <c r="P21" i="39" s="1"/>
  <c r="N9" i="39"/>
  <c r="P9" i="39" s="1"/>
  <c r="L35" i="40"/>
  <c r="R19" i="41"/>
  <c r="T19" i="41" s="1"/>
  <c r="L17" i="40"/>
  <c r="L9" i="39"/>
  <c r="L34" i="39"/>
  <c r="L18" i="40"/>
  <c r="R18" i="41"/>
  <c r="T18" i="41" s="1"/>
  <c r="N35" i="40"/>
  <c r="P35" i="40" s="1"/>
  <c r="L27" i="39"/>
  <c r="L19" i="40"/>
  <c r="Q31" i="41"/>
  <c r="P23" i="41"/>
  <c r="P15" i="41"/>
  <c r="N23" i="39"/>
  <c r="P23" i="39" s="1"/>
  <c r="L37" i="39"/>
  <c r="L37" i="40"/>
  <c r="P27" i="41"/>
  <c r="L21" i="39"/>
  <c r="Q18" i="41"/>
  <c r="L13" i="40"/>
  <c r="N11" i="39"/>
  <c r="P11" i="39" s="1"/>
  <c r="R38" i="41"/>
  <c r="T38" i="41" s="1"/>
  <c r="P34" i="41"/>
  <c r="M11" i="40"/>
  <c r="EB40" i="28"/>
  <c r="F41" i="27" s="1"/>
  <c r="O41" i="27" s="1"/>
  <c r="DR40" i="28"/>
  <c r="M27" i="39"/>
  <c r="N25" i="40"/>
  <c r="P25" i="40" s="1"/>
  <c r="L19" i="39"/>
  <c r="L22" i="40"/>
  <c r="R29" i="41"/>
  <c r="T29" i="41" s="1"/>
  <c r="R15" i="41"/>
  <c r="T15" i="41" s="1"/>
  <c r="N43" i="41"/>
  <c r="N44" i="41"/>
  <c r="P12" i="41"/>
  <c r="R34" i="41"/>
  <c r="T34" i="41" s="1"/>
  <c r="Q19" i="41"/>
  <c r="N33" i="39"/>
  <c r="P33" i="39" s="1"/>
  <c r="P31" i="41"/>
  <c r="R26" i="41"/>
  <c r="T26" i="41" s="1"/>
  <c r="G41" i="41"/>
  <c r="M27" i="40"/>
  <c r="N29" i="40"/>
  <c r="P29" i="40" s="1"/>
  <c r="L21" i="40"/>
  <c r="R23" i="41"/>
  <c r="T23" i="41" s="1"/>
  <c r="Q27" i="41"/>
  <c r="EA40" i="28"/>
  <c r="E41" i="27" s="1"/>
  <c r="N41" i="27" s="1"/>
  <c r="DV40" i="28"/>
  <c r="F40" i="27" s="1"/>
  <c r="O40" i="27" s="1"/>
  <c r="DU40" i="28"/>
  <c r="E40" i="27" s="1"/>
  <c r="N40" i="27" s="1"/>
  <c r="N30" i="39"/>
  <c r="P30" i="39" s="1"/>
  <c r="R35" i="41"/>
  <c r="T35" i="41" s="1"/>
  <c r="R9" i="41"/>
  <c r="T9" i="41" s="1"/>
  <c r="N25" i="39"/>
  <c r="P25" i="39" s="1"/>
  <c r="R33" i="41"/>
  <c r="T33" i="41" s="1"/>
  <c r="R25" i="41"/>
  <c r="T25" i="41" s="1"/>
  <c r="O41" i="41"/>
  <c r="Q35" i="41"/>
  <c r="R27" i="41"/>
  <c r="T27" i="41" s="1"/>
  <c r="Q11" i="41"/>
  <c r="ED40" i="28"/>
  <c r="E42" i="27" s="1"/>
  <c r="N42" i="27" s="1"/>
  <c r="L33" i="39"/>
  <c r="M28" i="40"/>
  <c r="J43" i="40"/>
  <c r="P25" i="41"/>
  <c r="P33" i="41"/>
  <c r="L25" i="40"/>
  <c r="Q13" i="41"/>
  <c r="L11" i="39"/>
  <c r="DS40" i="28"/>
  <c r="J44" i="40"/>
  <c r="J42" i="40"/>
  <c r="N13" i="40"/>
  <c r="P13" i="40" s="1"/>
  <c r="N10" i="40"/>
  <c r="P10" i="40" s="1"/>
  <c r="K44" i="41"/>
  <c r="Q28" i="41"/>
  <c r="J43" i="41"/>
  <c r="Q10" i="41"/>
  <c r="L25" i="39"/>
  <c r="L15" i="39"/>
  <c r="P19" i="41"/>
  <c r="P11" i="41"/>
  <c r="EF40" i="28"/>
  <c r="G42" i="27" s="1"/>
  <c r="N21" i="40"/>
  <c r="P21" i="40" s="1"/>
  <c r="K41" i="41"/>
  <c r="N19" i="39"/>
  <c r="P19" i="39" s="1"/>
  <c r="EE40" i="28"/>
  <c r="F42" i="27" s="1"/>
  <c r="O42" i="27" s="1"/>
  <c r="M29" i="39"/>
  <c r="P9" i="41"/>
  <c r="R31" i="41"/>
  <c r="T31" i="41" s="1"/>
  <c r="R11" i="41"/>
  <c r="T11" i="41" s="1"/>
  <c r="L27" i="40"/>
  <c r="J44" i="39"/>
  <c r="R22" i="41"/>
  <c r="T22" i="41" s="1"/>
  <c r="Q36" i="41"/>
  <c r="N15" i="39"/>
  <c r="P15" i="39" s="1"/>
  <c r="R14" i="41"/>
  <c r="T14" i="41" s="1"/>
  <c r="F43" i="39"/>
  <c r="J42" i="39"/>
  <c r="P14" i="41"/>
  <c r="P35" i="41"/>
  <c r="K43" i="39"/>
  <c r="M36" i="40"/>
  <c r="G44" i="41"/>
  <c r="J44" i="41"/>
  <c r="O44" i="41"/>
  <c r="O39" i="41"/>
  <c r="N42" i="41"/>
  <c r="Q21" i="41"/>
  <c r="J42" i="41"/>
  <c r="M37" i="40"/>
  <c r="K44" i="40"/>
  <c r="M33" i="40"/>
  <c r="K42" i="40"/>
  <c r="K44" i="39"/>
  <c r="M32" i="39"/>
  <c r="J43" i="39"/>
  <c r="M25" i="39"/>
  <c r="M21" i="39"/>
  <c r="M20" i="39"/>
  <c r="M17" i="39"/>
  <c r="K42" i="39"/>
  <c r="M13" i="39"/>
  <c r="M9" i="39"/>
  <c r="Q24" i="41"/>
  <c r="G43" i="41"/>
  <c r="R20" i="41"/>
  <c r="T20" i="41" s="1"/>
  <c r="P20" i="41"/>
  <c r="R32" i="41"/>
  <c r="P32" i="41"/>
  <c r="F44" i="41"/>
  <c r="K43" i="41"/>
  <c r="O42" i="41"/>
  <c r="Q25" i="41"/>
  <c r="N41" i="41"/>
  <c r="N39" i="41"/>
  <c r="Q20" i="41"/>
  <c r="P10" i="41"/>
  <c r="R10" i="41"/>
  <c r="T10" i="41" s="1"/>
  <c r="Q32" i="41"/>
  <c r="Q33" i="41"/>
  <c r="K42" i="41"/>
  <c r="Q29" i="41"/>
  <c r="J41" i="41"/>
  <c r="J39" i="41"/>
  <c r="O43" i="41"/>
  <c r="R16" i="41"/>
  <c r="T16" i="41" s="1"/>
  <c r="P16" i="41"/>
  <c r="G42" i="41"/>
  <c r="Q15" i="41"/>
  <c r="Q37" i="41"/>
  <c r="Q17" i="41"/>
  <c r="R28" i="41"/>
  <c r="T28" i="41" s="1"/>
  <c r="P28" i="41"/>
  <c r="F41" i="41"/>
  <c r="F39" i="41"/>
  <c r="R8" i="41"/>
  <c r="P8" i="41"/>
  <c r="K39" i="41"/>
  <c r="R24" i="41"/>
  <c r="T24" i="41" s="1"/>
  <c r="P24" i="41"/>
  <c r="Q16" i="41"/>
  <c r="G39" i="41"/>
  <c r="R36" i="41"/>
  <c r="T36" i="41" s="1"/>
  <c r="P36" i="41"/>
  <c r="F43" i="41"/>
  <c r="F42" i="41"/>
  <c r="N20" i="40"/>
  <c r="P20" i="40" s="1"/>
  <c r="L20" i="40"/>
  <c r="J41" i="40"/>
  <c r="J39" i="40"/>
  <c r="G44" i="40"/>
  <c r="N24" i="40"/>
  <c r="P24" i="40" s="1"/>
  <c r="L24" i="40"/>
  <c r="F43" i="40"/>
  <c r="M29" i="40"/>
  <c r="M21" i="40"/>
  <c r="M13" i="40"/>
  <c r="K43" i="40"/>
  <c r="K41" i="40"/>
  <c r="K39" i="40"/>
  <c r="G41" i="40"/>
  <c r="G39" i="40"/>
  <c r="M8" i="40"/>
  <c r="N32" i="40"/>
  <c r="P32" i="40" s="1"/>
  <c r="L32" i="40"/>
  <c r="G43" i="40"/>
  <c r="M24" i="40"/>
  <c r="M32" i="40"/>
  <c r="N16" i="40"/>
  <c r="P16" i="40" s="1"/>
  <c r="L16" i="40"/>
  <c r="F42" i="40"/>
  <c r="N12" i="40"/>
  <c r="P12" i="40" s="1"/>
  <c r="L12" i="40"/>
  <c r="G42" i="40"/>
  <c r="M15" i="40"/>
  <c r="M25" i="40"/>
  <c r="M17" i="40"/>
  <c r="M9" i="40"/>
  <c r="N36" i="40"/>
  <c r="P36" i="40" s="1"/>
  <c r="L36" i="40"/>
  <c r="N28" i="40"/>
  <c r="P28" i="40" s="1"/>
  <c r="L28" i="40"/>
  <c r="F39" i="40"/>
  <c r="F41" i="40"/>
  <c r="N8" i="40"/>
  <c r="L8" i="40"/>
  <c r="M16" i="40"/>
  <c r="F44" i="40"/>
  <c r="M12" i="40"/>
  <c r="M16" i="39"/>
  <c r="N36" i="39"/>
  <c r="P36" i="39" s="1"/>
  <c r="L36" i="39"/>
  <c r="N28" i="39"/>
  <c r="P28" i="39" s="1"/>
  <c r="L28" i="39"/>
  <c r="G41" i="39"/>
  <c r="G39" i="39"/>
  <c r="M8" i="39"/>
  <c r="K41" i="39"/>
  <c r="K39" i="39"/>
  <c r="G44" i="39"/>
  <c r="G43" i="39"/>
  <c r="M24" i="39"/>
  <c r="G42" i="39"/>
  <c r="M15" i="39"/>
  <c r="M33" i="39"/>
  <c r="M28" i="39"/>
  <c r="N20" i="39"/>
  <c r="P20" i="39" s="1"/>
  <c r="L20" i="39"/>
  <c r="N32" i="39"/>
  <c r="P32" i="39" s="1"/>
  <c r="L32" i="39"/>
  <c r="N16" i="39"/>
  <c r="P16" i="39" s="1"/>
  <c r="L16" i="39"/>
  <c r="F42" i="39"/>
  <c r="F44" i="39"/>
  <c r="N12" i="39"/>
  <c r="P12" i="39" s="1"/>
  <c r="L12" i="39"/>
  <c r="M37" i="39"/>
  <c r="M12" i="39"/>
  <c r="F41" i="39"/>
  <c r="N8" i="39"/>
  <c r="L8" i="39"/>
  <c r="F39" i="39"/>
  <c r="J39" i="39"/>
  <c r="J41" i="39"/>
  <c r="N24" i="39"/>
  <c r="P24" i="39" s="1"/>
  <c r="L24" i="39"/>
  <c r="H38" i="35"/>
  <c r="H38" i="34"/>
  <c r="H38" i="33"/>
  <c r="L38" i="16"/>
  <c r="L38" i="14"/>
  <c r="H38" i="12"/>
  <c r="H38" i="7"/>
  <c r="L38" i="2"/>
  <c r="L38" i="23"/>
  <c r="H38" i="1"/>
  <c r="H38" i="5"/>
  <c r="E39" i="27" l="1"/>
  <c r="N39" i="27" s="1"/>
  <c r="F39" i="27"/>
  <c r="O39" i="27" s="1"/>
  <c r="L42" i="39"/>
  <c r="Q41" i="41"/>
  <c r="L42" i="40"/>
  <c r="M44" i="40"/>
  <c r="P43" i="41"/>
  <c r="P42" i="41"/>
  <c r="P44" i="41"/>
  <c r="Q44" i="41"/>
  <c r="Q39" i="41"/>
  <c r="P44" i="40"/>
  <c r="L43" i="40"/>
  <c r="L44" i="40"/>
  <c r="P43" i="40"/>
  <c r="M43" i="40"/>
  <c r="N43" i="40"/>
  <c r="P44" i="39"/>
  <c r="L44" i="39"/>
  <c r="P43" i="39"/>
  <c r="M44" i="39"/>
  <c r="N44" i="39"/>
  <c r="N43" i="39"/>
  <c r="L43" i="39"/>
  <c r="M43" i="39"/>
  <c r="P42" i="39"/>
  <c r="M42" i="39"/>
  <c r="R42" i="41"/>
  <c r="T42" i="41"/>
  <c r="R43" i="41"/>
  <c r="R41" i="41"/>
  <c r="R39" i="41"/>
  <c r="T8" i="41"/>
  <c r="Q42" i="41"/>
  <c r="T32" i="41"/>
  <c r="T44" i="41" s="1"/>
  <c r="R44" i="41"/>
  <c r="P39" i="41"/>
  <c r="P41" i="41"/>
  <c r="T43" i="41"/>
  <c r="Q43" i="41"/>
  <c r="N41" i="40"/>
  <c r="N39" i="40"/>
  <c r="P8" i="40"/>
  <c r="P42" i="40"/>
  <c r="M41" i="40"/>
  <c r="M39" i="40"/>
  <c r="N42" i="40"/>
  <c r="L39" i="40"/>
  <c r="L41" i="40"/>
  <c r="M42" i="40"/>
  <c r="N44" i="40"/>
  <c r="N42" i="39"/>
  <c r="L39" i="39"/>
  <c r="L41" i="39"/>
  <c r="M39" i="39"/>
  <c r="M41" i="39"/>
  <c r="N41" i="39"/>
  <c r="N39" i="39"/>
  <c r="P8" i="39"/>
  <c r="T39" i="41" l="1"/>
  <c r="T41" i="41"/>
  <c r="P39" i="40"/>
  <c r="P41" i="40"/>
  <c r="P39" i="39"/>
  <c r="P41" i="39"/>
  <c r="H38" i="14"/>
  <c r="H38" i="2"/>
  <c r="H38" i="23"/>
  <c r="L38" i="12" l="1"/>
  <c r="L38" i="20"/>
  <c r="L38" i="7"/>
  <c r="P38" i="2" l="1"/>
  <c r="L38" i="26" l="1"/>
  <c r="H38" i="26"/>
  <c r="P38" i="26"/>
  <c r="H38" i="20"/>
  <c r="H38" i="15"/>
  <c r="L38" i="9"/>
  <c r="H38" i="9"/>
  <c r="H38" i="8"/>
  <c r="L38" i="8"/>
  <c r="H38" i="36"/>
  <c r="DO39" i="24" s="1"/>
  <c r="O38" i="1"/>
  <c r="I38" i="1"/>
  <c r="L38" i="5"/>
  <c r="L38" i="18" l="1"/>
  <c r="L38" i="17"/>
  <c r="Q38" i="2"/>
  <c r="S38" i="2" s="1"/>
  <c r="M38" i="2"/>
  <c r="I38" i="2"/>
  <c r="O38" i="21"/>
  <c r="I38" i="21"/>
  <c r="H38" i="21"/>
  <c r="E38" i="21"/>
  <c r="I38" i="37"/>
  <c r="E38" i="37"/>
  <c r="E38" i="1"/>
  <c r="H38" i="6"/>
  <c r="H39" i="26" l="1"/>
  <c r="L39" i="26"/>
  <c r="P39" i="26"/>
  <c r="DL39" i="24"/>
  <c r="DN39" i="24"/>
  <c r="O38" i="36" l="1"/>
  <c r="I38" i="36"/>
  <c r="E38" i="36"/>
  <c r="O38" i="35"/>
  <c r="I38" i="35"/>
  <c r="E38" i="35"/>
  <c r="O38" i="34"/>
  <c r="I38" i="34"/>
  <c r="E38" i="34"/>
  <c r="O38" i="33"/>
  <c r="I38" i="33"/>
  <c r="E38" i="33"/>
  <c r="O38" i="29"/>
  <c r="I38" i="29"/>
  <c r="H38" i="29"/>
  <c r="E38" i="29"/>
  <c r="W38" i="26"/>
  <c r="Q38" i="26"/>
  <c r="M38" i="26"/>
  <c r="I38" i="26"/>
  <c r="E38" i="26"/>
  <c r="S38" i="18"/>
  <c r="M38" i="18"/>
  <c r="I38" i="18"/>
  <c r="H38" i="18"/>
  <c r="E38" i="18"/>
  <c r="S38" i="17"/>
  <c r="M38" i="17"/>
  <c r="I38" i="17"/>
  <c r="J38" i="17" s="1"/>
  <c r="J37" i="17"/>
  <c r="J36" i="17"/>
  <c r="J35" i="17"/>
  <c r="H38" i="17" l="1"/>
  <c r="E38" i="17"/>
  <c r="S38" i="20"/>
  <c r="M38" i="20"/>
  <c r="I38" i="20"/>
  <c r="E38" i="20"/>
  <c r="S38" i="16"/>
  <c r="M38" i="16"/>
  <c r="I38" i="16"/>
  <c r="H38" i="16"/>
  <c r="E38" i="16"/>
  <c r="O38" i="15"/>
  <c r="I38" i="15"/>
  <c r="E38" i="15"/>
  <c r="S38" i="14"/>
  <c r="M38" i="14"/>
  <c r="I38" i="14"/>
  <c r="E38" i="14"/>
  <c r="O38" i="13"/>
  <c r="I38" i="13"/>
  <c r="H38" i="13"/>
  <c r="E38" i="13"/>
  <c r="S38" i="12"/>
  <c r="M38" i="12"/>
  <c r="I38" i="12"/>
  <c r="E38" i="12"/>
  <c r="S38" i="11"/>
  <c r="M38" i="11"/>
  <c r="L38" i="11"/>
  <c r="I38" i="11"/>
  <c r="H38" i="11"/>
  <c r="E38" i="11"/>
  <c r="O38" i="10"/>
  <c r="I38" i="10" l="1"/>
  <c r="H38" i="10"/>
  <c r="E38" i="10"/>
  <c r="S38" i="9"/>
  <c r="M38" i="9"/>
  <c r="I38" i="9"/>
  <c r="E38" i="9"/>
  <c r="S38" i="8"/>
  <c r="M38" i="8"/>
  <c r="I38" i="8"/>
  <c r="E38" i="8"/>
  <c r="S38" i="5"/>
  <c r="S38" i="23"/>
  <c r="W38" i="2"/>
  <c r="S38" i="3" l="1"/>
  <c r="S38" i="4"/>
  <c r="O38" i="6"/>
  <c r="S38" i="7"/>
  <c r="M38" i="7" l="1"/>
  <c r="I38" i="7"/>
  <c r="E38" i="7"/>
  <c r="I38" i="6"/>
  <c r="E38" i="6"/>
  <c r="M38" i="4"/>
  <c r="L38" i="4"/>
  <c r="I38" i="4"/>
  <c r="H38" i="4"/>
  <c r="E38" i="4"/>
  <c r="M38" i="3"/>
  <c r="N38" i="3" s="1"/>
  <c r="L38" i="3"/>
  <c r="I38" i="3"/>
  <c r="H38" i="3"/>
  <c r="M38" i="23"/>
  <c r="I38" i="23"/>
  <c r="E38" i="23"/>
  <c r="M38" i="5"/>
  <c r="I38" i="5"/>
  <c r="E38" i="5"/>
  <c r="O38" i="37"/>
  <c r="H38" i="37"/>
  <c r="O38" i="3" l="1"/>
  <c r="N38" i="5"/>
  <c r="O38" i="5"/>
  <c r="J35" i="33"/>
  <c r="J36" i="33"/>
  <c r="J37" i="33"/>
  <c r="J38" i="33"/>
  <c r="H39" i="9" l="1"/>
  <c r="O38" i="4" l="1"/>
  <c r="N38" i="4"/>
  <c r="K38" i="4"/>
  <c r="J38" i="4"/>
  <c r="G38" i="4"/>
  <c r="F38" i="4"/>
  <c r="K38" i="3"/>
  <c r="J38" i="3"/>
  <c r="E38" i="3"/>
  <c r="F38" i="3" s="1"/>
  <c r="H39" i="23"/>
  <c r="L39" i="23"/>
  <c r="D39" i="23"/>
  <c r="H39" i="5"/>
  <c r="L39" i="5"/>
  <c r="H39" i="2"/>
  <c r="L39" i="2"/>
  <c r="P39" i="2"/>
  <c r="R38" i="2"/>
  <c r="O38" i="2"/>
  <c r="N38" i="2"/>
  <c r="K38" i="2"/>
  <c r="J38" i="2"/>
  <c r="G38" i="2"/>
  <c r="F38" i="2"/>
  <c r="P38" i="4" l="1"/>
  <c r="G38" i="3"/>
  <c r="Q38" i="3" s="1"/>
  <c r="R38" i="3"/>
  <c r="T38" i="3" s="1"/>
  <c r="P38" i="3"/>
  <c r="Q38" i="4"/>
  <c r="R38" i="4"/>
  <c r="T38" i="4" s="1"/>
  <c r="V38" i="2"/>
  <c r="X38" i="2" s="1"/>
  <c r="U38" i="2"/>
  <c r="T38" i="2"/>
  <c r="K38" i="5" l="1"/>
  <c r="J38" i="5"/>
  <c r="G38" i="5"/>
  <c r="F38" i="5"/>
  <c r="R38" i="5" l="1"/>
  <c r="T38" i="5" s="1"/>
  <c r="Q38" i="5"/>
  <c r="P38" i="5"/>
  <c r="CW39" i="28" l="1"/>
  <c r="CV39" i="28"/>
  <c r="J38" i="26"/>
  <c r="CT39" i="28"/>
  <c r="S38" i="26" l="1"/>
  <c r="N38" i="26"/>
  <c r="O38" i="26"/>
  <c r="F38" i="26"/>
  <c r="G38" i="26"/>
  <c r="K38" i="26"/>
  <c r="CU39" i="28"/>
  <c r="R38" i="26"/>
  <c r="AB39" i="28"/>
  <c r="AA39" i="28"/>
  <c r="Z39" i="28"/>
  <c r="X39" i="28"/>
  <c r="W39" i="28"/>
  <c r="V39" i="28"/>
  <c r="Q39" i="28"/>
  <c r="P39" i="28"/>
  <c r="O39" i="28"/>
  <c r="M39" i="28"/>
  <c r="L39" i="28"/>
  <c r="K39" i="28"/>
  <c r="J39" i="28"/>
  <c r="CW39" i="24"/>
  <c r="CV39" i="24"/>
  <c r="CU39" i="24"/>
  <c r="CT39" i="24"/>
  <c r="AB39" i="24"/>
  <c r="AA39" i="24"/>
  <c r="Z39" i="24"/>
  <c r="X39" i="24"/>
  <c r="W39" i="24"/>
  <c r="V39" i="24"/>
  <c r="Q39" i="24"/>
  <c r="P39" i="24"/>
  <c r="O39" i="24"/>
  <c r="M39" i="24"/>
  <c r="L39" i="24"/>
  <c r="K39" i="24"/>
  <c r="J39" i="24"/>
  <c r="V38" i="26" l="1"/>
  <c r="X38" i="26" s="1"/>
  <c r="U38" i="26"/>
  <c r="T38" i="26"/>
  <c r="O38" i="23"/>
  <c r="CR39" i="24"/>
  <c r="J38" i="23"/>
  <c r="CQ39" i="24"/>
  <c r="CP39" i="28"/>
  <c r="CP39" i="24"/>
  <c r="CR39" i="28" l="1"/>
  <c r="N38" i="23"/>
  <c r="K38" i="23"/>
  <c r="CQ39" i="28"/>
  <c r="F38" i="23"/>
  <c r="G38" i="23"/>
  <c r="DO8" i="28"/>
  <c r="DN8" i="28"/>
  <c r="DL8" i="28"/>
  <c r="DK8" i="28"/>
  <c r="DI8" i="28"/>
  <c r="DH8" i="28"/>
  <c r="DC8" i="28"/>
  <c r="DB8" i="28"/>
  <c r="Q38" i="23" l="1"/>
  <c r="P38" i="23"/>
  <c r="R38" i="23"/>
  <c r="T38" i="23" s="1"/>
  <c r="S44" i="23"/>
  <c r="DI38" i="28" l="1"/>
  <c r="DN38" i="24"/>
  <c r="DI37" i="28"/>
  <c r="DO37" i="24"/>
  <c r="DH37" i="28"/>
  <c r="DN37" i="24"/>
  <c r="DI36" i="28"/>
  <c r="DO36" i="24"/>
  <c r="DH36" i="28"/>
  <c r="DN36" i="24"/>
  <c r="DO35" i="24"/>
  <c r="DH34" i="28"/>
  <c r="DN34" i="24"/>
  <c r="DI33" i="28"/>
  <c r="DO33" i="24"/>
  <c r="DH33" i="28"/>
  <c r="DN33" i="24"/>
  <c r="DN32" i="24"/>
  <c r="DI31" i="28"/>
  <c r="DO31" i="24"/>
  <c r="DH31" i="28"/>
  <c r="DN31" i="24"/>
  <c r="DI30" i="28"/>
  <c r="DO30" i="24"/>
  <c r="DN30" i="24"/>
  <c r="DI29" i="28"/>
  <c r="DO29" i="24"/>
  <c r="DH29" i="28"/>
  <c r="DN29" i="24"/>
  <c r="DI28" i="28"/>
  <c r="DN28" i="24"/>
  <c r="DI27" i="28"/>
  <c r="DO27" i="24"/>
  <c r="DN27" i="24"/>
  <c r="DO26" i="24"/>
  <c r="DN26" i="24"/>
  <c r="DI25" i="28"/>
  <c r="DO25" i="24"/>
  <c r="DH25" i="28"/>
  <c r="DH24" i="28"/>
  <c r="DN24" i="24"/>
  <c r="DI23" i="28"/>
  <c r="DO23" i="24"/>
  <c r="DN23" i="24"/>
  <c r="DI22" i="28"/>
  <c r="DH22" i="28"/>
  <c r="DN22" i="24"/>
  <c r="DI21" i="28"/>
  <c r="DO21" i="24"/>
  <c r="DH21" i="28"/>
  <c r="DN20" i="24"/>
  <c r="DI19" i="28"/>
  <c r="DO19" i="24"/>
  <c r="DN19" i="24"/>
  <c r="DN18" i="24"/>
  <c r="DI17" i="28"/>
  <c r="DO17" i="24"/>
  <c r="DH17" i="28"/>
  <c r="DN16" i="24"/>
  <c r="DO15" i="24"/>
  <c r="DN15" i="24"/>
  <c r="DI14" i="28"/>
  <c r="DN14" i="24"/>
  <c r="DO13" i="24"/>
  <c r="DH12" i="28"/>
  <c r="DN12" i="24"/>
  <c r="DO11" i="24"/>
  <c r="DH11" i="28"/>
  <c r="DN11" i="24"/>
  <c r="DH10" i="28"/>
  <c r="DN10" i="24"/>
  <c r="DI9" i="28"/>
  <c r="DO9" i="24"/>
  <c r="DH9" i="28"/>
  <c r="DC39" i="28"/>
  <c r="DK39" i="24"/>
  <c r="DL38" i="24"/>
  <c r="DK38" i="24"/>
  <c r="DL37" i="24"/>
  <c r="DB37" i="28"/>
  <c r="DK37" i="24"/>
  <c r="DL36" i="24"/>
  <c r="DC35" i="28"/>
  <c r="DB35" i="28"/>
  <c r="DK35" i="24"/>
  <c r="DL34" i="24"/>
  <c r="DK34" i="24"/>
  <c r="DL33" i="24"/>
  <c r="DK33" i="24"/>
  <c r="DL32" i="24"/>
  <c r="DK32" i="24"/>
  <c r="DC31" i="28"/>
  <c r="DB31" i="28"/>
  <c r="DK31" i="24"/>
  <c r="DL30" i="24"/>
  <c r="DK30" i="24"/>
  <c r="DK29" i="24"/>
  <c r="DC28" i="28"/>
  <c r="DL28" i="24"/>
  <c r="DB28" i="28"/>
  <c r="DC27" i="28"/>
  <c r="DB27" i="28"/>
  <c r="DK27" i="24"/>
  <c r="DL26" i="24"/>
  <c r="DK26" i="24"/>
  <c r="DC25" i="28"/>
  <c r="DK25" i="24"/>
  <c r="DL24" i="24"/>
  <c r="DB24" i="28"/>
  <c r="DC23" i="28"/>
  <c r="DB23" i="28"/>
  <c r="DK23" i="24"/>
  <c r="DL22" i="24"/>
  <c r="DK22" i="24"/>
  <c r="DL21" i="24"/>
  <c r="DK21" i="24"/>
  <c r="DL20" i="24"/>
  <c r="DC19" i="28"/>
  <c r="DL19" i="24"/>
  <c r="DB19" i="28"/>
  <c r="DK19" i="24"/>
  <c r="DL18" i="24"/>
  <c r="DB18" i="28"/>
  <c r="DK18" i="24"/>
  <c r="DB17" i="28"/>
  <c r="DK17" i="24"/>
  <c r="DC16" i="28"/>
  <c r="DL16" i="24"/>
  <c r="DB16" i="28"/>
  <c r="DB15" i="28"/>
  <c r="DK15" i="24"/>
  <c r="DC14" i="28"/>
  <c r="DL14" i="24"/>
  <c r="DB14" i="28"/>
  <c r="DK14" i="24"/>
  <c r="DK13" i="24"/>
  <c r="DC12" i="28"/>
  <c r="DL12" i="24"/>
  <c r="DB12" i="28"/>
  <c r="DL11" i="24"/>
  <c r="DK11" i="24"/>
  <c r="DL10" i="24"/>
  <c r="DB10" i="28"/>
  <c r="DK10" i="24"/>
  <c r="DC9" i="28"/>
  <c r="DL9" i="24"/>
  <c r="DB9" i="28"/>
  <c r="DK9" i="24"/>
  <c r="DF39" i="24"/>
  <c r="DE39" i="24"/>
  <c r="DO38" i="28"/>
  <c r="DF38" i="24"/>
  <c r="DN38" i="28"/>
  <c r="DE38" i="24"/>
  <c r="DF37" i="24"/>
  <c r="DE37" i="24"/>
  <c r="DF36" i="24"/>
  <c r="DN36" i="28"/>
  <c r="DE36" i="24"/>
  <c r="DF35" i="24"/>
  <c r="DE35" i="24"/>
  <c r="DO34" i="28"/>
  <c r="DF34" i="24"/>
  <c r="DN34" i="28"/>
  <c r="DE34" i="24"/>
  <c r="DF33" i="24"/>
  <c r="DE33" i="24"/>
  <c r="DF32" i="24"/>
  <c r="DE32" i="24"/>
  <c r="DF31" i="24"/>
  <c r="DN31" i="28"/>
  <c r="DE31" i="24"/>
  <c r="DO30" i="28"/>
  <c r="DF30" i="24"/>
  <c r="DN30" i="28"/>
  <c r="DE30" i="24"/>
  <c r="DF29" i="24"/>
  <c r="DE29" i="24"/>
  <c r="DF28" i="24"/>
  <c r="DN28" i="28"/>
  <c r="DE28" i="24"/>
  <c r="DO27" i="28"/>
  <c r="DF27" i="24"/>
  <c r="DN27" i="28"/>
  <c r="DE27" i="24"/>
  <c r="DO26" i="28"/>
  <c r="DF26" i="24"/>
  <c r="DN26" i="28"/>
  <c r="DE26" i="24"/>
  <c r="DF25" i="24"/>
  <c r="DE25" i="24"/>
  <c r="DO24" i="28"/>
  <c r="DN24" i="28"/>
  <c r="DE24" i="24"/>
  <c r="DF23" i="24"/>
  <c r="DE23" i="24"/>
  <c r="DO22" i="28"/>
  <c r="DN22" i="28"/>
  <c r="DE22" i="24"/>
  <c r="DF21" i="24"/>
  <c r="DE21" i="24"/>
  <c r="DE20" i="24"/>
  <c r="DF19" i="24"/>
  <c r="DE19" i="24"/>
  <c r="DO18" i="28"/>
  <c r="DF18" i="24"/>
  <c r="DN18" i="28"/>
  <c r="DE18" i="24"/>
  <c r="DF17" i="24"/>
  <c r="DE17" i="24"/>
  <c r="DN16" i="28"/>
  <c r="DE16" i="24"/>
  <c r="DO15" i="28"/>
  <c r="DF15" i="24"/>
  <c r="DN15" i="28"/>
  <c r="DE15" i="24"/>
  <c r="DO14" i="28"/>
  <c r="DN14" i="28"/>
  <c r="DE14" i="24"/>
  <c r="DF13" i="24"/>
  <c r="DE13" i="24"/>
  <c r="DO12" i="28"/>
  <c r="DE12" i="24"/>
  <c r="DO11" i="28"/>
  <c r="DF11" i="24"/>
  <c r="DN11" i="28"/>
  <c r="DE11" i="24"/>
  <c r="DO10" i="28"/>
  <c r="DF10" i="24"/>
  <c r="DE10" i="24"/>
  <c r="DO9" i="28"/>
  <c r="DF9" i="24"/>
  <c r="DN9" i="28"/>
  <c r="DE9" i="24"/>
  <c r="DL39" i="28"/>
  <c r="DC39" i="24"/>
  <c r="DK39" i="28"/>
  <c r="DB39" i="24"/>
  <c r="DC38" i="24"/>
  <c r="DC37" i="24"/>
  <c r="DB37" i="24"/>
  <c r="DB36" i="24"/>
  <c r="DL35" i="28"/>
  <c r="DC35" i="24"/>
  <c r="DK35" i="28"/>
  <c r="DB35" i="24"/>
  <c r="DL34" i="28"/>
  <c r="DC34" i="24"/>
  <c r="DB34" i="24"/>
  <c r="DC33" i="24"/>
  <c r="DB33" i="24"/>
  <c r="DC32" i="24"/>
  <c r="DB32" i="24"/>
  <c r="DL31" i="28"/>
  <c r="DC31" i="24"/>
  <c r="DK31" i="28"/>
  <c r="DB31" i="24"/>
  <c r="DL30" i="28"/>
  <c r="DC30" i="24"/>
  <c r="DB30" i="24"/>
  <c r="DL29" i="28"/>
  <c r="DC29" i="24"/>
  <c r="DB29" i="24"/>
  <c r="DL28" i="28"/>
  <c r="DB28" i="24"/>
  <c r="DL27" i="28"/>
  <c r="DC27" i="24"/>
  <c r="DK27" i="28"/>
  <c r="DB27" i="24"/>
  <c r="DL26" i="28"/>
  <c r="DC26" i="24"/>
  <c r="DK26" i="28"/>
  <c r="DC25" i="24"/>
  <c r="DB25" i="24"/>
  <c r="DL24" i="28"/>
  <c r="DB24" i="24"/>
  <c r="DC23" i="24"/>
  <c r="DB23" i="24"/>
  <c r="DL22" i="28"/>
  <c r="DC22" i="24"/>
  <c r="DK22" i="28"/>
  <c r="DC21" i="24"/>
  <c r="DB21" i="24"/>
  <c r="DL20" i="28"/>
  <c r="DB20" i="24"/>
  <c r="DC19" i="24"/>
  <c r="DK19" i="28"/>
  <c r="DB19" i="24"/>
  <c r="DL18" i="28"/>
  <c r="DC18" i="24"/>
  <c r="DK18" i="28"/>
  <c r="DC17" i="24"/>
  <c r="DB17" i="24"/>
  <c r="DB16" i="24"/>
  <c r="DL15" i="28"/>
  <c r="DC15" i="24"/>
  <c r="DB15" i="24"/>
  <c r="DL14" i="28"/>
  <c r="DC14" i="24"/>
  <c r="DK14" i="28"/>
  <c r="DC13" i="24"/>
  <c r="DB13" i="24"/>
  <c r="DB12" i="24"/>
  <c r="DL11" i="28"/>
  <c r="DC11" i="24"/>
  <c r="DK11" i="28"/>
  <c r="DB11" i="24"/>
  <c r="DL10" i="28"/>
  <c r="DC10" i="24"/>
  <c r="DK10" i="28"/>
  <c r="DC9" i="24"/>
  <c r="DB9" i="24"/>
  <c r="J38" i="29"/>
  <c r="CZ39" i="24"/>
  <c r="F38" i="29"/>
  <c r="CY39" i="24"/>
  <c r="CZ38" i="24"/>
  <c r="F37" i="29"/>
  <c r="CY38" i="24"/>
  <c r="J36" i="29"/>
  <c r="CZ37" i="24"/>
  <c r="F36" i="29"/>
  <c r="CY37" i="24"/>
  <c r="CZ36" i="24"/>
  <c r="CY36" i="24"/>
  <c r="J34" i="29"/>
  <c r="CZ35" i="24"/>
  <c r="F34" i="29"/>
  <c r="CY35" i="24"/>
  <c r="J33" i="29"/>
  <c r="CZ34" i="24"/>
  <c r="CY34" i="24"/>
  <c r="CZ33" i="24"/>
  <c r="CY33" i="24"/>
  <c r="CZ32" i="24"/>
  <c r="CY32" i="24"/>
  <c r="J30" i="29"/>
  <c r="CZ31" i="24"/>
  <c r="F30" i="29"/>
  <c r="CY31" i="24"/>
  <c r="CZ30" i="24"/>
  <c r="CY30" i="24"/>
  <c r="CZ29" i="24"/>
  <c r="G28" i="29"/>
  <c r="CY29" i="24"/>
  <c r="CZ28" i="24"/>
  <c r="CY28" i="24"/>
  <c r="J26" i="29"/>
  <c r="CZ27" i="24"/>
  <c r="F26" i="29"/>
  <c r="CY27" i="24"/>
  <c r="J25" i="29"/>
  <c r="CZ26" i="24"/>
  <c r="F25" i="29"/>
  <c r="CY26" i="24"/>
  <c r="CZ25" i="24"/>
  <c r="CY25" i="24"/>
  <c r="J23" i="29"/>
  <c r="CZ24" i="24"/>
  <c r="CY24" i="24"/>
  <c r="CZ23" i="24"/>
  <c r="CY23" i="24"/>
  <c r="CZ22" i="24"/>
  <c r="F21" i="29"/>
  <c r="CY22" i="24"/>
  <c r="K20" i="29"/>
  <c r="CZ21" i="24"/>
  <c r="CY21" i="24"/>
  <c r="CZ20" i="24"/>
  <c r="CY20" i="24"/>
  <c r="CZ19" i="24"/>
  <c r="CY19" i="24"/>
  <c r="J17" i="29"/>
  <c r="CZ18" i="24"/>
  <c r="F17" i="29"/>
  <c r="CY18" i="24"/>
  <c r="CZ17" i="24"/>
  <c r="CY17" i="24"/>
  <c r="K15" i="29"/>
  <c r="CZ16" i="24"/>
  <c r="CY16" i="24"/>
  <c r="CZ15" i="24"/>
  <c r="CY15" i="24"/>
  <c r="CZ14" i="24"/>
  <c r="F13" i="29"/>
  <c r="CY14" i="24"/>
  <c r="CZ13" i="24"/>
  <c r="CY13" i="24"/>
  <c r="CZ12" i="24"/>
  <c r="CY12" i="24"/>
  <c r="CZ11" i="24"/>
  <c r="CY11" i="24"/>
  <c r="J9" i="29"/>
  <c r="CZ10" i="24"/>
  <c r="F9" i="29"/>
  <c r="CY10" i="24"/>
  <c r="CZ9" i="24"/>
  <c r="CY9" i="24"/>
  <c r="CW38" i="24"/>
  <c r="CV38" i="24"/>
  <c r="J37" i="26"/>
  <c r="CU38" i="24"/>
  <c r="CT38" i="24"/>
  <c r="CW37" i="24"/>
  <c r="CV37" i="28"/>
  <c r="CV37" i="24"/>
  <c r="CU37" i="28"/>
  <c r="CU37" i="24"/>
  <c r="CT37" i="24"/>
  <c r="CW36" i="28"/>
  <c r="CW36" i="24"/>
  <c r="O35" i="26"/>
  <c r="CV36" i="24"/>
  <c r="CU36" i="24"/>
  <c r="CT36" i="28"/>
  <c r="CT36" i="24"/>
  <c r="CW35" i="28"/>
  <c r="CW35" i="24"/>
  <c r="CV35" i="28"/>
  <c r="CV35" i="24"/>
  <c r="CU35" i="28"/>
  <c r="CU35" i="24"/>
  <c r="CT35" i="28"/>
  <c r="CT35" i="24"/>
  <c r="CW34" i="24"/>
  <c r="N33" i="26"/>
  <c r="CV34" i="24"/>
  <c r="CU34" i="24"/>
  <c r="CW33" i="28"/>
  <c r="CW33" i="24"/>
  <c r="CV33" i="28"/>
  <c r="CV33" i="24"/>
  <c r="CU33" i="28"/>
  <c r="CU33" i="24"/>
  <c r="CT33" i="28"/>
  <c r="CT33" i="24"/>
  <c r="CV32" i="24"/>
  <c r="CU32" i="24"/>
  <c r="CW31" i="28"/>
  <c r="CW31" i="24"/>
  <c r="CV31" i="28"/>
  <c r="CV31" i="24"/>
  <c r="CU31" i="28"/>
  <c r="CU31" i="24"/>
  <c r="CT31" i="28"/>
  <c r="CT31" i="24"/>
  <c r="CW30" i="24"/>
  <c r="N29" i="26"/>
  <c r="CU30" i="24"/>
  <c r="CT30" i="24"/>
  <c r="CW29" i="24"/>
  <c r="CV29" i="28"/>
  <c r="CV29" i="24"/>
  <c r="CU29" i="28"/>
  <c r="CU29" i="24"/>
  <c r="CT29" i="24"/>
  <c r="CW28" i="24"/>
  <c r="CV28" i="28"/>
  <c r="CV28" i="24"/>
  <c r="CU28" i="24"/>
  <c r="CT28" i="24"/>
  <c r="CW27" i="28"/>
  <c r="CW27" i="24"/>
  <c r="CV27" i="28"/>
  <c r="CV27" i="24"/>
  <c r="CU27" i="28"/>
  <c r="CU27" i="24"/>
  <c r="CT27" i="28"/>
  <c r="CT27" i="24"/>
  <c r="CW26" i="24"/>
  <c r="CU26" i="24"/>
  <c r="CT26" i="24"/>
  <c r="CW25" i="28"/>
  <c r="CW25" i="24"/>
  <c r="CV25" i="28"/>
  <c r="CV25" i="24"/>
  <c r="CU25" i="28"/>
  <c r="CU25" i="24"/>
  <c r="F24" i="26"/>
  <c r="CT25" i="24"/>
  <c r="CW24" i="28"/>
  <c r="CW24" i="24"/>
  <c r="CV24" i="28"/>
  <c r="CV24" i="24"/>
  <c r="CU24" i="28"/>
  <c r="CU24" i="24"/>
  <c r="CT24" i="28"/>
  <c r="CT24" i="24"/>
  <c r="CW23" i="28"/>
  <c r="CW23" i="24"/>
  <c r="CV23" i="24"/>
  <c r="CU23" i="28"/>
  <c r="CU23" i="24"/>
  <c r="CT23" i="28"/>
  <c r="CT23" i="24"/>
  <c r="CW22" i="28"/>
  <c r="CW22" i="24"/>
  <c r="CV22" i="28"/>
  <c r="CV22" i="24"/>
  <c r="CU22" i="28"/>
  <c r="CU22" i="24"/>
  <c r="CT22" i="28"/>
  <c r="CT22" i="24"/>
  <c r="CW21" i="28"/>
  <c r="CW21" i="24"/>
  <c r="CV21" i="24"/>
  <c r="CU21" i="28"/>
  <c r="CU21" i="24"/>
  <c r="CT21" i="28"/>
  <c r="CT21" i="24"/>
  <c r="CW20" i="28"/>
  <c r="CW20" i="24"/>
  <c r="CV20" i="28"/>
  <c r="CU20" i="28"/>
  <c r="CU20" i="24"/>
  <c r="CT20" i="28"/>
  <c r="CT20" i="24"/>
  <c r="CW19" i="24"/>
  <c r="CV19" i="24"/>
  <c r="CU19" i="24"/>
  <c r="CT19" i="28"/>
  <c r="CT19" i="24"/>
  <c r="CW18" i="28"/>
  <c r="CW18" i="24"/>
  <c r="CV18" i="28"/>
  <c r="CU18" i="28"/>
  <c r="CU18" i="24"/>
  <c r="CT18" i="28"/>
  <c r="CT18" i="24"/>
  <c r="CW17" i="24"/>
  <c r="CV17" i="24"/>
  <c r="CU17" i="24"/>
  <c r="CT17" i="24"/>
  <c r="CW16" i="28"/>
  <c r="CW16" i="24"/>
  <c r="CV16" i="28"/>
  <c r="CV16" i="24"/>
  <c r="CU16" i="28"/>
  <c r="CU16" i="24"/>
  <c r="CT16" i="28"/>
  <c r="CT16" i="24"/>
  <c r="CW15" i="28"/>
  <c r="CW15" i="24"/>
  <c r="CV15" i="28"/>
  <c r="CV15" i="24"/>
  <c r="CU15" i="28"/>
  <c r="CU15" i="24"/>
  <c r="CT15" i="28"/>
  <c r="CT15" i="24"/>
  <c r="CW14" i="28"/>
  <c r="CW14" i="24"/>
  <c r="CV14" i="28"/>
  <c r="CV14" i="24"/>
  <c r="CU14" i="28"/>
  <c r="CU14" i="24"/>
  <c r="CT14" i="28"/>
  <c r="CT14" i="24"/>
  <c r="CW13" i="24"/>
  <c r="CV13" i="24"/>
  <c r="CU13" i="24"/>
  <c r="CT13" i="24"/>
  <c r="CW12" i="24"/>
  <c r="CV12" i="24"/>
  <c r="CU12" i="24"/>
  <c r="CT12" i="28"/>
  <c r="CT12" i="24"/>
  <c r="CW11" i="24"/>
  <c r="CV11" i="24"/>
  <c r="CU11" i="24"/>
  <c r="CT11" i="24"/>
  <c r="CW10" i="28"/>
  <c r="CW10" i="24"/>
  <c r="CV10" i="28"/>
  <c r="CV10" i="24"/>
  <c r="CU10" i="24"/>
  <c r="G9" i="26"/>
  <c r="CT10" i="24"/>
  <c r="CW9" i="24"/>
  <c r="CV9" i="24"/>
  <c r="CU9" i="24"/>
  <c r="CK39" i="24"/>
  <c r="CJ39" i="24"/>
  <c r="CI39" i="24"/>
  <c r="CK38" i="28"/>
  <c r="CK38" i="24"/>
  <c r="CJ38" i="28"/>
  <c r="CJ38" i="24"/>
  <c r="CI38" i="28"/>
  <c r="CI38" i="24"/>
  <c r="CK37" i="24"/>
  <c r="CJ37" i="24"/>
  <c r="CI37" i="24"/>
  <c r="CK36" i="28"/>
  <c r="CK36" i="24"/>
  <c r="CI36" i="28"/>
  <c r="CI36" i="24"/>
  <c r="CK35" i="24"/>
  <c r="CJ35" i="28"/>
  <c r="CJ35" i="24"/>
  <c r="CI35" i="28"/>
  <c r="CI35" i="24"/>
  <c r="CK34" i="28"/>
  <c r="CJ34" i="28"/>
  <c r="CJ34" i="24"/>
  <c r="CI34" i="28"/>
  <c r="N32" i="18"/>
  <c r="CK33" i="24"/>
  <c r="CJ33" i="24"/>
  <c r="CI33" i="24"/>
  <c r="CJ32" i="24"/>
  <c r="CK31" i="24"/>
  <c r="J30" i="18"/>
  <c r="CJ31" i="24"/>
  <c r="CI31" i="24"/>
  <c r="CK30" i="28"/>
  <c r="CK30" i="24"/>
  <c r="CJ30" i="28"/>
  <c r="CJ30" i="24"/>
  <c r="CI30" i="28"/>
  <c r="N28" i="18"/>
  <c r="CK29" i="24"/>
  <c r="CJ29" i="24"/>
  <c r="F28" i="18"/>
  <c r="CI29" i="24"/>
  <c r="CK28" i="24"/>
  <c r="CJ28" i="28"/>
  <c r="CJ28" i="24"/>
  <c r="CI28" i="24"/>
  <c r="CK27" i="24"/>
  <c r="CJ27" i="28"/>
  <c r="CJ27" i="24"/>
  <c r="CI27" i="24"/>
  <c r="CK26" i="28"/>
  <c r="CK26" i="24"/>
  <c r="CJ26" i="28"/>
  <c r="CJ26" i="24"/>
  <c r="CI26" i="28"/>
  <c r="N24" i="18"/>
  <c r="CK25" i="24"/>
  <c r="CJ25" i="24"/>
  <c r="F24" i="18"/>
  <c r="CI25" i="24"/>
  <c r="CK24" i="24"/>
  <c r="CJ24" i="24"/>
  <c r="CI24" i="24"/>
  <c r="CK23" i="28"/>
  <c r="CK23" i="24"/>
  <c r="J22" i="18"/>
  <c r="CJ23" i="24"/>
  <c r="CI23" i="24"/>
  <c r="CK22" i="28"/>
  <c r="CK22" i="24"/>
  <c r="CJ22" i="28"/>
  <c r="CJ22" i="24"/>
  <c r="CI22" i="28"/>
  <c r="CI22" i="24"/>
  <c r="CK21" i="24"/>
  <c r="CJ21" i="24"/>
  <c r="F20" i="18"/>
  <c r="CI21" i="24"/>
  <c r="CK20" i="28"/>
  <c r="CK20" i="24"/>
  <c r="CJ20" i="24"/>
  <c r="CI20" i="24"/>
  <c r="CK19" i="28"/>
  <c r="CK19" i="24"/>
  <c r="CJ19" i="28"/>
  <c r="CJ19" i="24"/>
  <c r="CI19" i="24"/>
  <c r="CK18" i="28"/>
  <c r="CK18" i="24"/>
  <c r="CJ18" i="28"/>
  <c r="CJ18" i="24"/>
  <c r="CI18" i="28"/>
  <c r="N16" i="18"/>
  <c r="CK17" i="24"/>
  <c r="CJ17" i="24"/>
  <c r="F16" i="18"/>
  <c r="CI17" i="24"/>
  <c r="CK16" i="24"/>
  <c r="CJ16" i="24"/>
  <c r="CI16" i="24"/>
  <c r="CK15" i="28"/>
  <c r="CK15" i="24"/>
  <c r="CJ15" i="28"/>
  <c r="CJ15" i="24"/>
  <c r="CI15" i="28"/>
  <c r="CI15" i="24"/>
  <c r="CK14" i="28"/>
  <c r="CK14" i="24"/>
  <c r="CJ14" i="28"/>
  <c r="CJ14" i="24"/>
  <c r="CI14" i="28"/>
  <c r="CK13" i="24"/>
  <c r="CJ13" i="24"/>
  <c r="CI13" i="24"/>
  <c r="CK12" i="28"/>
  <c r="CK12" i="24"/>
  <c r="CJ12" i="28"/>
  <c r="F11" i="18"/>
  <c r="CI12" i="24"/>
  <c r="CK11" i="28"/>
  <c r="CK11" i="24"/>
  <c r="K10" i="18"/>
  <c r="CJ11" i="24"/>
  <c r="CI11" i="24"/>
  <c r="CK10" i="28"/>
  <c r="CK10" i="24"/>
  <c r="CJ10" i="28"/>
  <c r="CJ10" i="24"/>
  <c r="CI10" i="28"/>
  <c r="N8" i="18"/>
  <c r="CK9" i="24"/>
  <c r="J8" i="18"/>
  <c r="CJ9" i="24"/>
  <c r="F8" i="18"/>
  <c r="CI9" i="24"/>
  <c r="CG39" i="24"/>
  <c r="CF39" i="24"/>
  <c r="CE39" i="24"/>
  <c r="CG38" i="28"/>
  <c r="CG38" i="24"/>
  <c r="CF38" i="24"/>
  <c r="F37" i="17"/>
  <c r="CE38" i="24"/>
  <c r="CG37" i="28"/>
  <c r="CF37" i="28"/>
  <c r="CF37" i="24"/>
  <c r="CE37" i="28"/>
  <c r="CG36" i="28"/>
  <c r="CG36" i="24"/>
  <c r="CF36" i="28"/>
  <c r="CF36" i="24"/>
  <c r="CE36" i="24"/>
  <c r="CG35" i="24"/>
  <c r="F34" i="17"/>
  <c r="CE35" i="24"/>
  <c r="CG34" i="28"/>
  <c r="CG34" i="24"/>
  <c r="CF34" i="24"/>
  <c r="CE34" i="28"/>
  <c r="CE34" i="24"/>
  <c r="CG33" i="28"/>
  <c r="CF33" i="24"/>
  <c r="CG32" i="28"/>
  <c r="CF32" i="28"/>
  <c r="CF32" i="24"/>
  <c r="CE32" i="24"/>
  <c r="N30" i="17"/>
  <c r="CG31" i="24"/>
  <c r="CF31" i="24"/>
  <c r="CE31" i="24"/>
  <c r="CG30" i="28"/>
  <c r="CG30" i="24"/>
  <c r="CF30" i="28"/>
  <c r="CF30" i="24"/>
  <c r="CE30" i="28"/>
  <c r="CE30" i="24"/>
  <c r="CG29" i="28"/>
  <c r="CG29" i="24"/>
  <c r="CF29" i="28"/>
  <c r="CF29" i="24"/>
  <c r="CE29" i="24"/>
  <c r="CG28" i="28"/>
  <c r="CG28" i="24"/>
  <c r="CF28" i="28"/>
  <c r="CF28" i="24"/>
  <c r="CE28" i="28"/>
  <c r="CE28" i="24"/>
  <c r="CG27" i="24"/>
  <c r="CF27" i="24"/>
  <c r="CE27" i="24"/>
  <c r="CG26" i="24"/>
  <c r="CF26" i="28"/>
  <c r="CF26" i="24"/>
  <c r="CE26" i="28"/>
  <c r="CE26" i="24"/>
  <c r="CG25" i="28"/>
  <c r="CG25" i="24"/>
  <c r="CF25" i="28"/>
  <c r="CF25" i="24"/>
  <c r="CE25" i="28"/>
  <c r="CE25" i="24"/>
  <c r="CG24" i="24"/>
  <c r="CF24" i="28"/>
  <c r="CF24" i="24"/>
  <c r="G23" i="17"/>
  <c r="CE24" i="24"/>
  <c r="CG23" i="24"/>
  <c r="CF23" i="24"/>
  <c r="CE23" i="28"/>
  <c r="CE23" i="24"/>
  <c r="CG22" i="24"/>
  <c r="CF22" i="24"/>
  <c r="CE22" i="24"/>
  <c r="CG21" i="24"/>
  <c r="CF21" i="24"/>
  <c r="CE21" i="24"/>
  <c r="CG20" i="28"/>
  <c r="CG20" i="24"/>
  <c r="J19" i="17"/>
  <c r="CF20" i="24"/>
  <c r="CE20" i="28"/>
  <c r="CE20" i="24"/>
  <c r="CG19" i="28"/>
  <c r="CG19" i="24"/>
  <c r="CF19" i="28"/>
  <c r="CF19" i="24"/>
  <c r="CE19" i="28"/>
  <c r="CE19" i="24"/>
  <c r="CG18" i="24"/>
  <c r="CF18" i="24"/>
  <c r="CE18" i="24"/>
  <c r="CG17" i="28"/>
  <c r="CG17" i="24"/>
  <c r="CF17" i="28"/>
  <c r="CF17" i="24"/>
  <c r="CE17" i="24"/>
  <c r="O15" i="17"/>
  <c r="CG16" i="24"/>
  <c r="CF16" i="24"/>
  <c r="G15" i="17"/>
  <c r="CE16" i="24"/>
  <c r="CG15" i="28"/>
  <c r="CG15" i="24"/>
  <c r="CF15" i="28"/>
  <c r="CF15" i="24"/>
  <c r="CE15" i="28"/>
  <c r="CE15" i="24"/>
  <c r="N13" i="17"/>
  <c r="CG14" i="24"/>
  <c r="J13" i="17"/>
  <c r="CF14" i="24"/>
  <c r="F13" i="17"/>
  <c r="CE14" i="24"/>
  <c r="CF13" i="24"/>
  <c r="CE13" i="24"/>
  <c r="CG12" i="28"/>
  <c r="CG12" i="24"/>
  <c r="CF12" i="28"/>
  <c r="CF12" i="24"/>
  <c r="CE12" i="28"/>
  <c r="CE12" i="24"/>
  <c r="CG11" i="28"/>
  <c r="CG11" i="24"/>
  <c r="CF11" i="28"/>
  <c r="CF11" i="24"/>
  <c r="CE11" i="28"/>
  <c r="CE11" i="24"/>
  <c r="N9" i="17"/>
  <c r="CG10" i="24"/>
  <c r="J9" i="17"/>
  <c r="CF10" i="24"/>
  <c r="F9" i="17"/>
  <c r="CE10" i="24"/>
  <c r="N8" i="17"/>
  <c r="CG9" i="24"/>
  <c r="CF9" i="28"/>
  <c r="CF9" i="24"/>
  <c r="CE9" i="28"/>
  <c r="CE9" i="24"/>
  <c r="CC39" i="24"/>
  <c r="CB39" i="28"/>
  <c r="CB39" i="24"/>
  <c r="F38" i="20"/>
  <c r="CA39" i="24"/>
  <c r="O37" i="20"/>
  <c r="CC38" i="24"/>
  <c r="CB38" i="24"/>
  <c r="CA38" i="24"/>
  <c r="CC37" i="28"/>
  <c r="CC37" i="24"/>
  <c r="CB37" i="28"/>
  <c r="CB37" i="24"/>
  <c r="CA37" i="28"/>
  <c r="CA37" i="24"/>
  <c r="CC36" i="24"/>
  <c r="J35" i="20"/>
  <c r="CB36" i="24"/>
  <c r="CA36" i="24"/>
  <c r="CC35" i="24"/>
  <c r="CB35" i="24"/>
  <c r="CA35" i="28"/>
  <c r="CA35" i="24"/>
  <c r="CC34" i="28"/>
  <c r="CC34" i="24"/>
  <c r="CB34" i="28"/>
  <c r="CB34" i="24"/>
  <c r="CA34" i="28"/>
  <c r="CA34" i="24"/>
  <c r="CC33" i="28"/>
  <c r="CC33" i="24"/>
  <c r="CB33" i="28"/>
  <c r="CB33" i="24"/>
  <c r="CA33" i="28"/>
  <c r="CA33" i="24"/>
  <c r="CB32" i="24"/>
  <c r="CA32" i="24"/>
  <c r="CC31" i="28"/>
  <c r="CC31" i="24"/>
  <c r="CB31" i="24"/>
  <c r="CA31" i="28"/>
  <c r="CA31" i="24"/>
  <c r="CC30" i="28"/>
  <c r="CC30" i="24"/>
  <c r="CB30" i="28"/>
  <c r="CB30" i="24"/>
  <c r="CA30" i="28"/>
  <c r="CA30" i="24"/>
  <c r="CC29" i="28"/>
  <c r="CC29" i="24"/>
  <c r="CB29" i="28"/>
  <c r="CB29" i="24"/>
  <c r="CA29" i="28"/>
  <c r="CA29" i="24"/>
  <c r="CC28" i="24"/>
  <c r="CB28" i="24"/>
  <c r="CA28" i="24"/>
  <c r="CC27" i="28"/>
  <c r="CC27" i="24"/>
  <c r="CB27" i="24"/>
  <c r="CA27" i="28"/>
  <c r="CA27" i="24"/>
  <c r="CC26" i="24"/>
  <c r="CB26" i="24"/>
  <c r="CA26" i="28"/>
  <c r="CA26" i="24"/>
  <c r="CC25" i="28"/>
  <c r="CC25" i="24"/>
  <c r="CB25" i="28"/>
  <c r="CB25" i="24"/>
  <c r="CA25" i="28"/>
  <c r="CA25" i="24"/>
  <c r="CC24" i="28"/>
  <c r="CC24" i="24"/>
  <c r="CB24" i="28"/>
  <c r="CB24" i="24"/>
  <c r="CA24" i="28"/>
  <c r="CA24" i="24"/>
  <c r="CC23" i="28"/>
  <c r="CC23" i="24"/>
  <c r="CB23" i="28"/>
  <c r="CB23" i="24"/>
  <c r="CA23" i="24"/>
  <c r="CC22" i="28"/>
  <c r="CC22" i="24"/>
  <c r="CB22" i="24"/>
  <c r="CA22" i="24"/>
  <c r="CC21" i="28"/>
  <c r="CC21" i="24"/>
  <c r="CB21" i="28"/>
  <c r="CA21" i="28"/>
  <c r="CA21" i="24"/>
  <c r="CC20" i="24"/>
  <c r="CB20" i="24"/>
  <c r="CA20" i="24"/>
  <c r="CC19" i="24"/>
  <c r="CB19" i="28"/>
  <c r="CB19" i="24"/>
  <c r="CA19" i="28"/>
  <c r="CA19" i="24"/>
  <c r="CC18" i="28"/>
  <c r="CC18" i="24"/>
  <c r="CB18" i="28"/>
  <c r="CB18" i="24"/>
  <c r="CA18" i="28"/>
  <c r="CA18" i="24"/>
  <c r="CC17" i="28"/>
  <c r="CC17" i="24"/>
  <c r="CB17" i="28"/>
  <c r="CB17" i="24"/>
  <c r="CA17" i="28"/>
  <c r="CA17" i="24"/>
  <c r="CC16" i="24"/>
  <c r="CB16" i="24"/>
  <c r="CC15" i="28"/>
  <c r="CC15" i="24"/>
  <c r="K14" i="20"/>
  <c r="J14" i="20"/>
  <c r="CB15" i="24"/>
  <c r="CA15" i="28"/>
  <c r="CA15" i="24"/>
  <c r="CC14" i="28"/>
  <c r="CC14" i="24"/>
  <c r="CB14" i="28"/>
  <c r="CB14" i="24"/>
  <c r="CA14" i="28"/>
  <c r="CA14" i="24"/>
  <c r="CC13" i="24"/>
  <c r="CB13" i="24"/>
  <c r="CA13" i="24"/>
  <c r="J11" i="20"/>
  <c r="CB12" i="24"/>
  <c r="CA12" i="28"/>
  <c r="CA12" i="24"/>
  <c r="CC11" i="28"/>
  <c r="CC11" i="24"/>
  <c r="CB11" i="28"/>
  <c r="CB11" i="24"/>
  <c r="CA11" i="28"/>
  <c r="CA11" i="24"/>
  <c r="CC10" i="28"/>
  <c r="CC10" i="24"/>
  <c r="CB10" i="28"/>
  <c r="CB10" i="24"/>
  <c r="CA10" i="28"/>
  <c r="CA10" i="24"/>
  <c r="N8" i="20"/>
  <c r="CC9" i="24"/>
  <c r="J8" i="20"/>
  <c r="CB9" i="24"/>
  <c r="F8" i="20"/>
  <c r="CA9" i="24"/>
  <c r="N38" i="16"/>
  <c r="BY39" i="24"/>
  <c r="J38" i="16"/>
  <c r="BX39" i="24"/>
  <c r="F38" i="16"/>
  <c r="BW39" i="24"/>
  <c r="BY38" i="28"/>
  <c r="BY38" i="24"/>
  <c r="J37" i="16"/>
  <c r="BX38" i="24"/>
  <c r="BW38" i="28"/>
  <c r="BW38" i="24"/>
  <c r="BY37" i="24"/>
  <c r="BX37" i="28"/>
  <c r="BX37" i="24"/>
  <c r="BW37" i="24"/>
  <c r="BY36" i="28"/>
  <c r="BY36" i="24"/>
  <c r="BX36" i="28"/>
  <c r="BX36" i="24"/>
  <c r="BW36" i="28"/>
  <c r="BW36" i="24"/>
  <c r="BY35" i="24"/>
  <c r="J34" i="16"/>
  <c r="BX35" i="24"/>
  <c r="BW35" i="24"/>
  <c r="BY34" i="24"/>
  <c r="BX34" i="28"/>
  <c r="BX34" i="24"/>
  <c r="F33" i="16"/>
  <c r="BW34" i="24"/>
  <c r="BY33" i="28"/>
  <c r="BY33" i="24"/>
  <c r="BX33" i="24"/>
  <c r="BW33" i="24"/>
  <c r="BW32" i="24"/>
  <c r="BY31" i="24"/>
  <c r="BX31" i="28"/>
  <c r="BX31" i="24"/>
  <c r="BW31" i="24"/>
  <c r="BY30" i="24"/>
  <c r="BX30" i="24"/>
  <c r="BW30" i="24"/>
  <c r="BY29" i="24"/>
  <c r="BX29" i="28"/>
  <c r="BX29" i="24"/>
  <c r="BW29" i="28"/>
  <c r="BW29" i="24"/>
  <c r="BY28" i="28"/>
  <c r="BX28" i="28"/>
  <c r="BX28" i="24"/>
  <c r="BW28" i="28"/>
  <c r="BW28" i="24"/>
  <c r="BY27" i="24"/>
  <c r="BX27" i="24"/>
  <c r="BW27" i="24"/>
  <c r="BY26" i="24"/>
  <c r="BX26" i="24"/>
  <c r="BW26" i="28"/>
  <c r="BW26" i="24"/>
  <c r="BY25" i="24"/>
  <c r="BX25" i="24"/>
  <c r="BW25" i="28"/>
  <c r="BW25" i="24"/>
  <c r="BY24" i="28"/>
  <c r="BY24" i="24"/>
  <c r="BX24" i="28"/>
  <c r="BX24" i="24"/>
  <c r="BW24" i="28"/>
  <c r="BW24" i="24"/>
  <c r="BY23" i="24"/>
  <c r="BX23" i="24"/>
  <c r="BW23" i="24"/>
  <c r="BY22" i="24"/>
  <c r="BX22" i="24"/>
  <c r="BW22" i="28"/>
  <c r="BW22" i="24"/>
  <c r="O20" i="16"/>
  <c r="BY21" i="24"/>
  <c r="BX21" i="24"/>
  <c r="G20" i="16"/>
  <c r="BW21" i="24"/>
  <c r="BY20" i="28"/>
  <c r="BY20" i="24"/>
  <c r="BX20" i="28"/>
  <c r="BX20" i="24"/>
  <c r="BW20" i="28"/>
  <c r="BW20" i="24"/>
  <c r="BY19" i="24"/>
  <c r="J18" i="16"/>
  <c r="BX19" i="24"/>
  <c r="BW19" i="24"/>
  <c r="BY18" i="24"/>
  <c r="BX18" i="28"/>
  <c r="BX18" i="24"/>
  <c r="BW18" i="28"/>
  <c r="BW18" i="24"/>
  <c r="BY17" i="28"/>
  <c r="BY17" i="24"/>
  <c r="BX17" i="28"/>
  <c r="BX17" i="24"/>
  <c r="BW17" i="28"/>
  <c r="BW17" i="24"/>
  <c r="BY16" i="28"/>
  <c r="BY16" i="24"/>
  <c r="BX16" i="28"/>
  <c r="BX16" i="24"/>
  <c r="BW16" i="28"/>
  <c r="BW16" i="24"/>
  <c r="BY15" i="24"/>
  <c r="J14" i="16"/>
  <c r="BX15" i="24"/>
  <c r="BW15" i="24"/>
  <c r="BY14" i="28"/>
  <c r="BY14" i="24"/>
  <c r="BX14" i="24"/>
  <c r="BW14" i="24"/>
  <c r="BY13" i="24"/>
  <c r="BX13" i="24"/>
  <c r="BW13" i="24"/>
  <c r="BY12" i="28"/>
  <c r="BY12" i="24"/>
  <c r="BX12" i="28"/>
  <c r="BX12" i="24"/>
  <c r="BW12" i="28"/>
  <c r="BW12" i="24"/>
  <c r="BY11" i="24"/>
  <c r="J10" i="16"/>
  <c r="BX11" i="24"/>
  <c r="BW11" i="24"/>
  <c r="BY10" i="28"/>
  <c r="BY10" i="24"/>
  <c r="BX10" i="28"/>
  <c r="BX10" i="24"/>
  <c r="BW10" i="28"/>
  <c r="BW10" i="24"/>
  <c r="O8" i="16"/>
  <c r="BY9" i="24"/>
  <c r="BX9" i="24"/>
  <c r="G8" i="16"/>
  <c r="BW9" i="24"/>
  <c r="K38" i="15"/>
  <c r="BR39" i="24"/>
  <c r="G38" i="15"/>
  <c r="BQ39" i="24"/>
  <c r="BR38" i="28"/>
  <c r="BR38" i="24"/>
  <c r="BQ38" i="28"/>
  <c r="BQ38" i="24"/>
  <c r="BR37" i="28"/>
  <c r="BR37" i="24"/>
  <c r="F36" i="15"/>
  <c r="BQ37" i="24"/>
  <c r="BQ36" i="24"/>
  <c r="BR35" i="28"/>
  <c r="BR35" i="24"/>
  <c r="BQ35" i="24"/>
  <c r="BR34" i="28"/>
  <c r="BR34" i="24"/>
  <c r="BQ34" i="28"/>
  <c r="BQ34" i="24"/>
  <c r="BR33" i="28"/>
  <c r="BR33" i="24"/>
  <c r="BQ33" i="28"/>
  <c r="BQ33" i="24"/>
  <c r="BR32" i="24"/>
  <c r="BQ32" i="24"/>
  <c r="BR31" i="28"/>
  <c r="BR31" i="24"/>
  <c r="BQ31" i="24"/>
  <c r="BR30" i="28"/>
  <c r="BR30" i="24"/>
  <c r="BQ30" i="28"/>
  <c r="BQ30" i="24"/>
  <c r="BR29" i="28"/>
  <c r="BR29" i="24"/>
  <c r="BQ29" i="24"/>
  <c r="BR28" i="28"/>
  <c r="BR28" i="24"/>
  <c r="BQ28" i="24"/>
  <c r="BR27" i="28"/>
  <c r="BR27" i="24"/>
  <c r="G26" i="15"/>
  <c r="BQ27" i="24"/>
  <c r="BR26" i="28"/>
  <c r="BR26" i="24"/>
  <c r="BQ26" i="28"/>
  <c r="BQ26" i="24"/>
  <c r="BR25" i="28"/>
  <c r="BR25" i="24"/>
  <c r="BQ25" i="24"/>
  <c r="BR24" i="28"/>
  <c r="BR24" i="24"/>
  <c r="BQ24" i="28"/>
  <c r="BQ24" i="24"/>
  <c r="BR23" i="28"/>
  <c r="BR23" i="24"/>
  <c r="BQ23" i="28"/>
  <c r="BQ23" i="24"/>
  <c r="BR22" i="28"/>
  <c r="BR22" i="24"/>
  <c r="BQ22" i="28"/>
  <c r="BQ22" i="24"/>
  <c r="K20" i="15"/>
  <c r="BR21" i="24"/>
  <c r="BQ21" i="28"/>
  <c r="BQ21" i="24"/>
  <c r="BR20" i="28"/>
  <c r="BR20" i="24"/>
  <c r="BQ20" i="28"/>
  <c r="BQ20" i="24"/>
  <c r="BR19" i="24"/>
  <c r="F18" i="15"/>
  <c r="BQ19" i="24"/>
  <c r="J17" i="15"/>
  <c r="BR18" i="24"/>
  <c r="BQ18" i="24"/>
  <c r="BR17" i="24"/>
  <c r="BQ17" i="24"/>
  <c r="BR16" i="28"/>
  <c r="BR16" i="24"/>
  <c r="BQ16" i="28"/>
  <c r="BQ16" i="24"/>
  <c r="BR15" i="24"/>
  <c r="F14" i="15"/>
  <c r="BQ15" i="24"/>
  <c r="J13" i="15"/>
  <c r="BR14" i="24"/>
  <c r="BQ14" i="28"/>
  <c r="BQ14" i="24"/>
  <c r="BR13" i="24"/>
  <c r="BQ13" i="24"/>
  <c r="BR12" i="28"/>
  <c r="BR12" i="24"/>
  <c r="BQ12" i="28"/>
  <c r="BQ12" i="24"/>
  <c r="J10" i="15"/>
  <c r="BR11" i="24"/>
  <c r="F10" i="15"/>
  <c r="BQ11" i="24"/>
  <c r="BR10" i="28"/>
  <c r="BR10" i="24"/>
  <c r="BQ10" i="28"/>
  <c r="BQ10" i="24"/>
  <c r="BR9" i="28"/>
  <c r="BR9" i="24"/>
  <c r="BQ9" i="28"/>
  <c r="BQ9" i="24"/>
  <c r="BO39" i="28"/>
  <c r="BO39" i="24"/>
  <c r="BN39" i="24"/>
  <c r="BM39" i="24"/>
  <c r="BO38" i="28"/>
  <c r="BO38" i="24"/>
  <c r="BN38" i="28"/>
  <c r="BN38" i="24"/>
  <c r="BM38" i="28"/>
  <c r="BM38" i="24"/>
  <c r="BO37" i="24"/>
  <c r="BN37" i="24"/>
  <c r="BM37" i="24"/>
  <c r="BO36" i="28"/>
  <c r="BO36" i="24"/>
  <c r="BN36" i="24"/>
  <c r="BM36" i="28"/>
  <c r="BM36" i="24"/>
  <c r="BO35" i="24"/>
  <c r="BN35" i="24"/>
  <c r="BM35" i="28"/>
  <c r="BM35" i="24"/>
  <c r="BO34" i="28"/>
  <c r="BO34" i="24"/>
  <c r="BN34" i="28"/>
  <c r="BN34" i="24"/>
  <c r="BM34" i="28"/>
  <c r="BM34" i="24"/>
  <c r="BO33" i="24"/>
  <c r="BN33" i="28"/>
  <c r="BN33" i="24"/>
  <c r="F32" i="14"/>
  <c r="BM33" i="24"/>
  <c r="BO32" i="24"/>
  <c r="BN32" i="24"/>
  <c r="BM32" i="24"/>
  <c r="BO31" i="24"/>
  <c r="BN31" i="24"/>
  <c r="BM31" i="28"/>
  <c r="BM31" i="24"/>
  <c r="BO30" i="28"/>
  <c r="BO30" i="24"/>
  <c r="BN30" i="28"/>
  <c r="BN30" i="24"/>
  <c r="BM30" i="28"/>
  <c r="BM30" i="24"/>
  <c r="BO29" i="24"/>
  <c r="BN29" i="24"/>
  <c r="BM29" i="24"/>
  <c r="BO28" i="28"/>
  <c r="BO28" i="24"/>
  <c r="BN28" i="28"/>
  <c r="BN28" i="24"/>
  <c r="BM28" i="24"/>
  <c r="BO27" i="28"/>
  <c r="BO27" i="24"/>
  <c r="BN27" i="24"/>
  <c r="BM27" i="28"/>
  <c r="BM27" i="24"/>
  <c r="BO26" i="28"/>
  <c r="BO26" i="24"/>
  <c r="BN26" i="28"/>
  <c r="BN26" i="24"/>
  <c r="BM26" i="28"/>
  <c r="BM26" i="24"/>
  <c r="BO25" i="24"/>
  <c r="BN25" i="24"/>
  <c r="BM25" i="24"/>
  <c r="BO24" i="24"/>
  <c r="BN24" i="28"/>
  <c r="BN24" i="24"/>
  <c r="BM24" i="24"/>
  <c r="BO23" i="28"/>
  <c r="BO23" i="24"/>
  <c r="BN23" i="28"/>
  <c r="BN23" i="24"/>
  <c r="BM23" i="28"/>
  <c r="BM23" i="24"/>
  <c r="BO22" i="28"/>
  <c r="BO22" i="24"/>
  <c r="BN22" i="28"/>
  <c r="BN22" i="24"/>
  <c r="BM22" i="28"/>
  <c r="BM22" i="24"/>
  <c r="BO21" i="24"/>
  <c r="BN21" i="24"/>
  <c r="F20" i="14"/>
  <c r="BM21" i="24"/>
  <c r="BO20" i="28"/>
  <c r="BO20" i="24"/>
  <c r="BN20" i="28"/>
  <c r="BN20" i="24"/>
  <c r="BM20" i="28"/>
  <c r="BM20" i="24"/>
  <c r="BO19" i="24"/>
  <c r="BN19" i="28"/>
  <c r="BN19" i="24"/>
  <c r="BM19" i="24"/>
  <c r="BO18" i="28"/>
  <c r="BO18" i="24"/>
  <c r="BN18" i="28"/>
  <c r="BN18" i="24"/>
  <c r="BM18" i="28"/>
  <c r="BM18" i="24"/>
  <c r="N16" i="14"/>
  <c r="BO17" i="24"/>
  <c r="BN17" i="24"/>
  <c r="BM17" i="24"/>
  <c r="BO16" i="28"/>
  <c r="BO16" i="24"/>
  <c r="BN16" i="24"/>
  <c r="BM16" i="24"/>
  <c r="O14" i="14"/>
  <c r="BO15" i="24"/>
  <c r="BN15" i="28"/>
  <c r="BN15" i="24"/>
  <c r="BM15" i="24"/>
  <c r="BO14" i="28"/>
  <c r="BO14" i="24"/>
  <c r="BN14" i="28"/>
  <c r="BN14" i="24"/>
  <c r="BM14" i="28"/>
  <c r="BM14" i="24"/>
  <c r="BO13" i="24"/>
  <c r="BN13" i="24"/>
  <c r="BM13" i="24"/>
  <c r="BO12" i="24"/>
  <c r="BN12" i="28"/>
  <c r="BN12" i="24"/>
  <c r="BM12" i="24"/>
  <c r="BO11" i="24"/>
  <c r="J10" i="14"/>
  <c r="BN11" i="24"/>
  <c r="BM11" i="24"/>
  <c r="BO10" i="28"/>
  <c r="BO10" i="24"/>
  <c r="BN10" i="28"/>
  <c r="BN10" i="24"/>
  <c r="BM10" i="28"/>
  <c r="BM10" i="24"/>
  <c r="N8" i="14"/>
  <c r="BO9" i="24"/>
  <c r="J8" i="14"/>
  <c r="BN9" i="24"/>
  <c r="F8" i="14"/>
  <c r="BM9" i="24"/>
  <c r="J38" i="13"/>
  <c r="BK39" i="24"/>
  <c r="F38" i="13"/>
  <c r="BJ39" i="24"/>
  <c r="BK38" i="28"/>
  <c r="BK38" i="24"/>
  <c r="BJ38" i="24"/>
  <c r="BK37" i="24"/>
  <c r="BJ37" i="24"/>
  <c r="BK36" i="28"/>
  <c r="BK36" i="24"/>
  <c r="BJ36" i="28"/>
  <c r="BJ36" i="24"/>
  <c r="BK35" i="24"/>
  <c r="BJ35" i="24"/>
  <c r="BK34" i="24"/>
  <c r="F33" i="13"/>
  <c r="BJ34" i="24"/>
  <c r="BK33" i="28"/>
  <c r="BK33" i="24"/>
  <c r="G32" i="13"/>
  <c r="BJ33" i="24"/>
  <c r="BK32" i="28"/>
  <c r="BK32" i="24"/>
  <c r="BJ32" i="28"/>
  <c r="BJ32" i="24"/>
  <c r="BK31" i="24"/>
  <c r="BJ31" i="24"/>
  <c r="J29" i="13"/>
  <c r="BK30" i="24"/>
  <c r="BJ30" i="24"/>
  <c r="BK29" i="24"/>
  <c r="BJ29" i="28"/>
  <c r="BJ29" i="24"/>
  <c r="BK28" i="28"/>
  <c r="BK28" i="24"/>
  <c r="BJ28" i="28"/>
  <c r="BJ28" i="24"/>
  <c r="J26" i="13"/>
  <c r="BK27" i="24"/>
  <c r="BJ27" i="24"/>
  <c r="BK26" i="28"/>
  <c r="BK26" i="24"/>
  <c r="BJ26" i="24"/>
  <c r="BK25" i="24"/>
  <c r="BJ25" i="24"/>
  <c r="BK24" i="28"/>
  <c r="BK24" i="24"/>
  <c r="BJ24" i="28"/>
  <c r="BJ24" i="24"/>
  <c r="BK23" i="24"/>
  <c r="BJ23" i="24"/>
  <c r="J21" i="13"/>
  <c r="BK22" i="24"/>
  <c r="BJ22" i="24"/>
  <c r="BK21" i="28"/>
  <c r="BK21" i="24"/>
  <c r="BJ21" i="28"/>
  <c r="BJ21" i="24"/>
  <c r="BK20" i="28"/>
  <c r="BK20" i="24"/>
  <c r="BJ20" i="28"/>
  <c r="BJ20" i="24"/>
  <c r="BK19" i="24"/>
  <c r="BJ19" i="24"/>
  <c r="BK18" i="28"/>
  <c r="BK18" i="24"/>
  <c r="BJ18" i="24"/>
  <c r="BK17" i="28"/>
  <c r="BK17" i="24"/>
  <c r="BJ17" i="24"/>
  <c r="BK16" i="28"/>
  <c r="BK16" i="24"/>
  <c r="BJ16" i="28"/>
  <c r="BJ16" i="24"/>
  <c r="BK15" i="24"/>
  <c r="BJ15" i="24"/>
  <c r="J13" i="13"/>
  <c r="BK14" i="24"/>
  <c r="BJ14" i="28"/>
  <c r="BJ14" i="24"/>
  <c r="BK13" i="24"/>
  <c r="BJ13" i="24"/>
  <c r="BK12" i="28"/>
  <c r="BK12" i="24"/>
  <c r="BJ12" i="28"/>
  <c r="BJ12" i="24"/>
  <c r="BK11" i="28"/>
  <c r="BJ11" i="28"/>
  <c r="BJ11" i="24"/>
  <c r="BK10" i="28"/>
  <c r="BK10" i="24"/>
  <c r="BJ10" i="28"/>
  <c r="BJ10" i="24"/>
  <c r="BK9" i="28"/>
  <c r="BK9" i="24"/>
  <c r="BJ9" i="28"/>
  <c r="BJ9" i="24"/>
  <c r="N38" i="12"/>
  <c r="BH39" i="24"/>
  <c r="J38" i="12"/>
  <c r="BG39" i="24"/>
  <c r="BF39" i="24"/>
  <c r="BH38" i="24"/>
  <c r="BG38" i="28"/>
  <c r="BG38" i="24"/>
  <c r="BF38" i="24"/>
  <c r="BH37" i="24"/>
  <c r="BG37" i="24"/>
  <c r="BF37" i="24"/>
  <c r="BH36" i="24"/>
  <c r="J35" i="12"/>
  <c r="BG36" i="24"/>
  <c r="BF36" i="28"/>
  <c r="BF36" i="24"/>
  <c r="O34" i="12"/>
  <c r="BG35" i="28"/>
  <c r="BG35" i="24"/>
  <c r="BF35" i="28"/>
  <c r="BH34" i="28"/>
  <c r="BH34" i="24"/>
  <c r="BG34" i="28"/>
  <c r="BG34" i="24"/>
  <c r="BF34" i="28"/>
  <c r="BF34" i="24"/>
  <c r="BH33" i="24"/>
  <c r="BF33" i="28"/>
  <c r="BF33" i="24"/>
  <c r="BH32" i="28"/>
  <c r="BH32" i="24"/>
  <c r="BG32" i="24"/>
  <c r="BF32" i="24"/>
  <c r="N30" i="12"/>
  <c r="BH31" i="24"/>
  <c r="BG31" i="28"/>
  <c r="BG31" i="24"/>
  <c r="BF31" i="28"/>
  <c r="BH30" i="28"/>
  <c r="BH30" i="24"/>
  <c r="BG30" i="28"/>
  <c r="BG30" i="24"/>
  <c r="F29" i="12"/>
  <c r="BF30" i="24"/>
  <c r="BH29" i="28"/>
  <c r="BH29" i="24"/>
  <c r="BG29" i="28"/>
  <c r="BF29" i="28"/>
  <c r="BF29" i="24"/>
  <c r="BH28" i="24"/>
  <c r="J27" i="12"/>
  <c r="BG28" i="24"/>
  <c r="BF28" i="24"/>
  <c r="N26" i="12"/>
  <c r="BH27" i="24"/>
  <c r="BG27" i="24"/>
  <c r="BF27" i="28"/>
  <c r="BH26" i="28"/>
  <c r="BH26" i="24"/>
  <c r="BG26" i="28"/>
  <c r="BG26" i="24"/>
  <c r="BF26" i="28"/>
  <c r="BF26" i="24"/>
  <c r="BH25" i="28"/>
  <c r="BH25" i="24"/>
  <c r="BG25" i="28"/>
  <c r="BF25" i="28"/>
  <c r="BF25" i="24"/>
  <c r="BH24" i="24"/>
  <c r="K23" i="12"/>
  <c r="BG24" i="24"/>
  <c r="BF24" i="24"/>
  <c r="BH23" i="28"/>
  <c r="BH23" i="24"/>
  <c r="BG23" i="24"/>
  <c r="O21" i="12"/>
  <c r="BH22" i="24"/>
  <c r="BG22" i="24"/>
  <c r="G21" i="12"/>
  <c r="BF22" i="24"/>
  <c r="BH21" i="28"/>
  <c r="BH21" i="24"/>
  <c r="BG21" i="28"/>
  <c r="BF21" i="28"/>
  <c r="BF21" i="24"/>
  <c r="BH20" i="24"/>
  <c r="J19" i="12"/>
  <c r="BG20" i="24"/>
  <c r="BF20" i="24"/>
  <c r="N18" i="12"/>
  <c r="BH19" i="24"/>
  <c r="BG19" i="28"/>
  <c r="BG19" i="24"/>
  <c r="BF19" i="28"/>
  <c r="BH18" i="28"/>
  <c r="BH18" i="24"/>
  <c r="BG18" i="28"/>
  <c r="BG18" i="24"/>
  <c r="BF18" i="28"/>
  <c r="BF18" i="24"/>
  <c r="BH17" i="28"/>
  <c r="BH17" i="24"/>
  <c r="BG17" i="28"/>
  <c r="BF17" i="28"/>
  <c r="BF17" i="24"/>
  <c r="BH16" i="24"/>
  <c r="BG16" i="24"/>
  <c r="BF16" i="24"/>
  <c r="BH15" i="28"/>
  <c r="BH15" i="24"/>
  <c r="BG15" i="28"/>
  <c r="BG15" i="24"/>
  <c r="F14" i="12"/>
  <c r="O13" i="12"/>
  <c r="BH14" i="24"/>
  <c r="BG14" i="24"/>
  <c r="G13" i="12"/>
  <c r="BF14" i="24"/>
  <c r="BH13" i="24"/>
  <c r="BF13" i="24"/>
  <c r="N11" i="12"/>
  <c r="BH12" i="24"/>
  <c r="J11" i="12"/>
  <c r="BG12" i="24"/>
  <c r="BF12" i="24"/>
  <c r="BH11" i="24"/>
  <c r="BG11" i="28"/>
  <c r="F10" i="12"/>
  <c r="BF11" i="24"/>
  <c r="BH10" i="24"/>
  <c r="BG10" i="28"/>
  <c r="BG10" i="24"/>
  <c r="F9" i="12"/>
  <c r="BF10" i="24"/>
  <c r="BH9" i="28"/>
  <c r="BH9" i="24"/>
  <c r="BG9" i="28"/>
  <c r="BG9" i="24"/>
  <c r="BF9" i="28"/>
  <c r="BF9" i="24"/>
  <c r="BA39" i="24"/>
  <c r="AZ39" i="28"/>
  <c r="AZ39" i="24"/>
  <c r="AY39" i="24"/>
  <c r="BA38" i="24"/>
  <c r="AZ38" i="24"/>
  <c r="AY38" i="24"/>
  <c r="BA37" i="24"/>
  <c r="AZ37" i="28"/>
  <c r="AZ37" i="24"/>
  <c r="AY37" i="24"/>
  <c r="BA36" i="24"/>
  <c r="K35" i="11"/>
  <c r="AZ36" i="24"/>
  <c r="AY36" i="24"/>
  <c r="BA35" i="28"/>
  <c r="BA35" i="24"/>
  <c r="AZ35" i="28"/>
  <c r="AZ35" i="24"/>
  <c r="AY35" i="28"/>
  <c r="AY35" i="24"/>
  <c r="BA34" i="24"/>
  <c r="AZ34" i="24"/>
  <c r="F33" i="11"/>
  <c r="AY34" i="24"/>
  <c r="BA33" i="24"/>
  <c r="AZ33" i="24"/>
  <c r="AY33" i="24"/>
  <c r="AZ32" i="24"/>
  <c r="BA31" i="28"/>
  <c r="BA31" i="24"/>
  <c r="AZ31" i="28"/>
  <c r="AZ31" i="24"/>
  <c r="AY31" i="28"/>
  <c r="AY31" i="24"/>
  <c r="BA30" i="24"/>
  <c r="AZ30" i="24"/>
  <c r="AY30" i="24"/>
  <c r="BA29" i="28"/>
  <c r="BA29" i="24"/>
  <c r="AZ29" i="28"/>
  <c r="AZ29" i="24"/>
  <c r="AY29" i="28"/>
  <c r="AY29" i="24"/>
  <c r="BA28" i="24"/>
  <c r="AZ28" i="24"/>
  <c r="AY28" i="24"/>
  <c r="BA27" i="28"/>
  <c r="BA27" i="24"/>
  <c r="AZ27" i="28"/>
  <c r="AZ27" i="24"/>
  <c r="AY27" i="28"/>
  <c r="AY27" i="24"/>
  <c r="BA26" i="24"/>
  <c r="AZ26" i="24"/>
  <c r="AY26" i="24"/>
  <c r="BA25" i="24"/>
  <c r="AZ25" i="24"/>
  <c r="AY25" i="24"/>
  <c r="BA24" i="28"/>
  <c r="BA24" i="24"/>
  <c r="AZ24" i="28"/>
  <c r="AZ24" i="24"/>
  <c r="AY24" i="28"/>
  <c r="AY24" i="24"/>
  <c r="BA23" i="28"/>
  <c r="BA23" i="24"/>
  <c r="AZ23" i="28"/>
  <c r="AZ23" i="24"/>
  <c r="AY23" i="28"/>
  <c r="AY23" i="24"/>
  <c r="N21" i="11"/>
  <c r="BA22" i="24"/>
  <c r="AZ22" i="24"/>
  <c r="F21" i="11"/>
  <c r="AY22" i="24"/>
  <c r="BA21" i="28"/>
  <c r="BA21" i="24"/>
  <c r="AZ21" i="28"/>
  <c r="AZ21" i="24"/>
  <c r="AY21" i="24"/>
  <c r="BA20" i="24"/>
  <c r="AZ20" i="28"/>
  <c r="AZ20" i="24"/>
  <c r="AY20" i="24"/>
  <c r="BA19" i="28"/>
  <c r="BA19" i="24"/>
  <c r="AZ19" i="28"/>
  <c r="AZ19" i="24"/>
  <c r="AY19" i="28"/>
  <c r="AY19" i="24"/>
  <c r="N17" i="11"/>
  <c r="BA18" i="24"/>
  <c r="AZ18" i="24"/>
  <c r="F17" i="11"/>
  <c r="AY18" i="24"/>
  <c r="BA17" i="24"/>
  <c r="AZ17" i="24"/>
  <c r="AY17" i="28"/>
  <c r="AY17" i="24"/>
  <c r="BA16" i="28"/>
  <c r="BA16" i="24"/>
  <c r="AZ16" i="28"/>
  <c r="AZ16" i="24"/>
  <c r="AY16" i="28"/>
  <c r="BA15" i="28"/>
  <c r="BA15" i="24"/>
  <c r="AZ15" i="28"/>
  <c r="AZ15" i="24"/>
  <c r="AY15" i="28"/>
  <c r="AY15" i="24"/>
  <c r="N13" i="11"/>
  <c r="BA14" i="24"/>
  <c r="AZ14" i="24"/>
  <c r="F13" i="11"/>
  <c r="BA13" i="24"/>
  <c r="AZ13" i="24"/>
  <c r="AY13" i="24"/>
  <c r="BA12" i="28"/>
  <c r="BA12" i="24"/>
  <c r="AZ12" i="28"/>
  <c r="AZ12" i="24"/>
  <c r="AY12" i="28"/>
  <c r="AY12" i="24"/>
  <c r="BA11" i="28"/>
  <c r="BA11" i="24"/>
  <c r="AZ11" i="28"/>
  <c r="AY11" i="28"/>
  <c r="N9" i="11"/>
  <c r="BA10" i="24"/>
  <c r="AZ10" i="24"/>
  <c r="F9" i="11"/>
  <c r="O8" i="11"/>
  <c r="BA9" i="24"/>
  <c r="K8" i="11"/>
  <c r="AZ9" i="24"/>
  <c r="AY9" i="28"/>
  <c r="AY9" i="24"/>
  <c r="J38" i="10"/>
  <c r="AW39" i="24"/>
  <c r="F38" i="10"/>
  <c r="AV39" i="24"/>
  <c r="AW38" i="24"/>
  <c r="G37" i="10"/>
  <c r="AV38" i="24"/>
  <c r="AW37" i="28"/>
  <c r="AW37" i="24"/>
  <c r="AV37" i="28"/>
  <c r="J35" i="10"/>
  <c r="AW36" i="24"/>
  <c r="AV36" i="24"/>
  <c r="AV35" i="28"/>
  <c r="AV35" i="24"/>
  <c r="AW34" i="28"/>
  <c r="AW34" i="24"/>
  <c r="G33" i="10"/>
  <c r="AV34" i="24"/>
  <c r="AW33" i="28"/>
  <c r="AW33" i="24"/>
  <c r="AV33" i="28"/>
  <c r="J31" i="10"/>
  <c r="AW32" i="24"/>
  <c r="AV32" i="24"/>
  <c r="AW31" i="24"/>
  <c r="AV31" i="28"/>
  <c r="AV31" i="24"/>
  <c r="AW30" i="24"/>
  <c r="G29" i="10"/>
  <c r="AV30" i="24"/>
  <c r="AW29" i="28"/>
  <c r="AW29" i="24"/>
  <c r="AV29" i="28"/>
  <c r="J27" i="10"/>
  <c r="AW28" i="24"/>
  <c r="F27" i="10"/>
  <c r="AV28" i="24"/>
  <c r="AW27" i="24"/>
  <c r="AV27" i="28"/>
  <c r="AV27" i="24"/>
  <c r="AW26" i="28"/>
  <c r="AW26" i="24"/>
  <c r="AV26" i="28"/>
  <c r="AV26" i="24"/>
  <c r="AW25" i="28"/>
  <c r="AW25" i="24"/>
  <c r="AV25" i="28"/>
  <c r="AW24" i="28"/>
  <c r="AW24" i="24"/>
  <c r="AV24" i="28"/>
  <c r="AV24" i="24"/>
  <c r="AW23" i="28"/>
  <c r="AW23" i="24"/>
  <c r="AV23" i="24"/>
  <c r="AW22" i="28"/>
  <c r="AW22" i="24"/>
  <c r="F21" i="10"/>
  <c r="AV22" i="24"/>
  <c r="AW21" i="28"/>
  <c r="AW21" i="24"/>
  <c r="AV21" i="28"/>
  <c r="J19" i="10"/>
  <c r="AW20" i="24"/>
  <c r="F19" i="10"/>
  <c r="AV20" i="24"/>
  <c r="AW19" i="24"/>
  <c r="AV19" i="28"/>
  <c r="AV19" i="24"/>
  <c r="K17" i="10"/>
  <c r="AW18" i="24"/>
  <c r="AV18" i="28"/>
  <c r="AV18" i="24"/>
  <c r="AW17" i="28"/>
  <c r="AW17" i="24"/>
  <c r="AV17" i="28"/>
  <c r="J15" i="10"/>
  <c r="AW16" i="24"/>
  <c r="AV16" i="24"/>
  <c r="AW15" i="28"/>
  <c r="AW15" i="24"/>
  <c r="AV15" i="28"/>
  <c r="AV15" i="24"/>
  <c r="AW14" i="28"/>
  <c r="AW14" i="24"/>
  <c r="AV14" i="28"/>
  <c r="AV14" i="24"/>
  <c r="AW13" i="24"/>
  <c r="J11" i="10"/>
  <c r="AW12" i="24"/>
  <c r="F11" i="10"/>
  <c r="AV12" i="24"/>
  <c r="AW11" i="28"/>
  <c r="F10" i="10"/>
  <c r="AV11" i="24"/>
  <c r="AW10" i="28"/>
  <c r="AW10" i="24"/>
  <c r="AV10" i="28"/>
  <c r="AV10" i="24"/>
  <c r="AW9" i="28"/>
  <c r="AT39" i="24"/>
  <c r="AS39" i="28"/>
  <c r="AS39" i="24"/>
  <c r="AR39" i="24"/>
  <c r="AT38" i="24"/>
  <c r="F37" i="9"/>
  <c r="AR38" i="24"/>
  <c r="AT37" i="28"/>
  <c r="AT37" i="24"/>
  <c r="J36" i="9"/>
  <c r="AR37" i="24"/>
  <c r="AT36" i="28"/>
  <c r="AT36" i="24"/>
  <c r="AS36" i="28"/>
  <c r="AS36" i="24"/>
  <c r="AR36" i="28"/>
  <c r="AT35" i="28"/>
  <c r="AS35" i="28"/>
  <c r="AS35" i="24"/>
  <c r="AR35" i="28"/>
  <c r="AT34" i="28"/>
  <c r="AT34" i="24"/>
  <c r="AR34" i="24"/>
  <c r="AT33" i="28"/>
  <c r="AT33" i="24"/>
  <c r="J32" i="9"/>
  <c r="AR33" i="24"/>
  <c r="AS32" i="24"/>
  <c r="AT31" i="28"/>
  <c r="AS31" i="28"/>
  <c r="AS31" i="24"/>
  <c r="AR31" i="28"/>
  <c r="AT30" i="24"/>
  <c r="AR30" i="28"/>
  <c r="AR30" i="24"/>
  <c r="AT29" i="24"/>
  <c r="J28" i="9"/>
  <c r="AR29" i="28"/>
  <c r="AR29" i="24"/>
  <c r="AT28" i="28"/>
  <c r="AS28" i="28"/>
  <c r="AS28" i="24"/>
  <c r="AR28" i="28"/>
  <c r="AT27" i="28"/>
  <c r="AS27" i="28"/>
  <c r="AS27" i="24"/>
  <c r="AR27" i="28"/>
  <c r="AT26" i="28"/>
  <c r="AT26" i="24"/>
  <c r="AR26" i="28"/>
  <c r="AR26" i="24"/>
  <c r="AT25" i="28"/>
  <c r="AT25" i="24"/>
  <c r="J24" i="9"/>
  <c r="AR25" i="24"/>
  <c r="AT24" i="28"/>
  <c r="K23" i="9"/>
  <c r="AS24" i="24"/>
  <c r="AT23" i="28"/>
  <c r="AS23" i="28"/>
  <c r="AS23" i="24"/>
  <c r="AR23" i="28"/>
  <c r="AT22" i="28"/>
  <c r="AT22" i="24"/>
  <c r="AS22" i="28"/>
  <c r="AR22" i="24"/>
  <c r="AT21" i="24"/>
  <c r="AS21" i="28"/>
  <c r="F20" i="9"/>
  <c r="AR21" i="24"/>
  <c r="AT20" i="28"/>
  <c r="AS20" i="28"/>
  <c r="AS20" i="24"/>
  <c r="AR20" i="28"/>
  <c r="AT19" i="28"/>
  <c r="AS19" i="28"/>
  <c r="AS19" i="24"/>
  <c r="AR19" i="28"/>
  <c r="AT18" i="24"/>
  <c r="F17" i="9"/>
  <c r="AR18" i="24"/>
  <c r="AT17" i="24"/>
  <c r="J16" i="9"/>
  <c r="AS17" i="24"/>
  <c r="AR17" i="28"/>
  <c r="AR17" i="24"/>
  <c r="J15" i="9"/>
  <c r="AS16" i="24"/>
  <c r="AR16" i="28"/>
  <c r="AT15" i="28"/>
  <c r="AT15" i="24"/>
  <c r="AS15" i="28"/>
  <c r="AS15" i="24"/>
  <c r="G14" i="9"/>
  <c r="AT14" i="24"/>
  <c r="AS14" i="28"/>
  <c r="AR14" i="24"/>
  <c r="AT13" i="24"/>
  <c r="AR13" i="24"/>
  <c r="AT12" i="28"/>
  <c r="AT12" i="24"/>
  <c r="J11" i="9"/>
  <c r="AS12" i="24"/>
  <c r="AR12" i="28"/>
  <c r="O10" i="9"/>
  <c r="AS11" i="28"/>
  <c r="AR11" i="28"/>
  <c r="AT10" i="28"/>
  <c r="AT10" i="24"/>
  <c r="AS10" i="24"/>
  <c r="AR10" i="28"/>
  <c r="AR10" i="24"/>
  <c r="O8" i="9"/>
  <c r="AT9" i="24"/>
  <c r="AS9" i="24"/>
  <c r="AR9" i="24"/>
  <c r="N38" i="8"/>
  <c r="AP39" i="24"/>
  <c r="J38" i="8"/>
  <c r="AO39" i="24"/>
  <c r="F38" i="8"/>
  <c r="AN39" i="24"/>
  <c r="AP38" i="28"/>
  <c r="AO38" i="28"/>
  <c r="AO38" i="24"/>
  <c r="O36" i="8"/>
  <c r="AP37" i="24"/>
  <c r="AO37" i="24"/>
  <c r="F36" i="8"/>
  <c r="AN37" i="24"/>
  <c r="AP36" i="28"/>
  <c r="AP36" i="24"/>
  <c r="AN36" i="28"/>
  <c r="AN36" i="24"/>
  <c r="AP35" i="24"/>
  <c r="J34" i="8"/>
  <c r="AO35" i="24"/>
  <c r="AN35" i="24"/>
  <c r="AP34" i="28"/>
  <c r="AO34" i="28"/>
  <c r="AO34" i="24"/>
  <c r="AP33" i="24"/>
  <c r="AO33" i="24"/>
  <c r="AN33" i="24"/>
  <c r="AN32" i="24"/>
  <c r="AP31" i="24"/>
  <c r="AO31" i="24"/>
  <c r="AN31" i="24"/>
  <c r="AP30" i="28"/>
  <c r="AO30" i="28"/>
  <c r="AO30" i="24"/>
  <c r="AP29" i="24"/>
  <c r="AO29" i="24"/>
  <c r="AN29" i="24"/>
  <c r="AP28" i="28"/>
  <c r="AP28" i="24"/>
  <c r="AN28" i="28"/>
  <c r="AN28" i="24"/>
  <c r="AP27" i="24"/>
  <c r="J26" i="8"/>
  <c r="AO27" i="24"/>
  <c r="AN27" i="24"/>
  <c r="AP26" i="28"/>
  <c r="AO26" i="28"/>
  <c r="AO26" i="24"/>
  <c r="AP25" i="28"/>
  <c r="AP25" i="24"/>
  <c r="AO25" i="24"/>
  <c r="AN25" i="24"/>
  <c r="AP24" i="28"/>
  <c r="AP24" i="24"/>
  <c r="AN24" i="28"/>
  <c r="AN24" i="24"/>
  <c r="AP23" i="24"/>
  <c r="J22" i="8"/>
  <c r="AO23" i="24"/>
  <c r="AN23" i="24"/>
  <c r="AP22" i="24"/>
  <c r="AO22" i="24"/>
  <c r="AP21" i="24"/>
  <c r="AO21" i="28"/>
  <c r="AO21" i="24"/>
  <c r="AN21" i="24"/>
  <c r="AP20" i="24"/>
  <c r="AO20" i="28"/>
  <c r="AO20" i="24"/>
  <c r="AN20" i="24"/>
  <c r="AP19" i="24"/>
  <c r="AO19" i="24"/>
  <c r="F18" i="8"/>
  <c r="AN19" i="24"/>
  <c r="N17" i="8"/>
  <c r="AP18" i="24"/>
  <c r="AO18" i="28"/>
  <c r="AO18" i="24"/>
  <c r="AP17" i="28"/>
  <c r="AP17" i="24"/>
  <c r="AO17" i="28"/>
  <c r="AO17" i="24"/>
  <c r="AN17" i="24"/>
  <c r="AP16" i="28"/>
  <c r="AP16" i="24"/>
  <c r="AO16" i="28"/>
  <c r="AN16" i="28"/>
  <c r="AN16" i="24"/>
  <c r="AP15" i="24"/>
  <c r="AO15" i="24"/>
  <c r="F14" i="8"/>
  <c r="AN15" i="24"/>
  <c r="AO14" i="24"/>
  <c r="AP13" i="24"/>
  <c r="AO13" i="24"/>
  <c r="AN13" i="24"/>
  <c r="AP12" i="24"/>
  <c r="AO12" i="28"/>
  <c r="AN12" i="28"/>
  <c r="N10" i="8"/>
  <c r="AP11" i="24"/>
  <c r="F10" i="8"/>
  <c r="AN11" i="24"/>
  <c r="AP10" i="28"/>
  <c r="AP10" i="24"/>
  <c r="G9" i="8"/>
  <c r="AN10" i="24"/>
  <c r="AP9" i="24"/>
  <c r="K8" i="8"/>
  <c r="AO9" i="24"/>
  <c r="G8" i="8"/>
  <c r="AN9" i="24"/>
  <c r="O38" i="7"/>
  <c r="AI39" i="24"/>
  <c r="K38" i="7"/>
  <c r="AH39" i="24"/>
  <c r="F38" i="7"/>
  <c r="AG39" i="24"/>
  <c r="AI38" i="28"/>
  <c r="AI38" i="24"/>
  <c r="AH38" i="28"/>
  <c r="AH38" i="24"/>
  <c r="G37" i="7"/>
  <c r="AG38" i="24"/>
  <c r="AI37" i="24"/>
  <c r="AH37" i="24"/>
  <c r="AG37" i="24"/>
  <c r="O35" i="7"/>
  <c r="AI36" i="24"/>
  <c r="K35" i="7"/>
  <c r="AH36" i="24"/>
  <c r="AI35" i="24"/>
  <c r="AH35" i="28"/>
  <c r="AH35" i="24"/>
  <c r="F34" i="7"/>
  <c r="AG35" i="24"/>
  <c r="AI34" i="28"/>
  <c r="AI34" i="24"/>
  <c r="AH34" i="28"/>
  <c r="AG34" i="28"/>
  <c r="AG34" i="24"/>
  <c r="AI33" i="24"/>
  <c r="AH33" i="24"/>
  <c r="AG33" i="24"/>
  <c r="AH32" i="24"/>
  <c r="AI31" i="28"/>
  <c r="AI31" i="24"/>
  <c r="AH31" i="28"/>
  <c r="AH31" i="24"/>
  <c r="AG31" i="28"/>
  <c r="AG31" i="24"/>
  <c r="AI30" i="24"/>
  <c r="AH30" i="28"/>
  <c r="AH30" i="24"/>
  <c r="AG30" i="24"/>
  <c r="N28" i="7"/>
  <c r="AI29" i="24"/>
  <c r="AH29" i="24"/>
  <c r="AG29" i="24"/>
  <c r="N27" i="7"/>
  <c r="AI28" i="24"/>
  <c r="J27" i="7"/>
  <c r="AH28" i="24"/>
  <c r="AG28" i="28"/>
  <c r="AI27" i="24"/>
  <c r="AH27" i="28"/>
  <c r="AH27" i="24"/>
  <c r="AG27" i="24"/>
  <c r="AI26" i="24"/>
  <c r="AG26" i="28"/>
  <c r="AG26" i="24"/>
  <c r="AI25" i="24"/>
  <c r="AH25" i="24"/>
  <c r="AG25" i="24"/>
  <c r="O23" i="7"/>
  <c r="AH24" i="24"/>
  <c r="G23" i="7"/>
  <c r="AI23" i="24"/>
  <c r="AH23" i="24"/>
  <c r="AI22" i="28"/>
  <c r="AI22" i="24"/>
  <c r="AH22" i="28"/>
  <c r="AG22" i="28"/>
  <c r="AG22" i="24"/>
  <c r="N20" i="7"/>
  <c r="AI21" i="24"/>
  <c r="J20" i="7"/>
  <c r="AH21" i="24"/>
  <c r="AG21" i="24"/>
  <c r="O19" i="7"/>
  <c r="K19" i="7"/>
  <c r="AH20" i="24"/>
  <c r="G19" i="7"/>
  <c r="AI19" i="28"/>
  <c r="AI19" i="24"/>
  <c r="AH19" i="28"/>
  <c r="AH19" i="24"/>
  <c r="AG19" i="24"/>
  <c r="AI18" i="28"/>
  <c r="AI18" i="24"/>
  <c r="K17" i="7"/>
  <c r="AG18" i="24"/>
  <c r="AI17" i="24"/>
  <c r="AH17" i="24"/>
  <c r="AG17" i="24"/>
  <c r="AI16" i="28"/>
  <c r="AH16" i="28"/>
  <c r="AH16" i="24"/>
  <c r="AG16" i="28"/>
  <c r="N14" i="7"/>
  <c r="AI15" i="24"/>
  <c r="AH15" i="28"/>
  <c r="AH15" i="24"/>
  <c r="AG15" i="28"/>
  <c r="AG15" i="24"/>
  <c r="AI14" i="28"/>
  <c r="AI14" i="24"/>
  <c r="J13" i="7"/>
  <c r="AG14" i="24"/>
  <c r="AI13" i="24"/>
  <c r="AH13" i="24"/>
  <c r="AG13" i="24"/>
  <c r="N11" i="7"/>
  <c r="AH12" i="28"/>
  <c r="AH12" i="24"/>
  <c r="AG12" i="28"/>
  <c r="O10" i="7"/>
  <c r="AI11" i="24"/>
  <c r="AH11" i="28"/>
  <c r="AG11" i="28"/>
  <c r="AI10" i="28"/>
  <c r="AI10" i="24"/>
  <c r="AG10" i="24"/>
  <c r="N8" i="7"/>
  <c r="AI9" i="24"/>
  <c r="AH9" i="28"/>
  <c r="AH9" i="24"/>
  <c r="AG9" i="28"/>
  <c r="AG9" i="24"/>
  <c r="AE39" i="24"/>
  <c r="AD39" i="24"/>
  <c r="AE38" i="28"/>
  <c r="AE38" i="24"/>
  <c r="AD38" i="24"/>
  <c r="AE37" i="24"/>
  <c r="AD37" i="24"/>
  <c r="AE36" i="24"/>
  <c r="AD36" i="24"/>
  <c r="AE35" i="24"/>
  <c r="AD35" i="28"/>
  <c r="AD35" i="24"/>
  <c r="AE34" i="28"/>
  <c r="AE34" i="24"/>
  <c r="AD34" i="28"/>
  <c r="AD34" i="24"/>
  <c r="AE33" i="24"/>
  <c r="AE31" i="28"/>
  <c r="AE31" i="24"/>
  <c r="AD31" i="28"/>
  <c r="AD31" i="24"/>
  <c r="AE30" i="28"/>
  <c r="AE30" i="24"/>
  <c r="AD30" i="28"/>
  <c r="AD30" i="24"/>
  <c r="AE29" i="24"/>
  <c r="AD29" i="24"/>
  <c r="K27" i="6"/>
  <c r="AE28" i="24"/>
  <c r="G27" i="6"/>
  <c r="AD28" i="24"/>
  <c r="AE27" i="24"/>
  <c r="AD27" i="28"/>
  <c r="AD27" i="24"/>
  <c r="AE26" i="28"/>
  <c r="AE26" i="24"/>
  <c r="AD26" i="28"/>
  <c r="AD26" i="24"/>
  <c r="AE25" i="24"/>
  <c r="AD25" i="24"/>
  <c r="K23" i="6"/>
  <c r="AE24" i="24"/>
  <c r="AD24" i="28"/>
  <c r="AD24" i="24"/>
  <c r="AE23" i="28"/>
  <c r="AE23" i="24"/>
  <c r="AD23" i="28"/>
  <c r="AD23" i="24"/>
  <c r="AE22" i="24"/>
  <c r="AD22" i="28"/>
  <c r="AD22" i="24"/>
  <c r="AE21" i="24"/>
  <c r="AD21" i="24"/>
  <c r="K19" i="6"/>
  <c r="AE20" i="24"/>
  <c r="AD20" i="24"/>
  <c r="AE19" i="28"/>
  <c r="AE19" i="24"/>
  <c r="AD19" i="28"/>
  <c r="AD19" i="24"/>
  <c r="AE18" i="24"/>
  <c r="AD18" i="24"/>
  <c r="AE17" i="24"/>
  <c r="AD17" i="24"/>
  <c r="AE16" i="28"/>
  <c r="AE16" i="24"/>
  <c r="AD16" i="28"/>
  <c r="AD16" i="24"/>
  <c r="AE15" i="28"/>
  <c r="AE15" i="24"/>
  <c r="AD15" i="28"/>
  <c r="AD15" i="24"/>
  <c r="AE14" i="28"/>
  <c r="AE14" i="24"/>
  <c r="AD14" i="28"/>
  <c r="AD14" i="24"/>
  <c r="AE13" i="24"/>
  <c r="AD13" i="24"/>
  <c r="K11" i="6"/>
  <c r="AE12" i="24"/>
  <c r="AD12" i="24"/>
  <c r="AE11" i="28"/>
  <c r="AD11" i="28"/>
  <c r="AD11" i="24"/>
  <c r="AE10" i="28"/>
  <c r="AE10" i="24"/>
  <c r="AD10" i="28"/>
  <c r="AD10" i="24"/>
  <c r="AE9" i="24"/>
  <c r="F8" i="6"/>
  <c r="AD9" i="24"/>
  <c r="X38" i="24"/>
  <c r="W38" i="28"/>
  <c r="W38" i="24"/>
  <c r="G37" i="4"/>
  <c r="V38" i="24"/>
  <c r="X37" i="24"/>
  <c r="W37" i="28"/>
  <c r="W37" i="24"/>
  <c r="V37" i="24"/>
  <c r="X36" i="28"/>
  <c r="X36" i="24"/>
  <c r="W36" i="24"/>
  <c r="V36" i="28"/>
  <c r="V36" i="24"/>
  <c r="N34" i="4"/>
  <c r="X35" i="24"/>
  <c r="W35" i="24"/>
  <c r="F34" i="4"/>
  <c r="V35" i="24"/>
  <c r="O33" i="4"/>
  <c r="X34" i="24"/>
  <c r="W34" i="24"/>
  <c r="G33" i="4"/>
  <c r="V34" i="24"/>
  <c r="X33" i="28"/>
  <c r="X33" i="24"/>
  <c r="J32" i="4"/>
  <c r="W33" i="24"/>
  <c r="V33" i="28"/>
  <c r="V33" i="24"/>
  <c r="X32" i="24"/>
  <c r="N30" i="4"/>
  <c r="X31" i="24"/>
  <c r="W31" i="24"/>
  <c r="F30" i="4"/>
  <c r="V31" i="24"/>
  <c r="X30" i="24"/>
  <c r="W30" i="24"/>
  <c r="G29" i="4"/>
  <c r="V30" i="24"/>
  <c r="X29" i="28"/>
  <c r="X29" i="24"/>
  <c r="W29" i="28"/>
  <c r="W29" i="24"/>
  <c r="V29" i="28"/>
  <c r="V29" i="24"/>
  <c r="X28" i="28"/>
  <c r="X28" i="24"/>
  <c r="W28" i="28"/>
  <c r="W28" i="24"/>
  <c r="V28" i="28"/>
  <c r="V28" i="24"/>
  <c r="N26" i="4"/>
  <c r="X27" i="24"/>
  <c r="W27" i="24"/>
  <c r="F26" i="4"/>
  <c r="V27" i="24"/>
  <c r="X26" i="28"/>
  <c r="X26" i="24"/>
  <c r="W26" i="24"/>
  <c r="V26" i="28"/>
  <c r="V26" i="24"/>
  <c r="X25" i="24"/>
  <c r="J24" i="4"/>
  <c r="W25" i="24"/>
  <c r="F24" i="4"/>
  <c r="V25" i="24"/>
  <c r="X24" i="28"/>
  <c r="X24" i="24"/>
  <c r="W24" i="24"/>
  <c r="V24" i="28"/>
  <c r="V24" i="24"/>
  <c r="N22" i="4"/>
  <c r="X23" i="24"/>
  <c r="J22" i="4"/>
  <c r="W23" i="24"/>
  <c r="F22" i="4"/>
  <c r="V23" i="24"/>
  <c r="X22" i="24"/>
  <c r="K21" i="4"/>
  <c r="W22" i="24"/>
  <c r="V22" i="24"/>
  <c r="X21" i="28"/>
  <c r="X21" i="24"/>
  <c r="J20" i="4"/>
  <c r="W21" i="24"/>
  <c r="F20" i="4"/>
  <c r="V21" i="24"/>
  <c r="X20" i="24"/>
  <c r="W20" i="28"/>
  <c r="W20" i="24"/>
  <c r="V20" i="28"/>
  <c r="V20" i="24"/>
  <c r="N18" i="4"/>
  <c r="X19" i="24"/>
  <c r="W19" i="24"/>
  <c r="F18" i="4"/>
  <c r="V19" i="24"/>
  <c r="X18" i="28"/>
  <c r="X18" i="24"/>
  <c r="W18" i="28"/>
  <c r="W18" i="24"/>
  <c r="V18" i="28"/>
  <c r="V18" i="24"/>
  <c r="X17" i="28"/>
  <c r="X17" i="24"/>
  <c r="W17" i="28"/>
  <c r="W17" i="24"/>
  <c r="V17" i="28"/>
  <c r="V17" i="24"/>
  <c r="X16" i="28"/>
  <c r="X16" i="24"/>
  <c r="W16" i="28"/>
  <c r="W16" i="24"/>
  <c r="G15" i="4"/>
  <c r="V16" i="24"/>
  <c r="N14" i="4"/>
  <c r="X15" i="24"/>
  <c r="W15" i="24"/>
  <c r="F14" i="4"/>
  <c r="V15" i="24"/>
  <c r="X14" i="28"/>
  <c r="X14" i="24"/>
  <c r="W14" i="28"/>
  <c r="W14" i="24"/>
  <c r="V14" i="24"/>
  <c r="X13" i="24"/>
  <c r="W13" i="24"/>
  <c r="V13" i="24"/>
  <c r="X12" i="28"/>
  <c r="X12" i="24"/>
  <c r="W12" i="24"/>
  <c r="V12" i="28"/>
  <c r="V12" i="24"/>
  <c r="N10" i="4"/>
  <c r="X11" i="24"/>
  <c r="J10" i="4"/>
  <c r="W11" i="24"/>
  <c r="F10" i="4"/>
  <c r="V11" i="24"/>
  <c r="X10" i="28"/>
  <c r="X10" i="24"/>
  <c r="W10" i="28"/>
  <c r="W10" i="24"/>
  <c r="V10" i="24"/>
  <c r="O37" i="3"/>
  <c r="Q38" i="24"/>
  <c r="P38" i="24"/>
  <c r="O38" i="28"/>
  <c r="Q37" i="24"/>
  <c r="P37" i="24"/>
  <c r="O37" i="24"/>
  <c r="Q36" i="28"/>
  <c r="Q36" i="24"/>
  <c r="P36" i="28"/>
  <c r="P36" i="24"/>
  <c r="G35" i="3"/>
  <c r="O36" i="24"/>
  <c r="Q35" i="24"/>
  <c r="P35" i="24"/>
  <c r="O35" i="28"/>
  <c r="O35" i="24"/>
  <c r="Q34" i="28"/>
  <c r="Q34" i="24"/>
  <c r="P34" i="28"/>
  <c r="P34" i="24"/>
  <c r="O34" i="28"/>
  <c r="O34" i="24"/>
  <c r="N32" i="3"/>
  <c r="Q33" i="24"/>
  <c r="P33" i="24"/>
  <c r="O33" i="24"/>
  <c r="Q32" i="28"/>
  <c r="O32" i="28"/>
  <c r="O32" i="24"/>
  <c r="N30" i="3"/>
  <c r="Q31" i="24"/>
  <c r="J30" i="3"/>
  <c r="P31" i="24"/>
  <c r="O31" i="24"/>
  <c r="Q30" i="24"/>
  <c r="P30" i="28"/>
  <c r="P30" i="24"/>
  <c r="O30" i="24"/>
  <c r="N28" i="3"/>
  <c r="Q29" i="24"/>
  <c r="P29" i="24"/>
  <c r="F28" i="3"/>
  <c r="O29" i="24"/>
  <c r="O27" i="3"/>
  <c r="Q28" i="24"/>
  <c r="P28" i="24"/>
  <c r="G27" i="3"/>
  <c r="O28" i="24"/>
  <c r="Q27" i="28"/>
  <c r="Q27" i="24"/>
  <c r="P27" i="24"/>
  <c r="O27" i="24"/>
  <c r="Q26" i="24"/>
  <c r="K25" i="3"/>
  <c r="P26" i="24"/>
  <c r="O26" i="24"/>
  <c r="Q25" i="24"/>
  <c r="P25" i="24"/>
  <c r="F24" i="3"/>
  <c r="O25" i="24"/>
  <c r="O23" i="3"/>
  <c r="Q24" i="24"/>
  <c r="K23" i="3"/>
  <c r="P24" i="24"/>
  <c r="G23" i="3"/>
  <c r="O24" i="24"/>
  <c r="Q23" i="28"/>
  <c r="Q23" i="24"/>
  <c r="P23" i="24"/>
  <c r="O23" i="28"/>
  <c r="O23" i="24"/>
  <c r="Q22" i="24"/>
  <c r="K21" i="3"/>
  <c r="P22" i="24"/>
  <c r="G21" i="3"/>
  <c r="O22" i="24"/>
  <c r="N20" i="3"/>
  <c r="Q21" i="24"/>
  <c r="P21" i="24"/>
  <c r="F20" i="3"/>
  <c r="O21" i="24"/>
  <c r="Q20" i="24"/>
  <c r="P20" i="24"/>
  <c r="G19" i="3"/>
  <c r="O20" i="24"/>
  <c r="Q19" i="28"/>
  <c r="Q19" i="24"/>
  <c r="P19" i="28"/>
  <c r="P19" i="24"/>
  <c r="O19" i="28"/>
  <c r="O19" i="24"/>
  <c r="Q18" i="24"/>
  <c r="J17" i="3"/>
  <c r="P18" i="24"/>
  <c r="O18" i="28"/>
  <c r="O18" i="24"/>
  <c r="N16" i="3"/>
  <c r="Q17" i="24"/>
  <c r="J16" i="3"/>
  <c r="P17" i="24"/>
  <c r="F16" i="3"/>
  <c r="O17" i="24"/>
  <c r="Q16" i="28"/>
  <c r="Q16" i="24"/>
  <c r="P16" i="28"/>
  <c r="P16" i="24"/>
  <c r="O16" i="28"/>
  <c r="O16" i="24"/>
  <c r="Q15" i="28"/>
  <c r="Q15" i="24"/>
  <c r="J14" i="3"/>
  <c r="P15" i="24"/>
  <c r="O15" i="24"/>
  <c r="Q14" i="28"/>
  <c r="Q14" i="24"/>
  <c r="P14" i="28"/>
  <c r="P14" i="24"/>
  <c r="O14" i="28"/>
  <c r="O14" i="24"/>
  <c r="Q13" i="24"/>
  <c r="P13" i="24"/>
  <c r="F12" i="3"/>
  <c r="O13" i="24"/>
  <c r="O11" i="3"/>
  <c r="Q12" i="24"/>
  <c r="K11" i="3"/>
  <c r="P12" i="24"/>
  <c r="G11" i="3"/>
  <c r="O12" i="24"/>
  <c r="Q11" i="28"/>
  <c r="Q11" i="24"/>
  <c r="P11" i="28"/>
  <c r="P11" i="24"/>
  <c r="O11" i="28"/>
  <c r="O11" i="24"/>
  <c r="N9" i="3"/>
  <c r="Q10" i="24"/>
  <c r="P10" i="28"/>
  <c r="P10" i="24"/>
  <c r="F9" i="3"/>
  <c r="O10" i="24"/>
  <c r="O9" i="28"/>
  <c r="M38" i="24"/>
  <c r="L38" i="28"/>
  <c r="K38" i="24"/>
  <c r="J38" i="28"/>
  <c r="M37" i="24"/>
  <c r="L37" i="24"/>
  <c r="J36" i="2"/>
  <c r="K37" i="24"/>
  <c r="J37" i="28"/>
  <c r="J37" i="24"/>
  <c r="O35" i="2"/>
  <c r="L36" i="24"/>
  <c r="J36" i="28"/>
  <c r="J36" i="24"/>
  <c r="M35" i="24"/>
  <c r="L35" i="28"/>
  <c r="L35" i="24"/>
  <c r="K35" i="24"/>
  <c r="J35" i="28"/>
  <c r="M34" i="24"/>
  <c r="K34" i="24"/>
  <c r="J34" i="28"/>
  <c r="J34" i="24"/>
  <c r="M33" i="24"/>
  <c r="N32" i="2"/>
  <c r="L33" i="24"/>
  <c r="K33" i="24"/>
  <c r="J33" i="24"/>
  <c r="L32" i="24"/>
  <c r="S30" i="2"/>
  <c r="M31" i="24"/>
  <c r="L31" i="24"/>
  <c r="K31" i="28"/>
  <c r="K31" i="24"/>
  <c r="J31" i="24"/>
  <c r="M30" i="24"/>
  <c r="L30" i="28"/>
  <c r="K30" i="24"/>
  <c r="J30" i="28"/>
  <c r="J30" i="24"/>
  <c r="R28" i="2"/>
  <c r="M29" i="24"/>
  <c r="N28" i="2"/>
  <c r="L29" i="24"/>
  <c r="K29" i="24"/>
  <c r="J29" i="28"/>
  <c r="J29" i="24"/>
  <c r="O27" i="2"/>
  <c r="L28" i="24"/>
  <c r="J28" i="24"/>
  <c r="M27" i="24"/>
  <c r="L27" i="24"/>
  <c r="K27" i="24"/>
  <c r="J27" i="28"/>
  <c r="J27" i="24"/>
  <c r="S25" i="2"/>
  <c r="M26" i="24"/>
  <c r="K25" i="2"/>
  <c r="K26" i="24"/>
  <c r="J26" i="28"/>
  <c r="J26" i="24"/>
  <c r="M25" i="24"/>
  <c r="L25" i="24"/>
  <c r="K25" i="24"/>
  <c r="J25" i="28"/>
  <c r="J25" i="24"/>
  <c r="M24" i="28"/>
  <c r="L24" i="28"/>
  <c r="L24" i="24"/>
  <c r="K24" i="28"/>
  <c r="J24" i="28"/>
  <c r="J24" i="24"/>
  <c r="M23" i="24"/>
  <c r="L23" i="24"/>
  <c r="J22" i="2"/>
  <c r="K23" i="24"/>
  <c r="J23" i="28"/>
  <c r="J23" i="24"/>
  <c r="R21" i="2"/>
  <c r="M22" i="24"/>
  <c r="K22" i="28"/>
  <c r="K22" i="24"/>
  <c r="J22" i="24"/>
  <c r="M21" i="24"/>
  <c r="L21" i="24"/>
  <c r="K21" i="24"/>
  <c r="J21" i="28"/>
  <c r="J21" i="24"/>
  <c r="S19" i="2"/>
  <c r="O19" i="2"/>
  <c r="L20" i="24"/>
  <c r="K19" i="2"/>
  <c r="J20" i="24"/>
  <c r="M19" i="28"/>
  <c r="M19" i="24"/>
  <c r="L19" i="28"/>
  <c r="L19" i="24"/>
  <c r="K19" i="28"/>
  <c r="K19" i="24"/>
  <c r="J19" i="28"/>
  <c r="J19" i="24"/>
  <c r="R17" i="2"/>
  <c r="M18" i="24"/>
  <c r="N17" i="2"/>
  <c r="J17" i="2"/>
  <c r="K18" i="24"/>
  <c r="M17" i="24"/>
  <c r="L17" i="24"/>
  <c r="K17" i="24"/>
  <c r="J17" i="28"/>
  <c r="J17" i="24"/>
  <c r="M16" i="28"/>
  <c r="L16" i="28"/>
  <c r="L16" i="24"/>
  <c r="K16" i="28"/>
  <c r="J16" i="28"/>
  <c r="J16" i="24"/>
  <c r="M15" i="24"/>
  <c r="L15" i="24"/>
  <c r="K15" i="28"/>
  <c r="K15" i="24"/>
  <c r="J15" i="28"/>
  <c r="J15" i="24"/>
  <c r="M14" i="28"/>
  <c r="M14" i="24"/>
  <c r="L14" i="28"/>
  <c r="K14" i="28"/>
  <c r="K14" i="24"/>
  <c r="J14" i="28"/>
  <c r="J14" i="24"/>
  <c r="M13" i="24"/>
  <c r="L13" i="24"/>
  <c r="K13" i="24"/>
  <c r="J13" i="24"/>
  <c r="S11" i="2"/>
  <c r="O11" i="2"/>
  <c r="L12" i="24"/>
  <c r="K11" i="2"/>
  <c r="J12" i="24"/>
  <c r="R10" i="2"/>
  <c r="M11" i="24"/>
  <c r="L11" i="24"/>
  <c r="K11" i="28"/>
  <c r="K11" i="24"/>
  <c r="J11" i="28"/>
  <c r="J11" i="24"/>
  <c r="M10" i="28"/>
  <c r="M10" i="24"/>
  <c r="N9" i="2"/>
  <c r="J9" i="2"/>
  <c r="K10" i="24"/>
  <c r="J10" i="28"/>
  <c r="J10" i="24"/>
  <c r="M9" i="24"/>
  <c r="L9" i="24"/>
  <c r="K9" i="24"/>
  <c r="S43" i="23"/>
  <c r="S42" i="23"/>
  <c r="CR38" i="24"/>
  <c r="CQ38" i="28"/>
  <c r="CQ38" i="24"/>
  <c r="CP38" i="28"/>
  <c r="CP38" i="24"/>
  <c r="CR37" i="28"/>
  <c r="CR37" i="24"/>
  <c r="CQ37" i="28"/>
  <c r="CQ37" i="24"/>
  <c r="CP37" i="24"/>
  <c r="N35" i="23"/>
  <c r="CR36" i="24"/>
  <c r="CQ36" i="28"/>
  <c r="CQ36" i="24"/>
  <c r="CP36" i="28"/>
  <c r="CP36" i="24"/>
  <c r="CR35" i="28"/>
  <c r="CR35" i="24"/>
  <c r="CQ35" i="28"/>
  <c r="CQ35" i="24"/>
  <c r="CP35" i="24"/>
  <c r="N33" i="23"/>
  <c r="CQ34" i="28"/>
  <c r="CQ34" i="24"/>
  <c r="CP34" i="24"/>
  <c r="CR33" i="24"/>
  <c r="CQ33" i="28"/>
  <c r="CQ33" i="24"/>
  <c r="CP33" i="28"/>
  <c r="CP33" i="24"/>
  <c r="CR31" i="28"/>
  <c r="CR31" i="24"/>
  <c r="CQ31" i="28"/>
  <c r="CQ31" i="24"/>
  <c r="CP31" i="28"/>
  <c r="CP31" i="24"/>
  <c r="CR30" i="24"/>
  <c r="CQ30" i="28"/>
  <c r="CQ30" i="24"/>
  <c r="CP30" i="28"/>
  <c r="CR29" i="24"/>
  <c r="CQ29" i="28"/>
  <c r="CQ29" i="24"/>
  <c r="CP29" i="28"/>
  <c r="CP29" i="24"/>
  <c r="N27" i="23"/>
  <c r="CR28" i="24"/>
  <c r="CQ28" i="28"/>
  <c r="CQ28" i="24"/>
  <c r="CP28" i="28"/>
  <c r="CP28" i="24"/>
  <c r="CR27" i="28"/>
  <c r="CR27" i="24"/>
  <c r="CQ27" i="28"/>
  <c r="CQ27" i="24"/>
  <c r="CP27" i="24"/>
  <c r="N25" i="23"/>
  <c r="CR26" i="24"/>
  <c r="CQ26" i="28"/>
  <c r="CQ26" i="24"/>
  <c r="CP26" i="24"/>
  <c r="CR25" i="28"/>
  <c r="CR25" i="24"/>
  <c r="CQ25" i="28"/>
  <c r="CQ25" i="24"/>
  <c r="CP25" i="28"/>
  <c r="CP25" i="24"/>
  <c r="N23" i="23"/>
  <c r="CQ24" i="28"/>
  <c r="CQ24" i="24"/>
  <c r="CP24" i="24"/>
  <c r="CR23" i="24"/>
  <c r="CQ23" i="28"/>
  <c r="CQ23" i="24"/>
  <c r="CP23" i="28"/>
  <c r="CP23" i="24"/>
  <c r="CR22" i="24"/>
  <c r="CQ22" i="28"/>
  <c r="CQ22" i="24"/>
  <c r="N20" i="23"/>
  <c r="CR21" i="24"/>
  <c r="CQ21" i="28"/>
  <c r="CQ21" i="24"/>
  <c r="CP21" i="28"/>
  <c r="CP21" i="24"/>
  <c r="CR20" i="24"/>
  <c r="CQ20" i="28"/>
  <c r="CQ20" i="24"/>
  <c r="CP20" i="28"/>
  <c r="CR19" i="28"/>
  <c r="CR19" i="24"/>
  <c r="CQ19" i="28"/>
  <c r="CQ19" i="24"/>
  <c r="CP19" i="28"/>
  <c r="CP19" i="24"/>
  <c r="N17" i="23"/>
  <c r="CR18" i="24"/>
  <c r="CQ18" i="28"/>
  <c r="CQ18" i="24"/>
  <c r="CP18" i="24"/>
  <c r="CR17" i="28"/>
  <c r="CR17" i="24"/>
  <c r="CQ17" i="28"/>
  <c r="CQ17" i="24"/>
  <c r="CP17" i="28"/>
  <c r="CP17" i="24"/>
  <c r="CR16" i="28"/>
  <c r="CR16" i="24"/>
  <c r="CQ16" i="28"/>
  <c r="CQ16" i="24"/>
  <c r="CP16" i="28"/>
  <c r="O14" i="23"/>
  <c r="CR15" i="24"/>
  <c r="CQ15" i="24"/>
  <c r="CP15" i="28"/>
  <c r="CP15" i="24"/>
  <c r="N13" i="23"/>
  <c r="CR14" i="24"/>
  <c r="CQ14" i="24"/>
  <c r="CP14" i="24"/>
  <c r="CR13" i="24"/>
  <c r="CQ13" i="24"/>
  <c r="CP13" i="24"/>
  <c r="N11" i="23"/>
  <c r="CR12" i="24"/>
  <c r="CQ12" i="24"/>
  <c r="CP12" i="24"/>
  <c r="CR11" i="28"/>
  <c r="CR11" i="24"/>
  <c r="CQ11" i="28"/>
  <c r="CQ11" i="24"/>
  <c r="CP11" i="24"/>
  <c r="N9" i="23"/>
  <c r="CR10" i="24"/>
  <c r="CQ10" i="24"/>
  <c r="CP10" i="24"/>
  <c r="CR9" i="24"/>
  <c r="CP9" i="24"/>
  <c r="AB38" i="24"/>
  <c r="AA38" i="24"/>
  <c r="Z38" i="24"/>
  <c r="AB37" i="24"/>
  <c r="AA37" i="24"/>
  <c r="F36" i="5"/>
  <c r="N35" i="5"/>
  <c r="AB36" i="24"/>
  <c r="AA36" i="24"/>
  <c r="Z36" i="24"/>
  <c r="AB35" i="24"/>
  <c r="K34" i="5"/>
  <c r="AA35" i="24"/>
  <c r="Z35" i="24"/>
  <c r="AB34" i="24"/>
  <c r="Z34" i="28"/>
  <c r="Z34" i="24"/>
  <c r="AB33" i="24"/>
  <c r="AA33" i="24"/>
  <c r="F32" i="5"/>
  <c r="Z33" i="24"/>
  <c r="O30" i="5"/>
  <c r="AB31" i="24"/>
  <c r="K30" i="5"/>
  <c r="AA31" i="24"/>
  <c r="G30" i="5"/>
  <c r="Z31" i="24"/>
  <c r="O29" i="5"/>
  <c r="AB30" i="24"/>
  <c r="AA30" i="24"/>
  <c r="Z30" i="24"/>
  <c r="AA29" i="24"/>
  <c r="Z29" i="28"/>
  <c r="Z29" i="24"/>
  <c r="AB28" i="24"/>
  <c r="AA28" i="24"/>
  <c r="Z28" i="24"/>
  <c r="O26" i="5"/>
  <c r="AB27" i="24"/>
  <c r="AA27" i="24"/>
  <c r="G26" i="5"/>
  <c r="Z27" i="24"/>
  <c r="AB26" i="24"/>
  <c r="AA26" i="24"/>
  <c r="F25" i="5"/>
  <c r="Z26" i="24"/>
  <c r="O24" i="5"/>
  <c r="K24" i="5"/>
  <c r="AA25" i="24"/>
  <c r="G24" i="5"/>
  <c r="Z25" i="24"/>
  <c r="AB24" i="28"/>
  <c r="AB24" i="24"/>
  <c r="AA24" i="28"/>
  <c r="AA24" i="24"/>
  <c r="Z24" i="28"/>
  <c r="Z24" i="24"/>
  <c r="AB23" i="24"/>
  <c r="AA23" i="24"/>
  <c r="Z23" i="24"/>
  <c r="AB22" i="24"/>
  <c r="J21" i="5"/>
  <c r="Z22" i="24"/>
  <c r="AB21" i="28"/>
  <c r="AB21" i="24"/>
  <c r="J20" i="5"/>
  <c r="AA21" i="24"/>
  <c r="Z21" i="28"/>
  <c r="Z21" i="24"/>
  <c r="AA20" i="24"/>
  <c r="Z20" i="24"/>
  <c r="O18" i="5"/>
  <c r="AB19" i="24"/>
  <c r="K18" i="5"/>
  <c r="AA19" i="24"/>
  <c r="G18" i="5"/>
  <c r="Z19" i="24"/>
  <c r="AB18" i="28"/>
  <c r="AB18" i="24"/>
  <c r="Z18" i="28"/>
  <c r="Z18" i="24"/>
  <c r="N16" i="5"/>
  <c r="AB17" i="24"/>
  <c r="AA17" i="24"/>
  <c r="F16" i="5"/>
  <c r="Z17" i="24"/>
  <c r="AB16" i="24"/>
  <c r="AA16" i="24"/>
  <c r="Z16" i="24"/>
  <c r="O14" i="5"/>
  <c r="AB15" i="24"/>
  <c r="G14" i="5"/>
  <c r="Z15" i="24"/>
  <c r="AB14" i="24"/>
  <c r="K13" i="5"/>
  <c r="Z14" i="28"/>
  <c r="Z14" i="24"/>
  <c r="AB13" i="24"/>
  <c r="AA13" i="24"/>
  <c r="Z13" i="24"/>
  <c r="N11" i="5"/>
  <c r="AB12" i="24"/>
  <c r="AA12" i="24"/>
  <c r="F11" i="5"/>
  <c r="Z12" i="24"/>
  <c r="O10" i="5"/>
  <c r="AB11" i="24"/>
  <c r="K10" i="5"/>
  <c r="AA11" i="24"/>
  <c r="G10" i="5"/>
  <c r="Z11" i="24"/>
  <c r="AB10" i="24"/>
  <c r="AA10" i="28"/>
  <c r="AA10" i="24"/>
  <c r="Z10" i="24"/>
  <c r="AB9" i="24"/>
  <c r="AA9" i="24"/>
  <c r="H39" i="24"/>
  <c r="G39" i="28"/>
  <c r="G39" i="24"/>
  <c r="H38" i="24"/>
  <c r="F37" i="21"/>
  <c r="G38" i="24"/>
  <c r="H37" i="24"/>
  <c r="G36" i="21"/>
  <c r="H36" i="24"/>
  <c r="K34" i="21"/>
  <c r="G35" i="24"/>
  <c r="H34" i="24"/>
  <c r="G34" i="24"/>
  <c r="H33" i="28"/>
  <c r="H33" i="24"/>
  <c r="G33" i="28"/>
  <c r="H32" i="24"/>
  <c r="G32" i="24"/>
  <c r="J30" i="21"/>
  <c r="H31" i="24"/>
  <c r="G31" i="24"/>
  <c r="H30" i="24"/>
  <c r="F29" i="21"/>
  <c r="G30" i="24"/>
  <c r="H29" i="24"/>
  <c r="G29" i="24"/>
  <c r="H28" i="24"/>
  <c r="G28" i="28"/>
  <c r="G28" i="24"/>
  <c r="H27" i="24"/>
  <c r="G27" i="24"/>
  <c r="H26" i="24"/>
  <c r="G26" i="24"/>
  <c r="K24" i="21"/>
  <c r="H25" i="24"/>
  <c r="G25" i="24"/>
  <c r="H24" i="24"/>
  <c r="F23" i="21"/>
  <c r="G24" i="24"/>
  <c r="H23" i="28"/>
  <c r="H23" i="24"/>
  <c r="G23" i="28"/>
  <c r="G23" i="24"/>
  <c r="H22" i="24"/>
  <c r="F21" i="21"/>
  <c r="G22" i="24"/>
  <c r="H21" i="24"/>
  <c r="G21" i="24"/>
  <c r="H20" i="24"/>
  <c r="G20" i="24"/>
  <c r="J18" i="21"/>
  <c r="H19" i="24"/>
  <c r="G19" i="24"/>
  <c r="H18" i="24"/>
  <c r="G18" i="24"/>
  <c r="H17" i="24"/>
  <c r="G16" i="21"/>
  <c r="G17" i="24"/>
  <c r="H16" i="24"/>
  <c r="G16" i="24"/>
  <c r="H15" i="28"/>
  <c r="H15" i="24"/>
  <c r="G15" i="24"/>
  <c r="J13" i="21"/>
  <c r="H14" i="24"/>
  <c r="F13" i="21"/>
  <c r="G14" i="24"/>
  <c r="H13" i="24"/>
  <c r="G13" i="24"/>
  <c r="J11" i="21"/>
  <c r="H12" i="24"/>
  <c r="G12" i="24"/>
  <c r="H11" i="28"/>
  <c r="H11" i="24"/>
  <c r="G11" i="28"/>
  <c r="G11" i="24"/>
  <c r="J9" i="21"/>
  <c r="H10" i="24"/>
  <c r="F9" i="21"/>
  <c r="G10" i="24"/>
  <c r="H9" i="28"/>
  <c r="H9" i="24"/>
  <c r="G9" i="28"/>
  <c r="G9" i="24"/>
  <c r="K38" i="37"/>
  <c r="F29" i="37"/>
  <c r="K28" i="37"/>
  <c r="J27" i="37"/>
  <c r="CY28" i="28"/>
  <c r="G26" i="37"/>
  <c r="F25" i="37"/>
  <c r="CZ24" i="28"/>
  <c r="G23" i="37"/>
  <c r="K22" i="37"/>
  <c r="F21" i="37"/>
  <c r="K20" i="37"/>
  <c r="CY21" i="28"/>
  <c r="CZ20" i="28"/>
  <c r="CY20" i="28"/>
  <c r="F17" i="37"/>
  <c r="CZ16" i="28"/>
  <c r="CY15" i="28"/>
  <c r="J10" i="37"/>
  <c r="K9" i="37"/>
  <c r="G9" i="37"/>
  <c r="F8" i="37"/>
  <c r="E39" i="24"/>
  <c r="D39" i="24"/>
  <c r="E38" i="24"/>
  <c r="D38" i="24"/>
  <c r="E37" i="24"/>
  <c r="D37" i="24"/>
  <c r="E36" i="24"/>
  <c r="D36" i="24"/>
  <c r="E35" i="24"/>
  <c r="D35" i="24"/>
  <c r="E34" i="24"/>
  <c r="D34" i="24"/>
  <c r="E33" i="24"/>
  <c r="K30" i="1"/>
  <c r="E31" i="24"/>
  <c r="D31" i="24"/>
  <c r="E30" i="24"/>
  <c r="G29" i="1"/>
  <c r="D30" i="24"/>
  <c r="E29" i="24"/>
  <c r="F28" i="1"/>
  <c r="D29" i="24"/>
  <c r="E28" i="24"/>
  <c r="D28" i="24"/>
  <c r="J26" i="1"/>
  <c r="E27" i="24"/>
  <c r="D27" i="24"/>
  <c r="E26" i="24"/>
  <c r="D26" i="24"/>
  <c r="E25" i="24"/>
  <c r="F24" i="1"/>
  <c r="D25" i="24"/>
  <c r="E24" i="24"/>
  <c r="D24" i="24"/>
  <c r="J22" i="1"/>
  <c r="E23" i="24"/>
  <c r="D23" i="24"/>
  <c r="E22" i="24"/>
  <c r="D22" i="24"/>
  <c r="E21" i="24"/>
  <c r="F20" i="1"/>
  <c r="D21" i="24"/>
  <c r="K19" i="1"/>
  <c r="E20" i="24"/>
  <c r="D20" i="24"/>
  <c r="E19" i="28"/>
  <c r="E19" i="24"/>
  <c r="D19" i="28"/>
  <c r="D19" i="24"/>
  <c r="E18" i="24"/>
  <c r="G17" i="1"/>
  <c r="D18" i="24"/>
  <c r="E17" i="24"/>
  <c r="F16" i="1"/>
  <c r="D17" i="24"/>
  <c r="E16" i="24"/>
  <c r="E15" i="28"/>
  <c r="E15" i="24"/>
  <c r="D15" i="24"/>
  <c r="E14" i="24"/>
  <c r="D14" i="24"/>
  <c r="E13" i="24"/>
  <c r="D13" i="24"/>
  <c r="E12" i="28"/>
  <c r="E12" i="24"/>
  <c r="G11" i="1"/>
  <c r="D12" i="24"/>
  <c r="E11" i="28"/>
  <c r="D11" i="28"/>
  <c r="D11" i="24"/>
  <c r="K9" i="1"/>
  <c r="E10" i="24"/>
  <c r="D10" i="24"/>
  <c r="J8" i="1"/>
  <c r="E9" i="24"/>
  <c r="F8" i="1"/>
  <c r="CY41" i="28"/>
  <c r="CZ39" i="28"/>
  <c r="CJ39" i="28"/>
  <c r="CC39" i="28"/>
  <c r="CA39" i="28"/>
  <c r="BJ39" i="28"/>
  <c r="BG39" i="28"/>
  <c r="BA39" i="28"/>
  <c r="AY39" i="28"/>
  <c r="AW39" i="28"/>
  <c r="AT39" i="28"/>
  <c r="AR39" i="28"/>
  <c r="AG39" i="28"/>
  <c r="CC38" i="28"/>
  <c r="BH38" i="28"/>
  <c r="BF38" i="28"/>
  <c r="AR38" i="28"/>
  <c r="G38" i="28"/>
  <c r="AS37" i="28"/>
  <c r="AP37" i="28"/>
  <c r="AN37" i="28"/>
  <c r="CE36" i="28"/>
  <c r="BG36" i="28"/>
  <c r="AW36" i="28"/>
  <c r="AO35" i="28"/>
  <c r="AG35" i="28"/>
  <c r="AV34" i="28"/>
  <c r="CY33" i="28"/>
  <c r="CK33" i="28"/>
  <c r="AS33" i="28"/>
  <c r="AP33" i="28"/>
  <c r="CE32" i="28"/>
  <c r="CK29" i="28"/>
  <c r="CI29" i="28"/>
  <c r="CT28" i="28"/>
  <c r="BG20" i="28"/>
  <c r="CB15" i="28"/>
  <c r="CZ8" i="28"/>
  <c r="CY8" i="28"/>
  <c r="CW8" i="28"/>
  <c r="CV8" i="28"/>
  <c r="CU8" i="28"/>
  <c r="CT8" i="28"/>
  <c r="CR8" i="28"/>
  <c r="CQ8" i="28"/>
  <c r="CP8" i="28"/>
  <c r="CK8" i="28"/>
  <c r="CJ8" i="28"/>
  <c r="CI8" i="28"/>
  <c r="CG8" i="28"/>
  <c r="CF8" i="28"/>
  <c r="CE8" i="28"/>
  <c r="CC8" i="28"/>
  <c r="CB8" i="28"/>
  <c r="CA8" i="28"/>
  <c r="BY8" i="28"/>
  <c r="BX8" i="28"/>
  <c r="BW8" i="28"/>
  <c r="BR8" i="28"/>
  <c r="BQ8" i="28"/>
  <c r="BO8" i="28"/>
  <c r="BN8" i="28"/>
  <c r="BM8" i="28"/>
  <c r="BK8" i="28"/>
  <c r="BJ8" i="28"/>
  <c r="BH8" i="28"/>
  <c r="BG8" i="28"/>
  <c r="BF8" i="28"/>
  <c r="BA8" i="28"/>
  <c r="AZ8" i="28"/>
  <c r="AY8" i="28"/>
  <c r="AW8" i="28"/>
  <c r="AV8" i="28"/>
  <c r="AT8" i="28"/>
  <c r="AS8" i="28"/>
  <c r="AR8" i="28"/>
  <c r="AP8" i="28"/>
  <c r="AO8" i="28"/>
  <c r="AN8" i="28"/>
  <c r="AI8" i="28"/>
  <c r="AH8" i="28"/>
  <c r="AG8" i="28"/>
  <c r="AE8" i="28"/>
  <c r="AD8" i="28"/>
  <c r="AB8" i="28"/>
  <c r="AA8" i="28"/>
  <c r="Z8" i="28"/>
  <c r="X8" i="28"/>
  <c r="W8" i="28"/>
  <c r="V8" i="28"/>
  <c r="Q8" i="28"/>
  <c r="P8" i="28"/>
  <c r="O8" i="28"/>
  <c r="M8" i="28"/>
  <c r="L8" i="28"/>
  <c r="K8" i="28"/>
  <c r="J8" i="28"/>
  <c r="H8" i="28"/>
  <c r="G8" i="28"/>
  <c r="E8" i="28"/>
  <c r="D8" i="28"/>
  <c r="I42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M10" i="25"/>
  <c r="L10" i="25"/>
  <c r="K10" i="25"/>
  <c r="J10" i="25"/>
  <c r="I10" i="25"/>
  <c r="DO38" i="24"/>
  <c r="DB38" i="24"/>
  <c r="AS38" i="24"/>
  <c r="AP38" i="24"/>
  <c r="AN38" i="24"/>
  <c r="O38" i="24"/>
  <c r="L38" i="24"/>
  <c r="J38" i="24"/>
  <c r="CG37" i="24"/>
  <c r="CE37" i="24"/>
  <c r="AV37" i="24"/>
  <c r="AS37" i="24"/>
  <c r="Z37" i="24"/>
  <c r="G37" i="24"/>
  <c r="DK36" i="24"/>
  <c r="DC36" i="24"/>
  <c r="CJ36" i="24"/>
  <c r="BR36" i="24"/>
  <c r="AR36" i="24"/>
  <c r="AO36" i="24"/>
  <c r="AG36" i="24"/>
  <c r="M36" i="24"/>
  <c r="K36" i="24"/>
  <c r="G36" i="24"/>
  <c r="DN35" i="24"/>
  <c r="DL35" i="24"/>
  <c r="CF35" i="24"/>
  <c r="BH35" i="24"/>
  <c r="BF35" i="24"/>
  <c r="AW35" i="24"/>
  <c r="AT35" i="24"/>
  <c r="AR35" i="24"/>
  <c r="J35" i="24"/>
  <c r="H35" i="24"/>
  <c r="DO34" i="24"/>
  <c r="CT34" i="24"/>
  <c r="CR34" i="24"/>
  <c r="CK34" i="24"/>
  <c r="CI34" i="24"/>
  <c r="AS34" i="24"/>
  <c r="AP34" i="24"/>
  <c r="AN34" i="24"/>
  <c r="AH34" i="24"/>
  <c r="AA34" i="24"/>
  <c r="L34" i="24"/>
  <c r="CG33" i="24"/>
  <c r="CE33" i="24"/>
  <c r="BG33" i="24"/>
  <c r="AV33" i="24"/>
  <c r="AS33" i="24"/>
  <c r="AD33" i="24"/>
  <c r="G33" i="24"/>
  <c r="D33" i="24"/>
  <c r="DO32" i="24"/>
  <c r="CR32" i="24"/>
  <c r="AT32" i="24"/>
  <c r="AR32" i="24"/>
  <c r="AO32" i="24"/>
  <c r="AB32" i="24"/>
  <c r="M32" i="24"/>
  <c r="DL31" i="24"/>
  <c r="BF31" i="24"/>
  <c r="AT31" i="24"/>
  <c r="AR31" i="24"/>
  <c r="CV30" i="24"/>
  <c r="CP30" i="24"/>
  <c r="CI30" i="24"/>
  <c r="AS30" i="24"/>
  <c r="AP30" i="24"/>
  <c r="AN30" i="24"/>
  <c r="L30" i="24"/>
  <c r="DL29" i="24"/>
  <c r="BG29" i="24"/>
  <c r="AV29" i="24"/>
  <c r="AS29" i="24"/>
  <c r="AB29" i="24"/>
  <c r="DO28" i="24"/>
  <c r="DK28" i="24"/>
  <c r="DC28" i="24"/>
  <c r="BY28" i="24"/>
  <c r="AT28" i="24"/>
  <c r="AR28" i="24"/>
  <c r="AO28" i="24"/>
  <c r="AG28" i="24"/>
  <c r="M28" i="24"/>
  <c r="K28" i="24"/>
  <c r="DL27" i="24"/>
  <c r="BF27" i="24"/>
  <c r="AT27" i="24"/>
  <c r="AR27" i="24"/>
  <c r="DB26" i="24"/>
  <c r="CV26" i="24"/>
  <c r="CI26" i="24"/>
  <c r="AS26" i="24"/>
  <c r="AP26" i="24"/>
  <c r="AN26" i="24"/>
  <c r="AH26" i="24"/>
  <c r="L26" i="24"/>
  <c r="DN25" i="24"/>
  <c r="DL25" i="24"/>
  <c r="BG25" i="24"/>
  <c r="AV25" i="24"/>
  <c r="AS25" i="24"/>
  <c r="AB25" i="24"/>
  <c r="DO24" i="24"/>
  <c r="DK24" i="24"/>
  <c r="DF24" i="24"/>
  <c r="DC24" i="24"/>
  <c r="CR24" i="24"/>
  <c r="AT24" i="24"/>
  <c r="AR24" i="24"/>
  <c r="AO24" i="24"/>
  <c r="AI24" i="24"/>
  <c r="AG24" i="24"/>
  <c r="M24" i="24"/>
  <c r="K24" i="24"/>
  <c r="DL23" i="24"/>
  <c r="BF23" i="24"/>
  <c r="AT23" i="24"/>
  <c r="AR23" i="24"/>
  <c r="AG23" i="24"/>
  <c r="DO22" i="24"/>
  <c r="DF22" i="24"/>
  <c r="DB22" i="24"/>
  <c r="CP22" i="24"/>
  <c r="AS22" i="24"/>
  <c r="AN22" i="24"/>
  <c r="AH22" i="24"/>
  <c r="AA22" i="24"/>
  <c r="L22" i="24"/>
  <c r="DN21" i="24"/>
  <c r="CB21" i="24"/>
  <c r="BG21" i="24"/>
  <c r="AV21" i="24"/>
  <c r="AS21" i="24"/>
  <c r="DO20" i="24"/>
  <c r="DK20" i="24"/>
  <c r="DF20" i="24"/>
  <c r="DC20" i="24"/>
  <c r="CV20" i="24"/>
  <c r="CP20" i="24"/>
  <c r="AT20" i="24"/>
  <c r="AR20" i="24"/>
  <c r="AI20" i="24"/>
  <c r="AG20" i="24"/>
  <c r="AB20" i="24"/>
  <c r="M20" i="24"/>
  <c r="K20" i="24"/>
  <c r="BF19" i="24"/>
  <c r="AT19" i="24"/>
  <c r="AR19" i="24"/>
  <c r="DO18" i="24"/>
  <c r="DB18" i="24"/>
  <c r="CV18" i="24"/>
  <c r="CI18" i="24"/>
  <c r="AS18" i="24"/>
  <c r="AN18" i="24"/>
  <c r="AH18" i="24"/>
  <c r="AA18" i="24"/>
  <c r="L18" i="24"/>
  <c r="J18" i="24"/>
  <c r="DN17" i="24"/>
  <c r="DL17" i="24"/>
  <c r="BG17" i="24"/>
  <c r="AV17" i="24"/>
  <c r="DO16" i="24"/>
  <c r="DK16" i="24"/>
  <c r="DF16" i="24"/>
  <c r="DC16" i="24"/>
  <c r="CP16" i="24"/>
  <c r="CA16" i="24"/>
  <c r="AY16" i="24"/>
  <c r="AT16" i="24"/>
  <c r="AR16" i="24"/>
  <c r="AO16" i="24"/>
  <c r="AI16" i="24"/>
  <c r="AG16" i="24"/>
  <c r="M16" i="24"/>
  <c r="K16" i="24"/>
  <c r="D16" i="24"/>
  <c r="DL15" i="24"/>
  <c r="BF15" i="24"/>
  <c r="AR15" i="24"/>
  <c r="AA15" i="24"/>
  <c r="DO14" i="24"/>
  <c r="DF14" i="24"/>
  <c r="DB14" i="24"/>
  <c r="CI14" i="24"/>
  <c r="AY14" i="24"/>
  <c r="AS14" i="24"/>
  <c r="AP14" i="24"/>
  <c r="AN14" i="24"/>
  <c r="AH14" i="24"/>
  <c r="AA14" i="24"/>
  <c r="L14" i="24"/>
  <c r="DN13" i="24"/>
  <c r="DL13" i="24"/>
  <c r="CG13" i="24"/>
  <c r="BG13" i="24"/>
  <c r="AV13" i="24"/>
  <c r="AS13" i="24"/>
  <c r="DO12" i="24"/>
  <c r="DK12" i="24"/>
  <c r="DF12" i="24"/>
  <c r="DC12" i="24"/>
  <c r="CJ12" i="24"/>
  <c r="CC12" i="24"/>
  <c r="AR12" i="24"/>
  <c r="AO12" i="24"/>
  <c r="AN12" i="24"/>
  <c r="AI12" i="24"/>
  <c r="AG12" i="24"/>
  <c r="M12" i="24"/>
  <c r="K12" i="24"/>
  <c r="AY11" i="24"/>
  <c r="AT11" i="24"/>
  <c r="AR11" i="24"/>
  <c r="AG11" i="24"/>
  <c r="E11" i="24"/>
  <c r="DO10" i="24"/>
  <c r="DB10" i="24"/>
  <c r="CI10" i="24"/>
  <c r="AY10" i="24"/>
  <c r="AO10" i="24"/>
  <c r="AH10" i="24"/>
  <c r="L10" i="24"/>
  <c r="DN9" i="24"/>
  <c r="AV9" i="24"/>
  <c r="D9" i="24"/>
  <c r="DO8" i="24"/>
  <c r="DN8" i="24"/>
  <c r="DL8" i="24"/>
  <c r="DK8" i="24"/>
  <c r="DF8" i="24"/>
  <c r="DE8" i="24"/>
  <c r="DC8" i="24"/>
  <c r="DB8" i="24"/>
  <c r="CZ8" i="24"/>
  <c r="CY8" i="24"/>
  <c r="CW8" i="24"/>
  <c r="CV8" i="24"/>
  <c r="CU8" i="24"/>
  <c r="CT8" i="24"/>
  <c r="CR8" i="24"/>
  <c r="CQ8" i="24"/>
  <c r="CP8" i="24"/>
  <c r="CK8" i="24"/>
  <c r="CJ8" i="24"/>
  <c r="CI8" i="24"/>
  <c r="CG8" i="24"/>
  <c r="CF8" i="24"/>
  <c r="CE8" i="24"/>
  <c r="CC8" i="24"/>
  <c r="CB8" i="24"/>
  <c r="CA8" i="24"/>
  <c r="BY8" i="24"/>
  <c r="BX8" i="24"/>
  <c r="BW8" i="24"/>
  <c r="BR8" i="24"/>
  <c r="BQ8" i="24"/>
  <c r="BO8" i="24"/>
  <c r="BN8" i="24"/>
  <c r="BM8" i="24"/>
  <c r="BK8" i="24"/>
  <c r="BJ8" i="24"/>
  <c r="BH8" i="24"/>
  <c r="BG8" i="24"/>
  <c r="BF8" i="24"/>
  <c r="BA8" i="24"/>
  <c r="AZ8" i="24"/>
  <c r="AY8" i="24"/>
  <c r="AW8" i="24"/>
  <c r="AV8" i="24"/>
  <c r="AT8" i="24"/>
  <c r="AS8" i="24"/>
  <c r="AR8" i="24"/>
  <c r="AP8" i="24"/>
  <c r="AO8" i="24"/>
  <c r="AN8" i="24"/>
  <c r="AI8" i="24"/>
  <c r="AH8" i="24"/>
  <c r="AG8" i="24"/>
  <c r="AE8" i="24"/>
  <c r="AD8" i="24"/>
  <c r="AB8" i="24"/>
  <c r="AA8" i="24"/>
  <c r="Z8" i="24"/>
  <c r="X8" i="24"/>
  <c r="W8" i="24"/>
  <c r="V8" i="24"/>
  <c r="Q8" i="24"/>
  <c r="P8" i="24"/>
  <c r="O8" i="24"/>
  <c r="M8" i="24"/>
  <c r="L8" i="24"/>
  <c r="K8" i="24"/>
  <c r="J8" i="24"/>
  <c r="H8" i="24"/>
  <c r="G8" i="24"/>
  <c r="E8" i="24"/>
  <c r="D8" i="24"/>
  <c r="AV11" i="28" l="1"/>
  <c r="AS24" i="28"/>
  <c r="AW16" i="28"/>
  <c r="BH14" i="28"/>
  <c r="O21" i="28"/>
  <c r="CE16" i="28"/>
  <c r="CI9" i="28"/>
  <c r="CG16" i="28"/>
  <c r="CK9" i="28"/>
  <c r="CE24" i="28"/>
  <c r="G10" i="28"/>
  <c r="AB11" i="28"/>
  <c r="AI15" i="28"/>
  <c r="AW20" i="28"/>
  <c r="O13" i="28"/>
  <c r="AS17" i="28"/>
  <c r="G22" i="28"/>
  <c r="G14" i="28"/>
  <c r="BF22" i="28"/>
  <c r="AO27" i="28"/>
  <c r="BH22" i="28"/>
  <c r="BF30" i="28"/>
  <c r="BF14" i="28"/>
  <c r="AI24" i="28"/>
  <c r="AY10" i="28"/>
  <c r="AW12" i="28"/>
  <c r="CY30" i="28"/>
  <c r="H12" i="28"/>
  <c r="CK17" i="28"/>
  <c r="BA10" i="28"/>
  <c r="AN11" i="28"/>
  <c r="CF14" i="28"/>
  <c r="CY26" i="28"/>
  <c r="CF10" i="28"/>
  <c r="CI17" i="28"/>
  <c r="Z27" i="28"/>
  <c r="AW28" i="28"/>
  <c r="E10" i="28"/>
  <c r="Z19" i="28"/>
  <c r="CI21" i="28"/>
  <c r="AS25" i="28"/>
  <c r="AB19" i="28"/>
  <c r="BG24" i="28"/>
  <c r="CI25" i="28"/>
  <c r="Z31" i="28"/>
  <c r="CJ31" i="28"/>
  <c r="CJ11" i="28"/>
  <c r="Q17" i="28"/>
  <c r="AV22" i="28"/>
  <c r="CK25" i="28"/>
  <c r="AB31" i="28"/>
  <c r="AW32" i="28"/>
  <c r="AH21" i="28"/>
  <c r="AA25" i="28"/>
  <c r="AS29" i="28"/>
  <c r="AT11" i="28"/>
  <c r="AS12" i="28"/>
  <c r="CJ23" i="28"/>
  <c r="BG28" i="28"/>
  <c r="AI11" i="28"/>
  <c r="BG12" i="28"/>
  <c r="AR15" i="28"/>
  <c r="AV30" i="28"/>
  <c r="Z9" i="24"/>
  <c r="Z42" i="24" s="1"/>
  <c r="K9" i="28"/>
  <c r="M9" i="28"/>
  <c r="F8" i="3"/>
  <c r="E39" i="3"/>
  <c r="N8" i="3"/>
  <c r="W9" i="24"/>
  <c r="W42" i="24" s="1"/>
  <c r="J8" i="26"/>
  <c r="S8" i="26"/>
  <c r="F8" i="5"/>
  <c r="AB9" i="28"/>
  <c r="J9" i="24"/>
  <c r="J42" i="24" s="1"/>
  <c r="P9" i="24"/>
  <c r="P42" i="24" s="1"/>
  <c r="J8" i="4"/>
  <c r="CT9" i="24"/>
  <c r="F8" i="23"/>
  <c r="J9" i="28"/>
  <c r="L9" i="28"/>
  <c r="J8" i="3"/>
  <c r="V9" i="24"/>
  <c r="V42" i="24" s="1"/>
  <c r="X9" i="24"/>
  <c r="X40" i="24" s="1"/>
  <c r="G16" i="25" s="1"/>
  <c r="M16" i="25" s="1"/>
  <c r="L39" i="4"/>
  <c r="AV9" i="28"/>
  <c r="CT9" i="28"/>
  <c r="CV9" i="28"/>
  <c r="AA9" i="28"/>
  <c r="K8" i="23"/>
  <c r="O9" i="24"/>
  <c r="O40" i="24" s="1"/>
  <c r="D15" i="25" s="1"/>
  <c r="D39" i="3"/>
  <c r="Q9" i="24"/>
  <c r="Q42" i="24" s="1"/>
  <c r="F8" i="4"/>
  <c r="X9" i="28"/>
  <c r="AW9" i="24"/>
  <c r="K38" i="10"/>
  <c r="CZ28" i="28"/>
  <c r="M29" i="28"/>
  <c r="AZ36" i="28"/>
  <c r="AE12" i="28"/>
  <c r="CY18" i="28"/>
  <c r="CR24" i="28"/>
  <c r="BH27" i="28"/>
  <c r="H31" i="28"/>
  <c r="CR34" i="28"/>
  <c r="AB36" i="28"/>
  <c r="CR10" i="28"/>
  <c r="CZ11" i="28"/>
  <c r="AA14" i="28"/>
  <c r="G17" i="28"/>
  <c r="H19" i="28"/>
  <c r="H35" i="28"/>
  <c r="CY9" i="28"/>
  <c r="D12" i="28"/>
  <c r="CR14" i="28"/>
  <c r="AE20" i="28"/>
  <c r="CY22" i="28"/>
  <c r="AE24" i="28"/>
  <c r="CR26" i="28"/>
  <c r="AE28" i="28"/>
  <c r="AY18" i="28"/>
  <c r="BH19" i="28"/>
  <c r="AN39" i="28"/>
  <c r="BH31" i="28"/>
  <c r="BO9" i="28"/>
  <c r="O20" i="28"/>
  <c r="G38" i="7"/>
  <c r="Q38" i="7" s="1"/>
  <c r="AN10" i="28"/>
  <c r="AP11" i="28"/>
  <c r="BA14" i="28"/>
  <c r="AN19" i="28"/>
  <c r="BW21" i="28"/>
  <c r="AY34" i="28"/>
  <c r="AI39" i="28"/>
  <c r="BA18" i="28"/>
  <c r="AY22" i="28"/>
  <c r="AP39" i="28"/>
  <c r="J38" i="7"/>
  <c r="N38" i="7"/>
  <c r="BF11" i="28"/>
  <c r="AY14" i="28"/>
  <c r="AN15" i="28"/>
  <c r="BA22" i="28"/>
  <c r="AH39" i="28"/>
  <c r="G18" i="37"/>
  <c r="CY19" i="28"/>
  <c r="J24" i="37"/>
  <c r="CZ25" i="28"/>
  <c r="N10" i="2"/>
  <c r="L11" i="28"/>
  <c r="N22" i="2"/>
  <c r="L23" i="28"/>
  <c r="J28" i="2"/>
  <c r="T28" i="2" s="1"/>
  <c r="K29" i="28"/>
  <c r="K11" i="4"/>
  <c r="W12" i="28"/>
  <c r="F13" i="4"/>
  <c r="V14" i="28"/>
  <c r="G13" i="8"/>
  <c r="AN14" i="28"/>
  <c r="G17" i="8"/>
  <c r="AN18" i="28"/>
  <c r="O21" i="8"/>
  <c r="AP22" i="28"/>
  <c r="F29" i="8"/>
  <c r="AN30" i="28"/>
  <c r="K8" i="9"/>
  <c r="AS9" i="28"/>
  <c r="O32" i="11"/>
  <c r="BA33" i="28"/>
  <c r="N10" i="12"/>
  <c r="BH11" i="28"/>
  <c r="F38" i="12"/>
  <c r="P38" i="12" s="1"/>
  <c r="BF39" i="28"/>
  <c r="J14" i="13"/>
  <c r="BK15" i="28"/>
  <c r="J18" i="13"/>
  <c r="BK19" i="28"/>
  <c r="J30" i="13"/>
  <c r="BK31" i="28"/>
  <c r="F36" i="13"/>
  <c r="BJ37" i="28"/>
  <c r="N11" i="14"/>
  <c r="BO12" i="28"/>
  <c r="G15" i="14"/>
  <c r="BM16" i="28"/>
  <c r="G23" i="14"/>
  <c r="BM24" i="28"/>
  <c r="J21" i="16"/>
  <c r="BX22" i="28"/>
  <c r="N15" i="20"/>
  <c r="CC16" i="28"/>
  <c r="N19" i="20"/>
  <c r="CC20" i="28"/>
  <c r="F31" i="20"/>
  <c r="CA32" i="28"/>
  <c r="F16" i="17"/>
  <c r="CE17" i="28"/>
  <c r="F20" i="17"/>
  <c r="CE21" i="28"/>
  <c r="J26" i="17"/>
  <c r="CF27" i="28"/>
  <c r="J34" i="17"/>
  <c r="CF35" i="28"/>
  <c r="CF39" i="28"/>
  <c r="J19" i="18"/>
  <c r="CJ20" i="28"/>
  <c r="R10" i="26"/>
  <c r="CW11" i="28"/>
  <c r="O11" i="26"/>
  <c r="CV12" i="28"/>
  <c r="K15" i="34"/>
  <c r="DO16" i="28"/>
  <c r="J19" i="34"/>
  <c r="DO20" i="28"/>
  <c r="J27" i="34"/>
  <c r="DO28" i="28"/>
  <c r="J35" i="34"/>
  <c r="DO36" i="28"/>
  <c r="BF15" i="28"/>
  <c r="BH35" i="28"/>
  <c r="K37" i="28"/>
  <c r="BR39" i="28"/>
  <c r="G22" i="37"/>
  <c r="M22" i="37" s="1"/>
  <c r="CY23" i="28"/>
  <c r="O14" i="2"/>
  <c r="L15" i="28"/>
  <c r="J16" i="2"/>
  <c r="K17" i="28"/>
  <c r="O30" i="2"/>
  <c r="L31" i="28"/>
  <c r="R36" i="2"/>
  <c r="M37" i="28"/>
  <c r="F9" i="4"/>
  <c r="V10" i="28"/>
  <c r="G21" i="4"/>
  <c r="V22" i="28"/>
  <c r="N29" i="4"/>
  <c r="X30" i="28"/>
  <c r="N37" i="4"/>
  <c r="X38" i="28"/>
  <c r="O13" i="8"/>
  <c r="AP14" i="28"/>
  <c r="F25" i="8"/>
  <c r="AN26" i="28"/>
  <c r="F33" i="8"/>
  <c r="AN34" i="28"/>
  <c r="N9" i="12"/>
  <c r="BH10" i="28"/>
  <c r="F22" i="12"/>
  <c r="BF23" i="28"/>
  <c r="J32" i="12"/>
  <c r="BG33" i="28"/>
  <c r="J36" i="12"/>
  <c r="BG37" i="28"/>
  <c r="F16" i="13"/>
  <c r="BJ17" i="28"/>
  <c r="J34" i="13"/>
  <c r="BK35" i="28"/>
  <c r="F11" i="14"/>
  <c r="BM12" i="28"/>
  <c r="O23" i="14"/>
  <c r="BO24" i="28"/>
  <c r="F27" i="14"/>
  <c r="BM28" i="28"/>
  <c r="K15" i="18"/>
  <c r="CJ16" i="28"/>
  <c r="BJ33" i="28"/>
  <c r="BQ37" i="28"/>
  <c r="AP18" i="28"/>
  <c r="L44" i="23"/>
  <c r="J16" i="34"/>
  <c r="DO17" i="28"/>
  <c r="J18" i="34"/>
  <c r="DO19" i="28"/>
  <c r="J20" i="34"/>
  <c r="DO21" i="28"/>
  <c r="K22" i="34"/>
  <c r="DO23" i="28"/>
  <c r="J24" i="34"/>
  <c r="DO25" i="28"/>
  <c r="J28" i="34"/>
  <c r="DO29" i="28"/>
  <c r="J30" i="34"/>
  <c r="DO31" i="28"/>
  <c r="J32" i="34"/>
  <c r="DO33" i="28"/>
  <c r="K34" i="34"/>
  <c r="DO35" i="28"/>
  <c r="J36" i="34"/>
  <c r="DO37" i="28"/>
  <c r="K38" i="34"/>
  <c r="DO39" i="28"/>
  <c r="BR14" i="28"/>
  <c r="BO17" i="28"/>
  <c r="BM21" i="28"/>
  <c r="BK22" i="28"/>
  <c r="BX39" i="28"/>
  <c r="CB40" i="24"/>
  <c r="F29" i="25" s="1"/>
  <c r="L29" i="25" s="1"/>
  <c r="BN11" i="28"/>
  <c r="CB12" i="28"/>
  <c r="BX15" i="28"/>
  <c r="BR18" i="28"/>
  <c r="BY21" i="28"/>
  <c r="BM33" i="28"/>
  <c r="BX11" i="28"/>
  <c r="BX19" i="28"/>
  <c r="BK30" i="28"/>
  <c r="P38" i="16"/>
  <c r="AV40" i="24"/>
  <c r="E22" i="25" s="1"/>
  <c r="K22" i="25" s="1"/>
  <c r="DF40" i="24"/>
  <c r="F37" i="25" s="1"/>
  <c r="L37" i="25" s="1"/>
  <c r="AH18" i="28"/>
  <c r="X19" i="28"/>
  <c r="AI20" i="28"/>
  <c r="CR21" i="28"/>
  <c r="AG24" i="28"/>
  <c r="D30" i="28"/>
  <c r="O36" i="28"/>
  <c r="BH39" i="28"/>
  <c r="H40" i="24"/>
  <c r="F12" i="25" s="1"/>
  <c r="L12" i="25" s="1"/>
  <c r="AR40" i="24"/>
  <c r="E21" i="25" s="1"/>
  <c r="K21" i="25" s="1"/>
  <c r="AT40" i="24"/>
  <c r="G21" i="25" s="1"/>
  <c r="M21" i="25" s="1"/>
  <c r="BF40" i="24"/>
  <c r="E24" i="25" s="1"/>
  <c r="K24" i="25" s="1"/>
  <c r="BH40" i="24"/>
  <c r="G24" i="25" s="1"/>
  <c r="M24" i="25" s="1"/>
  <c r="G38" i="12"/>
  <c r="CF40" i="24"/>
  <c r="F30" i="25" s="1"/>
  <c r="L30" i="25" s="1"/>
  <c r="CV40" i="24"/>
  <c r="F32" i="25" s="1"/>
  <c r="L32" i="25" s="1"/>
  <c r="CZ40" i="24"/>
  <c r="F33" i="25" s="1"/>
  <c r="L33" i="25" s="1"/>
  <c r="L40" i="24"/>
  <c r="F14" i="25" s="1"/>
  <c r="L14" i="25" s="1"/>
  <c r="AN40" i="24"/>
  <c r="E20" i="25" s="1"/>
  <c r="K20" i="25" s="1"/>
  <c r="DK40" i="24"/>
  <c r="E34" i="25" s="1"/>
  <c r="K34" i="25" s="1"/>
  <c r="O12" i="28"/>
  <c r="AH14" i="28"/>
  <c r="BQ15" i="28"/>
  <c r="P18" i="28"/>
  <c r="BQ19" i="28"/>
  <c r="Q24" i="28"/>
  <c r="AI28" i="28"/>
  <c r="CU38" i="28"/>
  <c r="BQ39" i="28"/>
  <c r="G40" i="24"/>
  <c r="E12" i="25" s="1"/>
  <c r="K12" i="25" s="1"/>
  <c r="O38" i="12"/>
  <c r="BJ40" i="24"/>
  <c r="E25" i="25" s="1"/>
  <c r="K25" i="25" s="1"/>
  <c r="BQ40" i="24"/>
  <c r="E27" i="25" s="1"/>
  <c r="K27" i="25" s="1"/>
  <c r="CA40" i="24"/>
  <c r="E29" i="25" s="1"/>
  <c r="K29" i="25" s="1"/>
  <c r="CE40" i="24"/>
  <c r="E30" i="25" s="1"/>
  <c r="K30" i="25" s="1"/>
  <c r="CU40" i="24"/>
  <c r="E32" i="25" s="1"/>
  <c r="K32" i="25" s="1"/>
  <c r="DE40" i="24"/>
  <c r="E37" i="25" s="1"/>
  <c r="K37" i="25" s="1"/>
  <c r="J38" i="34"/>
  <c r="DB39" i="28"/>
  <c r="DL40" i="24"/>
  <c r="F34" i="25" s="1"/>
  <c r="L34" i="25" s="1"/>
  <c r="BM40" i="24"/>
  <c r="D26" i="25" s="1"/>
  <c r="J26" i="25" s="1"/>
  <c r="BN40" i="24"/>
  <c r="E26" i="25" s="1"/>
  <c r="K26" i="25" s="1"/>
  <c r="DC40" i="24"/>
  <c r="F36" i="25" s="1"/>
  <c r="L36" i="25" s="1"/>
  <c r="DO40" i="24"/>
  <c r="F35" i="25" s="1"/>
  <c r="L35" i="25" s="1"/>
  <c r="BR40" i="24"/>
  <c r="G27" i="25" s="1"/>
  <c r="M27" i="25" s="1"/>
  <c r="CY40" i="24"/>
  <c r="E33" i="25" s="1"/>
  <c r="K33" i="25" s="1"/>
  <c r="BQ11" i="28"/>
  <c r="Q12" i="28"/>
  <c r="AI12" i="28"/>
  <c r="AG20" i="28"/>
  <c r="BR21" i="28"/>
  <c r="K26" i="28"/>
  <c r="BQ27" i="28"/>
  <c r="O28" i="28"/>
  <c r="AI36" i="28"/>
  <c r="AB40" i="24"/>
  <c r="G17" i="25" s="1"/>
  <c r="M17" i="25" s="1"/>
  <c r="CR40" i="24"/>
  <c r="F13" i="25" s="1"/>
  <c r="L13" i="25" s="1"/>
  <c r="M40" i="24"/>
  <c r="G14" i="25" s="1"/>
  <c r="M14" i="25" s="1"/>
  <c r="K38" i="12"/>
  <c r="BO40" i="24"/>
  <c r="G26" i="25" s="1"/>
  <c r="M26" i="25" s="1"/>
  <c r="BW40" i="24"/>
  <c r="E28" i="25" s="1"/>
  <c r="K28" i="25" s="1"/>
  <c r="CJ40" i="24"/>
  <c r="F31" i="25" s="1"/>
  <c r="L31" i="25" s="1"/>
  <c r="DB40" i="24"/>
  <c r="E36" i="25" s="1"/>
  <c r="K36" i="25" s="1"/>
  <c r="V23" i="28"/>
  <c r="X27" i="28"/>
  <c r="W33" i="28"/>
  <c r="X35" i="28"/>
  <c r="V11" i="28"/>
  <c r="W21" i="28"/>
  <c r="W25" i="28"/>
  <c r="X31" i="28"/>
  <c r="P15" i="28"/>
  <c r="O17" i="28"/>
  <c r="P31" i="28"/>
  <c r="Q9" i="28"/>
  <c r="O29" i="28"/>
  <c r="Q38" i="28"/>
  <c r="N37" i="3"/>
  <c r="G19" i="2"/>
  <c r="J20" i="28"/>
  <c r="G27" i="2"/>
  <c r="J28" i="28"/>
  <c r="L28" i="28"/>
  <c r="L36" i="28"/>
  <c r="G30" i="2"/>
  <c r="J31" i="28"/>
  <c r="F17" i="2"/>
  <c r="V17" i="2" s="1"/>
  <c r="X17" i="2" s="1"/>
  <c r="J18" i="28"/>
  <c r="F21" i="2"/>
  <c r="J22" i="28"/>
  <c r="G11" i="2"/>
  <c r="J12" i="28"/>
  <c r="M18" i="28"/>
  <c r="F32" i="2"/>
  <c r="J33" i="28"/>
  <c r="J9" i="23"/>
  <c r="CQ10" i="28"/>
  <c r="J11" i="23"/>
  <c r="CQ12" i="28"/>
  <c r="J13" i="23"/>
  <c r="CQ14" i="28"/>
  <c r="K14" i="23"/>
  <c r="CQ15" i="28"/>
  <c r="BY39" i="28"/>
  <c r="AO39" i="28"/>
  <c r="AV39" i="28"/>
  <c r="BW39" i="28"/>
  <c r="J38" i="15"/>
  <c r="G38" i="20"/>
  <c r="BK39" i="28"/>
  <c r="L38" i="29"/>
  <c r="D17" i="28"/>
  <c r="D21" i="28"/>
  <c r="AI21" i="28"/>
  <c r="G24" i="28"/>
  <c r="CZ29" i="28"/>
  <c r="CZ21" i="28"/>
  <c r="E23" i="28"/>
  <c r="E27" i="28"/>
  <c r="D29" i="28"/>
  <c r="E31" i="28"/>
  <c r="CB9" i="28"/>
  <c r="CY27" i="28"/>
  <c r="BW34" i="28"/>
  <c r="CB36" i="28"/>
  <c r="BF10" i="28"/>
  <c r="CY10" i="28"/>
  <c r="G38" i="37"/>
  <c r="M38" i="37" s="1"/>
  <c r="CY39" i="28"/>
  <c r="F11" i="21"/>
  <c r="L11" i="21" s="1"/>
  <c r="G12" i="28"/>
  <c r="G15" i="21"/>
  <c r="G16" i="28"/>
  <c r="J17" i="21"/>
  <c r="H18" i="28"/>
  <c r="J21" i="21"/>
  <c r="N21" i="21" s="1"/>
  <c r="P21" i="21" s="1"/>
  <c r="H22" i="28"/>
  <c r="J29" i="21"/>
  <c r="N29" i="21" s="1"/>
  <c r="P29" i="21" s="1"/>
  <c r="H30" i="28"/>
  <c r="J33" i="21"/>
  <c r="H34" i="28"/>
  <c r="J37" i="21"/>
  <c r="L37" i="21" s="1"/>
  <c r="H38" i="28"/>
  <c r="K14" i="5"/>
  <c r="Q14" i="5" s="1"/>
  <c r="AA15" i="28"/>
  <c r="K22" i="5"/>
  <c r="AA23" i="28"/>
  <c r="G25" i="2"/>
  <c r="O25" i="2"/>
  <c r="U25" i="2" s="1"/>
  <c r="L26" i="28"/>
  <c r="G11" i="6"/>
  <c r="M11" i="6" s="1"/>
  <c r="AD12" i="28"/>
  <c r="F24" i="9"/>
  <c r="AR25" i="28"/>
  <c r="J17" i="11"/>
  <c r="P17" i="11" s="1"/>
  <c r="AZ18" i="28"/>
  <c r="N10" i="14"/>
  <c r="BO11" i="28"/>
  <c r="G18" i="14"/>
  <c r="BM19" i="28"/>
  <c r="N33" i="16"/>
  <c r="BY34" i="28"/>
  <c r="J15" i="20"/>
  <c r="CB16" i="28"/>
  <c r="J19" i="20"/>
  <c r="CB20" i="28"/>
  <c r="G21" i="20"/>
  <c r="CA22" i="28"/>
  <c r="O25" i="20"/>
  <c r="CC26" i="28"/>
  <c r="J27" i="20"/>
  <c r="CB28" i="28"/>
  <c r="F37" i="20"/>
  <c r="CA38" i="28"/>
  <c r="J28" i="18"/>
  <c r="R28" i="18" s="1"/>
  <c r="T28" i="18" s="1"/>
  <c r="CJ29" i="28"/>
  <c r="F38" i="18"/>
  <c r="G38" i="18"/>
  <c r="CI39" i="28"/>
  <c r="Z9" i="28"/>
  <c r="AB17" i="28"/>
  <c r="G9" i="1"/>
  <c r="M9" i="1" s="1"/>
  <c r="D10" i="28"/>
  <c r="K15" i="1"/>
  <c r="E16" i="28"/>
  <c r="K27" i="1"/>
  <c r="E28" i="28"/>
  <c r="J17" i="37"/>
  <c r="N17" i="37" s="1"/>
  <c r="P17" i="37" s="1"/>
  <c r="CZ18" i="28"/>
  <c r="E20" i="28"/>
  <c r="Z37" i="28"/>
  <c r="R28" i="26"/>
  <c r="CW29" i="28"/>
  <c r="R36" i="26"/>
  <c r="CW37" i="28"/>
  <c r="G14" i="33"/>
  <c r="DK15" i="28"/>
  <c r="J16" i="33"/>
  <c r="DL17" i="28"/>
  <c r="J20" i="33"/>
  <c r="DL21" i="28"/>
  <c r="G22" i="33"/>
  <c r="DK23" i="28"/>
  <c r="J24" i="33"/>
  <c r="DL25" i="28"/>
  <c r="K32" i="33"/>
  <c r="DL33" i="28"/>
  <c r="DL37" i="28"/>
  <c r="Z33" i="28"/>
  <c r="G13" i="1"/>
  <c r="D14" i="28"/>
  <c r="G21" i="1"/>
  <c r="D22" i="28"/>
  <c r="G25" i="1"/>
  <c r="D26" i="28"/>
  <c r="J8" i="37"/>
  <c r="N8" i="37" s="1"/>
  <c r="P8" i="37" s="1"/>
  <c r="CZ9" i="28"/>
  <c r="F10" i="37"/>
  <c r="L10" i="37" s="1"/>
  <c r="CY11" i="28"/>
  <c r="G15" i="37"/>
  <c r="CY16" i="28"/>
  <c r="J29" i="37"/>
  <c r="L29" i="37" s="1"/>
  <c r="CZ30" i="28"/>
  <c r="D18" i="28"/>
  <c r="AD28" i="28"/>
  <c r="AI29" i="28"/>
  <c r="J10" i="26"/>
  <c r="CU11" i="28"/>
  <c r="J16" i="26"/>
  <c r="CU17" i="28"/>
  <c r="R16" i="26"/>
  <c r="CW17" i="28"/>
  <c r="K18" i="26"/>
  <c r="CU19" i="28"/>
  <c r="S18" i="26"/>
  <c r="CW19" i="28"/>
  <c r="F25" i="26"/>
  <c r="CT26" i="28"/>
  <c r="N25" i="26"/>
  <c r="CV26" i="28"/>
  <c r="K27" i="26"/>
  <c r="CU28" i="28"/>
  <c r="S27" i="26"/>
  <c r="CW28" i="28"/>
  <c r="R27" i="26"/>
  <c r="F10" i="23"/>
  <c r="CP11" i="28"/>
  <c r="F11" i="23"/>
  <c r="CP12" i="28"/>
  <c r="F13" i="23"/>
  <c r="CP14" i="28"/>
  <c r="F17" i="23"/>
  <c r="CP18" i="28"/>
  <c r="F21" i="23"/>
  <c r="CP22" i="28"/>
  <c r="F23" i="23"/>
  <c r="CP24" i="28"/>
  <c r="F25" i="23"/>
  <c r="CP26" i="28"/>
  <c r="F26" i="23"/>
  <c r="CP27" i="28"/>
  <c r="F33" i="23"/>
  <c r="CP34" i="28"/>
  <c r="G34" i="23"/>
  <c r="CP35" i="28"/>
  <c r="F36" i="23"/>
  <c r="CP37" i="28"/>
  <c r="F11" i="33"/>
  <c r="DK12" i="28"/>
  <c r="G15" i="33"/>
  <c r="DK16" i="28"/>
  <c r="F19" i="33"/>
  <c r="DK20" i="28"/>
  <c r="F23" i="33"/>
  <c r="DK24" i="28"/>
  <c r="F27" i="33"/>
  <c r="DK28" i="28"/>
  <c r="G35" i="33"/>
  <c r="DK36" i="28"/>
  <c r="DL38" i="28"/>
  <c r="F11" i="34"/>
  <c r="DN12" i="28"/>
  <c r="F19" i="34"/>
  <c r="DN20" i="28"/>
  <c r="J10" i="35"/>
  <c r="DC11" i="28"/>
  <c r="K14" i="35"/>
  <c r="DC15" i="28"/>
  <c r="J16" i="35"/>
  <c r="DC17" i="28"/>
  <c r="G19" i="35"/>
  <c r="DB20" i="28"/>
  <c r="J20" i="35"/>
  <c r="DC21" i="28"/>
  <c r="F21" i="35"/>
  <c r="DB22" i="28"/>
  <c r="F25" i="35"/>
  <c r="DB26" i="28"/>
  <c r="J28" i="35"/>
  <c r="DC29" i="28"/>
  <c r="F29" i="35"/>
  <c r="DB30" i="28"/>
  <c r="J32" i="35"/>
  <c r="DC33" i="28"/>
  <c r="F33" i="35"/>
  <c r="DB34" i="28"/>
  <c r="G35" i="35"/>
  <c r="DB36" i="28"/>
  <c r="J36" i="35"/>
  <c r="DC37" i="28"/>
  <c r="F37" i="35"/>
  <c r="DB38" i="28"/>
  <c r="J11" i="36"/>
  <c r="DI12" i="28"/>
  <c r="F14" i="36"/>
  <c r="DH15" i="28"/>
  <c r="J15" i="36"/>
  <c r="DI16" i="28"/>
  <c r="J17" i="36"/>
  <c r="DI18" i="28"/>
  <c r="F18" i="36"/>
  <c r="DH19" i="28"/>
  <c r="K19" i="36"/>
  <c r="DI20" i="28"/>
  <c r="F22" i="36"/>
  <c r="DH23" i="28"/>
  <c r="K23" i="36"/>
  <c r="DI24" i="28"/>
  <c r="K25" i="36"/>
  <c r="DI26" i="28"/>
  <c r="F26" i="36"/>
  <c r="DH27" i="28"/>
  <c r="K33" i="36"/>
  <c r="DI34" i="28"/>
  <c r="F34" i="36"/>
  <c r="DH35" i="28"/>
  <c r="F38" i="36"/>
  <c r="DH39" i="28"/>
  <c r="J11" i="33"/>
  <c r="DL12" i="28"/>
  <c r="K15" i="33"/>
  <c r="DL16" i="28"/>
  <c r="F29" i="33"/>
  <c r="DK30" i="28"/>
  <c r="F33" i="33"/>
  <c r="DK34" i="28"/>
  <c r="K35" i="33"/>
  <c r="DL36" i="28"/>
  <c r="F37" i="33"/>
  <c r="DK38" i="28"/>
  <c r="F16" i="34"/>
  <c r="DN17" i="28"/>
  <c r="F18" i="34"/>
  <c r="DN19" i="28"/>
  <c r="F20" i="34"/>
  <c r="DN21" i="28"/>
  <c r="G22" i="34"/>
  <c r="DN23" i="28"/>
  <c r="F24" i="34"/>
  <c r="DN25" i="28"/>
  <c r="F28" i="34"/>
  <c r="DN29" i="28"/>
  <c r="F32" i="34"/>
  <c r="L32" i="34" s="1"/>
  <c r="DN33" i="28"/>
  <c r="G34" i="34"/>
  <c r="DN35" i="28"/>
  <c r="F36" i="34"/>
  <c r="DN37" i="28"/>
  <c r="F38" i="34"/>
  <c r="DN39" i="28"/>
  <c r="F10" i="35"/>
  <c r="DB11" i="28"/>
  <c r="J17" i="35"/>
  <c r="DC18" i="28"/>
  <c r="K19" i="35"/>
  <c r="DC20" i="28"/>
  <c r="F20" i="35"/>
  <c r="DB21" i="28"/>
  <c r="J21" i="35"/>
  <c r="DC22" i="28"/>
  <c r="K23" i="35"/>
  <c r="DC24" i="28"/>
  <c r="F24" i="35"/>
  <c r="DB25" i="28"/>
  <c r="J25" i="35"/>
  <c r="DC26" i="28"/>
  <c r="F28" i="35"/>
  <c r="DB29" i="28"/>
  <c r="J29" i="35"/>
  <c r="DC30" i="28"/>
  <c r="F32" i="35"/>
  <c r="L32" i="35" s="1"/>
  <c r="DB33" i="28"/>
  <c r="J33" i="35"/>
  <c r="DC34" i="28"/>
  <c r="K35" i="35"/>
  <c r="DC36" i="28"/>
  <c r="J37" i="35"/>
  <c r="DC38" i="28"/>
  <c r="J10" i="36"/>
  <c r="DI11" i="28"/>
  <c r="F13" i="36"/>
  <c r="DH14" i="28"/>
  <c r="J14" i="36"/>
  <c r="DI15" i="28"/>
  <c r="F15" i="36"/>
  <c r="N15" i="36" s="1"/>
  <c r="DH16" i="28"/>
  <c r="F17" i="36"/>
  <c r="L17" i="36" s="1"/>
  <c r="DH18" i="28"/>
  <c r="F19" i="36"/>
  <c r="DH20" i="28"/>
  <c r="G25" i="36"/>
  <c r="DH26" i="28"/>
  <c r="F27" i="36"/>
  <c r="DH28" i="28"/>
  <c r="G29" i="36"/>
  <c r="DH30" i="28"/>
  <c r="J34" i="36"/>
  <c r="DI35" i="28"/>
  <c r="F37" i="36"/>
  <c r="DH38" i="28"/>
  <c r="J38" i="36"/>
  <c r="DI39" i="28"/>
  <c r="F16" i="33"/>
  <c r="DK17" i="28"/>
  <c r="J18" i="33"/>
  <c r="DL19" i="28"/>
  <c r="F20" i="33"/>
  <c r="DK21" i="28"/>
  <c r="K22" i="33"/>
  <c r="DL23" i="28"/>
  <c r="F24" i="33"/>
  <c r="DK25" i="28"/>
  <c r="F28" i="33"/>
  <c r="DK29" i="28"/>
  <c r="G32" i="33"/>
  <c r="DK33" i="28"/>
  <c r="F36" i="33"/>
  <c r="DK37" i="28"/>
  <c r="H10" i="28"/>
  <c r="Q10" i="28"/>
  <c r="F9" i="23"/>
  <c r="CP10" i="28"/>
  <c r="G9" i="34"/>
  <c r="DN10" i="28"/>
  <c r="J9" i="36"/>
  <c r="DI10" i="28"/>
  <c r="L10" i="28"/>
  <c r="J9" i="35"/>
  <c r="DC10" i="28"/>
  <c r="CT10" i="28"/>
  <c r="K8" i="33"/>
  <c r="DL9" i="28"/>
  <c r="G8" i="33"/>
  <c r="DK9" i="28"/>
  <c r="N20" i="9"/>
  <c r="AT21" i="28"/>
  <c r="F15" i="10"/>
  <c r="L15" i="10" s="1"/>
  <c r="AV16" i="28"/>
  <c r="J13" i="11"/>
  <c r="AZ14" i="28"/>
  <c r="N19" i="11"/>
  <c r="BA20" i="28"/>
  <c r="J21" i="11"/>
  <c r="R21" i="11" s="1"/>
  <c r="T21" i="11" s="1"/>
  <c r="AZ22" i="28"/>
  <c r="J25" i="11"/>
  <c r="AZ26" i="28"/>
  <c r="G27" i="11"/>
  <c r="AY28" i="28"/>
  <c r="J33" i="11"/>
  <c r="AZ34" i="28"/>
  <c r="O35" i="11"/>
  <c r="BA36" i="28"/>
  <c r="F36" i="12"/>
  <c r="BF37" i="28"/>
  <c r="G14" i="14"/>
  <c r="BM15" i="28"/>
  <c r="J16" i="14"/>
  <c r="BN17" i="28"/>
  <c r="J24" i="14"/>
  <c r="BN25" i="28"/>
  <c r="J36" i="14"/>
  <c r="BN37" i="28"/>
  <c r="G38" i="14"/>
  <c r="BM39" i="28"/>
  <c r="F38" i="14"/>
  <c r="F38" i="1"/>
  <c r="D39" i="28"/>
  <c r="F37" i="5"/>
  <c r="Z38" i="28"/>
  <c r="G38" i="6"/>
  <c r="F38" i="6"/>
  <c r="AD39" i="28"/>
  <c r="K23" i="7"/>
  <c r="Q23" i="7" s="1"/>
  <c r="AH24" i="28"/>
  <c r="O8" i="8"/>
  <c r="Q8" i="8" s="1"/>
  <c r="AP9" i="28"/>
  <c r="J10" i="8"/>
  <c r="AO11" i="28"/>
  <c r="F20" i="8"/>
  <c r="AN21" i="28"/>
  <c r="N20" i="8"/>
  <c r="AP21" i="28"/>
  <c r="G24" i="8"/>
  <c r="F24" i="8"/>
  <c r="AN25" i="28"/>
  <c r="O22" i="17"/>
  <c r="CG23" i="28"/>
  <c r="F26" i="17"/>
  <c r="CE27" i="28"/>
  <c r="N26" i="17"/>
  <c r="CG27" i="28"/>
  <c r="F30" i="17"/>
  <c r="CE31" i="28"/>
  <c r="J32" i="17"/>
  <c r="CF33" i="28"/>
  <c r="F38" i="17"/>
  <c r="CE39" i="28"/>
  <c r="N38" i="17"/>
  <c r="CG39" i="28"/>
  <c r="F27" i="18"/>
  <c r="CI28" i="28"/>
  <c r="N38" i="18"/>
  <c r="CK39" i="28"/>
  <c r="G8" i="9"/>
  <c r="AR9" i="28"/>
  <c r="N28" i="9"/>
  <c r="AT29" i="28"/>
  <c r="J9" i="11"/>
  <c r="P9" i="11" s="1"/>
  <c r="AZ10" i="28"/>
  <c r="F19" i="11"/>
  <c r="AY20" i="28"/>
  <c r="G35" i="11"/>
  <c r="AY36" i="28"/>
  <c r="J37" i="11"/>
  <c r="AZ38" i="28"/>
  <c r="N18" i="14"/>
  <c r="BO19" i="28"/>
  <c r="J20" i="14"/>
  <c r="BN21" i="28"/>
  <c r="J28" i="14"/>
  <c r="BN29" i="28"/>
  <c r="O38" i="14"/>
  <c r="N38" i="14"/>
  <c r="N9" i="5"/>
  <c r="AB10" i="28"/>
  <c r="BO15" i="28"/>
  <c r="P17" i="28"/>
  <c r="AH20" i="28"/>
  <c r="AH28" i="28"/>
  <c r="BJ34" i="28"/>
  <c r="K38" i="14"/>
  <c r="J38" i="14"/>
  <c r="BN39" i="28"/>
  <c r="F27" i="15"/>
  <c r="BQ28" i="28"/>
  <c r="F35" i="15"/>
  <c r="BQ36" i="28"/>
  <c r="J13" i="16"/>
  <c r="BX14" i="28"/>
  <c r="J25" i="16"/>
  <c r="BX26" i="28"/>
  <c r="J29" i="16"/>
  <c r="BX30" i="28"/>
  <c r="F15" i="20"/>
  <c r="CA16" i="28"/>
  <c r="F19" i="20"/>
  <c r="CA20" i="28"/>
  <c r="K21" i="20"/>
  <c r="CB22" i="28"/>
  <c r="K25" i="20"/>
  <c r="CB26" i="28"/>
  <c r="F27" i="20"/>
  <c r="CA28" i="28"/>
  <c r="N27" i="20"/>
  <c r="CC28" i="28"/>
  <c r="N31" i="20"/>
  <c r="CC32" i="28"/>
  <c r="F35" i="20"/>
  <c r="CA36" i="28"/>
  <c r="N35" i="20"/>
  <c r="CC36" i="28"/>
  <c r="K37" i="20"/>
  <c r="CB38" i="28"/>
  <c r="N38" i="20"/>
  <c r="O38" i="20"/>
  <c r="N16" i="9"/>
  <c r="AT17" i="28"/>
  <c r="F36" i="9"/>
  <c r="AR37" i="28"/>
  <c r="F31" i="10"/>
  <c r="L31" i="10" s="1"/>
  <c r="AV32" i="28"/>
  <c r="O27" i="11"/>
  <c r="BA28" i="28"/>
  <c r="J29" i="11"/>
  <c r="AZ30" i="28"/>
  <c r="F21" i="13"/>
  <c r="N21" i="13" s="1"/>
  <c r="P21" i="13" s="1"/>
  <c r="BJ22" i="28"/>
  <c r="F10" i="14"/>
  <c r="BM11" i="28"/>
  <c r="O30" i="14"/>
  <c r="BO31" i="28"/>
  <c r="N34" i="14"/>
  <c r="BO35" i="28"/>
  <c r="AV12" i="28"/>
  <c r="AR21" i="28"/>
  <c r="AO23" i="28"/>
  <c r="CG31" i="28"/>
  <c r="K38" i="6"/>
  <c r="AE39" i="28"/>
  <c r="J38" i="6"/>
  <c r="Q24" i="5"/>
  <c r="F32" i="7"/>
  <c r="AG33" i="28"/>
  <c r="O11" i="8"/>
  <c r="AP12" i="28"/>
  <c r="K13" i="8"/>
  <c r="AO14" i="28"/>
  <c r="N19" i="8"/>
  <c r="AP20" i="28"/>
  <c r="J36" i="8"/>
  <c r="AO37" i="28"/>
  <c r="F11" i="12"/>
  <c r="BF12" i="28"/>
  <c r="F27" i="12"/>
  <c r="BF28" i="28"/>
  <c r="J24" i="13"/>
  <c r="BK25" i="28"/>
  <c r="K8" i="16"/>
  <c r="Q8" i="16" s="1"/>
  <c r="BX9" i="28"/>
  <c r="F10" i="16"/>
  <c r="BW11" i="28"/>
  <c r="F22" i="16"/>
  <c r="BW23" i="28"/>
  <c r="F30" i="16"/>
  <c r="BW31" i="28"/>
  <c r="N11" i="20"/>
  <c r="CC12" i="28"/>
  <c r="F17" i="17"/>
  <c r="CE18" i="28"/>
  <c r="F21" i="17"/>
  <c r="CE22" i="28"/>
  <c r="N32" i="7"/>
  <c r="AI33" i="28"/>
  <c r="F36" i="7"/>
  <c r="AG37" i="28"/>
  <c r="N36" i="7"/>
  <c r="AI37" i="28"/>
  <c r="F19" i="8"/>
  <c r="AN20" i="28"/>
  <c r="N30" i="8"/>
  <c r="AP31" i="28"/>
  <c r="K25" i="9"/>
  <c r="AS26" i="28"/>
  <c r="K21" i="12"/>
  <c r="Q21" i="12" s="1"/>
  <c r="BG22" i="28"/>
  <c r="J14" i="15"/>
  <c r="BR15" i="28"/>
  <c r="N14" i="16"/>
  <c r="BY15" i="28"/>
  <c r="N22" i="16"/>
  <c r="BY23" i="28"/>
  <c r="J24" i="16"/>
  <c r="BX25" i="28"/>
  <c r="F26" i="16"/>
  <c r="BW27" i="28"/>
  <c r="N30" i="16"/>
  <c r="BY31" i="28"/>
  <c r="J32" i="16"/>
  <c r="BX33" i="28"/>
  <c r="BH12" i="28"/>
  <c r="K9" i="8"/>
  <c r="AO10" i="28"/>
  <c r="K9" i="9"/>
  <c r="AS10" i="28"/>
  <c r="K29" i="9"/>
  <c r="AS30" i="28"/>
  <c r="K33" i="9"/>
  <c r="AS34" i="28"/>
  <c r="J37" i="9"/>
  <c r="AS38" i="28"/>
  <c r="J16" i="11"/>
  <c r="AZ17" i="28"/>
  <c r="O15" i="12"/>
  <c r="BH16" i="28"/>
  <c r="F18" i="13"/>
  <c r="BJ19" i="28"/>
  <c r="N10" i="16"/>
  <c r="BY11" i="28"/>
  <c r="N26" i="16"/>
  <c r="BY27" i="28"/>
  <c r="N18" i="20"/>
  <c r="CC19" i="28"/>
  <c r="F22" i="20"/>
  <c r="CA23" i="28"/>
  <c r="N34" i="20"/>
  <c r="CC35" i="28"/>
  <c r="N17" i="17"/>
  <c r="CG18" i="28"/>
  <c r="CF20" i="28"/>
  <c r="N21" i="17"/>
  <c r="CG22" i="28"/>
  <c r="N25" i="17"/>
  <c r="CG26" i="28"/>
  <c r="G10" i="18"/>
  <c r="CI11" i="28"/>
  <c r="G26" i="18"/>
  <c r="CI27" i="28"/>
  <c r="F30" i="18"/>
  <c r="CI31" i="28"/>
  <c r="N30" i="18"/>
  <c r="CK31" i="28"/>
  <c r="J32" i="18"/>
  <c r="CJ33" i="28"/>
  <c r="O34" i="18"/>
  <c r="CK35" i="28"/>
  <c r="N34" i="18"/>
  <c r="F21" i="5"/>
  <c r="Z22" i="28"/>
  <c r="J34" i="4"/>
  <c r="R34" i="4" s="1"/>
  <c r="T34" i="4" s="1"/>
  <c r="W35" i="28"/>
  <c r="J20" i="6"/>
  <c r="AE21" i="28"/>
  <c r="J24" i="6"/>
  <c r="AE25" i="28"/>
  <c r="J28" i="6"/>
  <c r="AE29" i="28"/>
  <c r="G9" i="7"/>
  <c r="AG10" i="28"/>
  <c r="F13" i="7"/>
  <c r="AG14" i="28"/>
  <c r="G17" i="7"/>
  <c r="AG18" i="28"/>
  <c r="O25" i="7"/>
  <c r="AI26" i="28"/>
  <c r="F29" i="7"/>
  <c r="AG30" i="28"/>
  <c r="N29" i="7"/>
  <c r="AI30" i="28"/>
  <c r="O29" i="7"/>
  <c r="G33" i="36"/>
  <c r="F33" i="36"/>
  <c r="F36" i="18"/>
  <c r="CI37" i="28"/>
  <c r="N36" i="18"/>
  <c r="CK37" i="28"/>
  <c r="K9" i="26"/>
  <c r="CU10" i="28"/>
  <c r="F10" i="26"/>
  <c r="CT11" i="28"/>
  <c r="N10" i="26"/>
  <c r="CV11" i="28"/>
  <c r="K11" i="26"/>
  <c r="CU12" i="28"/>
  <c r="S11" i="26"/>
  <c r="CW12" i="28"/>
  <c r="F16" i="26"/>
  <c r="CT17" i="28"/>
  <c r="N16" i="26"/>
  <c r="CV17" i="28"/>
  <c r="O18" i="26"/>
  <c r="CV19" i="28"/>
  <c r="J25" i="26"/>
  <c r="CU26" i="28"/>
  <c r="R25" i="26"/>
  <c r="CW26" i="28"/>
  <c r="F28" i="26"/>
  <c r="CT29" i="28"/>
  <c r="F36" i="26"/>
  <c r="CT37" i="28"/>
  <c r="J30" i="36"/>
  <c r="K30" i="36"/>
  <c r="V9" i="28"/>
  <c r="J35" i="18"/>
  <c r="CJ36" i="28"/>
  <c r="K35" i="18"/>
  <c r="J37" i="20"/>
  <c r="N37" i="20"/>
  <c r="F11" i="37"/>
  <c r="CY12" i="28"/>
  <c r="F14" i="21"/>
  <c r="G15" i="28"/>
  <c r="F26" i="21"/>
  <c r="G27" i="28"/>
  <c r="F9" i="5"/>
  <c r="Z10" i="28"/>
  <c r="J11" i="5"/>
  <c r="R11" i="5" s="1"/>
  <c r="T11" i="5" s="1"/>
  <c r="AA12" i="28"/>
  <c r="O13" i="5"/>
  <c r="AB14" i="28"/>
  <c r="N21" i="5"/>
  <c r="AB22" i="28"/>
  <c r="J27" i="5"/>
  <c r="AA28" i="28"/>
  <c r="G29" i="5"/>
  <c r="Z30" i="28"/>
  <c r="J35" i="5"/>
  <c r="AA36" i="28"/>
  <c r="J19" i="23"/>
  <c r="J26" i="23"/>
  <c r="J28" i="23"/>
  <c r="J29" i="23"/>
  <c r="J33" i="23"/>
  <c r="J20" i="3"/>
  <c r="R20" i="3" s="1"/>
  <c r="T20" i="3" s="1"/>
  <c r="P21" i="28"/>
  <c r="J28" i="3"/>
  <c r="P28" i="3" s="1"/>
  <c r="P29" i="28"/>
  <c r="K37" i="3"/>
  <c r="P38" i="28"/>
  <c r="J14" i="4"/>
  <c r="W15" i="28"/>
  <c r="J18" i="4"/>
  <c r="R18" i="4" s="1"/>
  <c r="T18" i="4" s="1"/>
  <c r="W19" i="28"/>
  <c r="N24" i="4"/>
  <c r="X25" i="28"/>
  <c r="J26" i="4"/>
  <c r="R26" i="4" s="1"/>
  <c r="T26" i="4" s="1"/>
  <c r="W27" i="28"/>
  <c r="J30" i="4"/>
  <c r="P30" i="4" s="1"/>
  <c r="W31" i="28"/>
  <c r="F36" i="4"/>
  <c r="V37" i="28"/>
  <c r="J8" i="6"/>
  <c r="AE9" i="28"/>
  <c r="F14" i="6"/>
  <c r="G14" i="6"/>
  <c r="N15" i="9"/>
  <c r="AT16" i="28"/>
  <c r="J17" i="9"/>
  <c r="AS18" i="28"/>
  <c r="G23" i="9"/>
  <c r="AR24" i="28"/>
  <c r="J18" i="10"/>
  <c r="AW19" i="28"/>
  <c r="J30" i="10"/>
  <c r="AW31" i="28"/>
  <c r="J24" i="11"/>
  <c r="AZ25" i="28"/>
  <c r="K32" i="11"/>
  <c r="AZ33" i="28"/>
  <c r="K13" i="12"/>
  <c r="Q13" i="12" s="1"/>
  <c r="BG14" i="28"/>
  <c r="G15" i="12"/>
  <c r="BF16" i="28"/>
  <c r="F19" i="12"/>
  <c r="BF20" i="28"/>
  <c r="N19" i="12"/>
  <c r="BH20" i="28"/>
  <c r="G23" i="12"/>
  <c r="BF24" i="28"/>
  <c r="O23" i="12"/>
  <c r="BH24" i="28"/>
  <c r="N27" i="12"/>
  <c r="BH28" i="28"/>
  <c r="F31" i="12"/>
  <c r="BF32" i="28"/>
  <c r="F14" i="13"/>
  <c r="BJ15" i="28"/>
  <c r="F22" i="13"/>
  <c r="BJ23" i="28"/>
  <c r="F26" i="13"/>
  <c r="L26" i="13" s="1"/>
  <c r="BJ27" i="28"/>
  <c r="J28" i="13"/>
  <c r="BK29" i="28"/>
  <c r="F30" i="13"/>
  <c r="BJ31" i="28"/>
  <c r="J36" i="13"/>
  <c r="BK37" i="28"/>
  <c r="K36" i="13"/>
  <c r="K15" i="17"/>
  <c r="Q15" i="17" s="1"/>
  <c r="CF16" i="28"/>
  <c r="G15" i="18"/>
  <c r="CI16" i="28"/>
  <c r="F19" i="18"/>
  <c r="CI20" i="28"/>
  <c r="R29" i="26"/>
  <c r="CW30" i="28"/>
  <c r="R33" i="26"/>
  <c r="CW34" i="28"/>
  <c r="R37" i="26"/>
  <c r="CW38" i="28"/>
  <c r="CZ10" i="28"/>
  <c r="W11" i="28"/>
  <c r="AB30" i="28"/>
  <c r="G21" i="8"/>
  <c r="AN22" i="28"/>
  <c r="G28" i="8"/>
  <c r="AN29" i="28"/>
  <c r="J30" i="8"/>
  <c r="AO31" i="28"/>
  <c r="F32" i="8"/>
  <c r="G32" i="8"/>
  <c r="AN33" i="28"/>
  <c r="J22" i="16"/>
  <c r="BX23" i="28"/>
  <c r="N24" i="16"/>
  <c r="BY25" i="28"/>
  <c r="J26" i="16"/>
  <c r="BX27" i="28"/>
  <c r="F32" i="16"/>
  <c r="BW33" i="28"/>
  <c r="N34" i="17"/>
  <c r="CG35" i="28"/>
  <c r="O15" i="18"/>
  <c r="CK16" i="28"/>
  <c r="N27" i="18"/>
  <c r="CK28" i="28"/>
  <c r="O22" i="26"/>
  <c r="CV23" i="28"/>
  <c r="J29" i="26"/>
  <c r="CU30" i="28"/>
  <c r="J33" i="26"/>
  <c r="CU34" i="28"/>
  <c r="CI12" i="28"/>
  <c r="L33" i="28"/>
  <c r="CE35" i="28"/>
  <c r="CV36" i="28"/>
  <c r="K21" i="6"/>
  <c r="AE22" i="28"/>
  <c r="F16" i="7"/>
  <c r="AG17" i="28"/>
  <c r="N16" i="7"/>
  <c r="AI17" i="28"/>
  <c r="F20" i="7"/>
  <c r="AG21" i="28"/>
  <c r="J22" i="7"/>
  <c r="AH23" i="28"/>
  <c r="F28" i="7"/>
  <c r="AG29" i="28"/>
  <c r="G35" i="7"/>
  <c r="Q35" i="7" s="1"/>
  <c r="AG36" i="28"/>
  <c r="N14" i="8"/>
  <c r="AP15" i="28"/>
  <c r="N18" i="8"/>
  <c r="AP19" i="28"/>
  <c r="F16" i="14"/>
  <c r="BM17" i="28"/>
  <c r="N20" i="14"/>
  <c r="BO21" i="28"/>
  <c r="F24" i="14"/>
  <c r="BM25" i="28"/>
  <c r="N24" i="14"/>
  <c r="BO25" i="28"/>
  <c r="J26" i="14"/>
  <c r="BN27" i="28"/>
  <c r="K30" i="14"/>
  <c r="BN31" i="28"/>
  <c r="F36" i="14"/>
  <c r="BM37" i="28"/>
  <c r="N36" i="14"/>
  <c r="BO37" i="28"/>
  <c r="F17" i="15"/>
  <c r="BQ18" i="28"/>
  <c r="J35" i="15"/>
  <c r="BR36" i="28"/>
  <c r="F13" i="16"/>
  <c r="BW14" i="28"/>
  <c r="N17" i="16"/>
  <c r="BY18" i="28"/>
  <c r="F21" i="16"/>
  <c r="G21" i="16"/>
  <c r="N20" i="17"/>
  <c r="CG21" i="28"/>
  <c r="K22" i="17"/>
  <c r="CF23" i="28"/>
  <c r="G28" i="17"/>
  <c r="CE29" i="28"/>
  <c r="J30" i="17"/>
  <c r="CF31" i="28"/>
  <c r="G32" i="17"/>
  <c r="CE33" i="28"/>
  <c r="O32" i="17"/>
  <c r="N32" i="17"/>
  <c r="I44" i="3"/>
  <c r="G37" i="20"/>
  <c r="N15" i="17"/>
  <c r="O19" i="8"/>
  <c r="AV38" i="28"/>
  <c r="BX38" i="28"/>
  <c r="CE38" i="28"/>
  <c r="J28" i="1"/>
  <c r="L28" i="1" s="1"/>
  <c r="E29" i="28"/>
  <c r="J32" i="1"/>
  <c r="E33" i="28"/>
  <c r="G28" i="37"/>
  <c r="M28" i="37" s="1"/>
  <c r="CY29" i="28"/>
  <c r="K16" i="21"/>
  <c r="M16" i="21" s="1"/>
  <c r="H17" i="28"/>
  <c r="K28" i="21"/>
  <c r="H29" i="28"/>
  <c r="F30" i="21"/>
  <c r="N30" i="21" s="1"/>
  <c r="P30" i="21" s="1"/>
  <c r="G31" i="28"/>
  <c r="R22" i="2"/>
  <c r="M23" i="28"/>
  <c r="N24" i="2"/>
  <c r="L25" i="28"/>
  <c r="G36" i="16"/>
  <c r="BW37" i="28"/>
  <c r="J26" i="20"/>
  <c r="CB27" i="28"/>
  <c r="AR43" i="24"/>
  <c r="CE10" i="28"/>
  <c r="Z12" i="28"/>
  <c r="CE14" i="28"/>
  <c r="K23" i="28"/>
  <c r="N8" i="5"/>
  <c r="O8" i="5"/>
  <c r="N17" i="3"/>
  <c r="Q18" i="28"/>
  <c r="K19" i="3"/>
  <c r="P20" i="28"/>
  <c r="O21" i="3"/>
  <c r="Q21" i="3" s="1"/>
  <c r="Q22" i="28"/>
  <c r="O25" i="3"/>
  <c r="Q26" i="28"/>
  <c r="K27" i="3"/>
  <c r="Q27" i="3" s="1"/>
  <c r="P28" i="28"/>
  <c r="G29" i="3"/>
  <c r="O30" i="28"/>
  <c r="O19" i="4"/>
  <c r="X20" i="28"/>
  <c r="J25" i="4"/>
  <c r="W26" i="28"/>
  <c r="F16" i="6"/>
  <c r="AD17" i="28"/>
  <c r="F20" i="6"/>
  <c r="AD21" i="28"/>
  <c r="F28" i="6"/>
  <c r="AD29" i="28"/>
  <c r="F32" i="6"/>
  <c r="AD33" i="28"/>
  <c r="K34" i="6"/>
  <c r="J34" i="6"/>
  <c r="AE35" i="28"/>
  <c r="K16" i="15"/>
  <c r="J16" i="15"/>
  <c r="BR17" i="28"/>
  <c r="J17" i="17"/>
  <c r="CF18" i="28"/>
  <c r="J21" i="17"/>
  <c r="CF22" i="28"/>
  <c r="O23" i="17"/>
  <c r="CG24" i="28"/>
  <c r="J16" i="18"/>
  <c r="P16" i="18" s="1"/>
  <c r="CJ17" i="28"/>
  <c r="G18" i="18"/>
  <c r="CI19" i="28"/>
  <c r="J20" i="18"/>
  <c r="CJ21" i="28"/>
  <c r="F22" i="18"/>
  <c r="CI23" i="28"/>
  <c r="J24" i="18"/>
  <c r="R24" i="18" s="1"/>
  <c r="T24" i="18" s="1"/>
  <c r="CJ25" i="28"/>
  <c r="O26" i="18"/>
  <c r="CK27" i="28"/>
  <c r="N26" i="18"/>
  <c r="F14" i="1"/>
  <c r="D15" i="28"/>
  <c r="J16" i="1"/>
  <c r="N16" i="1" s="1"/>
  <c r="P16" i="1" s="1"/>
  <c r="E17" i="28"/>
  <c r="F34" i="1"/>
  <c r="D35" i="28"/>
  <c r="J36" i="1"/>
  <c r="E37" i="28"/>
  <c r="K13" i="37"/>
  <c r="CZ14" i="28"/>
  <c r="F16" i="37"/>
  <c r="CY17" i="28"/>
  <c r="K34" i="23"/>
  <c r="F24" i="2"/>
  <c r="O36" i="16"/>
  <c r="BY37" i="28"/>
  <c r="J30" i="20"/>
  <c r="CB31" i="28"/>
  <c r="E9" i="28"/>
  <c r="CG10" i="28"/>
  <c r="AB12" i="28"/>
  <c r="CG14" i="28"/>
  <c r="BX35" i="28"/>
  <c r="J22" i="12"/>
  <c r="BG23" i="28"/>
  <c r="J26" i="12"/>
  <c r="BG27" i="28"/>
  <c r="N36" i="12"/>
  <c r="BH37" i="28"/>
  <c r="F17" i="13"/>
  <c r="BJ18" i="28"/>
  <c r="F25" i="13"/>
  <c r="BJ26" i="28"/>
  <c r="G16" i="15"/>
  <c r="BQ17" i="28"/>
  <c r="F16" i="15"/>
  <c r="J18" i="15"/>
  <c r="BR19" i="28"/>
  <c r="G24" i="15"/>
  <c r="BQ25" i="28"/>
  <c r="F28" i="15"/>
  <c r="BQ29" i="28"/>
  <c r="F14" i="16"/>
  <c r="BW15" i="28"/>
  <c r="K20" i="16"/>
  <c r="Q20" i="16" s="1"/>
  <c r="BX21" i="28"/>
  <c r="N21" i="16"/>
  <c r="BY22" i="28"/>
  <c r="N25" i="16"/>
  <c r="BY26" i="28"/>
  <c r="G29" i="16"/>
  <c r="BW30" i="28"/>
  <c r="F30" i="34"/>
  <c r="G30" i="34"/>
  <c r="K18" i="37"/>
  <c r="CZ19" i="28"/>
  <c r="G18" i="21"/>
  <c r="G19" i="28"/>
  <c r="R26" i="2"/>
  <c r="S26" i="2"/>
  <c r="M27" i="28"/>
  <c r="J34" i="20"/>
  <c r="CB35" i="28"/>
  <c r="M11" i="28"/>
  <c r="CZ23" i="28"/>
  <c r="H25" i="28"/>
  <c r="F15" i="5"/>
  <c r="Z16" i="28"/>
  <c r="N15" i="5"/>
  <c r="AB16" i="28"/>
  <c r="F19" i="5"/>
  <c r="Z20" i="28"/>
  <c r="N19" i="5"/>
  <c r="AB20" i="28"/>
  <c r="J25" i="5"/>
  <c r="AA26" i="28"/>
  <c r="F27" i="5"/>
  <c r="Z28" i="28"/>
  <c r="G14" i="23"/>
  <c r="F14" i="23"/>
  <c r="K35" i="6"/>
  <c r="AE36" i="28"/>
  <c r="G37" i="6"/>
  <c r="AD38" i="28"/>
  <c r="J16" i="7"/>
  <c r="AH17" i="28"/>
  <c r="F18" i="7"/>
  <c r="AG19" i="28"/>
  <c r="G22" i="7"/>
  <c r="AG23" i="28"/>
  <c r="N22" i="7"/>
  <c r="AI23" i="28"/>
  <c r="J24" i="7"/>
  <c r="AH25" i="28"/>
  <c r="F26" i="7"/>
  <c r="AG27" i="28"/>
  <c r="N26" i="7"/>
  <c r="AI27" i="28"/>
  <c r="J14" i="8"/>
  <c r="AO15" i="28"/>
  <c r="G16" i="8"/>
  <c r="AN17" i="28"/>
  <c r="J18" i="8"/>
  <c r="AO19" i="28"/>
  <c r="K21" i="8"/>
  <c r="AO22" i="28"/>
  <c r="K24" i="8"/>
  <c r="AO25" i="28"/>
  <c r="K28" i="8"/>
  <c r="AO29" i="28"/>
  <c r="F30" i="8"/>
  <c r="AN31" i="28"/>
  <c r="K35" i="8"/>
  <c r="AO36" i="28"/>
  <c r="F37" i="8"/>
  <c r="AN38" i="28"/>
  <c r="G21" i="9"/>
  <c r="AR22" i="28"/>
  <c r="O29" i="9"/>
  <c r="AT30" i="28"/>
  <c r="O37" i="9"/>
  <c r="AT38" i="28"/>
  <c r="F22" i="10"/>
  <c r="AV23" i="28"/>
  <c r="N16" i="11"/>
  <c r="BA17" i="28"/>
  <c r="F20" i="11"/>
  <c r="AY21" i="28"/>
  <c r="F24" i="11"/>
  <c r="AY25" i="28"/>
  <c r="N24" i="11"/>
  <c r="BA25" i="28"/>
  <c r="G32" i="11"/>
  <c r="AY33" i="28"/>
  <c r="F36" i="11"/>
  <c r="AY37" i="28"/>
  <c r="N36" i="11"/>
  <c r="BA37" i="28"/>
  <c r="K15" i="12"/>
  <c r="BG16" i="28"/>
  <c r="J34" i="21"/>
  <c r="L44" i="5"/>
  <c r="P44" i="2"/>
  <c r="S44" i="3"/>
  <c r="L44" i="4"/>
  <c r="F15" i="17"/>
  <c r="H44" i="26"/>
  <c r="AA32" i="24"/>
  <c r="H44" i="5"/>
  <c r="L44" i="2"/>
  <c r="D44" i="3"/>
  <c r="L44" i="26"/>
  <c r="M9" i="37"/>
  <c r="F34" i="23"/>
  <c r="E44" i="3"/>
  <c r="O31" i="3"/>
  <c r="M44" i="3"/>
  <c r="O18" i="12"/>
  <c r="K32" i="16"/>
  <c r="G36" i="33"/>
  <c r="CT25" i="28"/>
  <c r="CV34" i="28"/>
  <c r="Z15" i="28"/>
  <c r="Z17" i="28"/>
  <c r="AA19" i="28"/>
  <c r="AA21" i="28"/>
  <c r="Z25" i="28"/>
  <c r="AB27" i="28"/>
  <c r="AA31" i="28"/>
  <c r="AA35" i="28"/>
  <c r="AA11" i="28"/>
  <c r="AB25" i="28"/>
  <c r="W9" i="28"/>
  <c r="V21" i="28"/>
  <c r="X11" i="28"/>
  <c r="V19" i="28"/>
  <c r="V25" i="28"/>
  <c r="X34" i="28"/>
  <c r="F15" i="4"/>
  <c r="O24" i="4"/>
  <c r="K25" i="4"/>
  <c r="X15" i="28"/>
  <c r="W22" i="28"/>
  <c r="V34" i="28"/>
  <c r="V15" i="28"/>
  <c r="V16" i="28"/>
  <c r="W23" i="28"/>
  <c r="V27" i="28"/>
  <c r="V30" i="28"/>
  <c r="V31" i="28"/>
  <c r="V35" i="28"/>
  <c r="V38" i="28"/>
  <c r="N19" i="4"/>
  <c r="K20" i="4"/>
  <c r="Q31" i="28"/>
  <c r="F21" i="3"/>
  <c r="O10" i="28"/>
  <c r="P12" i="28"/>
  <c r="O22" i="28"/>
  <c r="O25" i="28"/>
  <c r="Q29" i="28"/>
  <c r="F29" i="3"/>
  <c r="K30" i="3"/>
  <c r="L20" i="28"/>
  <c r="M31" i="28"/>
  <c r="L12" i="28"/>
  <c r="M22" i="28"/>
  <c r="M26" i="28"/>
  <c r="K10" i="28"/>
  <c r="K18" i="28"/>
  <c r="L29" i="28"/>
  <c r="BW45" i="24"/>
  <c r="BF43" i="24"/>
  <c r="F32" i="17"/>
  <c r="K32" i="17"/>
  <c r="CU9" i="28"/>
  <c r="BN9" i="28"/>
  <c r="CC9" i="28"/>
  <c r="CJ9" i="28"/>
  <c r="AI9" i="28"/>
  <c r="AZ9" i="28"/>
  <c r="BM9" i="28"/>
  <c r="BW9" i="28"/>
  <c r="CG9" i="28"/>
  <c r="BY9" i="28"/>
  <c r="P9" i="28"/>
  <c r="AO9" i="28"/>
  <c r="AT9" i="28"/>
  <c r="CA9" i="28"/>
  <c r="CW9" i="28"/>
  <c r="J28" i="37"/>
  <c r="N25" i="7"/>
  <c r="BW44" i="24"/>
  <c r="G24" i="26"/>
  <c r="J20" i="29"/>
  <c r="G38" i="36"/>
  <c r="G13" i="7"/>
  <c r="K36" i="8"/>
  <c r="O9" i="12"/>
  <c r="N14" i="14"/>
  <c r="G16" i="17"/>
  <c r="F10" i="18"/>
  <c r="G27" i="33"/>
  <c r="H44" i="33"/>
  <c r="F11" i="1"/>
  <c r="K9" i="2"/>
  <c r="K22" i="7"/>
  <c r="J28" i="8"/>
  <c r="G36" i="8"/>
  <c r="G38" i="10"/>
  <c r="O19" i="11"/>
  <c r="K24" i="13"/>
  <c r="O30" i="16"/>
  <c r="F36" i="16"/>
  <c r="F21" i="20"/>
  <c r="K34" i="20"/>
  <c r="K30" i="18"/>
  <c r="G17" i="36"/>
  <c r="S21" i="2"/>
  <c r="G24" i="4"/>
  <c r="F22" i="7"/>
  <c r="F21" i="12"/>
  <c r="N36" i="16"/>
  <c r="G30" i="18"/>
  <c r="F37" i="37"/>
  <c r="CY38" i="28"/>
  <c r="K38" i="28"/>
  <c r="K37" i="2"/>
  <c r="J37" i="2"/>
  <c r="F30" i="3"/>
  <c r="P30" i="3" s="1"/>
  <c r="O31" i="28"/>
  <c r="G30" i="3"/>
  <c r="J14" i="7"/>
  <c r="K14" i="7"/>
  <c r="K29" i="10"/>
  <c r="M29" i="10" s="1"/>
  <c r="AW30" i="28"/>
  <c r="K37" i="10"/>
  <c r="M37" i="10" s="1"/>
  <c r="J37" i="10"/>
  <c r="J35" i="14"/>
  <c r="BN36" i="28"/>
  <c r="K35" i="26"/>
  <c r="CU36" i="28"/>
  <c r="F37" i="26"/>
  <c r="CT38" i="28"/>
  <c r="X43" i="24"/>
  <c r="AI43" i="24"/>
  <c r="CQ9" i="28"/>
  <c r="BR11" i="28"/>
  <c r="CR15" i="28"/>
  <c r="AR18" i="28"/>
  <c r="AW18" i="28"/>
  <c r="M20" i="28"/>
  <c r="P26" i="28"/>
  <c r="G20" i="37"/>
  <c r="M20" i="37" s="1"/>
  <c r="F20" i="37"/>
  <c r="J32" i="5"/>
  <c r="AA33" i="28"/>
  <c r="J36" i="5"/>
  <c r="AA37" i="28"/>
  <c r="K36" i="5"/>
  <c r="K14" i="2"/>
  <c r="J14" i="2"/>
  <c r="Q43" i="24"/>
  <c r="K19" i="4"/>
  <c r="J19" i="4"/>
  <c r="N13" i="7"/>
  <c r="O13" i="7"/>
  <c r="G23" i="8"/>
  <c r="F23" i="8"/>
  <c r="O14" i="9"/>
  <c r="N14" i="9"/>
  <c r="G33" i="9"/>
  <c r="AR34" i="28"/>
  <c r="N33" i="11"/>
  <c r="BA34" i="28"/>
  <c r="F37" i="11"/>
  <c r="AY38" i="28"/>
  <c r="N37" i="11"/>
  <c r="BA38" i="28"/>
  <c r="N35" i="12"/>
  <c r="BH36" i="28"/>
  <c r="K8" i="13"/>
  <c r="J8" i="13"/>
  <c r="N26" i="14"/>
  <c r="O26" i="14"/>
  <c r="N16" i="17"/>
  <c r="O16" i="17"/>
  <c r="O14" i="18"/>
  <c r="N14" i="18"/>
  <c r="G27" i="26"/>
  <c r="F27" i="26"/>
  <c r="F9" i="36"/>
  <c r="G9" i="36"/>
  <c r="M43" i="24"/>
  <c r="BQ43" i="24"/>
  <c r="CE43" i="24"/>
  <c r="G30" i="37"/>
  <c r="CY31" i="28"/>
  <c r="G18" i="23"/>
  <c r="F18" i="23"/>
  <c r="N21" i="2"/>
  <c r="O21" i="2"/>
  <c r="S37" i="2"/>
  <c r="R37" i="2"/>
  <c r="M38" i="28"/>
  <c r="K33" i="4"/>
  <c r="Q33" i="4" s="1"/>
  <c r="W34" i="28"/>
  <c r="F17" i="6"/>
  <c r="G17" i="6"/>
  <c r="O28" i="8"/>
  <c r="N28" i="8"/>
  <c r="K43" i="24"/>
  <c r="AD9" i="28"/>
  <c r="AS16" i="28"/>
  <c r="AD18" i="28"/>
  <c r="CR18" i="28"/>
  <c r="Q21" i="28"/>
  <c r="P22" i="28"/>
  <c r="X23" i="28"/>
  <c r="Z26" i="28"/>
  <c r="BK27" i="28"/>
  <c r="Q28" i="28"/>
  <c r="AV28" i="28"/>
  <c r="CV30" i="28"/>
  <c r="AW38" i="28"/>
  <c r="E43" i="24"/>
  <c r="K33" i="1"/>
  <c r="E34" i="28"/>
  <c r="K37" i="1"/>
  <c r="E38" i="28"/>
  <c r="J19" i="37"/>
  <c r="K19" i="37"/>
  <c r="K18" i="23"/>
  <c r="J18" i="23"/>
  <c r="F33" i="2"/>
  <c r="K35" i="2"/>
  <c r="K36" i="28"/>
  <c r="S35" i="2"/>
  <c r="M36" i="28"/>
  <c r="G37" i="2"/>
  <c r="F37" i="2"/>
  <c r="O37" i="2"/>
  <c r="N37" i="2"/>
  <c r="G10" i="3"/>
  <c r="F10" i="3"/>
  <c r="J32" i="7"/>
  <c r="AH33" i="28"/>
  <c r="N34" i="7"/>
  <c r="AI35" i="28"/>
  <c r="J36" i="7"/>
  <c r="AH37" i="28"/>
  <c r="G27" i="8"/>
  <c r="F27" i="8"/>
  <c r="F34" i="13"/>
  <c r="BJ35" i="28"/>
  <c r="F30" i="15"/>
  <c r="BQ31" i="28"/>
  <c r="G34" i="15"/>
  <c r="BQ35" i="28"/>
  <c r="J31" i="20"/>
  <c r="CB32" i="28"/>
  <c r="J33" i="17"/>
  <c r="CF34" i="28"/>
  <c r="CF38" i="28"/>
  <c r="K37" i="17"/>
  <c r="F32" i="18"/>
  <c r="CI33" i="28"/>
  <c r="J36" i="18"/>
  <c r="CJ37" i="28"/>
  <c r="R24" i="26"/>
  <c r="S24" i="26"/>
  <c r="H43" i="24"/>
  <c r="AW43" i="24"/>
  <c r="F33" i="37"/>
  <c r="CY34" i="28"/>
  <c r="N37" i="5"/>
  <c r="AB38" i="28"/>
  <c r="O18" i="23"/>
  <c r="N18" i="23"/>
  <c r="N28" i="23"/>
  <c r="O28" i="23"/>
  <c r="CR29" i="28"/>
  <c r="K29" i="4"/>
  <c r="W30" i="28"/>
  <c r="O17" i="9"/>
  <c r="N17" i="9"/>
  <c r="F35" i="10"/>
  <c r="AV36" i="28"/>
  <c r="N29" i="16"/>
  <c r="BY30" i="28"/>
  <c r="O29" i="16"/>
  <c r="F29" i="26"/>
  <c r="CT30" i="28"/>
  <c r="F33" i="26"/>
  <c r="CT34" i="28"/>
  <c r="N37" i="26"/>
  <c r="CV38" i="28"/>
  <c r="F10" i="36"/>
  <c r="G10" i="36"/>
  <c r="D43" i="24"/>
  <c r="V43" i="24"/>
  <c r="V44" i="24"/>
  <c r="AT44" i="24"/>
  <c r="BH44" i="24"/>
  <c r="BN44" i="24"/>
  <c r="CB44" i="24"/>
  <c r="CG44" i="24"/>
  <c r="BK14" i="28"/>
  <c r="L18" i="28"/>
  <c r="AT18" i="28"/>
  <c r="K20" i="28"/>
  <c r="AV20" i="28"/>
  <c r="L22" i="28"/>
  <c r="O24" i="28"/>
  <c r="AP29" i="28"/>
  <c r="F33" i="21"/>
  <c r="G34" i="28"/>
  <c r="F20" i="5"/>
  <c r="G20" i="5"/>
  <c r="F9" i="2"/>
  <c r="G9" i="2"/>
  <c r="G19" i="4"/>
  <c r="F19" i="4"/>
  <c r="J32" i="6"/>
  <c r="AE33" i="28"/>
  <c r="G35" i="6"/>
  <c r="AD36" i="28"/>
  <c r="K10" i="7"/>
  <c r="J10" i="7"/>
  <c r="F25" i="7"/>
  <c r="G25" i="7"/>
  <c r="O24" i="8"/>
  <c r="N24" i="8"/>
  <c r="J32" i="8"/>
  <c r="AO33" i="28"/>
  <c r="F34" i="8"/>
  <c r="AN35" i="28"/>
  <c r="N34" i="8"/>
  <c r="AP35" i="28"/>
  <c r="J31" i="12"/>
  <c r="BG32" i="28"/>
  <c r="O28" i="16"/>
  <c r="BY29" i="28"/>
  <c r="F34" i="16"/>
  <c r="BW35" i="28"/>
  <c r="N34" i="16"/>
  <c r="BY35" i="28"/>
  <c r="J37" i="29"/>
  <c r="L37" i="29" s="1"/>
  <c r="K37" i="29"/>
  <c r="F11" i="36"/>
  <c r="G11" i="36"/>
  <c r="Q18" i="5"/>
  <c r="F24" i="5"/>
  <c r="J24" i="5"/>
  <c r="N24" i="5"/>
  <c r="N29" i="5"/>
  <c r="G32" i="5"/>
  <c r="K28" i="23"/>
  <c r="O10" i="2"/>
  <c r="K13" i="7"/>
  <c r="L41" i="8"/>
  <c r="J24" i="8"/>
  <c r="N29" i="9"/>
  <c r="K36" i="9"/>
  <c r="K16" i="11"/>
  <c r="G24" i="11"/>
  <c r="G10" i="12"/>
  <c r="N13" i="12"/>
  <c r="N34" i="12"/>
  <c r="K35" i="12"/>
  <c r="K13" i="15"/>
  <c r="N20" i="16"/>
  <c r="K24" i="16"/>
  <c r="F29" i="16"/>
  <c r="K29" i="16"/>
  <c r="J21" i="20"/>
  <c r="O20" i="17"/>
  <c r="G22" i="18"/>
  <c r="O30" i="18"/>
  <c r="K18" i="33"/>
  <c r="K30" i="34"/>
  <c r="K36" i="35"/>
  <c r="J33" i="36"/>
  <c r="F18" i="21"/>
  <c r="L18" i="21" s="1"/>
  <c r="K25" i="5"/>
  <c r="G26" i="23"/>
  <c r="N30" i="2"/>
  <c r="K17" i="3"/>
  <c r="F28" i="8"/>
  <c r="K28" i="13"/>
  <c r="K29" i="13"/>
  <c r="G36" i="13"/>
  <c r="G27" i="15"/>
  <c r="J15" i="17"/>
  <c r="F19" i="35"/>
  <c r="G27" i="36"/>
  <c r="G37" i="36"/>
  <c r="J37" i="3"/>
  <c r="AD43" i="24"/>
  <c r="BK43" i="24"/>
  <c r="BY43" i="24"/>
  <c r="AO44" i="24"/>
  <c r="G23" i="1"/>
  <c r="F23" i="1"/>
  <c r="D24" i="28"/>
  <c r="J21" i="23"/>
  <c r="J22" i="23"/>
  <c r="K22" i="23"/>
  <c r="R9" i="2"/>
  <c r="T9" i="2" s="1"/>
  <c r="S9" i="2"/>
  <c r="F28" i="2"/>
  <c r="F36" i="3"/>
  <c r="O37" i="28"/>
  <c r="N24" i="7"/>
  <c r="AI25" i="28"/>
  <c r="K23" i="8"/>
  <c r="AO24" i="28"/>
  <c r="N26" i="8"/>
  <c r="AP27" i="28"/>
  <c r="F29" i="11"/>
  <c r="AY30" i="28"/>
  <c r="N32" i="12"/>
  <c r="BH33" i="28"/>
  <c r="J22" i="13"/>
  <c r="BK23" i="28"/>
  <c r="F24" i="13"/>
  <c r="G24" i="13"/>
  <c r="BJ25" i="28"/>
  <c r="F37" i="13"/>
  <c r="G37" i="13"/>
  <c r="BJ38" i="28"/>
  <c r="N28" i="14"/>
  <c r="BO29" i="28"/>
  <c r="N18" i="16"/>
  <c r="BY19" i="28"/>
  <c r="J20" i="17"/>
  <c r="K20" i="17"/>
  <c r="CF21" i="28"/>
  <c r="AY42" i="24"/>
  <c r="BM42" i="24"/>
  <c r="CF42" i="24"/>
  <c r="AA43" i="24"/>
  <c r="K35" i="1"/>
  <c r="J35" i="1"/>
  <c r="J33" i="37"/>
  <c r="CZ34" i="28"/>
  <c r="G35" i="37"/>
  <c r="F35" i="37"/>
  <c r="CY36" i="28"/>
  <c r="F19" i="21"/>
  <c r="G19" i="21"/>
  <c r="G20" i="28"/>
  <c r="N32" i="5"/>
  <c r="O32" i="5"/>
  <c r="AB33" i="28"/>
  <c r="J17" i="23"/>
  <c r="F19" i="23"/>
  <c r="N19" i="23"/>
  <c r="CR20" i="28"/>
  <c r="F20" i="23"/>
  <c r="G20" i="23"/>
  <c r="N22" i="23"/>
  <c r="O22" i="23"/>
  <c r="CR23" i="28"/>
  <c r="F35" i="23"/>
  <c r="F37" i="23"/>
  <c r="G37" i="23"/>
  <c r="N37" i="23"/>
  <c r="O37" i="23"/>
  <c r="CR38" i="28"/>
  <c r="J33" i="2"/>
  <c r="K34" i="28"/>
  <c r="R33" i="2"/>
  <c r="S33" i="2"/>
  <c r="M34" i="28"/>
  <c r="P43" i="24"/>
  <c r="AZ44" i="24"/>
  <c r="K21" i="1"/>
  <c r="E22" i="28"/>
  <c r="J21" i="37"/>
  <c r="L21" i="37" s="1"/>
  <c r="CZ22" i="28"/>
  <c r="J23" i="21"/>
  <c r="H24" i="28"/>
  <c r="F25" i="21"/>
  <c r="G26" i="28"/>
  <c r="J37" i="23"/>
  <c r="K37" i="23"/>
  <c r="N36" i="3"/>
  <c r="Q37" i="28"/>
  <c r="K23" i="4"/>
  <c r="J23" i="4"/>
  <c r="W24" i="28"/>
  <c r="J16" i="6"/>
  <c r="AE17" i="28"/>
  <c r="F36" i="6"/>
  <c r="AD37" i="28"/>
  <c r="N22" i="8"/>
  <c r="AP23" i="28"/>
  <c r="F26" i="8"/>
  <c r="AN27" i="28"/>
  <c r="K27" i="8"/>
  <c r="AO28" i="28"/>
  <c r="O13" i="9"/>
  <c r="AT14" i="28"/>
  <c r="J26" i="10"/>
  <c r="K26" i="10"/>
  <c r="F25" i="11"/>
  <c r="AY26" i="28"/>
  <c r="N29" i="11"/>
  <c r="BA30" i="28"/>
  <c r="K15" i="14"/>
  <c r="BN16" i="28"/>
  <c r="F28" i="14"/>
  <c r="BM29" i="28"/>
  <c r="N32" i="14"/>
  <c r="BO33" i="28"/>
  <c r="J34" i="14"/>
  <c r="K34" i="14"/>
  <c r="BN35" i="28"/>
  <c r="AN42" i="24"/>
  <c r="CA42" i="24"/>
  <c r="D42" i="24"/>
  <c r="AB42" i="24"/>
  <c r="AP42" i="24"/>
  <c r="AV42" i="24"/>
  <c r="BA42" i="24"/>
  <c r="BJ42" i="24"/>
  <c r="BO42" i="24"/>
  <c r="BX42" i="24"/>
  <c r="CC42" i="24"/>
  <c r="CI42" i="24"/>
  <c r="J43" i="24"/>
  <c r="O43" i="24"/>
  <c r="W43" i="24"/>
  <c r="AH43" i="24"/>
  <c r="AP43" i="24"/>
  <c r="AV43" i="24"/>
  <c r="BA43" i="24"/>
  <c r="BJ43" i="24"/>
  <c r="BO43" i="24"/>
  <c r="BX43" i="24"/>
  <c r="CC43" i="24"/>
  <c r="CI43" i="24"/>
  <c r="D9" i="28"/>
  <c r="BA9" i="28"/>
  <c r="Z11" i="28"/>
  <c r="CY24" i="28"/>
  <c r="AH36" i="28"/>
  <c r="G37" i="28"/>
  <c r="AG38" i="28"/>
  <c r="J24" i="1"/>
  <c r="L24" i="1" s="1"/>
  <c r="E25" i="28"/>
  <c r="F26" i="1"/>
  <c r="D27" i="28"/>
  <c r="G30" i="1"/>
  <c r="F30" i="1"/>
  <c r="D31" i="28"/>
  <c r="F17" i="21"/>
  <c r="G18" i="28"/>
  <c r="H44" i="21"/>
  <c r="F35" i="21"/>
  <c r="G35" i="21"/>
  <c r="G36" i="28"/>
  <c r="G22" i="5"/>
  <c r="Z23" i="28"/>
  <c r="O22" i="5"/>
  <c r="AB23" i="28"/>
  <c r="N27" i="5"/>
  <c r="AB28" i="28"/>
  <c r="N26" i="23"/>
  <c r="O26" i="23"/>
  <c r="J10" i="2"/>
  <c r="K10" i="2"/>
  <c r="O19" i="3"/>
  <c r="Q20" i="28"/>
  <c r="J24" i="3"/>
  <c r="P25" i="28"/>
  <c r="F26" i="3"/>
  <c r="O27" i="28"/>
  <c r="G26" i="3"/>
  <c r="CJ43" i="24"/>
  <c r="M44" i="24"/>
  <c r="AG44" i="24"/>
  <c r="K13" i="1"/>
  <c r="E14" i="28"/>
  <c r="J17" i="6"/>
  <c r="K17" i="6"/>
  <c r="AE18" i="28"/>
  <c r="K9" i="7"/>
  <c r="J9" i="7"/>
  <c r="F24" i="7"/>
  <c r="AG25" i="28"/>
  <c r="J25" i="7"/>
  <c r="K25" i="7"/>
  <c r="AH26" i="28"/>
  <c r="J28" i="7"/>
  <c r="AH29" i="28"/>
  <c r="F22" i="8"/>
  <c r="AN23" i="28"/>
  <c r="G13" i="9"/>
  <c r="AR14" i="28"/>
  <c r="F32" i="9"/>
  <c r="AR33" i="28"/>
  <c r="J34" i="10"/>
  <c r="AW35" i="28"/>
  <c r="N25" i="11"/>
  <c r="BA26" i="28"/>
  <c r="K27" i="11"/>
  <c r="AZ28" i="28"/>
  <c r="J33" i="13"/>
  <c r="N33" i="13" s="1"/>
  <c r="P33" i="13" s="1"/>
  <c r="BK34" i="28"/>
  <c r="F18" i="16"/>
  <c r="BW19" i="28"/>
  <c r="N20" i="18"/>
  <c r="CK21" i="28"/>
  <c r="J21" i="29"/>
  <c r="N21" i="29" s="1"/>
  <c r="P21" i="29" s="1"/>
  <c r="K21" i="29"/>
  <c r="G42" i="24"/>
  <c r="BR42" i="24"/>
  <c r="CK42" i="24"/>
  <c r="L43" i="24"/>
  <c r="AE43" i="24"/>
  <c r="AN43" i="24"/>
  <c r="AS43" i="24"/>
  <c r="AY43" i="24"/>
  <c r="BG43" i="24"/>
  <c r="BM43" i="24"/>
  <c r="BR43" i="24"/>
  <c r="CA43" i="24"/>
  <c r="CF43" i="24"/>
  <c r="CK43" i="24"/>
  <c r="O44" i="24"/>
  <c r="W44" i="24"/>
  <c r="AB44" i="24"/>
  <c r="AH44" i="24"/>
  <c r="AP44" i="24"/>
  <c r="AV44" i="24"/>
  <c r="BA44" i="24"/>
  <c r="BJ44" i="24"/>
  <c r="BO44" i="24"/>
  <c r="BX44" i="24"/>
  <c r="CC44" i="24"/>
  <c r="CI44" i="24"/>
  <c r="BX45" i="24"/>
  <c r="G45" i="24"/>
  <c r="L45" i="24"/>
  <c r="AN45" i="24"/>
  <c r="AS45" i="24"/>
  <c r="BG45" i="24"/>
  <c r="BM45" i="24"/>
  <c r="BR45" i="24"/>
  <c r="CA45" i="24"/>
  <c r="CF45" i="24"/>
  <c r="AN9" i="28"/>
  <c r="AH10" i="28"/>
  <c r="AA22" i="28"/>
  <c r="AW27" i="28"/>
  <c r="G30" i="28"/>
  <c r="Q33" i="28"/>
  <c r="E36" i="28"/>
  <c r="CR36" i="28"/>
  <c r="F36" i="1"/>
  <c r="D37" i="28"/>
  <c r="J11" i="37"/>
  <c r="CZ12" i="28"/>
  <c r="G13" i="37"/>
  <c r="CY14" i="28"/>
  <c r="J16" i="37"/>
  <c r="CZ17" i="28"/>
  <c r="J36" i="37"/>
  <c r="CZ37" i="28"/>
  <c r="G20" i="21"/>
  <c r="G21" i="28"/>
  <c r="J8" i="5"/>
  <c r="K8" i="5"/>
  <c r="J15" i="5"/>
  <c r="AA16" i="28"/>
  <c r="N20" i="5"/>
  <c r="O20" i="5"/>
  <c r="F35" i="5"/>
  <c r="Z36" i="28"/>
  <c r="J10" i="23"/>
  <c r="K10" i="23"/>
  <c r="S14" i="2"/>
  <c r="M15" i="28"/>
  <c r="F16" i="2"/>
  <c r="N16" i="2"/>
  <c r="L17" i="28"/>
  <c r="F20" i="2"/>
  <c r="N20" i="2"/>
  <c r="L21" i="28"/>
  <c r="F22" i="2"/>
  <c r="J24" i="2"/>
  <c r="K25" i="28"/>
  <c r="R24" i="2"/>
  <c r="M25" i="28"/>
  <c r="F26" i="2"/>
  <c r="N26" i="2"/>
  <c r="O26" i="2"/>
  <c r="L27" i="28"/>
  <c r="F36" i="2"/>
  <c r="N36" i="2"/>
  <c r="L37" i="28"/>
  <c r="F14" i="3"/>
  <c r="G14" i="3"/>
  <c r="O15" i="28"/>
  <c r="K26" i="3"/>
  <c r="J26" i="3"/>
  <c r="P27" i="28"/>
  <c r="K30" i="21"/>
  <c r="G9" i="5"/>
  <c r="J13" i="5"/>
  <c r="N14" i="23"/>
  <c r="O20" i="23"/>
  <c r="K26" i="23"/>
  <c r="O9" i="2"/>
  <c r="N14" i="2"/>
  <c r="L43" i="2"/>
  <c r="F25" i="2"/>
  <c r="J25" i="2"/>
  <c r="N25" i="2"/>
  <c r="R25" i="2"/>
  <c r="R30" i="2"/>
  <c r="G33" i="2"/>
  <c r="O17" i="3"/>
  <c r="G23" i="4"/>
  <c r="F23" i="4"/>
  <c r="O23" i="4"/>
  <c r="N23" i="4"/>
  <c r="O28" i="4"/>
  <c r="N28" i="4"/>
  <c r="G21" i="6"/>
  <c r="F21" i="6"/>
  <c r="J18" i="7"/>
  <c r="K18" i="7"/>
  <c r="J19" i="8"/>
  <c r="K19" i="8"/>
  <c r="G35" i="8"/>
  <c r="F35" i="8"/>
  <c r="O21" i="9"/>
  <c r="N21" i="9"/>
  <c r="J19" i="11"/>
  <c r="K19" i="11"/>
  <c r="J9" i="12"/>
  <c r="K9" i="12"/>
  <c r="J16" i="13"/>
  <c r="K16" i="13"/>
  <c r="J27" i="15"/>
  <c r="K27" i="15"/>
  <c r="N9" i="16"/>
  <c r="O9" i="16"/>
  <c r="F37" i="16"/>
  <c r="G37" i="16"/>
  <c r="F30" i="20"/>
  <c r="G30" i="20"/>
  <c r="N11" i="18"/>
  <c r="O11" i="18"/>
  <c r="O27" i="26"/>
  <c r="N27" i="26"/>
  <c r="F20" i="29"/>
  <c r="G20" i="29"/>
  <c r="M20" i="29" s="1"/>
  <c r="J13" i="36"/>
  <c r="K13" i="36"/>
  <c r="BR44" i="28"/>
  <c r="J20" i="37"/>
  <c r="K27" i="37"/>
  <c r="F28" i="37"/>
  <c r="K11" i="21"/>
  <c r="G14" i="21"/>
  <c r="K18" i="21"/>
  <c r="O9" i="5"/>
  <c r="F29" i="5"/>
  <c r="J14" i="23"/>
  <c r="O26" i="3"/>
  <c r="N26" i="3"/>
  <c r="F17" i="4"/>
  <c r="G17" i="4"/>
  <c r="N20" i="4"/>
  <c r="O20" i="4"/>
  <c r="N25" i="4"/>
  <c r="O25" i="4"/>
  <c r="J18" i="6"/>
  <c r="K18" i="6"/>
  <c r="K22" i="6"/>
  <c r="J22" i="6"/>
  <c r="G10" i="7"/>
  <c r="F10" i="7"/>
  <c r="F14" i="7"/>
  <c r="G14" i="7"/>
  <c r="O17" i="7"/>
  <c r="N17" i="7"/>
  <c r="D42" i="8"/>
  <c r="L42" i="8"/>
  <c r="N32" i="8"/>
  <c r="O32" i="8"/>
  <c r="G9" i="10"/>
  <c r="F9" i="10"/>
  <c r="F9" i="13"/>
  <c r="G9" i="13"/>
  <c r="J18" i="14"/>
  <c r="K18" i="14"/>
  <c r="G32" i="15"/>
  <c r="F32" i="15"/>
  <c r="J29" i="17"/>
  <c r="K29" i="17"/>
  <c r="K14" i="18"/>
  <c r="J14" i="18"/>
  <c r="J13" i="29"/>
  <c r="L13" i="29" s="1"/>
  <c r="K13" i="29"/>
  <c r="F29" i="29"/>
  <c r="G29" i="29"/>
  <c r="H43" i="37"/>
  <c r="G43" i="24"/>
  <c r="G22" i="6"/>
  <c r="F22" i="6"/>
  <c r="G34" i="6"/>
  <c r="F34" i="6"/>
  <c r="K9" i="10"/>
  <c r="J9" i="10"/>
  <c r="J21" i="10"/>
  <c r="K21" i="10"/>
  <c r="K33" i="10"/>
  <c r="M33" i="10" s="1"/>
  <c r="J33" i="10"/>
  <c r="N29" i="12"/>
  <c r="O29" i="12"/>
  <c r="F26" i="14"/>
  <c r="G26" i="14"/>
  <c r="K28" i="15"/>
  <c r="J28" i="15"/>
  <c r="K32" i="15"/>
  <c r="J32" i="15"/>
  <c r="J36" i="15"/>
  <c r="L36" i="15" s="1"/>
  <c r="K36" i="15"/>
  <c r="G28" i="16"/>
  <c r="F28" i="16"/>
  <c r="O21" i="20"/>
  <c r="N21" i="20"/>
  <c r="G14" i="18"/>
  <c r="F14" i="18"/>
  <c r="G21" i="36"/>
  <c r="F21" i="36"/>
  <c r="S42" i="16"/>
  <c r="O30" i="3"/>
  <c r="G36" i="4"/>
  <c r="J17" i="7"/>
  <c r="H42" i="8"/>
  <c r="G19" i="8"/>
  <c r="O20" i="8"/>
  <c r="K32" i="8"/>
  <c r="K15" i="9"/>
  <c r="F33" i="9"/>
  <c r="G21" i="10"/>
  <c r="K30" i="10"/>
  <c r="F33" i="10"/>
  <c r="G19" i="11"/>
  <c r="G20" i="11"/>
  <c r="G9" i="12"/>
  <c r="N21" i="12"/>
  <c r="K22" i="12"/>
  <c r="O35" i="12"/>
  <c r="H43" i="13"/>
  <c r="G25" i="13"/>
  <c r="F32" i="13"/>
  <c r="G33" i="13"/>
  <c r="G10" i="14"/>
  <c r="F18" i="14"/>
  <c r="L10" i="15"/>
  <c r="F26" i="15"/>
  <c r="F8" i="16"/>
  <c r="J8" i="16"/>
  <c r="N8" i="16"/>
  <c r="N25" i="20"/>
  <c r="K26" i="20"/>
  <c r="K19" i="17"/>
  <c r="G20" i="17"/>
  <c r="F18" i="18"/>
  <c r="O27" i="18"/>
  <c r="J18" i="26"/>
  <c r="J27" i="26"/>
  <c r="L30" i="29"/>
  <c r="G11" i="33"/>
  <c r="G13" i="36"/>
  <c r="J11" i="4"/>
  <c r="G13" i="4"/>
  <c r="G20" i="4"/>
  <c r="K24" i="4"/>
  <c r="O14" i="7"/>
  <c r="F17" i="7"/>
  <c r="O26" i="7"/>
  <c r="K27" i="7"/>
  <c r="K11" i="9"/>
  <c r="O20" i="9"/>
  <c r="J17" i="10"/>
  <c r="J21" i="12"/>
  <c r="K26" i="12"/>
  <c r="G21" i="13"/>
  <c r="O10" i="14"/>
  <c r="F34" i="15"/>
  <c r="G35" i="15"/>
  <c r="O17" i="16"/>
  <c r="F20" i="16"/>
  <c r="O24" i="16"/>
  <c r="K25" i="16"/>
  <c r="K36" i="33"/>
  <c r="J19" i="35"/>
  <c r="G27" i="1"/>
  <c r="D28" i="28"/>
  <c r="F24" i="37"/>
  <c r="CY25" i="28"/>
  <c r="G28" i="21"/>
  <c r="G29" i="28"/>
  <c r="F28" i="23"/>
  <c r="G28" i="23"/>
  <c r="H42" i="24"/>
  <c r="M42" i="24"/>
  <c r="AA42" i="24"/>
  <c r="AG42" i="24"/>
  <c r="AT42" i="24"/>
  <c r="BH42" i="24"/>
  <c r="BN42" i="24"/>
  <c r="BW42" i="24"/>
  <c r="CB42" i="24"/>
  <c r="CG42" i="24"/>
  <c r="J44" i="24"/>
  <c r="X44" i="24"/>
  <c r="AD44" i="24"/>
  <c r="AI44" i="24"/>
  <c r="AR44" i="24"/>
  <c r="AW44" i="24"/>
  <c r="BF44" i="24"/>
  <c r="BK44" i="24"/>
  <c r="BQ44" i="24"/>
  <c r="BY44" i="24"/>
  <c r="CE44" i="24"/>
  <c r="CJ44" i="24"/>
  <c r="H45" i="24"/>
  <c r="M45" i="24"/>
  <c r="AO45" i="24"/>
  <c r="AT45" i="24"/>
  <c r="AZ45" i="24"/>
  <c r="BH45" i="24"/>
  <c r="BN45" i="24"/>
  <c r="CB45" i="24"/>
  <c r="CP9" i="28"/>
  <c r="G10" i="1"/>
  <c r="F10" i="1"/>
  <c r="K11" i="1"/>
  <c r="M11" i="1" s="1"/>
  <c r="J11" i="1"/>
  <c r="H42" i="37"/>
  <c r="F36" i="37"/>
  <c r="L36" i="37" s="1"/>
  <c r="CY37" i="28"/>
  <c r="K20" i="21"/>
  <c r="H21" i="28"/>
  <c r="N25" i="5"/>
  <c r="O25" i="5"/>
  <c r="AB26" i="28"/>
  <c r="N36" i="5"/>
  <c r="O36" i="5"/>
  <c r="AB37" i="28"/>
  <c r="N21" i="23"/>
  <c r="CR22" i="28"/>
  <c r="G22" i="23"/>
  <c r="F22" i="23"/>
  <c r="F10" i="2"/>
  <c r="G10" i="2"/>
  <c r="R16" i="2"/>
  <c r="M17" i="28"/>
  <c r="J20" i="2"/>
  <c r="K21" i="28"/>
  <c r="R20" i="2"/>
  <c r="M21" i="28"/>
  <c r="J26" i="2"/>
  <c r="K26" i="2"/>
  <c r="K27" i="28"/>
  <c r="N33" i="2"/>
  <c r="O33" i="2"/>
  <c r="L34" i="28"/>
  <c r="K22" i="3"/>
  <c r="J22" i="3"/>
  <c r="P23" i="28"/>
  <c r="N24" i="3"/>
  <c r="Q25" i="28"/>
  <c r="O29" i="3"/>
  <c r="Q30" i="28"/>
  <c r="J32" i="3"/>
  <c r="P33" i="28"/>
  <c r="O34" i="3"/>
  <c r="N34" i="3"/>
  <c r="Q35" i="28"/>
  <c r="O21" i="4"/>
  <c r="X22" i="28"/>
  <c r="K35" i="4"/>
  <c r="J35" i="4"/>
  <c r="W36" i="28"/>
  <c r="K13" i="6"/>
  <c r="J13" i="6"/>
  <c r="G19" i="6"/>
  <c r="M19" i="6" s="1"/>
  <c r="AD20" i="28"/>
  <c r="F24" i="6"/>
  <c r="AD25" i="28"/>
  <c r="K26" i="6"/>
  <c r="J26" i="6"/>
  <c r="AE27" i="28"/>
  <c r="J36" i="6"/>
  <c r="AE37" i="28"/>
  <c r="J14" i="21"/>
  <c r="K14" i="21"/>
  <c r="J16" i="5"/>
  <c r="AA17" i="28"/>
  <c r="J37" i="5"/>
  <c r="AA38" i="28"/>
  <c r="F27" i="23"/>
  <c r="AG43" i="24"/>
  <c r="AO43" i="24"/>
  <c r="AT43" i="24"/>
  <c r="AZ43" i="24"/>
  <c r="BH43" i="24"/>
  <c r="BN43" i="24"/>
  <c r="BW43" i="24"/>
  <c r="CB43" i="24"/>
  <c r="CG43" i="24"/>
  <c r="E44" i="24"/>
  <c r="L44" i="24"/>
  <c r="Q44" i="24"/>
  <c r="Z44" i="24"/>
  <c r="AE44" i="24"/>
  <c r="AN44" i="24"/>
  <c r="AS44" i="24"/>
  <c r="AY44" i="24"/>
  <c r="BG44" i="24"/>
  <c r="BM44" i="24"/>
  <c r="BR44" i="24"/>
  <c r="CA44" i="24"/>
  <c r="CF44" i="24"/>
  <c r="CK44" i="24"/>
  <c r="O45" i="24"/>
  <c r="AB45" i="24"/>
  <c r="AH45" i="24"/>
  <c r="AV45" i="24"/>
  <c r="BJ45" i="24"/>
  <c r="BO45" i="24"/>
  <c r="H14" i="28"/>
  <c r="AB15" i="28"/>
  <c r="D25" i="28"/>
  <c r="CR28" i="28"/>
  <c r="J20" i="1"/>
  <c r="E21" i="28"/>
  <c r="F22" i="1"/>
  <c r="D23" i="28"/>
  <c r="K23" i="1"/>
  <c r="E24" i="28"/>
  <c r="J23" i="1"/>
  <c r="F32" i="1"/>
  <c r="D33" i="28"/>
  <c r="J14" i="37"/>
  <c r="CZ15" i="28"/>
  <c r="K14" i="37"/>
  <c r="G34" i="37"/>
  <c r="CY35" i="28"/>
  <c r="K35" i="37"/>
  <c r="J35" i="37"/>
  <c r="CZ36" i="28"/>
  <c r="J19" i="21"/>
  <c r="K19" i="21"/>
  <c r="H20" i="28"/>
  <c r="J35" i="21"/>
  <c r="K35" i="21"/>
  <c r="H36" i="28"/>
  <c r="G13" i="5"/>
  <c r="F13" i="5"/>
  <c r="G34" i="5"/>
  <c r="Z35" i="28"/>
  <c r="N10" i="23"/>
  <c r="O10" i="23"/>
  <c r="J20" i="23"/>
  <c r="K20" i="23"/>
  <c r="F29" i="23"/>
  <c r="N29" i="23"/>
  <c r="CR30" i="28"/>
  <c r="F30" i="23"/>
  <c r="G30" i="23"/>
  <c r="H44" i="24"/>
  <c r="K26" i="37"/>
  <c r="M26" i="37" s="1"/>
  <c r="CZ27" i="28"/>
  <c r="G24" i="21"/>
  <c r="M24" i="21" s="1"/>
  <c r="G25" i="28"/>
  <c r="J26" i="21"/>
  <c r="H27" i="28"/>
  <c r="K29" i="5"/>
  <c r="J29" i="5"/>
  <c r="E42" i="24"/>
  <c r="K42" i="24"/>
  <c r="AD42" i="24"/>
  <c r="AI42" i="24"/>
  <c r="AR42" i="24"/>
  <c r="BF42" i="24"/>
  <c r="BQ42" i="24"/>
  <c r="BY42" i="24"/>
  <c r="CE42" i="24"/>
  <c r="CJ42" i="24"/>
  <c r="G44" i="24"/>
  <c r="AA44" i="24"/>
  <c r="X45" i="24"/>
  <c r="AR45" i="24"/>
  <c r="AW45" i="24"/>
  <c r="BF45" i="24"/>
  <c r="BK45" i="24"/>
  <c r="BQ45" i="24"/>
  <c r="CE45" i="24"/>
  <c r="CJ45" i="24"/>
  <c r="AA30" i="28"/>
  <c r="K10" i="1"/>
  <c r="J10" i="1"/>
  <c r="G15" i="1"/>
  <c r="D16" i="28"/>
  <c r="K17" i="1"/>
  <c r="M17" i="1" s="1"/>
  <c r="E18" i="28"/>
  <c r="K30" i="37"/>
  <c r="CZ31" i="28"/>
  <c r="K15" i="21"/>
  <c r="H16" i="28"/>
  <c r="G34" i="21"/>
  <c r="M34" i="21" s="1"/>
  <c r="G35" i="28"/>
  <c r="F34" i="21"/>
  <c r="J9" i="5"/>
  <c r="K9" i="5"/>
  <c r="J19" i="5"/>
  <c r="AA20" i="28"/>
  <c r="L41" i="23"/>
  <c r="J25" i="23"/>
  <c r="D42" i="1"/>
  <c r="O42" i="1"/>
  <c r="J19" i="1"/>
  <c r="H43" i="1"/>
  <c r="G26" i="1"/>
  <c r="J30" i="1"/>
  <c r="G11" i="21"/>
  <c r="H42" i="21"/>
  <c r="G30" i="21"/>
  <c r="N13" i="5"/>
  <c r="O16" i="5"/>
  <c r="K20" i="5"/>
  <c r="G25" i="5"/>
  <c r="K32" i="5"/>
  <c r="G36" i="5"/>
  <c r="D41" i="23"/>
  <c r="G10" i="23"/>
  <c r="E42" i="23"/>
  <c r="M42" i="23"/>
  <c r="K30" i="23"/>
  <c r="J30" i="23"/>
  <c r="H41" i="2"/>
  <c r="P41" i="2"/>
  <c r="J21" i="2"/>
  <c r="K21" i="2"/>
  <c r="K13" i="3"/>
  <c r="J13" i="3"/>
  <c r="N14" i="3"/>
  <c r="O14" i="3"/>
  <c r="K18" i="3"/>
  <c r="J18" i="3"/>
  <c r="G37" i="3"/>
  <c r="F37" i="3"/>
  <c r="K16" i="4"/>
  <c r="J16" i="4"/>
  <c r="K27" i="4"/>
  <c r="J27" i="4"/>
  <c r="N32" i="4"/>
  <c r="O32" i="4"/>
  <c r="J10" i="6"/>
  <c r="K10" i="6"/>
  <c r="G29" i="6"/>
  <c r="F29" i="6"/>
  <c r="G33" i="6"/>
  <c r="F33" i="6"/>
  <c r="D42" i="21"/>
  <c r="D43" i="5"/>
  <c r="L43" i="5"/>
  <c r="H41" i="23"/>
  <c r="O30" i="23"/>
  <c r="N30" i="23"/>
  <c r="G13" i="3"/>
  <c r="F13" i="3"/>
  <c r="O13" i="3"/>
  <c r="N13" i="3"/>
  <c r="G18" i="3"/>
  <c r="F18" i="3"/>
  <c r="O18" i="3"/>
  <c r="N18" i="3"/>
  <c r="G16" i="4"/>
  <c r="F16" i="4"/>
  <c r="O16" i="4"/>
  <c r="N16" i="4"/>
  <c r="G27" i="4"/>
  <c r="F27" i="4"/>
  <c r="O27" i="4"/>
  <c r="N27" i="4"/>
  <c r="K29" i="6"/>
  <c r="J29" i="6"/>
  <c r="K33" i="6"/>
  <c r="J33" i="6"/>
  <c r="J9" i="13"/>
  <c r="K9" i="13"/>
  <c r="F28" i="13"/>
  <c r="G28" i="13"/>
  <c r="G22" i="14"/>
  <c r="F22" i="14"/>
  <c r="O22" i="14"/>
  <c r="N22" i="14"/>
  <c r="J9" i="15"/>
  <c r="K9" i="15"/>
  <c r="G20" i="15"/>
  <c r="M20" i="15" s="1"/>
  <c r="F20" i="15"/>
  <c r="O34" i="23"/>
  <c r="N34" i="23"/>
  <c r="G14" i="2"/>
  <c r="F14" i="2"/>
  <c r="K30" i="2"/>
  <c r="J30" i="2"/>
  <c r="O10" i="3"/>
  <c r="N10" i="3"/>
  <c r="F17" i="3"/>
  <c r="G17" i="3"/>
  <c r="G22" i="3"/>
  <c r="F22" i="3"/>
  <c r="O22" i="3"/>
  <c r="N22" i="3"/>
  <c r="J9" i="4"/>
  <c r="K9" i="4"/>
  <c r="K15" i="4"/>
  <c r="J15" i="4"/>
  <c r="G35" i="4"/>
  <c r="F35" i="4"/>
  <c r="O35" i="4"/>
  <c r="N35" i="4"/>
  <c r="G13" i="6"/>
  <c r="F13" i="6"/>
  <c r="K21" i="7"/>
  <c r="J21" i="7"/>
  <c r="J26" i="7"/>
  <c r="K26" i="7"/>
  <c r="G33" i="7"/>
  <c r="F33" i="7"/>
  <c r="O33" i="7"/>
  <c r="N33" i="7"/>
  <c r="K16" i="8"/>
  <c r="J16" i="8"/>
  <c r="F11" i="9"/>
  <c r="G11" i="9"/>
  <c r="F18" i="10"/>
  <c r="G18" i="10"/>
  <c r="J20" i="11"/>
  <c r="K20" i="11"/>
  <c r="D43" i="2"/>
  <c r="W43" i="2"/>
  <c r="H42" i="4"/>
  <c r="E42" i="6"/>
  <c r="F11" i="7"/>
  <c r="G11" i="7"/>
  <c r="N18" i="7"/>
  <c r="O18" i="7"/>
  <c r="J20" i="8"/>
  <c r="K20" i="8"/>
  <c r="N25" i="8"/>
  <c r="O25" i="8"/>
  <c r="F15" i="9"/>
  <c r="G15" i="9"/>
  <c r="K19" i="9"/>
  <c r="J19" i="9"/>
  <c r="F30" i="10"/>
  <c r="G30" i="10"/>
  <c r="G11" i="11"/>
  <c r="F11" i="11"/>
  <c r="O11" i="11"/>
  <c r="N11" i="11"/>
  <c r="N28" i="11"/>
  <c r="O28" i="11"/>
  <c r="H44" i="11"/>
  <c r="J29" i="12"/>
  <c r="K29" i="12"/>
  <c r="J10" i="13"/>
  <c r="K10" i="13"/>
  <c r="F34" i="14"/>
  <c r="G34" i="14"/>
  <c r="J9" i="16"/>
  <c r="K9" i="16"/>
  <c r="F14" i="20"/>
  <c r="G14" i="20"/>
  <c r="F25" i="17"/>
  <c r="G25" i="17"/>
  <c r="F29" i="17"/>
  <c r="G29" i="17"/>
  <c r="J11" i="18"/>
  <c r="K11" i="18"/>
  <c r="O18" i="18"/>
  <c r="N18" i="18"/>
  <c r="K23" i="26"/>
  <c r="J23" i="26"/>
  <c r="S23" i="26"/>
  <c r="R23" i="26"/>
  <c r="K16" i="29"/>
  <c r="J16" i="29"/>
  <c r="J27" i="33"/>
  <c r="K27" i="33"/>
  <c r="K10" i="34"/>
  <c r="J10" i="34"/>
  <c r="K44" i="24"/>
  <c r="H43" i="2"/>
  <c r="P43" i="2"/>
  <c r="H41" i="3"/>
  <c r="J29" i="7"/>
  <c r="K29" i="7"/>
  <c r="K10" i="9"/>
  <c r="J10" i="9"/>
  <c r="G19" i="9"/>
  <c r="F19" i="9"/>
  <c r="O19" i="9"/>
  <c r="N19" i="9"/>
  <c r="G25" i="9"/>
  <c r="F25" i="9"/>
  <c r="K11" i="11"/>
  <c r="J11" i="11"/>
  <c r="F26" i="12"/>
  <c r="G26" i="12"/>
  <c r="G8" i="13"/>
  <c r="F8" i="13"/>
  <c r="J25" i="13"/>
  <c r="K25" i="13"/>
  <c r="N19" i="14"/>
  <c r="O19" i="14"/>
  <c r="N35" i="14"/>
  <c r="O35" i="14"/>
  <c r="J34" i="23"/>
  <c r="S10" i="2"/>
  <c r="R14" i="2"/>
  <c r="G21" i="2"/>
  <c r="G26" i="2"/>
  <c r="F30" i="2"/>
  <c r="K33" i="2"/>
  <c r="O9" i="3"/>
  <c r="E42" i="3"/>
  <c r="M42" i="3"/>
  <c r="G9" i="4"/>
  <c r="L42" i="4"/>
  <c r="O29" i="4"/>
  <c r="K32" i="4"/>
  <c r="O37" i="4"/>
  <c r="H43" i="6"/>
  <c r="M27" i="6"/>
  <c r="F37" i="6"/>
  <c r="N10" i="7"/>
  <c r="G21" i="7"/>
  <c r="F21" i="7"/>
  <c r="O21" i="7"/>
  <c r="N21" i="7"/>
  <c r="K33" i="7"/>
  <c r="J33" i="7"/>
  <c r="K37" i="7"/>
  <c r="J37" i="7"/>
  <c r="K11" i="8"/>
  <c r="J11" i="8"/>
  <c r="N29" i="8"/>
  <c r="O29" i="8"/>
  <c r="O9" i="9"/>
  <c r="N9" i="9"/>
  <c r="N36" i="9"/>
  <c r="O36" i="9"/>
  <c r="J14" i="12"/>
  <c r="K14" i="12"/>
  <c r="F13" i="13"/>
  <c r="L13" i="13" s="1"/>
  <c r="G13" i="13"/>
  <c r="K14" i="14"/>
  <c r="J14" i="14"/>
  <c r="K22" i="14"/>
  <c r="J22" i="14"/>
  <c r="F13" i="15"/>
  <c r="L13" i="15" s="1"/>
  <c r="G13" i="15"/>
  <c r="H43" i="8"/>
  <c r="S43" i="8"/>
  <c r="H44" i="8"/>
  <c r="J30" i="16"/>
  <c r="K30" i="16"/>
  <c r="G29" i="20"/>
  <c r="F29" i="20"/>
  <c r="O29" i="20"/>
  <c r="N29" i="20"/>
  <c r="F8" i="17"/>
  <c r="G8" i="17"/>
  <c r="F19" i="17"/>
  <c r="G19" i="17"/>
  <c r="K24" i="17"/>
  <c r="J24" i="17"/>
  <c r="K28" i="17"/>
  <c r="J28" i="17"/>
  <c r="J27" i="18"/>
  <c r="K27" i="18"/>
  <c r="O8" i="26"/>
  <c r="N8" i="26"/>
  <c r="G14" i="26"/>
  <c r="F14" i="26"/>
  <c r="O14" i="26"/>
  <c r="N14" i="26"/>
  <c r="J32" i="26"/>
  <c r="K32" i="26"/>
  <c r="J36" i="26"/>
  <c r="K36" i="26"/>
  <c r="K19" i="29"/>
  <c r="J19" i="29"/>
  <c r="K24" i="29"/>
  <c r="J24" i="29"/>
  <c r="K28" i="29"/>
  <c r="M28" i="29" s="1"/>
  <c r="J28" i="29"/>
  <c r="F18" i="33"/>
  <c r="G18" i="33"/>
  <c r="F27" i="34"/>
  <c r="G27" i="34"/>
  <c r="F16" i="35"/>
  <c r="G16" i="35"/>
  <c r="F30" i="36"/>
  <c r="G30" i="36"/>
  <c r="Q19" i="7"/>
  <c r="G26" i="7"/>
  <c r="G29" i="7"/>
  <c r="D41" i="8"/>
  <c r="N8" i="8"/>
  <c r="G20" i="8"/>
  <c r="N36" i="8"/>
  <c r="J9" i="9"/>
  <c r="O28" i="9"/>
  <c r="G32" i="9"/>
  <c r="F29" i="10"/>
  <c r="J29" i="10"/>
  <c r="H44" i="10"/>
  <c r="O24" i="11"/>
  <c r="F27" i="11"/>
  <c r="J27" i="11"/>
  <c r="N27" i="11"/>
  <c r="F35" i="11"/>
  <c r="J35" i="11"/>
  <c r="N35" i="11"/>
  <c r="G36" i="11"/>
  <c r="G14" i="12"/>
  <c r="H43" i="12"/>
  <c r="G29" i="12"/>
  <c r="O30" i="12"/>
  <c r="J30" i="15"/>
  <c r="K30" i="15"/>
  <c r="N26" i="20"/>
  <c r="O26" i="20"/>
  <c r="G23" i="26"/>
  <c r="F23" i="26"/>
  <c r="O23" i="26"/>
  <c r="N23" i="26"/>
  <c r="N24" i="26"/>
  <c r="O24" i="26"/>
  <c r="K11" i="29"/>
  <c r="J11" i="29"/>
  <c r="G16" i="29"/>
  <c r="F16" i="29"/>
  <c r="G10" i="34"/>
  <c r="F10" i="34"/>
  <c r="J27" i="36"/>
  <c r="K27" i="36"/>
  <c r="J37" i="36"/>
  <c r="K37" i="36"/>
  <c r="G18" i="7"/>
  <c r="O22" i="7"/>
  <c r="O27" i="7"/>
  <c r="O15" i="9"/>
  <c r="J23" i="9"/>
  <c r="G24" i="9"/>
  <c r="K28" i="9"/>
  <c r="G10" i="10"/>
  <c r="G22" i="10"/>
  <c r="O16" i="11"/>
  <c r="K24" i="11"/>
  <c r="O10" i="12"/>
  <c r="F13" i="12"/>
  <c r="G22" i="12"/>
  <c r="E42" i="13"/>
  <c r="G16" i="13"/>
  <c r="K21" i="13"/>
  <c r="K33" i="13"/>
  <c r="K10" i="14"/>
  <c r="O18" i="14"/>
  <c r="K26" i="14"/>
  <c r="N30" i="14"/>
  <c r="O34" i="14"/>
  <c r="G17" i="15"/>
  <c r="F24" i="16"/>
  <c r="G24" i="16"/>
  <c r="N32" i="16"/>
  <c r="O32" i="16"/>
  <c r="J18" i="20"/>
  <c r="K18" i="20"/>
  <c r="K29" i="20"/>
  <c r="J29" i="20"/>
  <c r="G24" i="17"/>
  <c r="F24" i="17"/>
  <c r="O24" i="17"/>
  <c r="N24" i="17"/>
  <c r="K34" i="18"/>
  <c r="J34" i="18"/>
  <c r="K14" i="26"/>
  <c r="J14" i="26"/>
  <c r="S14" i="26"/>
  <c r="R14" i="26"/>
  <c r="F8" i="29"/>
  <c r="G8" i="29"/>
  <c r="G24" i="29"/>
  <c r="F24" i="29"/>
  <c r="F33" i="29"/>
  <c r="G33" i="29"/>
  <c r="K14" i="33"/>
  <c r="J14" i="33"/>
  <c r="J28" i="33"/>
  <c r="K28" i="33"/>
  <c r="J21" i="36"/>
  <c r="K21" i="36"/>
  <c r="K35" i="36"/>
  <c r="J35" i="36"/>
  <c r="K35" i="15"/>
  <c r="G13" i="16"/>
  <c r="J20" i="16"/>
  <c r="K21" i="16"/>
  <c r="G32" i="16"/>
  <c r="O33" i="16"/>
  <c r="K11" i="20"/>
  <c r="K30" i="20"/>
  <c r="O34" i="20"/>
  <c r="K33" i="17"/>
  <c r="G19" i="18"/>
  <c r="K22" i="18"/>
  <c r="F26" i="18"/>
  <c r="G10" i="26"/>
  <c r="K10" i="26"/>
  <c r="O10" i="26"/>
  <c r="S10" i="26"/>
  <c r="G16" i="26"/>
  <c r="K16" i="26"/>
  <c r="O16" i="26"/>
  <c r="S16" i="26"/>
  <c r="N18" i="26"/>
  <c r="G28" i="26"/>
  <c r="J35" i="26"/>
  <c r="J15" i="29"/>
  <c r="L17" i="29"/>
  <c r="G36" i="29"/>
  <c r="G18" i="34"/>
  <c r="K18" i="34"/>
  <c r="G38" i="34"/>
  <c r="K9" i="35"/>
  <c r="G28" i="35"/>
  <c r="K17" i="36"/>
  <c r="G34" i="36"/>
  <c r="G30" i="15"/>
  <c r="D41" i="16"/>
  <c r="L41" i="16"/>
  <c r="H42" i="16"/>
  <c r="O25" i="16"/>
  <c r="O8" i="17"/>
  <c r="F23" i="17"/>
  <c r="O25" i="17"/>
  <c r="F28" i="17"/>
  <c r="J10" i="18"/>
  <c r="G11" i="18"/>
  <c r="K19" i="18"/>
  <c r="G27" i="18"/>
  <c r="J11" i="26"/>
  <c r="R18" i="26"/>
  <c r="S28" i="26"/>
  <c r="N35" i="26"/>
  <c r="G36" i="26"/>
  <c r="S36" i="26"/>
  <c r="K17" i="29"/>
  <c r="K25" i="29"/>
  <c r="F28" i="29"/>
  <c r="K36" i="29"/>
  <c r="F14" i="33"/>
  <c r="H43" i="33"/>
  <c r="K35" i="34"/>
  <c r="K9" i="36"/>
  <c r="G14" i="36"/>
  <c r="K29" i="1"/>
  <c r="M29" i="1" s="1"/>
  <c r="E30" i="28"/>
  <c r="K32" i="37"/>
  <c r="J32" i="37"/>
  <c r="CZ33" i="28"/>
  <c r="N8" i="23"/>
  <c r="O8" i="23"/>
  <c r="J32" i="2"/>
  <c r="K33" i="28"/>
  <c r="G34" i="2"/>
  <c r="F34" i="2"/>
  <c r="L42" i="24"/>
  <c r="Z43" i="24"/>
  <c r="CR9" i="28"/>
  <c r="K12" i="28"/>
  <c r="CR12" i="28"/>
  <c r="P24" i="28"/>
  <c r="G18" i="1"/>
  <c r="F18" i="1"/>
  <c r="K25" i="1"/>
  <c r="E26" i="28"/>
  <c r="M30" i="1"/>
  <c r="G35" i="1"/>
  <c r="D36" i="28"/>
  <c r="F35" i="1"/>
  <c r="F19" i="37"/>
  <c r="G19" i="37"/>
  <c r="J25" i="37"/>
  <c r="L25" i="37" s="1"/>
  <c r="CZ26" i="28"/>
  <c r="F27" i="37"/>
  <c r="G27" i="37"/>
  <c r="J37" i="37"/>
  <c r="CZ38" i="28"/>
  <c r="G10" i="21"/>
  <c r="F10" i="21"/>
  <c r="K22" i="21"/>
  <c r="J22" i="21"/>
  <c r="D44" i="21"/>
  <c r="K33" i="5"/>
  <c r="J33" i="5"/>
  <c r="AA34" i="28"/>
  <c r="K24" i="23"/>
  <c r="J24" i="23"/>
  <c r="K32" i="23"/>
  <c r="J32" i="23"/>
  <c r="H42" i="2"/>
  <c r="P42" i="2"/>
  <c r="G18" i="2"/>
  <c r="F18" i="2"/>
  <c r="O18" i="2"/>
  <c r="N18" i="2"/>
  <c r="K29" i="2"/>
  <c r="J29" i="2"/>
  <c r="K30" i="28"/>
  <c r="S29" i="2"/>
  <c r="R29" i="2"/>
  <c r="M30" i="28"/>
  <c r="G35" i="2"/>
  <c r="O8" i="4"/>
  <c r="N8" i="4"/>
  <c r="N17" i="4"/>
  <c r="O17" i="4"/>
  <c r="N36" i="4"/>
  <c r="O36" i="4"/>
  <c r="X37" i="28"/>
  <c r="K37" i="6"/>
  <c r="J37" i="6"/>
  <c r="G11" i="8"/>
  <c r="F11" i="8"/>
  <c r="J17" i="8"/>
  <c r="K17" i="8"/>
  <c r="G10" i="9"/>
  <c r="F10" i="9"/>
  <c r="G19" i="1"/>
  <c r="M19" i="1" s="1"/>
  <c r="F19" i="1"/>
  <c r="K27" i="21"/>
  <c r="J27" i="21"/>
  <c r="H28" i="28"/>
  <c r="K38" i="21"/>
  <c r="J38" i="21"/>
  <c r="H39" i="28"/>
  <c r="K17" i="5"/>
  <c r="J17" i="5"/>
  <c r="K28" i="5"/>
  <c r="J28" i="5"/>
  <c r="AA29" i="28"/>
  <c r="O13" i="2"/>
  <c r="N13" i="2"/>
  <c r="R32" i="2"/>
  <c r="M33" i="28"/>
  <c r="G25" i="3"/>
  <c r="F25" i="3"/>
  <c r="O26" i="28"/>
  <c r="G20" i="26"/>
  <c r="F20" i="26"/>
  <c r="CQ9" i="24"/>
  <c r="AB43" i="24"/>
  <c r="D44" i="24"/>
  <c r="M12" i="28"/>
  <c r="AA18" i="28"/>
  <c r="K14" i="1"/>
  <c r="J14" i="1"/>
  <c r="H42" i="1"/>
  <c r="J18" i="1"/>
  <c r="K18" i="1"/>
  <c r="G33" i="1"/>
  <c r="D34" i="28"/>
  <c r="J38" i="1"/>
  <c r="K38" i="1"/>
  <c r="E39" i="28"/>
  <c r="K10" i="21"/>
  <c r="J10" i="21"/>
  <c r="G22" i="21"/>
  <c r="F22" i="21"/>
  <c r="G33" i="5"/>
  <c r="F33" i="5"/>
  <c r="O33" i="5"/>
  <c r="AB34" i="28"/>
  <c r="N33" i="5"/>
  <c r="G24" i="23"/>
  <c r="F24" i="23"/>
  <c r="O24" i="23"/>
  <c r="N24" i="23"/>
  <c r="J27" i="23"/>
  <c r="G32" i="23"/>
  <c r="F32" i="23"/>
  <c r="O32" i="23"/>
  <c r="N32" i="23"/>
  <c r="CR33" i="28"/>
  <c r="K18" i="2"/>
  <c r="J18" i="2"/>
  <c r="S18" i="2"/>
  <c r="R18" i="2"/>
  <c r="K27" i="2"/>
  <c r="K28" i="28"/>
  <c r="S27" i="2"/>
  <c r="M28" i="28"/>
  <c r="G29" i="2"/>
  <c r="F29" i="2"/>
  <c r="O29" i="2"/>
  <c r="N29" i="2"/>
  <c r="K10" i="3"/>
  <c r="J10" i="3"/>
  <c r="P32" i="28"/>
  <c r="F32" i="3"/>
  <c r="O33" i="28"/>
  <c r="K34" i="3"/>
  <c r="J34" i="3"/>
  <c r="P35" i="28"/>
  <c r="G25" i="20"/>
  <c r="F25" i="20"/>
  <c r="J34" i="1"/>
  <c r="K34" i="1"/>
  <c r="E35" i="28"/>
  <c r="K16" i="23"/>
  <c r="J16" i="23"/>
  <c r="G13" i="2"/>
  <c r="F13" i="2"/>
  <c r="O34" i="2"/>
  <c r="N34" i="2"/>
  <c r="J36" i="3"/>
  <c r="P37" i="28"/>
  <c r="O20" i="26"/>
  <c r="N20" i="26"/>
  <c r="P44" i="24"/>
  <c r="D20" i="28"/>
  <c r="CV21" i="28"/>
  <c r="G37" i="1"/>
  <c r="D38" i="28"/>
  <c r="F14" i="37"/>
  <c r="G14" i="37"/>
  <c r="G32" i="37"/>
  <c r="F32" i="37"/>
  <c r="K34" i="37"/>
  <c r="CZ35" i="28"/>
  <c r="J25" i="21"/>
  <c r="H26" i="28"/>
  <c r="G27" i="21"/>
  <c r="F27" i="21"/>
  <c r="K36" i="21"/>
  <c r="M36" i="21" s="1"/>
  <c r="H37" i="28"/>
  <c r="G38" i="21"/>
  <c r="F38" i="21"/>
  <c r="G17" i="5"/>
  <c r="F17" i="5"/>
  <c r="O17" i="5"/>
  <c r="N17" i="5"/>
  <c r="I43" i="5"/>
  <c r="K26" i="5"/>
  <c r="Q26" i="5" s="1"/>
  <c r="AA27" i="28"/>
  <c r="G28" i="5"/>
  <c r="F28" i="5"/>
  <c r="O28" i="5"/>
  <c r="AB29" i="28"/>
  <c r="N28" i="5"/>
  <c r="O34" i="5"/>
  <c r="AB35" i="28"/>
  <c r="G16" i="23"/>
  <c r="F16" i="23"/>
  <c r="O16" i="23"/>
  <c r="N16" i="23"/>
  <c r="J35" i="23"/>
  <c r="J36" i="23"/>
  <c r="K13" i="2"/>
  <c r="J13" i="2"/>
  <c r="S13" i="2"/>
  <c r="R13" i="2"/>
  <c r="T17" i="2"/>
  <c r="K34" i="2"/>
  <c r="J34" i="2"/>
  <c r="K35" i="28"/>
  <c r="S34" i="2"/>
  <c r="R34" i="2"/>
  <c r="M35" i="28"/>
  <c r="J9" i="3"/>
  <c r="K9" i="3"/>
  <c r="J14" i="10"/>
  <c r="K14" i="10"/>
  <c r="J18" i="12"/>
  <c r="K18" i="12"/>
  <c r="J17" i="13"/>
  <c r="K17" i="13"/>
  <c r="F29" i="13"/>
  <c r="N29" i="13" s="1"/>
  <c r="P29" i="13" s="1"/>
  <c r="G29" i="13"/>
  <c r="BJ30" i="28"/>
  <c r="D41" i="1"/>
  <c r="G22" i="1"/>
  <c r="K22" i="1"/>
  <c r="O43" i="1"/>
  <c r="K26" i="1"/>
  <c r="F27" i="1"/>
  <c r="D39" i="37"/>
  <c r="G10" i="37"/>
  <c r="G11" i="37"/>
  <c r="K11" i="37"/>
  <c r="G16" i="37"/>
  <c r="K16" i="37"/>
  <c r="G24" i="37"/>
  <c r="K24" i="37"/>
  <c r="G36" i="37"/>
  <c r="K36" i="37"/>
  <c r="H41" i="21"/>
  <c r="E43" i="21"/>
  <c r="I43" i="21"/>
  <c r="O43" i="21"/>
  <c r="G26" i="21"/>
  <c r="K26" i="21"/>
  <c r="D42" i="5"/>
  <c r="L42" i="5"/>
  <c r="G16" i="5"/>
  <c r="K16" i="5"/>
  <c r="G21" i="5"/>
  <c r="K21" i="5"/>
  <c r="O21" i="5"/>
  <c r="H43" i="5"/>
  <c r="S43" i="5"/>
  <c r="G37" i="5"/>
  <c r="K37" i="5"/>
  <c r="O37" i="5"/>
  <c r="G8" i="23"/>
  <c r="D42" i="23"/>
  <c r="L42" i="23"/>
  <c r="D41" i="2"/>
  <c r="L41" i="2"/>
  <c r="E42" i="2"/>
  <c r="M42" i="2"/>
  <c r="G17" i="2"/>
  <c r="K17" i="2"/>
  <c r="O17" i="2"/>
  <c r="S17" i="2"/>
  <c r="G22" i="2"/>
  <c r="K22" i="2"/>
  <c r="O22" i="2"/>
  <c r="S22" i="2"/>
  <c r="I43" i="2"/>
  <c r="Q43" i="2"/>
  <c r="D41" i="3"/>
  <c r="L41" i="3"/>
  <c r="K14" i="3"/>
  <c r="D42" i="3"/>
  <c r="L42" i="3"/>
  <c r="J21" i="3"/>
  <c r="J25" i="3"/>
  <c r="K29" i="3"/>
  <c r="J29" i="3"/>
  <c r="J35" i="3"/>
  <c r="K35" i="3"/>
  <c r="N9" i="4"/>
  <c r="O9" i="4"/>
  <c r="N13" i="4"/>
  <c r="O13" i="4"/>
  <c r="F28" i="4"/>
  <c r="G28" i="4"/>
  <c r="J37" i="4"/>
  <c r="K37" i="4"/>
  <c r="J34" i="7"/>
  <c r="K34" i="7"/>
  <c r="N33" i="8"/>
  <c r="O33" i="8"/>
  <c r="O23" i="9"/>
  <c r="N23" i="9"/>
  <c r="G17" i="10"/>
  <c r="M17" i="10" s="1"/>
  <c r="F17" i="10"/>
  <c r="G8" i="11"/>
  <c r="Q8" i="11" s="1"/>
  <c r="J36" i="11"/>
  <c r="K36" i="11"/>
  <c r="N22" i="12"/>
  <c r="O22" i="12"/>
  <c r="K34" i="12"/>
  <c r="J34" i="12"/>
  <c r="F25" i="16"/>
  <c r="G25" i="16"/>
  <c r="K28" i="16"/>
  <c r="J28" i="16"/>
  <c r="H41" i="1"/>
  <c r="E42" i="1"/>
  <c r="I42" i="1"/>
  <c r="D43" i="1"/>
  <c r="H39" i="37"/>
  <c r="D42" i="37"/>
  <c r="I42" i="37"/>
  <c r="D43" i="37"/>
  <c r="I43" i="37"/>
  <c r="D44" i="37"/>
  <c r="H44" i="37"/>
  <c r="D41" i="21"/>
  <c r="E42" i="21"/>
  <c r="I42" i="21"/>
  <c r="G23" i="21"/>
  <c r="K23" i="21"/>
  <c r="G8" i="5"/>
  <c r="H42" i="5"/>
  <c r="S42" i="5"/>
  <c r="H42" i="23"/>
  <c r="I42" i="2"/>
  <c r="Q42" i="2"/>
  <c r="E43" i="2"/>
  <c r="M43" i="2"/>
  <c r="G33" i="3"/>
  <c r="F33" i="3"/>
  <c r="O33" i="3"/>
  <c r="N33" i="3"/>
  <c r="N35" i="3"/>
  <c r="O35" i="3"/>
  <c r="G11" i="4"/>
  <c r="F11" i="4"/>
  <c r="J13" i="4"/>
  <c r="K13" i="4"/>
  <c r="K28" i="4"/>
  <c r="J28" i="4"/>
  <c r="K30" i="6"/>
  <c r="J30" i="6"/>
  <c r="J11" i="7"/>
  <c r="K11" i="7"/>
  <c r="O37" i="7"/>
  <c r="N37" i="7"/>
  <c r="O16" i="8"/>
  <c r="N16" i="8"/>
  <c r="G9" i="9"/>
  <c r="F9" i="9"/>
  <c r="D42" i="9"/>
  <c r="K13" i="10"/>
  <c r="J13" i="10"/>
  <c r="F34" i="10"/>
  <c r="G34" i="10"/>
  <c r="G23" i="11"/>
  <c r="E43" i="11"/>
  <c r="F23" i="11"/>
  <c r="O23" i="11"/>
  <c r="N23" i="11"/>
  <c r="J28" i="11"/>
  <c r="K28" i="11"/>
  <c r="G17" i="12"/>
  <c r="F17" i="12"/>
  <c r="O17" i="12"/>
  <c r="N17" i="12"/>
  <c r="N14" i="20"/>
  <c r="O14" i="20"/>
  <c r="F18" i="20"/>
  <c r="G18" i="20"/>
  <c r="K18" i="18"/>
  <c r="J18" i="18"/>
  <c r="K26" i="18"/>
  <c r="J26" i="18"/>
  <c r="F35" i="18"/>
  <c r="G35" i="18"/>
  <c r="G14" i="1"/>
  <c r="F15" i="1"/>
  <c r="J15" i="1"/>
  <c r="J27" i="1"/>
  <c r="G34" i="1"/>
  <c r="G38" i="1"/>
  <c r="K10" i="37"/>
  <c r="E42" i="37"/>
  <c r="CY43" i="28" s="1"/>
  <c r="K15" i="37"/>
  <c r="E43" i="37"/>
  <c r="CY44" i="28" s="1"/>
  <c r="K23" i="37"/>
  <c r="M23" i="37" s="1"/>
  <c r="F15" i="21"/>
  <c r="J15" i="21"/>
  <c r="D43" i="21"/>
  <c r="H43" i="21"/>
  <c r="E43" i="5"/>
  <c r="M43" i="5"/>
  <c r="I42" i="23"/>
  <c r="I43" i="23"/>
  <c r="D42" i="2"/>
  <c r="L42" i="2"/>
  <c r="W42" i="2"/>
  <c r="U19" i="2"/>
  <c r="G9" i="3"/>
  <c r="I42" i="3"/>
  <c r="N21" i="3"/>
  <c r="N25" i="3"/>
  <c r="N29" i="3"/>
  <c r="G34" i="3"/>
  <c r="F34" i="3"/>
  <c r="G8" i="4"/>
  <c r="O11" i="4"/>
  <c r="N11" i="4"/>
  <c r="J17" i="4"/>
  <c r="K17" i="4"/>
  <c r="J36" i="4"/>
  <c r="K36" i="4"/>
  <c r="F10" i="6"/>
  <c r="G10" i="6"/>
  <c r="G26" i="6"/>
  <c r="F26" i="6"/>
  <c r="O9" i="7"/>
  <c r="N9" i="7"/>
  <c r="O35" i="8"/>
  <c r="N35" i="8"/>
  <c r="N37" i="8"/>
  <c r="O37" i="8"/>
  <c r="G29" i="9"/>
  <c r="F29" i="9"/>
  <c r="H43" i="10"/>
  <c r="F26" i="10"/>
  <c r="G26" i="10"/>
  <c r="G30" i="14"/>
  <c r="F30" i="14"/>
  <c r="F9" i="15"/>
  <c r="G9" i="15"/>
  <c r="K26" i="15"/>
  <c r="M26" i="15" s="1"/>
  <c r="J26" i="15"/>
  <c r="O15" i="4"/>
  <c r="N15" i="4"/>
  <c r="D41" i="6"/>
  <c r="G9" i="6"/>
  <c r="F9" i="6"/>
  <c r="K14" i="6"/>
  <c r="J14" i="6"/>
  <c r="J21" i="6"/>
  <c r="K25" i="6"/>
  <c r="J25" i="6"/>
  <c r="F9" i="7"/>
  <c r="O11" i="7"/>
  <c r="E42" i="7"/>
  <c r="M42" i="7"/>
  <c r="F27" i="7"/>
  <c r="G27" i="7"/>
  <c r="G30" i="7"/>
  <c r="F30" i="7"/>
  <c r="O30" i="7"/>
  <c r="N30" i="7"/>
  <c r="O34" i="7"/>
  <c r="F37" i="7"/>
  <c r="N11" i="8"/>
  <c r="I42" i="8"/>
  <c r="K15" i="8"/>
  <c r="J15" i="8"/>
  <c r="F16" i="8"/>
  <c r="O17" i="8"/>
  <c r="O23" i="8"/>
  <c r="N23" i="8"/>
  <c r="O27" i="8"/>
  <c r="N27" i="8"/>
  <c r="N10" i="9"/>
  <c r="K13" i="9"/>
  <c r="J13" i="9"/>
  <c r="H42" i="9"/>
  <c r="J20" i="9"/>
  <c r="K20" i="9"/>
  <c r="F23" i="9"/>
  <c r="N24" i="9"/>
  <c r="O24" i="9"/>
  <c r="G27" i="9"/>
  <c r="F27" i="9"/>
  <c r="O27" i="9"/>
  <c r="N27" i="9"/>
  <c r="J29" i="9"/>
  <c r="O33" i="9"/>
  <c r="N33" i="9"/>
  <c r="K35" i="9"/>
  <c r="J35" i="9"/>
  <c r="G36" i="9"/>
  <c r="H44" i="9"/>
  <c r="N37" i="9"/>
  <c r="J10" i="10"/>
  <c r="L10" i="10" s="1"/>
  <c r="K10" i="10"/>
  <c r="K25" i="10"/>
  <c r="J25" i="10"/>
  <c r="K34" i="10"/>
  <c r="F37" i="10"/>
  <c r="I42" i="11"/>
  <c r="K15" i="11"/>
  <c r="J15" i="11"/>
  <c r="F16" i="11"/>
  <c r="G16" i="11"/>
  <c r="O36" i="11"/>
  <c r="J13" i="12"/>
  <c r="H42" i="12"/>
  <c r="G25" i="12"/>
  <c r="F25" i="12"/>
  <c r="O25" i="12"/>
  <c r="N25" i="12"/>
  <c r="J30" i="12"/>
  <c r="K30" i="12"/>
  <c r="F10" i="13"/>
  <c r="G10" i="13"/>
  <c r="J37" i="13"/>
  <c r="K37" i="13"/>
  <c r="O11" i="14"/>
  <c r="F14" i="14"/>
  <c r="L42" i="14"/>
  <c r="J19" i="14"/>
  <c r="K19" i="14"/>
  <c r="J30" i="14"/>
  <c r="L44" i="14"/>
  <c r="J32" i="14"/>
  <c r="K35" i="14"/>
  <c r="K22" i="15"/>
  <c r="J22" i="15"/>
  <c r="D44" i="15"/>
  <c r="G36" i="15"/>
  <c r="F38" i="15"/>
  <c r="D44" i="16"/>
  <c r="N28" i="16"/>
  <c r="K36" i="16"/>
  <c r="J36" i="16"/>
  <c r="J25" i="20"/>
  <c r="F26" i="20"/>
  <c r="G26" i="20"/>
  <c r="J8" i="17"/>
  <c r="K8" i="17"/>
  <c r="G8" i="26"/>
  <c r="F8" i="26"/>
  <c r="K22" i="26"/>
  <c r="J22" i="26"/>
  <c r="N28" i="26"/>
  <c r="O28" i="26"/>
  <c r="N36" i="26"/>
  <c r="O36" i="26"/>
  <c r="K29" i="36"/>
  <c r="J29" i="36"/>
  <c r="H42" i="3"/>
  <c r="S42" i="3"/>
  <c r="D43" i="3"/>
  <c r="L43" i="3"/>
  <c r="K33" i="3"/>
  <c r="J33" i="3"/>
  <c r="K8" i="4"/>
  <c r="F25" i="4"/>
  <c r="G25" i="4"/>
  <c r="F32" i="4"/>
  <c r="G32" i="4"/>
  <c r="K9" i="6"/>
  <c r="J9" i="6"/>
  <c r="H42" i="6"/>
  <c r="F18" i="6"/>
  <c r="G18" i="6"/>
  <c r="G25" i="6"/>
  <c r="F25" i="6"/>
  <c r="D43" i="7"/>
  <c r="L43" i="7"/>
  <c r="K30" i="7"/>
  <c r="J30" i="7"/>
  <c r="H44" i="7"/>
  <c r="E42" i="8"/>
  <c r="G15" i="8"/>
  <c r="F15" i="8"/>
  <c r="M42" i="8"/>
  <c r="O15" i="8"/>
  <c r="N15" i="8"/>
  <c r="J25" i="8"/>
  <c r="K25" i="8"/>
  <c r="J29" i="8"/>
  <c r="K29" i="8"/>
  <c r="K14" i="9"/>
  <c r="J14" i="9"/>
  <c r="K21" i="9"/>
  <c r="J21" i="9"/>
  <c r="O25" i="9"/>
  <c r="N25" i="9"/>
  <c r="K27" i="9"/>
  <c r="J27" i="9"/>
  <c r="F28" i="9"/>
  <c r="G28" i="9"/>
  <c r="N32" i="9"/>
  <c r="O32" i="9"/>
  <c r="G35" i="9"/>
  <c r="F35" i="9"/>
  <c r="O35" i="9"/>
  <c r="N35" i="9"/>
  <c r="D42" i="10"/>
  <c r="I43" i="10"/>
  <c r="G25" i="10"/>
  <c r="F25" i="10"/>
  <c r="E42" i="11"/>
  <c r="G15" i="11"/>
  <c r="F15" i="11"/>
  <c r="M42" i="11"/>
  <c r="O15" i="11"/>
  <c r="N15" i="11"/>
  <c r="N20" i="11"/>
  <c r="O20" i="11"/>
  <c r="S43" i="11"/>
  <c r="J10" i="12"/>
  <c r="K10" i="12"/>
  <c r="N14" i="12"/>
  <c r="O14" i="12"/>
  <c r="F35" i="12"/>
  <c r="G35" i="12"/>
  <c r="K20" i="13"/>
  <c r="J20" i="13"/>
  <c r="K32" i="13"/>
  <c r="M32" i="13" s="1"/>
  <c r="J32" i="13"/>
  <c r="N27" i="14"/>
  <c r="O27" i="14"/>
  <c r="G8" i="15"/>
  <c r="F8" i="15"/>
  <c r="K24" i="15"/>
  <c r="J24" i="15"/>
  <c r="J17" i="16"/>
  <c r="K17" i="16"/>
  <c r="G10" i="20"/>
  <c r="F10" i="20"/>
  <c r="O10" i="20"/>
  <c r="N10" i="20"/>
  <c r="K17" i="20"/>
  <c r="J17" i="20"/>
  <c r="N22" i="20"/>
  <c r="O22" i="20"/>
  <c r="N30" i="20"/>
  <c r="O30" i="20"/>
  <c r="F34" i="20"/>
  <c r="G34" i="20"/>
  <c r="S9" i="26"/>
  <c r="R9" i="26"/>
  <c r="G30" i="6"/>
  <c r="F30" i="6"/>
  <c r="S39" i="7"/>
  <c r="D42" i="7"/>
  <c r="L42" i="7"/>
  <c r="N9" i="8"/>
  <c r="O9" i="8"/>
  <c r="S42" i="8"/>
  <c r="L43" i="8"/>
  <c r="J33" i="8"/>
  <c r="K33" i="8"/>
  <c r="J37" i="8"/>
  <c r="K37" i="8"/>
  <c r="N11" i="9"/>
  <c r="O11" i="9"/>
  <c r="E43" i="9"/>
  <c r="G13" i="10"/>
  <c r="F13" i="10"/>
  <c r="F14" i="10"/>
  <c r="G14" i="10"/>
  <c r="J22" i="10"/>
  <c r="K22" i="10"/>
  <c r="H42" i="11"/>
  <c r="K23" i="11"/>
  <c r="J23" i="11"/>
  <c r="F28" i="11"/>
  <c r="G28" i="11"/>
  <c r="K17" i="12"/>
  <c r="J17" i="12"/>
  <c r="F18" i="12"/>
  <c r="G18" i="12"/>
  <c r="D44" i="12"/>
  <c r="G34" i="12"/>
  <c r="E44" i="12"/>
  <c r="F34" i="12"/>
  <c r="I43" i="15"/>
  <c r="K23" i="15"/>
  <c r="F9" i="16"/>
  <c r="G9" i="16"/>
  <c r="G16" i="16"/>
  <c r="F16" i="16"/>
  <c r="O16" i="16"/>
  <c r="N16" i="16"/>
  <c r="J33" i="16"/>
  <c r="K33" i="16"/>
  <c r="F11" i="20"/>
  <c r="G11" i="20"/>
  <c r="J16" i="17"/>
  <c r="K16" i="17"/>
  <c r="I43" i="17"/>
  <c r="K23" i="17"/>
  <c r="J23" i="17"/>
  <c r="F33" i="17"/>
  <c r="G33" i="17"/>
  <c r="G36" i="17"/>
  <c r="F36" i="17"/>
  <c r="O36" i="17"/>
  <c r="N36" i="17"/>
  <c r="K33" i="20"/>
  <c r="J33" i="20"/>
  <c r="J38" i="20"/>
  <c r="K38" i="20"/>
  <c r="K11" i="17"/>
  <c r="J11" i="17"/>
  <c r="N19" i="17"/>
  <c r="O19" i="17"/>
  <c r="N33" i="17"/>
  <c r="O33" i="17"/>
  <c r="L41" i="18"/>
  <c r="G34" i="18"/>
  <c r="F34" i="18"/>
  <c r="G18" i="26"/>
  <c r="F18" i="26"/>
  <c r="G35" i="26"/>
  <c r="F35" i="26"/>
  <c r="J24" i="35"/>
  <c r="K24" i="35"/>
  <c r="J22" i="36"/>
  <c r="K22" i="36"/>
  <c r="J26" i="36"/>
  <c r="K26" i="36"/>
  <c r="D42" i="4"/>
  <c r="D43" i="4"/>
  <c r="H43" i="4"/>
  <c r="L43" i="4"/>
  <c r="S43" i="4"/>
  <c r="I42" i="6"/>
  <c r="D43" i="6"/>
  <c r="D41" i="7"/>
  <c r="L41" i="7"/>
  <c r="H42" i="7"/>
  <c r="S42" i="7"/>
  <c r="H43" i="7"/>
  <c r="S43" i="7"/>
  <c r="S44" i="7"/>
  <c r="D43" i="8"/>
  <c r="D44" i="8"/>
  <c r="S42" i="9"/>
  <c r="D44" i="9"/>
  <c r="L41" i="11"/>
  <c r="D42" i="12"/>
  <c r="L42" i="12"/>
  <c r="D44" i="13"/>
  <c r="H41" i="14"/>
  <c r="J11" i="14"/>
  <c r="K11" i="14"/>
  <c r="M42" i="14"/>
  <c r="O15" i="14"/>
  <c r="F35" i="14"/>
  <c r="G35" i="14"/>
  <c r="K8" i="15"/>
  <c r="J8" i="15"/>
  <c r="J19" i="15"/>
  <c r="K19" i="15"/>
  <c r="D43" i="15"/>
  <c r="K34" i="15"/>
  <c r="J34" i="15"/>
  <c r="N13" i="16"/>
  <c r="O13" i="16"/>
  <c r="I42" i="16"/>
  <c r="P8" i="20"/>
  <c r="K10" i="20"/>
  <c r="J10" i="20"/>
  <c r="H42" i="20"/>
  <c r="S42" i="20"/>
  <c r="S44" i="20"/>
  <c r="D43" i="17"/>
  <c r="L43" i="17"/>
  <c r="N29" i="17"/>
  <c r="O29" i="17"/>
  <c r="K36" i="17"/>
  <c r="G37" i="17"/>
  <c r="O10" i="18"/>
  <c r="N10" i="18"/>
  <c r="N19" i="18"/>
  <c r="O19" i="18"/>
  <c r="O38" i="18"/>
  <c r="R8" i="26"/>
  <c r="R32" i="26"/>
  <c r="S32" i="26"/>
  <c r="G26" i="34"/>
  <c r="F26" i="34"/>
  <c r="G8" i="35"/>
  <c r="F8" i="35"/>
  <c r="K11" i="35"/>
  <c r="J11" i="35"/>
  <c r="G15" i="35"/>
  <c r="F15" i="35"/>
  <c r="H43" i="3"/>
  <c r="S43" i="3"/>
  <c r="D41" i="4"/>
  <c r="H41" i="4"/>
  <c r="L41" i="4"/>
  <c r="S42" i="4"/>
  <c r="E43" i="4"/>
  <c r="I43" i="4"/>
  <c r="M43" i="4"/>
  <c r="D42" i="6"/>
  <c r="O42" i="6"/>
  <c r="E43" i="6"/>
  <c r="I42" i="7"/>
  <c r="G34" i="7"/>
  <c r="F8" i="8"/>
  <c r="J8" i="8"/>
  <c r="J23" i="8"/>
  <c r="G25" i="8"/>
  <c r="J27" i="8"/>
  <c r="G29" i="8"/>
  <c r="G33" i="8"/>
  <c r="J35" i="8"/>
  <c r="G37" i="8"/>
  <c r="F13" i="9"/>
  <c r="F14" i="9"/>
  <c r="O16" i="9"/>
  <c r="G20" i="9"/>
  <c r="F21" i="9"/>
  <c r="H43" i="9"/>
  <c r="L43" i="9"/>
  <c r="S43" i="9"/>
  <c r="K24" i="9"/>
  <c r="J25" i="9"/>
  <c r="K32" i="9"/>
  <c r="J33" i="9"/>
  <c r="N11" i="10"/>
  <c r="P11" i="10" s="1"/>
  <c r="H42" i="10"/>
  <c r="K18" i="10"/>
  <c r="I43" i="11"/>
  <c r="K25" i="12"/>
  <c r="J25" i="12"/>
  <c r="F30" i="12"/>
  <c r="G30" i="12"/>
  <c r="G20" i="13"/>
  <c r="F20" i="13"/>
  <c r="F19" i="14"/>
  <c r="G19" i="14"/>
  <c r="J27" i="14"/>
  <c r="K27" i="14"/>
  <c r="G22" i="15"/>
  <c r="F22" i="15"/>
  <c r="E43" i="15"/>
  <c r="G23" i="15"/>
  <c r="K16" i="16"/>
  <c r="J16" i="16"/>
  <c r="F17" i="16"/>
  <c r="G17" i="16"/>
  <c r="D43" i="16"/>
  <c r="L43" i="16"/>
  <c r="N37" i="16"/>
  <c r="O37" i="16"/>
  <c r="G17" i="20"/>
  <c r="F17" i="20"/>
  <c r="O17" i="20"/>
  <c r="N17" i="20"/>
  <c r="J22" i="20"/>
  <c r="K22" i="20"/>
  <c r="G33" i="20"/>
  <c r="F33" i="20"/>
  <c r="O33" i="20"/>
  <c r="N33" i="20"/>
  <c r="G11" i="17"/>
  <c r="F11" i="17"/>
  <c r="O11" i="17"/>
  <c r="N11" i="17"/>
  <c r="G22" i="17"/>
  <c r="F22" i="17"/>
  <c r="J25" i="17"/>
  <c r="K25" i="17"/>
  <c r="O28" i="17"/>
  <c r="N28" i="17"/>
  <c r="D42" i="18"/>
  <c r="N22" i="18"/>
  <c r="O22" i="18"/>
  <c r="J38" i="18"/>
  <c r="K38" i="18"/>
  <c r="K8" i="26"/>
  <c r="J24" i="26"/>
  <c r="K24" i="26"/>
  <c r="F32" i="26"/>
  <c r="G32" i="26"/>
  <c r="J29" i="29"/>
  <c r="K29" i="29"/>
  <c r="M29" i="29" s="1"/>
  <c r="L36" i="29"/>
  <c r="N36" i="29"/>
  <c r="P36" i="29" s="1"/>
  <c r="K10" i="33"/>
  <c r="J10" i="33"/>
  <c r="D43" i="12"/>
  <c r="L43" i="12"/>
  <c r="H44" i="12"/>
  <c r="D42" i="13"/>
  <c r="D42" i="14"/>
  <c r="D43" i="14"/>
  <c r="I43" i="14"/>
  <c r="D44" i="14"/>
  <c r="S43" i="16"/>
  <c r="H43" i="16"/>
  <c r="D42" i="20"/>
  <c r="L42" i="20"/>
  <c r="E43" i="20"/>
  <c r="M43" i="20"/>
  <c r="D44" i="20"/>
  <c r="R9" i="17"/>
  <c r="T9" i="17" s="1"/>
  <c r="H43" i="17"/>
  <c r="N37" i="17"/>
  <c r="O37" i="17"/>
  <c r="H41" i="18"/>
  <c r="M42" i="18"/>
  <c r="D42" i="26"/>
  <c r="L42" i="26"/>
  <c r="S35" i="26"/>
  <c r="R35" i="26"/>
  <c r="K14" i="34"/>
  <c r="J14" i="34"/>
  <c r="I43" i="34"/>
  <c r="K23" i="34"/>
  <c r="K27" i="35"/>
  <c r="J27" i="35"/>
  <c r="F36" i="35"/>
  <c r="G36" i="35"/>
  <c r="O26" i="12"/>
  <c r="D41" i="13"/>
  <c r="K13" i="13"/>
  <c r="G17" i="13"/>
  <c r="D43" i="13"/>
  <c r="L39" i="14"/>
  <c r="G11" i="14"/>
  <c r="K23" i="14"/>
  <c r="G27" i="14"/>
  <c r="H41" i="15"/>
  <c r="O42" i="15"/>
  <c r="K17" i="15"/>
  <c r="J20" i="15"/>
  <c r="F24" i="15"/>
  <c r="K13" i="16"/>
  <c r="O21" i="16"/>
  <c r="G33" i="16"/>
  <c r="K37" i="16"/>
  <c r="O11" i="20"/>
  <c r="O18" i="20"/>
  <c r="G22" i="20"/>
  <c r="H43" i="20"/>
  <c r="D43" i="18"/>
  <c r="N35" i="18"/>
  <c r="O35" i="18"/>
  <c r="K20" i="26"/>
  <c r="J20" i="26"/>
  <c r="S20" i="26"/>
  <c r="R20" i="26"/>
  <c r="W43" i="26"/>
  <c r="J28" i="26"/>
  <c r="K28" i="26"/>
  <c r="G32" i="29"/>
  <c r="F32" i="29"/>
  <c r="K26" i="33"/>
  <c r="J26" i="33"/>
  <c r="J29" i="33"/>
  <c r="K29" i="33"/>
  <c r="J33" i="33"/>
  <c r="K33" i="33"/>
  <c r="E42" i="34"/>
  <c r="G15" i="34"/>
  <c r="S43" i="17"/>
  <c r="L42" i="18"/>
  <c r="H42" i="26"/>
  <c r="P42" i="26"/>
  <c r="H43" i="26"/>
  <c r="P43" i="26"/>
  <c r="N32" i="26"/>
  <c r="O32" i="26"/>
  <c r="J8" i="29"/>
  <c r="K8" i="29"/>
  <c r="K32" i="29"/>
  <c r="J32" i="29"/>
  <c r="J19" i="33"/>
  <c r="K19" i="33"/>
  <c r="G26" i="33"/>
  <c r="F26" i="33"/>
  <c r="D44" i="33"/>
  <c r="G14" i="34"/>
  <c r="F14" i="34"/>
  <c r="D43" i="34"/>
  <c r="K26" i="34"/>
  <c r="J26" i="34"/>
  <c r="F35" i="34"/>
  <c r="G35" i="34"/>
  <c r="K8" i="35"/>
  <c r="J8" i="35"/>
  <c r="G11" i="35"/>
  <c r="F11" i="35"/>
  <c r="K15" i="35"/>
  <c r="J15" i="35"/>
  <c r="J18" i="36"/>
  <c r="K18" i="36"/>
  <c r="E43" i="26"/>
  <c r="M43" i="26"/>
  <c r="N9" i="29"/>
  <c r="P9" i="29" s="1"/>
  <c r="L9" i="29"/>
  <c r="H43" i="29"/>
  <c r="G10" i="33"/>
  <c r="F10" i="33"/>
  <c r="I43" i="33"/>
  <c r="K23" i="33"/>
  <c r="J11" i="34"/>
  <c r="K11" i="34"/>
  <c r="F9" i="35"/>
  <c r="G9" i="35"/>
  <c r="G27" i="35"/>
  <c r="F27" i="35"/>
  <c r="G35" i="36"/>
  <c r="F35" i="36"/>
  <c r="D43" i="29"/>
  <c r="H44" i="29"/>
  <c r="D39" i="33"/>
  <c r="H39" i="34"/>
  <c r="O42" i="34"/>
  <c r="E43" i="34"/>
  <c r="D44" i="34"/>
  <c r="E43" i="35"/>
  <c r="D44" i="35"/>
  <c r="H44" i="35"/>
  <c r="H42" i="36"/>
  <c r="D43" i="36"/>
  <c r="G19" i="33"/>
  <c r="F22" i="33"/>
  <c r="J22" i="33"/>
  <c r="G23" i="33"/>
  <c r="G29" i="33"/>
  <c r="F32" i="33"/>
  <c r="J32" i="33"/>
  <c r="G33" i="33"/>
  <c r="F35" i="33"/>
  <c r="K37" i="33"/>
  <c r="G11" i="34"/>
  <c r="K19" i="34"/>
  <c r="F22" i="34"/>
  <c r="J22" i="34"/>
  <c r="G23" i="34"/>
  <c r="F34" i="34"/>
  <c r="J34" i="34"/>
  <c r="K20" i="35"/>
  <c r="F23" i="35"/>
  <c r="J23" i="35"/>
  <c r="G24" i="35"/>
  <c r="K32" i="35"/>
  <c r="F35" i="35"/>
  <c r="J35" i="35"/>
  <c r="D39" i="36"/>
  <c r="K10" i="36"/>
  <c r="G18" i="36"/>
  <c r="J19" i="36"/>
  <c r="G22" i="36"/>
  <c r="E43" i="36"/>
  <c r="F25" i="36"/>
  <c r="J25" i="36"/>
  <c r="G26" i="36"/>
  <c r="F29" i="36"/>
  <c r="K38" i="36"/>
  <c r="G13" i="29"/>
  <c r="G17" i="29"/>
  <c r="G21" i="29"/>
  <c r="G25" i="29"/>
  <c r="K33" i="29"/>
  <c r="G37" i="29"/>
  <c r="K11" i="33"/>
  <c r="G37" i="33"/>
  <c r="D42" i="34"/>
  <c r="I42" i="34"/>
  <c r="G19" i="34"/>
  <c r="K27" i="34"/>
  <c r="H39" i="35"/>
  <c r="J14" i="35"/>
  <c r="K16" i="35"/>
  <c r="G20" i="35"/>
  <c r="G23" i="35"/>
  <c r="K28" i="35"/>
  <c r="G32" i="35"/>
  <c r="K11" i="36"/>
  <c r="K14" i="36"/>
  <c r="D42" i="36"/>
  <c r="G19" i="36"/>
  <c r="H43" i="36"/>
  <c r="K34" i="36"/>
  <c r="N13" i="21"/>
  <c r="P13" i="21" s="1"/>
  <c r="L13" i="21"/>
  <c r="Q30" i="5"/>
  <c r="N8" i="1"/>
  <c r="P8" i="1" s="1"/>
  <c r="L8" i="1"/>
  <c r="N9" i="21"/>
  <c r="P9" i="21" s="1"/>
  <c r="L9" i="21"/>
  <c r="Q10" i="5"/>
  <c r="G8" i="1"/>
  <c r="K8" i="1"/>
  <c r="F9" i="1"/>
  <c r="J9" i="1"/>
  <c r="F13" i="1"/>
  <c r="J13" i="1"/>
  <c r="G16" i="1"/>
  <c r="K16" i="1"/>
  <c r="F17" i="1"/>
  <c r="J17" i="1"/>
  <c r="G20" i="1"/>
  <c r="K20" i="1"/>
  <c r="F21" i="1"/>
  <c r="J21" i="1"/>
  <c r="G24" i="1"/>
  <c r="K24" i="1"/>
  <c r="F25" i="1"/>
  <c r="J25" i="1"/>
  <c r="G28" i="1"/>
  <c r="K28" i="1"/>
  <c r="F29" i="1"/>
  <c r="J29" i="1"/>
  <c r="G32" i="1"/>
  <c r="K32" i="1"/>
  <c r="F33" i="1"/>
  <c r="J33" i="1"/>
  <c r="G36" i="1"/>
  <c r="K36" i="1"/>
  <c r="F37" i="1"/>
  <c r="J37" i="1"/>
  <c r="E43" i="1"/>
  <c r="I43" i="1"/>
  <c r="G8" i="37"/>
  <c r="K8" i="37"/>
  <c r="F9" i="37"/>
  <c r="J9" i="37"/>
  <c r="F13" i="37"/>
  <c r="J13" i="37"/>
  <c r="G17" i="37"/>
  <c r="K17" i="37"/>
  <c r="F18" i="37"/>
  <c r="J18" i="37"/>
  <c r="G21" i="37"/>
  <c r="K21" i="37"/>
  <c r="F22" i="37"/>
  <c r="J22" i="37"/>
  <c r="G25" i="37"/>
  <c r="K25" i="37"/>
  <c r="F26" i="37"/>
  <c r="J26" i="37"/>
  <c r="G29" i="37"/>
  <c r="K29" i="37"/>
  <c r="F30" i="37"/>
  <c r="J30" i="37"/>
  <c r="G33" i="37"/>
  <c r="K33" i="37"/>
  <c r="F34" i="37"/>
  <c r="J34" i="37"/>
  <c r="G37" i="37"/>
  <c r="K37" i="37"/>
  <c r="F38" i="37"/>
  <c r="J38" i="37"/>
  <c r="D41" i="37"/>
  <c r="H41" i="37"/>
  <c r="O42" i="37"/>
  <c r="F8" i="21"/>
  <c r="J8" i="21"/>
  <c r="G9" i="21"/>
  <c r="K9" i="21"/>
  <c r="G13" i="21"/>
  <c r="K13" i="21"/>
  <c r="F16" i="21"/>
  <c r="J16" i="21"/>
  <c r="G17" i="21"/>
  <c r="K17" i="21"/>
  <c r="F20" i="21"/>
  <c r="J20" i="21"/>
  <c r="G21" i="21"/>
  <c r="K21" i="21"/>
  <c r="F24" i="21"/>
  <c r="J24" i="21"/>
  <c r="G25" i="21"/>
  <c r="K25" i="21"/>
  <c r="F28" i="21"/>
  <c r="J28" i="21"/>
  <c r="G29" i="21"/>
  <c r="K29" i="21"/>
  <c r="F32" i="21"/>
  <c r="J32" i="21"/>
  <c r="G33" i="21"/>
  <c r="K33" i="21"/>
  <c r="F36" i="21"/>
  <c r="J36" i="21"/>
  <c r="G37" i="21"/>
  <c r="K37" i="21"/>
  <c r="F10" i="5"/>
  <c r="J10" i="5"/>
  <c r="N10" i="5"/>
  <c r="G11" i="5"/>
  <c r="K11" i="5"/>
  <c r="O11" i="5"/>
  <c r="F14" i="5"/>
  <c r="J14" i="5"/>
  <c r="N14" i="5"/>
  <c r="G15" i="5"/>
  <c r="K15" i="5"/>
  <c r="O15" i="5"/>
  <c r="F18" i="5"/>
  <c r="J18" i="5"/>
  <c r="N18" i="5"/>
  <c r="G19" i="5"/>
  <c r="K19" i="5"/>
  <c r="O19" i="5"/>
  <c r="F22" i="5"/>
  <c r="J22" i="5"/>
  <c r="N22" i="5"/>
  <c r="G23" i="5"/>
  <c r="K23" i="5"/>
  <c r="O23" i="5"/>
  <c r="F26" i="5"/>
  <c r="J26" i="5"/>
  <c r="N26" i="5"/>
  <c r="G27" i="5"/>
  <c r="K27" i="5"/>
  <c r="O27" i="5"/>
  <c r="F30" i="5"/>
  <c r="J30" i="5"/>
  <c r="N30" i="5"/>
  <c r="F34" i="5"/>
  <c r="J34" i="5"/>
  <c r="N34" i="5"/>
  <c r="G35" i="5"/>
  <c r="K35" i="5"/>
  <c r="O35" i="5"/>
  <c r="D41" i="5"/>
  <c r="H41" i="5"/>
  <c r="L41" i="5"/>
  <c r="J8" i="23"/>
  <c r="G9" i="23"/>
  <c r="K9" i="23"/>
  <c r="O9" i="23"/>
  <c r="G11" i="23"/>
  <c r="K11" i="23"/>
  <c r="O11" i="23"/>
  <c r="G13" i="23"/>
  <c r="K13" i="23"/>
  <c r="O13" i="23"/>
  <c r="G15" i="23"/>
  <c r="K15" i="23"/>
  <c r="O15" i="23"/>
  <c r="G17" i="23"/>
  <c r="K17" i="23"/>
  <c r="O17" i="23"/>
  <c r="G19" i="23"/>
  <c r="K19" i="23"/>
  <c r="O19" i="23"/>
  <c r="G21" i="23"/>
  <c r="K21" i="23"/>
  <c r="O21" i="23"/>
  <c r="G23" i="23"/>
  <c r="K23" i="23"/>
  <c r="O23" i="23"/>
  <c r="G25" i="23"/>
  <c r="K25" i="23"/>
  <c r="O25" i="23"/>
  <c r="G27" i="23"/>
  <c r="K27" i="23"/>
  <c r="O27" i="23"/>
  <c r="G29" i="23"/>
  <c r="K29" i="23"/>
  <c r="O29" i="23"/>
  <c r="G33" i="23"/>
  <c r="K33" i="23"/>
  <c r="O33" i="23"/>
  <c r="G35" i="23"/>
  <c r="K35" i="23"/>
  <c r="O35" i="23"/>
  <c r="G36" i="23"/>
  <c r="M43" i="23"/>
  <c r="F8" i="2"/>
  <c r="G8" i="2"/>
  <c r="N8" i="2"/>
  <c r="O8" i="2"/>
  <c r="Q23" i="3"/>
  <c r="R22" i="4"/>
  <c r="T22" i="4" s="1"/>
  <c r="P22" i="4"/>
  <c r="F15" i="37"/>
  <c r="J15" i="37"/>
  <c r="F23" i="37"/>
  <c r="J23" i="37"/>
  <c r="O43" i="37"/>
  <c r="G8" i="21"/>
  <c r="K8" i="21"/>
  <c r="G32" i="21"/>
  <c r="K32" i="21"/>
  <c r="D39" i="21"/>
  <c r="H39" i="21"/>
  <c r="D43" i="23"/>
  <c r="H43" i="23"/>
  <c r="L43" i="23"/>
  <c r="O36" i="23"/>
  <c r="N36" i="23"/>
  <c r="U11" i="2"/>
  <c r="Q11" i="3"/>
  <c r="R10" i="4"/>
  <c r="T10" i="4" s="1"/>
  <c r="P10" i="4"/>
  <c r="O42" i="21"/>
  <c r="E42" i="5"/>
  <c r="I42" i="5"/>
  <c r="M42" i="5"/>
  <c r="E43" i="23"/>
  <c r="J8" i="2"/>
  <c r="K8" i="2"/>
  <c r="R8" i="2"/>
  <c r="S8" i="2"/>
  <c r="F23" i="5"/>
  <c r="J23" i="5"/>
  <c r="N23" i="5"/>
  <c r="F15" i="23"/>
  <c r="J15" i="23"/>
  <c r="N15" i="23"/>
  <c r="J23" i="23"/>
  <c r="K36" i="23"/>
  <c r="R16" i="3"/>
  <c r="T16" i="3" s="1"/>
  <c r="P16" i="3"/>
  <c r="F11" i="2"/>
  <c r="J11" i="2"/>
  <c r="N11" i="2"/>
  <c r="R11" i="2"/>
  <c r="F15" i="2"/>
  <c r="J15" i="2"/>
  <c r="N15" i="2"/>
  <c r="R15" i="2"/>
  <c r="G16" i="2"/>
  <c r="K16" i="2"/>
  <c r="O16" i="2"/>
  <c r="S16" i="2"/>
  <c r="F19" i="2"/>
  <c r="J19" i="2"/>
  <c r="N19" i="2"/>
  <c r="R19" i="2"/>
  <c r="G20" i="2"/>
  <c r="K20" i="2"/>
  <c r="O20" i="2"/>
  <c r="S20" i="2"/>
  <c r="F23" i="2"/>
  <c r="J23" i="2"/>
  <c r="N23" i="2"/>
  <c r="R23" i="2"/>
  <c r="G24" i="2"/>
  <c r="K24" i="2"/>
  <c r="O24" i="2"/>
  <c r="S24" i="2"/>
  <c r="F27" i="2"/>
  <c r="J27" i="2"/>
  <c r="N27" i="2"/>
  <c r="R27" i="2"/>
  <c r="G28" i="2"/>
  <c r="K28" i="2"/>
  <c r="O28" i="2"/>
  <c r="S28" i="2"/>
  <c r="G32" i="2"/>
  <c r="K32" i="2"/>
  <c r="O32" i="2"/>
  <c r="S32" i="2"/>
  <c r="F35" i="2"/>
  <c r="J35" i="2"/>
  <c r="N35" i="2"/>
  <c r="R35" i="2"/>
  <c r="G36" i="2"/>
  <c r="K36" i="2"/>
  <c r="O36" i="2"/>
  <c r="S36" i="2"/>
  <c r="G8" i="3"/>
  <c r="K8" i="3"/>
  <c r="O8" i="3"/>
  <c r="F11" i="3"/>
  <c r="J11" i="3"/>
  <c r="N11" i="3"/>
  <c r="G12" i="3"/>
  <c r="F15" i="3"/>
  <c r="J15" i="3"/>
  <c r="N15" i="3"/>
  <c r="G16" i="3"/>
  <c r="K16" i="3"/>
  <c r="O16" i="3"/>
  <c r="F19" i="3"/>
  <c r="J19" i="3"/>
  <c r="N19" i="3"/>
  <c r="G20" i="3"/>
  <c r="K20" i="3"/>
  <c r="O20" i="3"/>
  <c r="F23" i="3"/>
  <c r="J23" i="3"/>
  <c r="N23" i="3"/>
  <c r="G24" i="3"/>
  <c r="K24" i="3"/>
  <c r="O24" i="3"/>
  <c r="F27" i="3"/>
  <c r="J27" i="3"/>
  <c r="N27" i="3"/>
  <c r="G28" i="3"/>
  <c r="K28" i="3"/>
  <c r="O28" i="3"/>
  <c r="F31" i="3"/>
  <c r="J31" i="3"/>
  <c r="N31" i="3"/>
  <c r="G32" i="3"/>
  <c r="K32" i="3"/>
  <c r="O32" i="3"/>
  <c r="F35" i="3"/>
  <c r="G36" i="3"/>
  <c r="K36" i="3"/>
  <c r="O36" i="3"/>
  <c r="E43" i="3"/>
  <c r="I43" i="3"/>
  <c r="M43" i="3"/>
  <c r="G10" i="4"/>
  <c r="K10" i="4"/>
  <c r="O10" i="4"/>
  <c r="G14" i="4"/>
  <c r="K14" i="4"/>
  <c r="O14" i="4"/>
  <c r="G18" i="4"/>
  <c r="K18" i="4"/>
  <c r="O18" i="4"/>
  <c r="F21" i="4"/>
  <c r="J21" i="4"/>
  <c r="N21" i="4"/>
  <c r="G22" i="4"/>
  <c r="K22" i="4"/>
  <c r="O22" i="4"/>
  <c r="G26" i="4"/>
  <c r="K26" i="4"/>
  <c r="O26" i="4"/>
  <c r="F29" i="4"/>
  <c r="J29" i="4"/>
  <c r="G30" i="4"/>
  <c r="K30" i="4"/>
  <c r="O30" i="4"/>
  <c r="F33" i="4"/>
  <c r="J33" i="4"/>
  <c r="N33" i="4"/>
  <c r="G34" i="4"/>
  <c r="K34" i="4"/>
  <c r="O34" i="4"/>
  <c r="F37" i="4"/>
  <c r="G8" i="6"/>
  <c r="K8" i="6"/>
  <c r="F11" i="6"/>
  <c r="J11" i="6"/>
  <c r="F15" i="6"/>
  <c r="J15" i="6"/>
  <c r="G16" i="6"/>
  <c r="K16" i="6"/>
  <c r="F19" i="6"/>
  <c r="J19" i="6"/>
  <c r="G20" i="6"/>
  <c r="K20" i="6"/>
  <c r="F23" i="6"/>
  <c r="J23" i="6"/>
  <c r="G24" i="6"/>
  <c r="K24" i="6"/>
  <c r="F27" i="6"/>
  <c r="J27" i="6"/>
  <c r="G28" i="6"/>
  <c r="K28" i="6"/>
  <c r="G32" i="6"/>
  <c r="K32" i="6"/>
  <c r="F35" i="6"/>
  <c r="J35" i="6"/>
  <c r="G36" i="6"/>
  <c r="K36" i="6"/>
  <c r="I43" i="6"/>
  <c r="R38" i="8"/>
  <c r="T38" i="8" s="1"/>
  <c r="P38" i="8"/>
  <c r="G15" i="2"/>
  <c r="K15" i="2"/>
  <c r="O15" i="2"/>
  <c r="S15" i="2"/>
  <c r="G23" i="2"/>
  <c r="K23" i="2"/>
  <c r="O23" i="2"/>
  <c r="S23" i="2"/>
  <c r="G15" i="3"/>
  <c r="K15" i="3"/>
  <c r="O15" i="3"/>
  <c r="G31" i="3"/>
  <c r="K31" i="3"/>
  <c r="E42" i="4"/>
  <c r="I42" i="4"/>
  <c r="M42" i="4"/>
  <c r="G15" i="6"/>
  <c r="K15" i="6"/>
  <c r="G23" i="6"/>
  <c r="O43" i="6"/>
  <c r="F8" i="7"/>
  <c r="G8" i="7"/>
  <c r="E41" i="3"/>
  <c r="J8" i="7"/>
  <c r="K8" i="7"/>
  <c r="O8" i="7"/>
  <c r="F15" i="7"/>
  <c r="J15" i="7"/>
  <c r="N15" i="7"/>
  <c r="G16" i="7"/>
  <c r="K16" i="7"/>
  <c r="O16" i="7"/>
  <c r="F19" i="7"/>
  <c r="J19" i="7"/>
  <c r="N19" i="7"/>
  <c r="G20" i="7"/>
  <c r="K20" i="7"/>
  <c r="O20" i="7"/>
  <c r="F23" i="7"/>
  <c r="J23" i="7"/>
  <c r="N23" i="7"/>
  <c r="G24" i="7"/>
  <c r="K24" i="7"/>
  <c r="O24" i="7"/>
  <c r="G28" i="7"/>
  <c r="K28" i="7"/>
  <c r="O28" i="7"/>
  <c r="G32" i="7"/>
  <c r="K32" i="7"/>
  <c r="O32" i="7"/>
  <c r="F35" i="7"/>
  <c r="J35" i="7"/>
  <c r="N35" i="7"/>
  <c r="G36" i="7"/>
  <c r="K36" i="7"/>
  <c r="O36" i="7"/>
  <c r="S41" i="7"/>
  <c r="E43" i="7"/>
  <c r="I43" i="7"/>
  <c r="M43" i="7"/>
  <c r="F9" i="8"/>
  <c r="J9" i="8"/>
  <c r="G10" i="8"/>
  <c r="K10" i="8"/>
  <c r="O10" i="8"/>
  <c r="F13" i="8"/>
  <c r="J13" i="8"/>
  <c r="N13" i="8"/>
  <c r="G14" i="8"/>
  <c r="K14" i="8"/>
  <c r="O14" i="8"/>
  <c r="F17" i="8"/>
  <c r="G18" i="8"/>
  <c r="K18" i="8"/>
  <c r="O18" i="8"/>
  <c r="F21" i="8"/>
  <c r="J21" i="8"/>
  <c r="N21" i="8"/>
  <c r="G22" i="8"/>
  <c r="K22" i="8"/>
  <c r="O22" i="8"/>
  <c r="G26" i="8"/>
  <c r="K26" i="8"/>
  <c r="O26" i="8"/>
  <c r="G30" i="8"/>
  <c r="K30" i="8"/>
  <c r="O30" i="8"/>
  <c r="G34" i="8"/>
  <c r="K34" i="8"/>
  <c r="O34" i="8"/>
  <c r="G38" i="8"/>
  <c r="K38" i="8"/>
  <c r="O38" i="8"/>
  <c r="N13" i="9"/>
  <c r="F16" i="9"/>
  <c r="G16" i="9"/>
  <c r="K22" i="9"/>
  <c r="J22" i="9"/>
  <c r="G38" i="9"/>
  <c r="F38" i="9"/>
  <c r="O38" i="9"/>
  <c r="N38" i="9"/>
  <c r="L11" i="10"/>
  <c r="N19" i="10"/>
  <c r="P19" i="10" s="1"/>
  <c r="L19" i="10"/>
  <c r="G15" i="7"/>
  <c r="K15" i="7"/>
  <c r="O15" i="7"/>
  <c r="D41" i="9"/>
  <c r="L41" i="9"/>
  <c r="L42" i="9"/>
  <c r="K18" i="9"/>
  <c r="J18" i="9"/>
  <c r="K34" i="9"/>
  <c r="J34" i="9"/>
  <c r="L39" i="9"/>
  <c r="D39" i="8"/>
  <c r="E43" i="8"/>
  <c r="I43" i="8"/>
  <c r="M43" i="8"/>
  <c r="K30" i="9"/>
  <c r="J30" i="9"/>
  <c r="G8" i="10"/>
  <c r="F8" i="10"/>
  <c r="O43" i="10"/>
  <c r="N27" i="10"/>
  <c r="P27" i="10" s="1"/>
  <c r="L27" i="10"/>
  <c r="F8" i="9"/>
  <c r="J8" i="9"/>
  <c r="N8" i="9"/>
  <c r="K16" i="9"/>
  <c r="D43" i="9"/>
  <c r="K26" i="9"/>
  <c r="J26" i="9"/>
  <c r="L44" i="9"/>
  <c r="D39" i="9"/>
  <c r="I43" i="9"/>
  <c r="E42" i="9"/>
  <c r="I42" i="9"/>
  <c r="M42" i="9"/>
  <c r="G18" i="9"/>
  <c r="F18" i="9"/>
  <c r="O18" i="9"/>
  <c r="N18" i="9"/>
  <c r="G22" i="9"/>
  <c r="F22" i="9"/>
  <c r="O22" i="9"/>
  <c r="N22" i="9"/>
  <c r="G26" i="9"/>
  <c r="F26" i="9"/>
  <c r="O26" i="9"/>
  <c r="N26" i="9"/>
  <c r="G30" i="9"/>
  <c r="F30" i="9"/>
  <c r="O30" i="9"/>
  <c r="N30" i="9"/>
  <c r="G34" i="9"/>
  <c r="F34" i="9"/>
  <c r="O34" i="9"/>
  <c r="N34" i="9"/>
  <c r="K38" i="9"/>
  <c r="J38" i="9"/>
  <c r="M43" i="9"/>
  <c r="K8" i="10"/>
  <c r="J8" i="10"/>
  <c r="K16" i="10"/>
  <c r="J16" i="10"/>
  <c r="G20" i="10"/>
  <c r="F20" i="10"/>
  <c r="D43" i="10"/>
  <c r="K24" i="10"/>
  <c r="J24" i="10"/>
  <c r="G28" i="10"/>
  <c r="F28" i="10"/>
  <c r="D44" i="10"/>
  <c r="K32" i="10"/>
  <c r="J32" i="10"/>
  <c r="G36" i="10"/>
  <c r="F36" i="10"/>
  <c r="L38" i="10"/>
  <c r="N38" i="10"/>
  <c r="P38" i="10" s="1"/>
  <c r="D41" i="11"/>
  <c r="G10" i="11"/>
  <c r="F10" i="11"/>
  <c r="O10" i="11"/>
  <c r="N10" i="11"/>
  <c r="K18" i="11"/>
  <c r="J18" i="11"/>
  <c r="D43" i="11"/>
  <c r="H43" i="11"/>
  <c r="L43" i="11"/>
  <c r="G26" i="11"/>
  <c r="F26" i="11"/>
  <c r="O26" i="11"/>
  <c r="N26" i="11"/>
  <c r="K34" i="11"/>
  <c r="J34" i="11"/>
  <c r="S42" i="12"/>
  <c r="K20" i="12"/>
  <c r="J20" i="12"/>
  <c r="G28" i="12"/>
  <c r="F28" i="12"/>
  <c r="O28" i="12"/>
  <c r="N28" i="12"/>
  <c r="F32" i="12"/>
  <c r="G32" i="12"/>
  <c r="K17" i="14"/>
  <c r="J17" i="14"/>
  <c r="L41" i="14"/>
  <c r="G19" i="15"/>
  <c r="F19" i="15"/>
  <c r="K18" i="17"/>
  <c r="J18" i="17"/>
  <c r="D39" i="10"/>
  <c r="O42" i="10"/>
  <c r="E43" i="10"/>
  <c r="O44" i="10"/>
  <c r="G14" i="11"/>
  <c r="F14" i="11"/>
  <c r="O14" i="11"/>
  <c r="N14" i="11"/>
  <c r="K22" i="11"/>
  <c r="J22" i="11"/>
  <c r="G30" i="11"/>
  <c r="F30" i="11"/>
  <c r="O30" i="11"/>
  <c r="N30" i="11"/>
  <c r="K38" i="11"/>
  <c r="J38" i="11"/>
  <c r="M43" i="11"/>
  <c r="K8" i="12"/>
  <c r="J8" i="12"/>
  <c r="G16" i="12"/>
  <c r="F16" i="12"/>
  <c r="O16" i="12"/>
  <c r="N16" i="12"/>
  <c r="K24" i="12"/>
  <c r="J24" i="12"/>
  <c r="G37" i="12"/>
  <c r="F37" i="12"/>
  <c r="O37" i="12"/>
  <c r="N37" i="12"/>
  <c r="O44" i="13"/>
  <c r="N38" i="13"/>
  <c r="P38" i="13" s="1"/>
  <c r="L38" i="13"/>
  <c r="K33" i="14"/>
  <c r="J33" i="14"/>
  <c r="G11" i="15"/>
  <c r="F11" i="15"/>
  <c r="G16" i="10"/>
  <c r="F16" i="10"/>
  <c r="K20" i="10"/>
  <c r="J20" i="10"/>
  <c r="G24" i="10"/>
  <c r="F24" i="10"/>
  <c r="K28" i="10"/>
  <c r="J28" i="10"/>
  <c r="G32" i="10"/>
  <c r="F32" i="10"/>
  <c r="K36" i="10"/>
  <c r="J36" i="10"/>
  <c r="K10" i="11"/>
  <c r="J10" i="11"/>
  <c r="D42" i="11"/>
  <c r="L42" i="11"/>
  <c r="G18" i="11"/>
  <c r="F18" i="11"/>
  <c r="O18" i="11"/>
  <c r="N18" i="11"/>
  <c r="K26" i="11"/>
  <c r="J26" i="11"/>
  <c r="G34" i="11"/>
  <c r="F34" i="11"/>
  <c r="O34" i="11"/>
  <c r="N34" i="11"/>
  <c r="G20" i="12"/>
  <c r="F20" i="12"/>
  <c r="O20" i="12"/>
  <c r="N20" i="12"/>
  <c r="K28" i="12"/>
  <c r="J28" i="12"/>
  <c r="N31" i="12"/>
  <c r="M44" i="12"/>
  <c r="O31" i="12"/>
  <c r="G9" i="14"/>
  <c r="F9" i="14"/>
  <c r="O9" i="14"/>
  <c r="N9" i="14"/>
  <c r="I42" i="15"/>
  <c r="K15" i="15"/>
  <c r="J15" i="15"/>
  <c r="K14" i="11"/>
  <c r="J14" i="11"/>
  <c r="G22" i="11"/>
  <c r="F22" i="11"/>
  <c r="O22" i="11"/>
  <c r="N22" i="11"/>
  <c r="K30" i="11"/>
  <c r="J30" i="11"/>
  <c r="G38" i="11"/>
  <c r="F38" i="11"/>
  <c r="O38" i="11"/>
  <c r="N38" i="11"/>
  <c r="G8" i="12"/>
  <c r="F8" i="12"/>
  <c r="O8" i="12"/>
  <c r="N8" i="12"/>
  <c r="K16" i="12"/>
  <c r="J16" i="12"/>
  <c r="G24" i="12"/>
  <c r="F24" i="12"/>
  <c r="O24" i="12"/>
  <c r="N24" i="12"/>
  <c r="D39" i="14"/>
  <c r="D41" i="14"/>
  <c r="G25" i="14"/>
  <c r="F25" i="14"/>
  <c r="O25" i="14"/>
  <c r="N25" i="14"/>
  <c r="K20" i="20"/>
  <c r="J20" i="20"/>
  <c r="G17" i="9"/>
  <c r="K17" i="9"/>
  <c r="G37" i="9"/>
  <c r="K37" i="9"/>
  <c r="G11" i="10"/>
  <c r="K11" i="10"/>
  <c r="G15" i="10"/>
  <c r="K15" i="10"/>
  <c r="G19" i="10"/>
  <c r="K19" i="10"/>
  <c r="G23" i="10"/>
  <c r="K23" i="10"/>
  <c r="G27" i="10"/>
  <c r="K27" i="10"/>
  <c r="G31" i="10"/>
  <c r="K31" i="10"/>
  <c r="G35" i="10"/>
  <c r="K35" i="10"/>
  <c r="D41" i="10"/>
  <c r="E44" i="10"/>
  <c r="I44" i="10"/>
  <c r="F8" i="11"/>
  <c r="J8" i="11"/>
  <c r="N8" i="11"/>
  <c r="G9" i="11"/>
  <c r="K9" i="11"/>
  <c r="O9" i="11"/>
  <c r="G13" i="11"/>
  <c r="K13" i="11"/>
  <c r="O13" i="11"/>
  <c r="G17" i="11"/>
  <c r="K17" i="11"/>
  <c r="O17" i="11"/>
  <c r="G21" i="11"/>
  <c r="K21" i="11"/>
  <c r="O21" i="11"/>
  <c r="G25" i="11"/>
  <c r="K25" i="11"/>
  <c r="O25" i="11"/>
  <c r="G29" i="11"/>
  <c r="K29" i="11"/>
  <c r="O29" i="11"/>
  <c r="F32" i="11"/>
  <c r="J32" i="11"/>
  <c r="N32" i="11"/>
  <c r="G33" i="11"/>
  <c r="K33" i="11"/>
  <c r="O33" i="11"/>
  <c r="G37" i="11"/>
  <c r="K37" i="11"/>
  <c r="O37" i="11"/>
  <c r="D39" i="12"/>
  <c r="L39" i="12"/>
  <c r="G11" i="12"/>
  <c r="K11" i="12"/>
  <c r="O11" i="12"/>
  <c r="G19" i="12"/>
  <c r="K19" i="12"/>
  <c r="O19" i="12"/>
  <c r="S43" i="12"/>
  <c r="G27" i="12"/>
  <c r="K27" i="12"/>
  <c r="O27" i="12"/>
  <c r="G31" i="12"/>
  <c r="L44" i="12"/>
  <c r="S44" i="12"/>
  <c r="G33" i="12"/>
  <c r="F33" i="12"/>
  <c r="O33" i="12"/>
  <c r="N33" i="12"/>
  <c r="D41" i="12"/>
  <c r="G11" i="13"/>
  <c r="F11" i="13"/>
  <c r="K15" i="13"/>
  <c r="J15" i="13"/>
  <c r="G19" i="13"/>
  <c r="F19" i="13"/>
  <c r="K23" i="13"/>
  <c r="I43" i="13"/>
  <c r="J23" i="13"/>
  <c r="G27" i="13"/>
  <c r="F27" i="13"/>
  <c r="I44" i="13"/>
  <c r="K31" i="13"/>
  <c r="J31" i="13"/>
  <c r="G35" i="13"/>
  <c r="F35" i="13"/>
  <c r="K13" i="14"/>
  <c r="J13" i="14"/>
  <c r="E42" i="14"/>
  <c r="G21" i="14"/>
  <c r="F21" i="14"/>
  <c r="O21" i="14"/>
  <c r="N21" i="14"/>
  <c r="H43" i="14"/>
  <c r="M43" i="14"/>
  <c r="K29" i="14"/>
  <c r="J29" i="14"/>
  <c r="G37" i="14"/>
  <c r="F37" i="14"/>
  <c r="O37" i="14"/>
  <c r="N37" i="14"/>
  <c r="N10" i="15"/>
  <c r="P10" i="15" s="1"/>
  <c r="K27" i="16"/>
  <c r="J27" i="16"/>
  <c r="G28" i="20"/>
  <c r="F28" i="20"/>
  <c r="O28" i="20"/>
  <c r="N28" i="20"/>
  <c r="P13" i="17"/>
  <c r="E42" i="10"/>
  <c r="I42" i="10"/>
  <c r="S42" i="11"/>
  <c r="E42" i="12"/>
  <c r="I42" i="12"/>
  <c r="M42" i="12"/>
  <c r="E43" i="12"/>
  <c r="I43" i="12"/>
  <c r="M43" i="12"/>
  <c r="K33" i="12"/>
  <c r="J33" i="12"/>
  <c r="L41" i="12"/>
  <c r="I44" i="12"/>
  <c r="K11" i="13"/>
  <c r="J11" i="13"/>
  <c r="G15" i="13"/>
  <c r="F15" i="13"/>
  <c r="O42" i="13"/>
  <c r="K19" i="13"/>
  <c r="J19" i="13"/>
  <c r="G23" i="13"/>
  <c r="E43" i="13"/>
  <c r="F23" i="13"/>
  <c r="O43" i="13"/>
  <c r="K27" i="13"/>
  <c r="J27" i="13"/>
  <c r="E44" i="13"/>
  <c r="G31" i="13"/>
  <c r="F31" i="13"/>
  <c r="K35" i="13"/>
  <c r="J35" i="13"/>
  <c r="I42" i="13"/>
  <c r="R8" i="14"/>
  <c r="G13" i="14"/>
  <c r="F13" i="14"/>
  <c r="O13" i="14"/>
  <c r="N13" i="14"/>
  <c r="H42" i="14"/>
  <c r="K21" i="14"/>
  <c r="J21" i="14"/>
  <c r="E43" i="14"/>
  <c r="S43" i="14"/>
  <c r="G29" i="14"/>
  <c r="F29" i="14"/>
  <c r="O29" i="14"/>
  <c r="N29" i="14"/>
  <c r="H44" i="14"/>
  <c r="K37" i="14"/>
  <c r="J37" i="14"/>
  <c r="D41" i="15"/>
  <c r="G19" i="16"/>
  <c r="F19" i="16"/>
  <c r="O19" i="16"/>
  <c r="N19" i="16"/>
  <c r="M42" i="16"/>
  <c r="K9" i="20"/>
  <c r="J9" i="20"/>
  <c r="K36" i="20"/>
  <c r="J36" i="20"/>
  <c r="I44" i="17"/>
  <c r="K31" i="17"/>
  <c r="J31" i="17"/>
  <c r="K17" i="18"/>
  <c r="J17" i="18"/>
  <c r="F23" i="10"/>
  <c r="J23" i="10"/>
  <c r="F15" i="12"/>
  <c r="J15" i="12"/>
  <c r="N15" i="12"/>
  <c r="F23" i="12"/>
  <c r="J23" i="12"/>
  <c r="N23" i="12"/>
  <c r="K31" i="12"/>
  <c r="K37" i="12"/>
  <c r="J37" i="12"/>
  <c r="H42" i="13"/>
  <c r="H44" i="13"/>
  <c r="H39" i="14"/>
  <c r="P8" i="14"/>
  <c r="K9" i="14"/>
  <c r="J9" i="14"/>
  <c r="I42" i="14"/>
  <c r="G17" i="14"/>
  <c r="F17" i="14"/>
  <c r="O17" i="14"/>
  <c r="N17" i="14"/>
  <c r="L43" i="14"/>
  <c r="K25" i="14"/>
  <c r="J25" i="14"/>
  <c r="G33" i="14"/>
  <c r="F33" i="14"/>
  <c r="O33" i="14"/>
  <c r="N33" i="14"/>
  <c r="S42" i="14"/>
  <c r="K11" i="15"/>
  <c r="J11" i="15"/>
  <c r="E42" i="15"/>
  <c r="G15" i="15"/>
  <c r="F15" i="15"/>
  <c r="K11" i="16"/>
  <c r="J11" i="16"/>
  <c r="H39" i="20"/>
  <c r="H41" i="20"/>
  <c r="G10" i="17"/>
  <c r="F10" i="17"/>
  <c r="O10" i="17"/>
  <c r="N10" i="17"/>
  <c r="K32" i="12"/>
  <c r="O32" i="12"/>
  <c r="G36" i="12"/>
  <c r="K36" i="12"/>
  <c r="O36" i="12"/>
  <c r="G14" i="13"/>
  <c r="K14" i="13"/>
  <c r="G18" i="13"/>
  <c r="K18" i="13"/>
  <c r="G22" i="13"/>
  <c r="K22" i="13"/>
  <c r="G26" i="13"/>
  <c r="K26" i="13"/>
  <c r="G30" i="13"/>
  <c r="K30" i="13"/>
  <c r="G34" i="13"/>
  <c r="K34" i="13"/>
  <c r="G38" i="13"/>
  <c r="K38" i="13"/>
  <c r="G8" i="14"/>
  <c r="K8" i="14"/>
  <c r="O8" i="14"/>
  <c r="F15" i="14"/>
  <c r="J15" i="14"/>
  <c r="N15" i="14"/>
  <c r="G16" i="14"/>
  <c r="K16" i="14"/>
  <c r="O16" i="14"/>
  <c r="G20" i="14"/>
  <c r="K20" i="14"/>
  <c r="O20" i="14"/>
  <c r="F23" i="14"/>
  <c r="J23" i="14"/>
  <c r="N23" i="14"/>
  <c r="G24" i="14"/>
  <c r="K24" i="14"/>
  <c r="O24" i="14"/>
  <c r="G28" i="14"/>
  <c r="K28" i="14"/>
  <c r="O28" i="14"/>
  <c r="G32" i="14"/>
  <c r="K32" i="14"/>
  <c r="O32" i="14"/>
  <c r="G36" i="14"/>
  <c r="K36" i="14"/>
  <c r="O36" i="14"/>
  <c r="G10" i="15"/>
  <c r="K10" i="15"/>
  <c r="G14" i="15"/>
  <c r="K14" i="15"/>
  <c r="D42" i="15"/>
  <c r="H42" i="15"/>
  <c r="G18" i="15"/>
  <c r="K18" i="15"/>
  <c r="K21" i="15"/>
  <c r="J21" i="15"/>
  <c r="H43" i="15"/>
  <c r="K25" i="15"/>
  <c r="J25" i="15"/>
  <c r="K29" i="15"/>
  <c r="J29" i="15"/>
  <c r="H44" i="15"/>
  <c r="G33" i="15"/>
  <c r="F33" i="15"/>
  <c r="K37" i="15"/>
  <c r="J37" i="15"/>
  <c r="G15" i="16"/>
  <c r="F15" i="16"/>
  <c r="O15" i="16"/>
  <c r="N15" i="16"/>
  <c r="K23" i="16"/>
  <c r="I43" i="16"/>
  <c r="J23" i="16"/>
  <c r="K35" i="16"/>
  <c r="J35" i="16"/>
  <c r="R38" i="16"/>
  <c r="T38" i="16" s="1"/>
  <c r="E42" i="16"/>
  <c r="R8" i="20"/>
  <c r="G13" i="20"/>
  <c r="F13" i="20"/>
  <c r="O13" i="20"/>
  <c r="N13" i="20"/>
  <c r="K16" i="20"/>
  <c r="J16" i="20"/>
  <c r="D43" i="20"/>
  <c r="L43" i="20"/>
  <c r="G24" i="20"/>
  <c r="F24" i="20"/>
  <c r="O24" i="20"/>
  <c r="N24" i="20"/>
  <c r="H44" i="20"/>
  <c r="K32" i="20"/>
  <c r="J32" i="20"/>
  <c r="K14" i="17"/>
  <c r="J14" i="17"/>
  <c r="E42" i="17"/>
  <c r="I42" i="17"/>
  <c r="M42" i="17"/>
  <c r="D41" i="18"/>
  <c r="G25" i="18"/>
  <c r="F25" i="18"/>
  <c r="O25" i="18"/>
  <c r="N25" i="18"/>
  <c r="D39" i="13"/>
  <c r="G21" i="15"/>
  <c r="F21" i="15"/>
  <c r="G25" i="15"/>
  <c r="F25" i="15"/>
  <c r="G29" i="15"/>
  <c r="F29" i="15"/>
  <c r="K33" i="15"/>
  <c r="J33" i="15"/>
  <c r="G37" i="15"/>
  <c r="F37" i="15"/>
  <c r="M38" i="15"/>
  <c r="K15" i="16"/>
  <c r="J15" i="16"/>
  <c r="G23" i="16"/>
  <c r="E43" i="16"/>
  <c r="F23" i="16"/>
  <c r="O23" i="16"/>
  <c r="M43" i="16"/>
  <c r="N23" i="16"/>
  <c r="G35" i="16"/>
  <c r="F35" i="16"/>
  <c r="O35" i="16"/>
  <c r="N35" i="16"/>
  <c r="K13" i="20"/>
  <c r="J13" i="20"/>
  <c r="G16" i="20"/>
  <c r="F16" i="20"/>
  <c r="O16" i="20"/>
  <c r="N16" i="20"/>
  <c r="K24" i="20"/>
  <c r="J24" i="20"/>
  <c r="G32" i="20"/>
  <c r="F32" i="20"/>
  <c r="O32" i="20"/>
  <c r="N32" i="20"/>
  <c r="S43" i="20"/>
  <c r="G14" i="17"/>
  <c r="F14" i="17"/>
  <c r="O14" i="17"/>
  <c r="N14" i="17"/>
  <c r="K33" i="18"/>
  <c r="J33" i="18"/>
  <c r="J19" i="26"/>
  <c r="K19" i="26"/>
  <c r="R19" i="26"/>
  <c r="S19" i="26"/>
  <c r="J14" i="29"/>
  <c r="K14" i="29"/>
  <c r="D39" i="15"/>
  <c r="H39" i="15"/>
  <c r="O43" i="15"/>
  <c r="H41" i="16"/>
  <c r="G11" i="16"/>
  <c r="F11" i="16"/>
  <c r="O11" i="16"/>
  <c r="N11" i="16"/>
  <c r="D42" i="16"/>
  <c r="L42" i="16"/>
  <c r="K19" i="16"/>
  <c r="J19" i="16"/>
  <c r="G27" i="16"/>
  <c r="F27" i="16"/>
  <c r="O27" i="16"/>
  <c r="N27" i="16"/>
  <c r="D39" i="20"/>
  <c r="D41" i="20"/>
  <c r="L41" i="20"/>
  <c r="G9" i="20"/>
  <c r="F9" i="20"/>
  <c r="O9" i="20"/>
  <c r="N9" i="20"/>
  <c r="G20" i="20"/>
  <c r="F20" i="20"/>
  <c r="O20" i="20"/>
  <c r="N20" i="20"/>
  <c r="I43" i="20"/>
  <c r="K28" i="20"/>
  <c r="J28" i="20"/>
  <c r="G36" i="20"/>
  <c r="F36" i="20"/>
  <c r="O36" i="20"/>
  <c r="N36" i="20"/>
  <c r="P9" i="17"/>
  <c r="K10" i="17"/>
  <c r="J10" i="17"/>
  <c r="R13" i="17"/>
  <c r="T13" i="17" s="1"/>
  <c r="G18" i="17"/>
  <c r="F18" i="17"/>
  <c r="O18" i="17"/>
  <c r="N18" i="17"/>
  <c r="S44" i="17"/>
  <c r="G9" i="18"/>
  <c r="F9" i="18"/>
  <c r="O9" i="18"/>
  <c r="N9" i="18"/>
  <c r="D41" i="26"/>
  <c r="H41" i="26"/>
  <c r="L41" i="26"/>
  <c r="P41" i="26"/>
  <c r="F23" i="15"/>
  <c r="J23" i="15"/>
  <c r="G28" i="15"/>
  <c r="G10" i="16"/>
  <c r="K10" i="16"/>
  <c r="O10" i="16"/>
  <c r="G14" i="16"/>
  <c r="K14" i="16"/>
  <c r="O14" i="16"/>
  <c r="G18" i="16"/>
  <c r="K18" i="16"/>
  <c r="O18" i="16"/>
  <c r="G22" i="16"/>
  <c r="K22" i="16"/>
  <c r="O22" i="16"/>
  <c r="G26" i="16"/>
  <c r="K26" i="16"/>
  <c r="O26" i="16"/>
  <c r="G30" i="16"/>
  <c r="G34" i="16"/>
  <c r="K34" i="16"/>
  <c r="O34" i="16"/>
  <c r="G38" i="16"/>
  <c r="K38" i="16"/>
  <c r="O38" i="16"/>
  <c r="G8" i="20"/>
  <c r="K8" i="20"/>
  <c r="O8" i="20"/>
  <c r="G15" i="20"/>
  <c r="K15" i="20"/>
  <c r="O15" i="20"/>
  <c r="G19" i="20"/>
  <c r="K19" i="20"/>
  <c r="O19" i="20"/>
  <c r="G23" i="20"/>
  <c r="K23" i="20"/>
  <c r="O23" i="20"/>
  <c r="G27" i="20"/>
  <c r="K27" i="20"/>
  <c r="O27" i="20"/>
  <c r="G31" i="20"/>
  <c r="K31" i="20"/>
  <c r="O31" i="20"/>
  <c r="G35" i="20"/>
  <c r="K35" i="20"/>
  <c r="O35" i="20"/>
  <c r="E44" i="20"/>
  <c r="I44" i="20"/>
  <c r="M44" i="20"/>
  <c r="G9" i="17"/>
  <c r="K9" i="17"/>
  <c r="O9" i="17"/>
  <c r="G13" i="17"/>
  <c r="K13" i="17"/>
  <c r="O13" i="17"/>
  <c r="G17" i="17"/>
  <c r="K17" i="17"/>
  <c r="O17" i="17"/>
  <c r="G21" i="17"/>
  <c r="K21" i="17"/>
  <c r="O21" i="17"/>
  <c r="J22" i="17"/>
  <c r="E43" i="17"/>
  <c r="M43" i="17"/>
  <c r="N23" i="17"/>
  <c r="K27" i="17"/>
  <c r="J27" i="17"/>
  <c r="H44" i="17"/>
  <c r="G35" i="17"/>
  <c r="F35" i="17"/>
  <c r="O35" i="17"/>
  <c r="N35" i="17"/>
  <c r="K13" i="18"/>
  <c r="J13" i="18"/>
  <c r="E42" i="18"/>
  <c r="G21" i="18"/>
  <c r="F21" i="18"/>
  <c r="O21" i="18"/>
  <c r="N21" i="18"/>
  <c r="H43" i="18"/>
  <c r="K29" i="18"/>
  <c r="J29" i="18"/>
  <c r="G37" i="18"/>
  <c r="F37" i="18"/>
  <c r="O37" i="18"/>
  <c r="N37" i="18"/>
  <c r="G11" i="26"/>
  <c r="F11" i="26"/>
  <c r="J17" i="26"/>
  <c r="K17" i="26"/>
  <c r="R17" i="26"/>
  <c r="S17" i="26"/>
  <c r="G22" i="26"/>
  <c r="F22" i="26"/>
  <c r="D39" i="16"/>
  <c r="E42" i="20"/>
  <c r="I42" i="20"/>
  <c r="M42" i="20"/>
  <c r="D41" i="17"/>
  <c r="D39" i="17"/>
  <c r="H41" i="17"/>
  <c r="H39" i="17"/>
  <c r="L41" i="17"/>
  <c r="S42" i="17"/>
  <c r="G27" i="17"/>
  <c r="F27" i="17"/>
  <c r="O27" i="17"/>
  <c r="N27" i="17"/>
  <c r="D44" i="17"/>
  <c r="K35" i="17"/>
  <c r="R8" i="18"/>
  <c r="G13" i="18"/>
  <c r="F13" i="18"/>
  <c r="O13" i="18"/>
  <c r="N13" i="18"/>
  <c r="H42" i="18"/>
  <c r="K21" i="18"/>
  <c r="J21" i="18"/>
  <c r="G29" i="18"/>
  <c r="F29" i="18"/>
  <c r="O29" i="18"/>
  <c r="N29" i="18"/>
  <c r="K37" i="18"/>
  <c r="J37" i="18"/>
  <c r="O9" i="26"/>
  <c r="N9" i="26"/>
  <c r="J13" i="26"/>
  <c r="K13" i="26"/>
  <c r="R13" i="26"/>
  <c r="S13" i="26"/>
  <c r="J21" i="26"/>
  <c r="K21" i="26"/>
  <c r="R21" i="26"/>
  <c r="S21" i="26"/>
  <c r="G17" i="33"/>
  <c r="F17" i="33"/>
  <c r="F23" i="20"/>
  <c r="J23" i="20"/>
  <c r="N23" i="20"/>
  <c r="D42" i="17"/>
  <c r="H42" i="17"/>
  <c r="L42" i="17"/>
  <c r="N22" i="17"/>
  <c r="E44" i="17"/>
  <c r="G31" i="17"/>
  <c r="F31" i="17"/>
  <c r="M44" i="17"/>
  <c r="O31" i="17"/>
  <c r="N31" i="17"/>
  <c r="H39" i="18"/>
  <c r="P8" i="18"/>
  <c r="K9" i="18"/>
  <c r="J9" i="18"/>
  <c r="I42" i="18"/>
  <c r="G17" i="18"/>
  <c r="F17" i="18"/>
  <c r="O17" i="18"/>
  <c r="N17" i="18"/>
  <c r="L43" i="18"/>
  <c r="K25" i="18"/>
  <c r="J25" i="18"/>
  <c r="G33" i="18"/>
  <c r="F33" i="18"/>
  <c r="O33" i="18"/>
  <c r="N33" i="18"/>
  <c r="S42" i="18"/>
  <c r="J15" i="26"/>
  <c r="I42" i="26"/>
  <c r="K15" i="26"/>
  <c r="R15" i="26"/>
  <c r="Q42" i="26"/>
  <c r="S15" i="26"/>
  <c r="G23" i="29"/>
  <c r="E43" i="29"/>
  <c r="F23" i="29"/>
  <c r="N26" i="29"/>
  <c r="P26" i="29" s="1"/>
  <c r="L26" i="29"/>
  <c r="G26" i="17"/>
  <c r="K26" i="17"/>
  <c r="O26" i="17"/>
  <c r="G30" i="17"/>
  <c r="K30" i="17"/>
  <c r="O30" i="17"/>
  <c r="G34" i="17"/>
  <c r="K34" i="17"/>
  <c r="O34" i="17"/>
  <c r="G38" i="17"/>
  <c r="K38" i="17"/>
  <c r="O38" i="17"/>
  <c r="G8" i="18"/>
  <c r="K8" i="18"/>
  <c r="O8" i="18"/>
  <c r="F15" i="18"/>
  <c r="J15" i="18"/>
  <c r="N15" i="18"/>
  <c r="G16" i="18"/>
  <c r="K16" i="18"/>
  <c r="O16" i="18"/>
  <c r="G20" i="18"/>
  <c r="K20" i="18"/>
  <c r="O20" i="18"/>
  <c r="G24" i="18"/>
  <c r="K24" i="18"/>
  <c r="O24" i="18"/>
  <c r="G28" i="18"/>
  <c r="K28" i="18"/>
  <c r="O28" i="18"/>
  <c r="G32" i="18"/>
  <c r="K32" i="18"/>
  <c r="O32" i="18"/>
  <c r="G36" i="18"/>
  <c r="K36" i="18"/>
  <c r="O36" i="18"/>
  <c r="F9" i="26"/>
  <c r="N11" i="26"/>
  <c r="N22" i="26"/>
  <c r="I43" i="26"/>
  <c r="Q43" i="26"/>
  <c r="G26" i="26"/>
  <c r="F26" i="26"/>
  <c r="O26" i="26"/>
  <c r="N26" i="26"/>
  <c r="G30" i="26"/>
  <c r="F30" i="26"/>
  <c r="O30" i="26"/>
  <c r="N30" i="26"/>
  <c r="G34" i="26"/>
  <c r="F34" i="26"/>
  <c r="O34" i="26"/>
  <c r="N34" i="26"/>
  <c r="J10" i="29"/>
  <c r="K10" i="29"/>
  <c r="G19" i="29"/>
  <c r="F19" i="29"/>
  <c r="G25" i="33"/>
  <c r="F25" i="33"/>
  <c r="E43" i="33"/>
  <c r="H44" i="18"/>
  <c r="S22" i="26"/>
  <c r="R22" i="26"/>
  <c r="K26" i="26"/>
  <c r="J26" i="26"/>
  <c r="S26" i="26"/>
  <c r="R26" i="26"/>
  <c r="K30" i="26"/>
  <c r="J30" i="26"/>
  <c r="S30" i="26"/>
  <c r="R30" i="26"/>
  <c r="K34" i="26"/>
  <c r="J34" i="26"/>
  <c r="S34" i="26"/>
  <c r="R34" i="26"/>
  <c r="G11" i="29"/>
  <c r="F11" i="29"/>
  <c r="J18" i="29"/>
  <c r="K18" i="29"/>
  <c r="G9" i="33"/>
  <c r="F9" i="33"/>
  <c r="K21" i="33"/>
  <c r="J21" i="33"/>
  <c r="J9" i="26"/>
  <c r="R11" i="26"/>
  <c r="F13" i="26"/>
  <c r="G13" i="26"/>
  <c r="N13" i="26"/>
  <c r="O13" i="26"/>
  <c r="F15" i="26"/>
  <c r="E42" i="26"/>
  <c r="G15" i="26"/>
  <c r="N15" i="26"/>
  <c r="M42" i="26"/>
  <c r="O15" i="26"/>
  <c r="F17" i="26"/>
  <c r="G17" i="26"/>
  <c r="N17" i="26"/>
  <c r="O17" i="26"/>
  <c r="F19" i="26"/>
  <c r="G19" i="26"/>
  <c r="N19" i="26"/>
  <c r="O19" i="26"/>
  <c r="F21" i="26"/>
  <c r="G21" i="26"/>
  <c r="N21" i="26"/>
  <c r="O21" i="26"/>
  <c r="D43" i="26"/>
  <c r="L43" i="26"/>
  <c r="G15" i="29"/>
  <c r="E42" i="29"/>
  <c r="F15" i="29"/>
  <c r="J22" i="29"/>
  <c r="K22" i="29"/>
  <c r="N34" i="29"/>
  <c r="P34" i="29" s="1"/>
  <c r="L34" i="29"/>
  <c r="H41" i="33"/>
  <c r="H39" i="33"/>
  <c r="K13" i="33"/>
  <c r="J13" i="33"/>
  <c r="G25" i="26"/>
  <c r="K25" i="26"/>
  <c r="O25" i="26"/>
  <c r="S25" i="26"/>
  <c r="G29" i="26"/>
  <c r="K29" i="26"/>
  <c r="O29" i="26"/>
  <c r="S29" i="26"/>
  <c r="G33" i="26"/>
  <c r="K33" i="26"/>
  <c r="O33" i="26"/>
  <c r="S33" i="26"/>
  <c r="G37" i="26"/>
  <c r="K37" i="26"/>
  <c r="O37" i="26"/>
  <c r="S37" i="26"/>
  <c r="W42" i="26"/>
  <c r="G9" i="29"/>
  <c r="K9" i="29"/>
  <c r="D42" i="29"/>
  <c r="O42" i="29"/>
  <c r="N17" i="29"/>
  <c r="P17" i="29" s="1"/>
  <c r="K23" i="29"/>
  <c r="I43" i="29"/>
  <c r="O43" i="29"/>
  <c r="L25" i="29"/>
  <c r="N25" i="29"/>
  <c r="P25" i="29" s="1"/>
  <c r="K27" i="29"/>
  <c r="J27" i="29"/>
  <c r="K35" i="29"/>
  <c r="J35" i="29"/>
  <c r="I42" i="29"/>
  <c r="O42" i="33"/>
  <c r="O43" i="33"/>
  <c r="K24" i="36"/>
  <c r="J24" i="36"/>
  <c r="D41" i="29"/>
  <c r="D39" i="29"/>
  <c r="H41" i="29"/>
  <c r="H39" i="29"/>
  <c r="G27" i="29"/>
  <c r="F27" i="29"/>
  <c r="G35" i="29"/>
  <c r="F35" i="29"/>
  <c r="I42" i="33"/>
  <c r="D43" i="33"/>
  <c r="F8" i="34"/>
  <c r="G8" i="34"/>
  <c r="F10" i="29"/>
  <c r="G10" i="29"/>
  <c r="F14" i="29"/>
  <c r="G14" i="29"/>
  <c r="H42" i="29"/>
  <c r="F18" i="29"/>
  <c r="G18" i="29"/>
  <c r="F22" i="29"/>
  <c r="G22" i="29"/>
  <c r="N30" i="29"/>
  <c r="P30" i="29" s="1"/>
  <c r="D44" i="29"/>
  <c r="N38" i="29"/>
  <c r="P38" i="29" s="1"/>
  <c r="D41" i="33"/>
  <c r="K9" i="33"/>
  <c r="J9" i="33"/>
  <c r="G13" i="33"/>
  <c r="F13" i="33"/>
  <c r="E42" i="33"/>
  <c r="K17" i="33"/>
  <c r="J17" i="33"/>
  <c r="G21" i="33"/>
  <c r="F21" i="33"/>
  <c r="K25" i="33"/>
  <c r="J25" i="33"/>
  <c r="G26" i="29"/>
  <c r="K26" i="29"/>
  <c r="G30" i="29"/>
  <c r="K30" i="29"/>
  <c r="G34" i="29"/>
  <c r="K34" i="29"/>
  <c r="G38" i="29"/>
  <c r="K38" i="29"/>
  <c r="F15" i="33"/>
  <c r="J15" i="33"/>
  <c r="G16" i="33"/>
  <c r="K16" i="33"/>
  <c r="G20" i="33"/>
  <c r="K20" i="33"/>
  <c r="J23" i="33"/>
  <c r="G24" i="33"/>
  <c r="K24" i="33"/>
  <c r="G28" i="33"/>
  <c r="J30" i="33"/>
  <c r="K30" i="33"/>
  <c r="J34" i="33"/>
  <c r="K34" i="33"/>
  <c r="K38" i="33"/>
  <c r="D39" i="34"/>
  <c r="F9" i="34"/>
  <c r="K13" i="34"/>
  <c r="J13" i="34"/>
  <c r="H42" i="34"/>
  <c r="G17" i="34"/>
  <c r="F17" i="34"/>
  <c r="K21" i="34"/>
  <c r="J21" i="34"/>
  <c r="H43" i="34"/>
  <c r="G25" i="34"/>
  <c r="F25" i="34"/>
  <c r="K29" i="34"/>
  <c r="J29" i="34"/>
  <c r="H44" i="34"/>
  <c r="G33" i="34"/>
  <c r="F33" i="34"/>
  <c r="K37" i="34"/>
  <c r="J37" i="34"/>
  <c r="G14" i="35"/>
  <c r="F14" i="35"/>
  <c r="D42" i="33"/>
  <c r="H42" i="33"/>
  <c r="F30" i="33"/>
  <c r="G30" i="33"/>
  <c r="F34" i="33"/>
  <c r="G34" i="33"/>
  <c r="F38" i="33"/>
  <c r="G38" i="33"/>
  <c r="K9" i="34"/>
  <c r="J9" i="34"/>
  <c r="G13" i="34"/>
  <c r="F13" i="34"/>
  <c r="K17" i="34"/>
  <c r="J17" i="34"/>
  <c r="G21" i="34"/>
  <c r="F21" i="34"/>
  <c r="K25" i="34"/>
  <c r="J25" i="34"/>
  <c r="G29" i="34"/>
  <c r="F29" i="34"/>
  <c r="K33" i="34"/>
  <c r="J33" i="34"/>
  <c r="G37" i="34"/>
  <c r="F37" i="34"/>
  <c r="D41" i="34"/>
  <c r="J13" i="35"/>
  <c r="K13" i="35"/>
  <c r="F8" i="33"/>
  <c r="J8" i="33"/>
  <c r="J8" i="34"/>
  <c r="K8" i="34"/>
  <c r="O43" i="34"/>
  <c r="H41" i="34"/>
  <c r="F15" i="34"/>
  <c r="J15" i="34"/>
  <c r="G16" i="34"/>
  <c r="K16" i="34"/>
  <c r="G20" i="34"/>
  <c r="K20" i="34"/>
  <c r="F23" i="34"/>
  <c r="J23" i="34"/>
  <c r="G24" i="34"/>
  <c r="K24" i="34"/>
  <c r="G28" i="34"/>
  <c r="K28" i="34"/>
  <c r="G32" i="34"/>
  <c r="K32" i="34"/>
  <c r="G36" i="34"/>
  <c r="K36" i="34"/>
  <c r="G10" i="35"/>
  <c r="K10" i="35"/>
  <c r="O42" i="35"/>
  <c r="G18" i="35"/>
  <c r="F18" i="35"/>
  <c r="K22" i="35"/>
  <c r="J22" i="35"/>
  <c r="G26" i="35"/>
  <c r="F26" i="35"/>
  <c r="K30" i="35"/>
  <c r="J30" i="35"/>
  <c r="G34" i="35"/>
  <c r="F34" i="35"/>
  <c r="K38" i="35"/>
  <c r="J38" i="35"/>
  <c r="G20" i="36"/>
  <c r="F20" i="36"/>
  <c r="G28" i="36"/>
  <c r="F28" i="36"/>
  <c r="O41" i="35"/>
  <c r="K18" i="35"/>
  <c r="J18" i="35"/>
  <c r="G22" i="35"/>
  <c r="F22" i="35"/>
  <c r="K26" i="35"/>
  <c r="J26" i="35"/>
  <c r="G30" i="35"/>
  <c r="F30" i="35"/>
  <c r="K34" i="35"/>
  <c r="J34" i="35"/>
  <c r="G38" i="35"/>
  <c r="F38" i="35"/>
  <c r="D41" i="35"/>
  <c r="H41" i="35"/>
  <c r="F13" i="35"/>
  <c r="G13" i="35"/>
  <c r="F17" i="35"/>
  <c r="G17" i="35"/>
  <c r="D39" i="35"/>
  <c r="I43" i="35"/>
  <c r="E42" i="35"/>
  <c r="I42" i="35"/>
  <c r="K17" i="35"/>
  <c r="G21" i="35"/>
  <c r="K21" i="35"/>
  <c r="G25" i="35"/>
  <c r="K25" i="35"/>
  <c r="G29" i="35"/>
  <c r="K29" i="35"/>
  <c r="G33" i="35"/>
  <c r="K33" i="35"/>
  <c r="G37" i="35"/>
  <c r="K37" i="35"/>
  <c r="K8" i="36"/>
  <c r="J8" i="36"/>
  <c r="G16" i="36"/>
  <c r="F16" i="36"/>
  <c r="D44" i="36"/>
  <c r="H44" i="36"/>
  <c r="K32" i="36"/>
  <c r="J32" i="36"/>
  <c r="K36" i="36"/>
  <c r="J36" i="36"/>
  <c r="O43" i="36"/>
  <c r="O43" i="35"/>
  <c r="G8" i="36"/>
  <c r="F8" i="36"/>
  <c r="K16" i="36"/>
  <c r="J16" i="36"/>
  <c r="G32" i="36"/>
  <c r="F32" i="36"/>
  <c r="G36" i="36"/>
  <c r="F36" i="36"/>
  <c r="D42" i="35"/>
  <c r="H42" i="35"/>
  <c r="D43" i="35"/>
  <c r="H43" i="35"/>
  <c r="H39" i="36"/>
  <c r="O42" i="36"/>
  <c r="K20" i="36"/>
  <c r="J20" i="36"/>
  <c r="I43" i="36"/>
  <c r="G24" i="36"/>
  <c r="F24" i="36"/>
  <c r="K28" i="36"/>
  <c r="J28" i="36"/>
  <c r="G15" i="36"/>
  <c r="K15" i="36"/>
  <c r="G23" i="36"/>
  <c r="D41" i="36"/>
  <c r="H41" i="36"/>
  <c r="E42" i="36"/>
  <c r="I42" i="36"/>
  <c r="F23" i="36"/>
  <c r="J23" i="36"/>
  <c r="O36" i="25" l="1"/>
  <c r="O42" i="24"/>
  <c r="N38" i="36"/>
  <c r="P38" i="36" s="1"/>
  <c r="R19" i="18"/>
  <c r="T19" i="18" s="1"/>
  <c r="M17" i="36"/>
  <c r="L17" i="13"/>
  <c r="P33" i="11"/>
  <c r="M15" i="34"/>
  <c r="X42" i="24"/>
  <c r="N8" i="13"/>
  <c r="P8" i="13" s="1"/>
  <c r="L23" i="33"/>
  <c r="L16" i="1"/>
  <c r="M38" i="10"/>
  <c r="L24" i="34"/>
  <c r="P11" i="18"/>
  <c r="P8" i="3"/>
  <c r="R15" i="20"/>
  <c r="T15" i="20" s="1"/>
  <c r="N13" i="29"/>
  <c r="P13" i="29" s="1"/>
  <c r="M19" i="29"/>
  <c r="R8" i="3"/>
  <c r="T8" i="3" s="1"/>
  <c r="P13" i="23"/>
  <c r="P35" i="12"/>
  <c r="M26" i="10"/>
  <c r="M33" i="36"/>
  <c r="M19" i="37"/>
  <c r="U30" i="2"/>
  <c r="M34" i="34"/>
  <c r="R29" i="12"/>
  <c r="T29" i="12" s="1"/>
  <c r="M28" i="15"/>
  <c r="Q23" i="9"/>
  <c r="P29" i="12"/>
  <c r="P20" i="3"/>
  <c r="P8" i="4"/>
  <c r="N36" i="15"/>
  <c r="P36" i="15" s="1"/>
  <c r="Q8" i="9"/>
  <c r="L10" i="35"/>
  <c r="CC44" i="28"/>
  <c r="G39" i="3"/>
  <c r="F39" i="3"/>
  <c r="N36" i="34"/>
  <c r="P36" i="34" s="1"/>
  <c r="N35" i="10"/>
  <c r="Q36" i="8"/>
  <c r="R36" i="5"/>
  <c r="T36" i="5" s="1"/>
  <c r="Q37" i="5"/>
  <c r="Q36" i="5"/>
  <c r="P36" i="5"/>
  <c r="R37" i="5"/>
  <c r="T37" i="5" s="1"/>
  <c r="P37" i="5"/>
  <c r="Q35" i="5"/>
  <c r="R35" i="5"/>
  <c r="T35" i="5" s="1"/>
  <c r="P35" i="5"/>
  <c r="M37" i="33"/>
  <c r="L37" i="33"/>
  <c r="L37" i="13"/>
  <c r="R38" i="12"/>
  <c r="T38" i="12" s="1"/>
  <c r="L38" i="21"/>
  <c r="M21" i="36"/>
  <c r="M16" i="29"/>
  <c r="R38" i="7"/>
  <c r="T38" i="7" s="1"/>
  <c r="M11" i="21"/>
  <c r="M13" i="15"/>
  <c r="N28" i="34"/>
  <c r="P28" i="34" s="1"/>
  <c r="M22" i="34"/>
  <c r="L18" i="34"/>
  <c r="N27" i="33"/>
  <c r="P27" i="33" s="1"/>
  <c r="N27" i="34"/>
  <c r="P27" i="34" s="1"/>
  <c r="P15" i="20"/>
  <c r="N13" i="13"/>
  <c r="P13" i="13" s="1"/>
  <c r="P34" i="4"/>
  <c r="R11" i="14"/>
  <c r="T11" i="14" s="1"/>
  <c r="R10" i="12"/>
  <c r="T10" i="12" s="1"/>
  <c r="P22" i="12"/>
  <c r="P20" i="16"/>
  <c r="R9" i="12"/>
  <c r="T9" i="12" s="1"/>
  <c r="T10" i="2"/>
  <c r="V28" i="2"/>
  <c r="X28" i="2" s="1"/>
  <c r="L36" i="13"/>
  <c r="R21" i="5"/>
  <c r="T21" i="5" s="1"/>
  <c r="L33" i="35"/>
  <c r="M29" i="33"/>
  <c r="N24" i="29"/>
  <c r="P24" i="29" s="1"/>
  <c r="R27" i="20"/>
  <c r="T27" i="20" s="1"/>
  <c r="P26" i="17"/>
  <c r="L29" i="13"/>
  <c r="N24" i="1"/>
  <c r="P24" i="1" s="1"/>
  <c r="M33" i="33"/>
  <c r="M22" i="15"/>
  <c r="L27" i="34"/>
  <c r="M30" i="37"/>
  <c r="Q17" i="7"/>
  <c r="Q10" i="7"/>
  <c r="L16" i="37"/>
  <c r="M18" i="37"/>
  <c r="R34" i="17"/>
  <c r="T34" i="17" s="1"/>
  <c r="P38" i="7"/>
  <c r="L28" i="34"/>
  <c r="L33" i="13"/>
  <c r="R19" i="17"/>
  <c r="T19" i="17" s="1"/>
  <c r="M25" i="1"/>
  <c r="Q29" i="5"/>
  <c r="N32" i="1"/>
  <c r="P32" i="1" s="1"/>
  <c r="L30" i="21"/>
  <c r="L21" i="21"/>
  <c r="N29" i="37"/>
  <c r="P29" i="37" s="1"/>
  <c r="Q10" i="18"/>
  <c r="M38" i="34"/>
  <c r="N24" i="13"/>
  <c r="P24" i="13" s="1"/>
  <c r="CJ43" i="28"/>
  <c r="N33" i="35"/>
  <c r="P33" i="35" s="1"/>
  <c r="L15" i="36"/>
  <c r="N18" i="34"/>
  <c r="P18" i="34" s="1"/>
  <c r="R30" i="4"/>
  <c r="T30" i="4" s="1"/>
  <c r="L19" i="33"/>
  <c r="R37" i="17"/>
  <c r="T37" i="17" s="1"/>
  <c r="R34" i="7"/>
  <c r="T34" i="7" s="1"/>
  <c r="P19" i="4"/>
  <c r="T29" i="26"/>
  <c r="CA45" i="28"/>
  <c r="L25" i="35"/>
  <c r="N24" i="34"/>
  <c r="P24" i="34" s="1"/>
  <c r="L20" i="34"/>
  <c r="L16" i="34"/>
  <c r="M8" i="33"/>
  <c r="L20" i="35"/>
  <c r="R32" i="9"/>
  <c r="T32" i="9" s="1"/>
  <c r="P34" i="14"/>
  <c r="L20" i="37"/>
  <c r="M13" i="37"/>
  <c r="P21" i="5"/>
  <c r="L35" i="15"/>
  <c r="N16" i="33"/>
  <c r="P16" i="33" s="1"/>
  <c r="N14" i="13"/>
  <c r="P14" i="13" s="1"/>
  <c r="R34" i="14"/>
  <c r="T34" i="14" s="1"/>
  <c r="P10" i="12"/>
  <c r="P38" i="20"/>
  <c r="L34" i="1"/>
  <c r="Q21" i="4"/>
  <c r="BW43" i="28"/>
  <c r="P28" i="18"/>
  <c r="N34" i="13"/>
  <c r="P34" i="13" s="1"/>
  <c r="N17" i="6"/>
  <c r="P17" i="6" s="1"/>
  <c r="L16" i="15"/>
  <c r="T22" i="2"/>
  <c r="N30" i="13"/>
  <c r="P30" i="13" s="1"/>
  <c r="L14" i="13"/>
  <c r="Q13" i="8"/>
  <c r="M22" i="33"/>
  <c r="L19" i="34"/>
  <c r="N13" i="15"/>
  <c r="P13" i="15" s="1"/>
  <c r="P37" i="9"/>
  <c r="L14" i="1"/>
  <c r="M35" i="1"/>
  <c r="L24" i="29"/>
  <c r="M27" i="33"/>
  <c r="P24" i="3"/>
  <c r="Q21" i="20"/>
  <c r="N27" i="15"/>
  <c r="P27" i="15" s="1"/>
  <c r="T36" i="2"/>
  <c r="N33" i="37"/>
  <c r="P33" i="37" s="1"/>
  <c r="R17" i="11"/>
  <c r="T17" i="11" s="1"/>
  <c r="N35" i="15"/>
  <c r="P35" i="15" s="1"/>
  <c r="R30" i="3"/>
  <c r="T30" i="3" s="1"/>
  <c r="Q23" i="14"/>
  <c r="P32" i="9"/>
  <c r="N18" i="21"/>
  <c r="P18" i="21" s="1"/>
  <c r="L13" i="6"/>
  <c r="V10" i="2"/>
  <c r="X10" i="2" s="1"/>
  <c r="R31" i="20"/>
  <c r="T31" i="20" s="1"/>
  <c r="M32" i="33"/>
  <c r="L16" i="33"/>
  <c r="Q20" i="8"/>
  <c r="R20" i="14"/>
  <c r="T20" i="14" s="1"/>
  <c r="M34" i="36"/>
  <c r="L38" i="6"/>
  <c r="R25" i="11"/>
  <c r="T25" i="11" s="1"/>
  <c r="N18" i="33"/>
  <c r="P18" i="33" s="1"/>
  <c r="N37" i="36"/>
  <c r="P37" i="36" s="1"/>
  <c r="L10" i="36"/>
  <c r="N34" i="36"/>
  <c r="P34" i="36" s="1"/>
  <c r="N14" i="36"/>
  <c r="P14" i="36" s="1"/>
  <c r="N21" i="35"/>
  <c r="P21" i="35" s="1"/>
  <c r="M19" i="35"/>
  <c r="R33" i="23"/>
  <c r="T33" i="23" s="1"/>
  <c r="M15" i="37"/>
  <c r="R37" i="7"/>
  <c r="T37" i="7" s="1"/>
  <c r="Q10" i="9"/>
  <c r="M32" i="35"/>
  <c r="N36" i="37"/>
  <c r="P36" i="37" s="1"/>
  <c r="M35" i="35"/>
  <c r="M28" i="33"/>
  <c r="N20" i="34"/>
  <c r="P20" i="34" s="1"/>
  <c r="N26" i="13"/>
  <c r="P26" i="13" s="1"/>
  <c r="L30" i="13"/>
  <c r="P18" i="4"/>
  <c r="M34" i="37"/>
  <c r="Q37" i="3"/>
  <c r="P28" i="23"/>
  <c r="L21" i="36"/>
  <c r="N36" i="6"/>
  <c r="P36" i="6" s="1"/>
  <c r="R27" i="12"/>
  <c r="T27" i="12" s="1"/>
  <c r="N10" i="36"/>
  <c r="P10" i="36" s="1"/>
  <c r="N16" i="34"/>
  <c r="P16" i="34" s="1"/>
  <c r="N37" i="33"/>
  <c r="P37" i="33" s="1"/>
  <c r="Q30" i="16"/>
  <c r="P34" i="17"/>
  <c r="P26" i="4"/>
  <c r="M36" i="13"/>
  <c r="CF44" i="28"/>
  <c r="T33" i="26"/>
  <c r="Q23" i="12"/>
  <c r="P19" i="12"/>
  <c r="CC43" i="28"/>
  <c r="BK43" i="28"/>
  <c r="N32" i="35"/>
  <c r="P32" i="35" s="1"/>
  <c r="N32" i="34"/>
  <c r="P32" i="34" s="1"/>
  <c r="M35" i="29"/>
  <c r="M33" i="29"/>
  <c r="M35" i="36"/>
  <c r="L29" i="33"/>
  <c r="N32" i="29"/>
  <c r="P32" i="29" s="1"/>
  <c r="L34" i="13"/>
  <c r="Q8" i="23"/>
  <c r="M32" i="37"/>
  <c r="R27" i="18"/>
  <c r="T27" i="18" s="1"/>
  <c r="P11" i="8"/>
  <c r="M27" i="1"/>
  <c r="N34" i="15"/>
  <c r="P34" i="15" s="1"/>
  <c r="L14" i="36"/>
  <c r="L36" i="34"/>
  <c r="L8" i="37"/>
  <c r="M23" i="35"/>
  <c r="M24" i="35"/>
  <c r="R10" i="20"/>
  <c r="T10" i="20" s="1"/>
  <c r="L37" i="36"/>
  <c r="L21" i="29"/>
  <c r="M21" i="1"/>
  <c r="P33" i="23"/>
  <c r="P35" i="20"/>
  <c r="P27" i="20"/>
  <c r="P38" i="17"/>
  <c r="R26" i="17"/>
  <c r="T26" i="17" s="1"/>
  <c r="N17" i="36"/>
  <c r="P17" i="36" s="1"/>
  <c r="N10" i="35"/>
  <c r="P10" i="35" s="1"/>
  <c r="N19" i="34"/>
  <c r="P19" i="34" s="1"/>
  <c r="P20" i="14"/>
  <c r="L26" i="36"/>
  <c r="M29" i="36"/>
  <c r="L18" i="33"/>
  <c r="R30" i="16"/>
  <c r="T30" i="16" s="1"/>
  <c r="O42" i="28"/>
  <c r="P14" i="16"/>
  <c r="AR44" i="28"/>
  <c r="N30" i="36"/>
  <c r="P30" i="36" s="1"/>
  <c r="Q38" i="20"/>
  <c r="CB43" i="28"/>
  <c r="L34" i="36"/>
  <c r="L27" i="36"/>
  <c r="L19" i="36"/>
  <c r="N37" i="35"/>
  <c r="P37" i="35" s="1"/>
  <c r="L28" i="35"/>
  <c r="L21" i="35"/>
  <c r="N38" i="34"/>
  <c r="P38" i="34" s="1"/>
  <c r="M15" i="33"/>
  <c r="L38" i="36"/>
  <c r="M25" i="36"/>
  <c r="N22" i="36"/>
  <c r="P22" i="36" s="1"/>
  <c r="N11" i="36"/>
  <c r="P11" i="36" s="1"/>
  <c r="N29" i="35"/>
  <c r="P29" i="35" s="1"/>
  <c r="N25" i="35"/>
  <c r="P25" i="35" s="1"/>
  <c r="N20" i="35"/>
  <c r="P20" i="35" s="1"/>
  <c r="M35" i="33"/>
  <c r="N11" i="33"/>
  <c r="P11" i="33" s="1"/>
  <c r="M13" i="1"/>
  <c r="P33" i="17"/>
  <c r="F42" i="36"/>
  <c r="M14" i="35"/>
  <c r="L29" i="21"/>
  <c r="M19" i="36"/>
  <c r="M37" i="29"/>
  <c r="R29" i="8"/>
  <c r="T29" i="8" s="1"/>
  <c r="P33" i="7"/>
  <c r="M11" i="33"/>
  <c r="N29" i="29"/>
  <c r="P29" i="29" s="1"/>
  <c r="L44" i="28"/>
  <c r="P17" i="23"/>
  <c r="P18" i="8"/>
  <c r="BX43" i="28"/>
  <c r="N36" i="1"/>
  <c r="P36" i="1" s="1"/>
  <c r="CG44" i="28"/>
  <c r="BA43" i="28"/>
  <c r="AO43" i="28"/>
  <c r="BF44" i="28"/>
  <c r="BG43" i="28"/>
  <c r="BF45" i="28"/>
  <c r="BN44" i="28"/>
  <c r="CE43" i="28"/>
  <c r="BJ43" i="28"/>
  <c r="AH43" i="28"/>
  <c r="CG45" i="28"/>
  <c r="R15" i="4"/>
  <c r="T15" i="4" s="1"/>
  <c r="N19" i="36"/>
  <c r="P19" i="36" s="1"/>
  <c r="L11" i="33"/>
  <c r="P23" i="17"/>
  <c r="R13" i="23"/>
  <c r="T13" i="23" s="1"/>
  <c r="N37" i="21"/>
  <c r="P37" i="21" s="1"/>
  <c r="N11" i="34"/>
  <c r="P11" i="34" s="1"/>
  <c r="L38" i="34"/>
  <c r="L24" i="13"/>
  <c r="L22" i="36"/>
  <c r="P34" i="20"/>
  <c r="L9" i="6"/>
  <c r="M23" i="21"/>
  <c r="N27" i="36"/>
  <c r="P27" i="36" s="1"/>
  <c r="P21" i="11"/>
  <c r="L30" i="36"/>
  <c r="P26" i="12"/>
  <c r="Q34" i="23"/>
  <c r="M28" i="13"/>
  <c r="R28" i="7"/>
  <c r="T28" i="7" s="1"/>
  <c r="M30" i="34"/>
  <c r="R29" i="16"/>
  <c r="T29" i="16" s="1"/>
  <c r="L11" i="36"/>
  <c r="AT44" i="28"/>
  <c r="BM43" i="28"/>
  <c r="L38" i="1"/>
  <c r="AZ43" i="28"/>
  <c r="N36" i="33"/>
  <c r="P36" i="33" s="1"/>
  <c r="N24" i="33"/>
  <c r="P24" i="33" s="1"/>
  <c r="N20" i="33"/>
  <c r="P20" i="33" s="1"/>
  <c r="P37" i="20"/>
  <c r="P33" i="16"/>
  <c r="R10" i="14"/>
  <c r="T10" i="14" s="1"/>
  <c r="R24" i="9"/>
  <c r="T24" i="9" s="1"/>
  <c r="Q20" i="11"/>
  <c r="N28" i="35"/>
  <c r="P28" i="35" s="1"/>
  <c r="L37" i="35"/>
  <c r="L29" i="35"/>
  <c r="R33" i="17"/>
  <c r="T33" i="17" s="1"/>
  <c r="N10" i="10"/>
  <c r="P10" i="10" s="1"/>
  <c r="L17" i="37"/>
  <c r="N10" i="37"/>
  <c r="P10" i="37" s="1"/>
  <c r="N28" i="1"/>
  <c r="P28" i="1" s="1"/>
  <c r="L36" i="1"/>
  <c r="N18" i="36"/>
  <c r="P18" i="36" s="1"/>
  <c r="R33" i="20"/>
  <c r="T33" i="20" s="1"/>
  <c r="L34" i="15"/>
  <c r="L24" i="35"/>
  <c r="P30" i="20"/>
  <c r="L38" i="15"/>
  <c r="R25" i="23"/>
  <c r="T25" i="23" s="1"/>
  <c r="M15" i="21"/>
  <c r="R34" i="16"/>
  <c r="T34" i="16" s="1"/>
  <c r="AV44" i="28"/>
  <c r="R38" i="17"/>
  <c r="T38" i="17" s="1"/>
  <c r="Q38" i="12"/>
  <c r="M38" i="35"/>
  <c r="DN40" i="24"/>
  <c r="E35" i="25" s="1"/>
  <c r="K35" i="25" s="1"/>
  <c r="R22" i="12"/>
  <c r="T22" i="12" s="1"/>
  <c r="M34" i="15"/>
  <c r="P20" i="9"/>
  <c r="Q29" i="9"/>
  <c r="M37" i="6"/>
  <c r="R19" i="5"/>
  <c r="T19" i="5" s="1"/>
  <c r="M15" i="1"/>
  <c r="M36" i="33"/>
  <c r="R29" i="11"/>
  <c r="T29" i="11" s="1"/>
  <c r="N30" i="15"/>
  <c r="P30" i="15" s="1"/>
  <c r="Q27" i="8"/>
  <c r="R28" i="8"/>
  <c r="T28" i="8" s="1"/>
  <c r="R9" i="23"/>
  <c r="T9" i="23" s="1"/>
  <c r="Q14" i="23"/>
  <c r="R11" i="23"/>
  <c r="T11" i="23" s="1"/>
  <c r="AA40" i="24"/>
  <c r="E17" i="25" s="1"/>
  <c r="K17" i="25" s="1"/>
  <c r="V25" i="26"/>
  <c r="X25" i="26" s="1"/>
  <c r="R8" i="4"/>
  <c r="T8" i="4" s="1"/>
  <c r="P11" i="5"/>
  <c r="AA45" i="24"/>
  <c r="P11" i="23"/>
  <c r="R38" i="20"/>
  <c r="T38" i="20" s="1"/>
  <c r="N38" i="1"/>
  <c r="P38" i="1" s="1"/>
  <c r="M38" i="36"/>
  <c r="L27" i="33"/>
  <c r="L32" i="29"/>
  <c r="P19" i="18"/>
  <c r="R35" i="20"/>
  <c r="T35" i="20" s="1"/>
  <c r="L21" i="13"/>
  <c r="L35" i="10"/>
  <c r="R9" i="11"/>
  <c r="T9" i="11" s="1"/>
  <c r="R20" i="9"/>
  <c r="T20" i="9" s="1"/>
  <c r="M11" i="36"/>
  <c r="M10" i="36"/>
  <c r="L9" i="35"/>
  <c r="Q26" i="12"/>
  <c r="Q38" i="18"/>
  <c r="P14" i="12"/>
  <c r="P29" i="8"/>
  <c r="M29" i="13"/>
  <c r="L25" i="21"/>
  <c r="M16" i="13"/>
  <c r="K43" i="28"/>
  <c r="Q20" i="4"/>
  <c r="Q19" i="4"/>
  <c r="R20" i="5"/>
  <c r="T20" i="5" s="1"/>
  <c r="AV45" i="28"/>
  <c r="Q16" i="17"/>
  <c r="P27" i="12"/>
  <c r="N38" i="6"/>
  <c r="P38" i="6" s="1"/>
  <c r="N19" i="33"/>
  <c r="P19" i="33" s="1"/>
  <c r="N21" i="37"/>
  <c r="P21" i="37" s="1"/>
  <c r="M27" i="34"/>
  <c r="P31" i="20"/>
  <c r="R18" i="12"/>
  <c r="T18" i="12" s="1"/>
  <c r="Q30" i="14"/>
  <c r="L30" i="15"/>
  <c r="Q29" i="4"/>
  <c r="M8" i="13"/>
  <c r="R24" i="8"/>
  <c r="T24" i="8" s="1"/>
  <c r="BQ44" i="28"/>
  <c r="Q35" i="11"/>
  <c r="M14" i="33"/>
  <c r="R19" i="20"/>
  <c r="T19" i="20" s="1"/>
  <c r="R37" i="20"/>
  <c r="T37" i="20" s="1"/>
  <c r="N31" i="10"/>
  <c r="P31" i="10" s="1"/>
  <c r="L36" i="33"/>
  <c r="P10" i="14"/>
  <c r="Q35" i="14"/>
  <c r="Q34" i="12"/>
  <c r="Q28" i="9"/>
  <c r="Q32" i="4"/>
  <c r="M38" i="1"/>
  <c r="P28" i="4"/>
  <c r="BN43" i="28"/>
  <c r="L26" i="10"/>
  <c r="R22" i="8"/>
  <c r="T22" i="8" s="1"/>
  <c r="L16" i="6"/>
  <c r="L35" i="1"/>
  <c r="M37" i="13"/>
  <c r="AI44" i="28"/>
  <c r="R14" i="23"/>
  <c r="T14" i="23" s="1"/>
  <c r="M24" i="15"/>
  <c r="Q37" i="20"/>
  <c r="BO44" i="28"/>
  <c r="AI43" i="28"/>
  <c r="CI43" i="28"/>
  <c r="BH44" i="28"/>
  <c r="L9" i="13"/>
  <c r="P9" i="16"/>
  <c r="Q9" i="8"/>
  <c r="M9" i="15"/>
  <c r="M9" i="34"/>
  <c r="P9" i="7"/>
  <c r="M9" i="36"/>
  <c r="L9" i="10"/>
  <c r="N27" i="37"/>
  <c r="P27" i="37" s="1"/>
  <c r="L27" i="37"/>
  <c r="P11" i="14"/>
  <c r="N11" i="21"/>
  <c r="P11" i="21" s="1"/>
  <c r="P36" i="18"/>
  <c r="N19" i="37"/>
  <c r="P19" i="37" s="1"/>
  <c r="R14" i="20"/>
  <c r="T14" i="20" s="1"/>
  <c r="P14" i="20"/>
  <c r="U27" i="26"/>
  <c r="T16" i="26"/>
  <c r="V16" i="26"/>
  <c r="X16" i="26" s="1"/>
  <c r="L14" i="15"/>
  <c r="N14" i="15"/>
  <c r="P14" i="15" s="1"/>
  <c r="R22" i="16"/>
  <c r="T22" i="16" s="1"/>
  <c r="P22" i="16"/>
  <c r="R10" i="16"/>
  <c r="T10" i="16" s="1"/>
  <c r="P10" i="16"/>
  <c r="P11" i="12"/>
  <c r="R11" i="12"/>
  <c r="T11" i="12" s="1"/>
  <c r="CC45" i="28"/>
  <c r="BX45" i="28"/>
  <c r="CE44" i="28"/>
  <c r="R10" i="8"/>
  <c r="T10" i="8" s="1"/>
  <c r="P10" i="8"/>
  <c r="R38" i="14"/>
  <c r="T38" i="14" s="1"/>
  <c r="P38" i="14"/>
  <c r="P13" i="11"/>
  <c r="R13" i="11"/>
  <c r="T13" i="11" s="1"/>
  <c r="L24" i="33"/>
  <c r="L20" i="33"/>
  <c r="P16" i="5"/>
  <c r="R16" i="5"/>
  <c r="T16" i="5" s="1"/>
  <c r="P38" i="18"/>
  <c r="R38" i="18"/>
  <c r="T38" i="18" s="1"/>
  <c r="M26" i="6"/>
  <c r="P21" i="20"/>
  <c r="R21" i="20"/>
  <c r="T21" i="20" s="1"/>
  <c r="R26" i="8"/>
  <c r="T26" i="8" s="1"/>
  <c r="P26" i="8"/>
  <c r="N34" i="21"/>
  <c r="P34" i="21" s="1"/>
  <c r="L34" i="21"/>
  <c r="M21" i="29"/>
  <c r="L27" i="35"/>
  <c r="R33" i="16"/>
  <c r="T33" i="16" s="1"/>
  <c r="Q15" i="4"/>
  <c r="P18" i="18"/>
  <c r="Q14" i="20"/>
  <c r="R27" i="23"/>
  <c r="T27" i="23" s="1"/>
  <c r="AD43" i="28"/>
  <c r="Q45" i="28"/>
  <c r="BY43" i="28"/>
  <c r="R35" i="12"/>
  <c r="T35" i="12" s="1"/>
  <c r="R16" i="14"/>
  <c r="T16" i="14" s="1"/>
  <c r="P19" i="20"/>
  <c r="N11" i="35"/>
  <c r="P11" i="35" s="1"/>
  <c r="R9" i="16"/>
  <c r="T9" i="16" s="1"/>
  <c r="Q25" i="9"/>
  <c r="P24" i="9"/>
  <c r="N26" i="10"/>
  <c r="P26" i="10" s="1"/>
  <c r="Q25" i="20"/>
  <c r="N35" i="1"/>
  <c r="P35" i="1" s="1"/>
  <c r="Q27" i="18"/>
  <c r="R28" i="17"/>
  <c r="T28" i="17" s="1"/>
  <c r="L8" i="13"/>
  <c r="N20" i="37"/>
  <c r="P20" i="37" s="1"/>
  <c r="M27" i="15"/>
  <c r="P18" i="16"/>
  <c r="Q27" i="11"/>
  <c r="L34" i="10"/>
  <c r="R26" i="3"/>
  <c r="T26" i="3" s="1"/>
  <c r="N17" i="21"/>
  <c r="P17" i="21" s="1"/>
  <c r="R32" i="14"/>
  <c r="T32" i="14" s="1"/>
  <c r="V33" i="2"/>
  <c r="X33" i="2" s="1"/>
  <c r="P28" i="8"/>
  <c r="P43" i="28"/>
  <c r="M25" i="29"/>
  <c r="N35" i="35"/>
  <c r="P35" i="35" s="1"/>
  <c r="R35" i="18"/>
  <c r="T35" i="18" s="1"/>
  <c r="N10" i="33"/>
  <c r="P10" i="33" s="1"/>
  <c r="U24" i="26"/>
  <c r="Q9" i="7"/>
  <c r="M36" i="29"/>
  <c r="M30" i="15"/>
  <c r="M27" i="36"/>
  <c r="N10" i="34"/>
  <c r="P10" i="34" s="1"/>
  <c r="N16" i="29"/>
  <c r="P16" i="29" s="1"/>
  <c r="R11" i="18"/>
  <c r="T11" i="18" s="1"/>
  <c r="R19" i="8"/>
  <c r="T19" i="8" s="1"/>
  <c r="BA44" i="28"/>
  <c r="M17" i="6"/>
  <c r="R36" i="3"/>
  <c r="T36" i="3" s="1"/>
  <c r="AW43" i="28"/>
  <c r="U35" i="26"/>
  <c r="AY43" i="28"/>
  <c r="R26" i="18"/>
  <c r="T26" i="18" s="1"/>
  <c r="R20" i="18"/>
  <c r="T20" i="18" s="1"/>
  <c r="P21" i="17"/>
  <c r="R17" i="3"/>
  <c r="T17" i="3" s="1"/>
  <c r="R32" i="17"/>
  <c r="T32" i="17" s="1"/>
  <c r="BH43" i="28"/>
  <c r="BF43" i="28"/>
  <c r="G43" i="28"/>
  <c r="T25" i="26"/>
  <c r="U18" i="26"/>
  <c r="U11" i="26"/>
  <c r="V10" i="26"/>
  <c r="X10" i="26" s="1"/>
  <c r="R36" i="18"/>
  <c r="T36" i="18" s="1"/>
  <c r="R32" i="18"/>
  <c r="T32" i="18" s="1"/>
  <c r="R30" i="18"/>
  <c r="T30" i="18" s="1"/>
  <c r="CA44" i="28"/>
  <c r="P36" i="7"/>
  <c r="P30" i="16"/>
  <c r="R32" i="7"/>
  <c r="T32" i="7" s="1"/>
  <c r="AR43" i="28"/>
  <c r="CA43" i="28"/>
  <c r="BX44" i="28"/>
  <c r="BO43" i="28"/>
  <c r="Q38" i="14"/>
  <c r="Q14" i="14"/>
  <c r="P36" i="12"/>
  <c r="P25" i="11"/>
  <c r="P9" i="12"/>
  <c r="P9" i="23"/>
  <c r="N37" i="29"/>
  <c r="P37" i="29" s="1"/>
  <c r="M13" i="35"/>
  <c r="P27" i="18"/>
  <c r="L27" i="15"/>
  <c r="P30" i="18"/>
  <c r="R21" i="17"/>
  <c r="T21" i="17" s="1"/>
  <c r="R14" i="16"/>
  <c r="T14" i="16" s="1"/>
  <c r="R36" i="7"/>
  <c r="T36" i="7" s="1"/>
  <c r="G43" i="2"/>
  <c r="R18" i="8"/>
  <c r="T18" i="8" s="1"/>
  <c r="M28" i="35"/>
  <c r="Q33" i="16"/>
  <c r="R28" i="11"/>
  <c r="T28" i="11" s="1"/>
  <c r="R37" i="8"/>
  <c r="T37" i="8" s="1"/>
  <c r="Q34" i="20"/>
  <c r="M18" i="6"/>
  <c r="Q26" i="20"/>
  <c r="Q8" i="5"/>
  <c r="Q28" i="16"/>
  <c r="P29" i="3"/>
  <c r="L14" i="10"/>
  <c r="T32" i="2"/>
  <c r="T10" i="26"/>
  <c r="R16" i="4"/>
  <c r="T16" i="4" s="1"/>
  <c r="X43" i="28"/>
  <c r="P14" i="18"/>
  <c r="Q19" i="8"/>
  <c r="V24" i="2"/>
  <c r="X24" i="2" s="1"/>
  <c r="AZ44" i="28"/>
  <c r="N16" i="6"/>
  <c r="P16" i="6" s="1"/>
  <c r="R36" i="12"/>
  <c r="T36" i="12" s="1"/>
  <c r="R16" i="18"/>
  <c r="T16" i="18" s="1"/>
  <c r="P20" i="18"/>
  <c r="R34" i="20"/>
  <c r="T34" i="20" s="1"/>
  <c r="N34" i="10"/>
  <c r="P34" i="10" s="1"/>
  <c r="R37" i="9"/>
  <c r="T37" i="9" s="1"/>
  <c r="Q38" i="8"/>
  <c r="P19" i="8"/>
  <c r="P32" i="7"/>
  <c r="P26" i="18"/>
  <c r="P33" i="20"/>
  <c r="Q17" i="16"/>
  <c r="M23" i="15"/>
  <c r="N16" i="15"/>
  <c r="P16" i="15" s="1"/>
  <c r="Q11" i="14"/>
  <c r="R34" i="18"/>
  <c r="T34" i="18" s="1"/>
  <c r="Q9" i="5"/>
  <c r="AB43" i="28"/>
  <c r="U26" i="2"/>
  <c r="M25" i="13"/>
  <c r="R21" i="12"/>
  <c r="T21" i="12" s="1"/>
  <c r="N9" i="13"/>
  <c r="P9" i="13" s="1"/>
  <c r="BK45" i="28"/>
  <c r="Z44" i="28"/>
  <c r="L35" i="21"/>
  <c r="M24" i="13"/>
  <c r="Q13" i="7"/>
  <c r="P15" i="17"/>
  <c r="R24" i="14"/>
  <c r="T24" i="14" s="1"/>
  <c r="P28" i="7"/>
  <c r="M21" i="6"/>
  <c r="V29" i="26"/>
  <c r="X29" i="26" s="1"/>
  <c r="Q15" i="18"/>
  <c r="Q32" i="11"/>
  <c r="R17" i="9"/>
  <c r="T17" i="9" s="1"/>
  <c r="R27" i="5"/>
  <c r="T27" i="5" s="1"/>
  <c r="L14" i="21"/>
  <c r="P13" i="7"/>
  <c r="CG43" i="28"/>
  <c r="BW45" i="28"/>
  <c r="AS44" i="28"/>
  <c r="BW44" i="28"/>
  <c r="M38" i="6"/>
  <c r="BQ43" i="28"/>
  <c r="N26" i="36"/>
  <c r="P26" i="36" s="1"/>
  <c r="P24" i="18"/>
  <c r="N15" i="10"/>
  <c r="P15" i="10" s="1"/>
  <c r="N14" i="1"/>
  <c r="P14" i="1" s="1"/>
  <c r="L17" i="21"/>
  <c r="M17" i="29"/>
  <c r="T32" i="26"/>
  <c r="P25" i="17"/>
  <c r="P37" i="16"/>
  <c r="L32" i="13"/>
  <c r="N15" i="21"/>
  <c r="P15" i="21" s="1"/>
  <c r="U27" i="2"/>
  <c r="Q24" i="16"/>
  <c r="M17" i="15"/>
  <c r="Q16" i="11"/>
  <c r="P17" i="3"/>
  <c r="P13" i="3"/>
  <c r="T26" i="2"/>
  <c r="Q20" i="17"/>
  <c r="Q29" i="16"/>
  <c r="P34" i="8"/>
  <c r="Q24" i="8"/>
  <c r="AT43" i="28"/>
  <c r="P32" i="18"/>
  <c r="U35" i="2"/>
  <c r="M37" i="1"/>
  <c r="L17" i="6"/>
  <c r="R33" i="11"/>
  <c r="T33" i="11" s="1"/>
  <c r="R14" i="7"/>
  <c r="T14" i="7" s="1"/>
  <c r="L28" i="37"/>
  <c r="Q35" i="8"/>
  <c r="Q22" i="7"/>
  <c r="M35" i="6"/>
  <c r="BG44" i="28"/>
  <c r="D43" i="28"/>
  <c r="Q18" i="18"/>
  <c r="P8" i="5"/>
  <c r="CB44" i="28"/>
  <c r="L34" i="34"/>
  <c r="N34" i="34"/>
  <c r="P34" i="34" s="1"/>
  <c r="N26" i="21"/>
  <c r="P26" i="21" s="1"/>
  <c r="L26" i="21"/>
  <c r="P30" i="17"/>
  <c r="R30" i="17"/>
  <c r="T30" i="17" s="1"/>
  <c r="R36" i="14"/>
  <c r="T36" i="14" s="1"/>
  <c r="P36" i="14"/>
  <c r="R14" i="8"/>
  <c r="T14" i="8" s="1"/>
  <c r="P14" i="8"/>
  <c r="R20" i="7"/>
  <c r="T20" i="7" s="1"/>
  <c r="P20" i="7"/>
  <c r="P24" i="4"/>
  <c r="R24" i="4"/>
  <c r="T24" i="4" s="1"/>
  <c r="R26" i="16"/>
  <c r="T26" i="16" s="1"/>
  <c r="P26" i="16"/>
  <c r="M37" i="34"/>
  <c r="N17" i="13"/>
  <c r="P17" i="13" s="1"/>
  <c r="N36" i="13"/>
  <c r="P36" i="13" s="1"/>
  <c r="R28" i="3"/>
  <c r="T28" i="3" s="1"/>
  <c r="L28" i="13"/>
  <c r="N28" i="13"/>
  <c r="P28" i="13" s="1"/>
  <c r="L30" i="1"/>
  <c r="N30" i="1"/>
  <c r="P30" i="1" s="1"/>
  <c r="N24" i="37"/>
  <c r="P24" i="37" s="1"/>
  <c r="L24" i="37"/>
  <c r="P16" i="14"/>
  <c r="R32" i="8"/>
  <c r="T32" i="8" s="1"/>
  <c r="N33" i="21"/>
  <c r="P33" i="21" s="1"/>
  <c r="L33" i="21"/>
  <c r="V33" i="26"/>
  <c r="X33" i="26" s="1"/>
  <c r="P17" i="9"/>
  <c r="R18" i="23"/>
  <c r="T18" i="23" s="1"/>
  <c r="P18" i="23"/>
  <c r="R13" i="7"/>
  <c r="T13" i="7" s="1"/>
  <c r="V37" i="26"/>
  <c r="X37" i="26" s="1"/>
  <c r="N37" i="37"/>
  <c r="P37" i="37" s="1"/>
  <c r="L37" i="37"/>
  <c r="R22" i="7"/>
  <c r="T22" i="7" s="1"/>
  <c r="P22" i="7"/>
  <c r="L20" i="29"/>
  <c r="N20" i="29"/>
  <c r="P20" i="29" s="1"/>
  <c r="Q32" i="17"/>
  <c r="Q15" i="12"/>
  <c r="R24" i="11"/>
  <c r="T24" i="11" s="1"/>
  <c r="P24" i="11"/>
  <c r="Z43" i="28"/>
  <c r="R25" i="16"/>
  <c r="T25" i="16" s="1"/>
  <c r="P25" i="16"/>
  <c r="N28" i="15"/>
  <c r="P28" i="15" s="1"/>
  <c r="L18" i="15"/>
  <c r="N18" i="15"/>
  <c r="P18" i="15" s="1"/>
  <c r="P17" i="17"/>
  <c r="R27" i="7"/>
  <c r="T27" i="7" s="1"/>
  <c r="P27" i="7"/>
  <c r="L17" i="15"/>
  <c r="N17" i="15"/>
  <c r="P17" i="15" s="1"/>
  <c r="P24" i="16"/>
  <c r="R24" i="16"/>
  <c r="T24" i="16" s="1"/>
  <c r="CF43" i="28"/>
  <c r="N22" i="13"/>
  <c r="P22" i="13" s="1"/>
  <c r="L22" i="13"/>
  <c r="R14" i="4"/>
  <c r="T14" i="4" s="1"/>
  <c r="P14" i="4"/>
  <c r="N28" i="6"/>
  <c r="P28" i="6" s="1"/>
  <c r="L28" i="6"/>
  <c r="N18" i="13"/>
  <c r="P18" i="13" s="1"/>
  <c r="L18" i="13"/>
  <c r="BR43" i="28"/>
  <c r="P24" i="14"/>
  <c r="N14" i="10"/>
  <c r="P14" i="10" s="1"/>
  <c r="V24" i="26"/>
  <c r="X24" i="26" s="1"/>
  <c r="T24" i="26"/>
  <c r="P17" i="20"/>
  <c r="R17" i="20"/>
  <c r="T17" i="20" s="1"/>
  <c r="L20" i="13"/>
  <c r="N20" i="13"/>
  <c r="P20" i="13" s="1"/>
  <c r="Q33" i="17"/>
  <c r="P11" i="20"/>
  <c r="R11" i="20"/>
  <c r="T11" i="20" s="1"/>
  <c r="P18" i="14"/>
  <c r="R18" i="14"/>
  <c r="T18" i="14" s="1"/>
  <c r="L29" i="29"/>
  <c r="AN44" i="28"/>
  <c r="L19" i="21"/>
  <c r="P20" i="17"/>
  <c r="R20" i="17"/>
  <c r="T20" i="17" s="1"/>
  <c r="P28" i="14"/>
  <c r="R28" i="14"/>
  <c r="T28" i="14" s="1"/>
  <c r="P29" i="11"/>
  <c r="P36" i="3"/>
  <c r="R15" i="17"/>
  <c r="T15" i="17" s="1"/>
  <c r="P16" i="11"/>
  <c r="R16" i="11"/>
  <c r="T16" i="11" s="1"/>
  <c r="L17" i="10"/>
  <c r="N17" i="10"/>
  <c r="P17" i="10" s="1"/>
  <c r="N11" i="37"/>
  <c r="P11" i="37" s="1"/>
  <c r="L11" i="37"/>
  <c r="P21" i="16"/>
  <c r="R21" i="16"/>
  <c r="T21" i="16" s="1"/>
  <c r="N8" i="6"/>
  <c r="P8" i="6" s="1"/>
  <c r="L8" i="6"/>
  <c r="R9" i="5"/>
  <c r="T9" i="5" s="1"/>
  <c r="P9" i="5"/>
  <c r="L14" i="37"/>
  <c r="N14" i="37"/>
  <c r="P14" i="37" s="1"/>
  <c r="R20" i="8"/>
  <c r="T20" i="8" s="1"/>
  <c r="P20" i="8"/>
  <c r="L18" i="10"/>
  <c r="N18" i="10"/>
  <c r="P18" i="10" s="1"/>
  <c r="E43" i="28"/>
  <c r="J43" i="29"/>
  <c r="M11" i="29"/>
  <c r="K43" i="6"/>
  <c r="N44" i="3"/>
  <c r="P19" i="14"/>
  <c r="R14" i="9"/>
  <c r="T14" i="9" s="1"/>
  <c r="M13" i="10"/>
  <c r="Q14" i="9"/>
  <c r="P32" i="4"/>
  <c r="M10" i="13"/>
  <c r="N21" i="6"/>
  <c r="P21" i="6" s="1"/>
  <c r="Q34" i="5"/>
  <c r="V32" i="2"/>
  <c r="X32" i="2" s="1"/>
  <c r="N18" i="1"/>
  <c r="P18" i="1" s="1"/>
  <c r="M21" i="13"/>
  <c r="R11" i="11"/>
  <c r="T11" i="11" s="1"/>
  <c r="P22" i="3"/>
  <c r="Q9" i="12"/>
  <c r="Q32" i="8"/>
  <c r="M14" i="21"/>
  <c r="P27" i="5"/>
  <c r="BJ45" i="28"/>
  <c r="P31" i="12"/>
  <c r="G44" i="3"/>
  <c r="J44" i="3"/>
  <c r="Q13" i="16"/>
  <c r="N27" i="35"/>
  <c r="P27" i="35" s="1"/>
  <c r="R10" i="18"/>
  <c r="T10" i="18" s="1"/>
  <c r="Q15" i="14"/>
  <c r="P16" i="17"/>
  <c r="L25" i="10"/>
  <c r="M36" i="15"/>
  <c r="R21" i="3"/>
  <c r="T21" i="3" s="1"/>
  <c r="P25" i="3"/>
  <c r="R32" i="3"/>
  <c r="T32" i="3" s="1"/>
  <c r="M14" i="36"/>
  <c r="P14" i="14"/>
  <c r="Q37" i="7"/>
  <c r="Q13" i="5"/>
  <c r="T33" i="2"/>
  <c r="M21" i="10"/>
  <c r="N32" i="15"/>
  <c r="P32" i="15" s="1"/>
  <c r="Q26" i="23"/>
  <c r="P24" i="5"/>
  <c r="P34" i="16"/>
  <c r="R34" i="8"/>
  <c r="T34" i="8" s="1"/>
  <c r="P20" i="5"/>
  <c r="T37" i="26"/>
  <c r="R28" i="23"/>
  <c r="T28" i="23" s="1"/>
  <c r="L19" i="37"/>
  <c r="Q14" i="18"/>
  <c r="Q33" i="9"/>
  <c r="Q23" i="8"/>
  <c r="F42" i="17"/>
  <c r="F42" i="10"/>
  <c r="M36" i="35"/>
  <c r="Q28" i="17"/>
  <c r="Q22" i="17"/>
  <c r="Q29" i="17"/>
  <c r="P19" i="17"/>
  <c r="M30" i="6"/>
  <c r="T36" i="26"/>
  <c r="P36" i="16"/>
  <c r="P32" i="14"/>
  <c r="P30" i="14"/>
  <c r="Q9" i="9"/>
  <c r="N21" i="36"/>
  <c r="P21" i="36" s="1"/>
  <c r="M37" i="36"/>
  <c r="M30" i="36"/>
  <c r="M18" i="33"/>
  <c r="P22" i="14"/>
  <c r="L33" i="6"/>
  <c r="N14" i="21"/>
  <c r="P14" i="21" s="1"/>
  <c r="Q24" i="4"/>
  <c r="N28" i="37"/>
  <c r="P28" i="37" s="1"/>
  <c r="P26" i="23"/>
  <c r="P22" i="8"/>
  <c r="BK44" i="28"/>
  <c r="AN43" i="28"/>
  <c r="AP43" i="28"/>
  <c r="M14" i="6"/>
  <c r="X44" i="28"/>
  <c r="R16" i="7"/>
  <c r="T16" i="7" s="1"/>
  <c r="P16" i="7"/>
  <c r="L30" i="34"/>
  <c r="N30" i="34"/>
  <c r="P30" i="34" s="1"/>
  <c r="N32" i="6"/>
  <c r="P32" i="6" s="1"/>
  <c r="L32" i="6"/>
  <c r="N20" i="6"/>
  <c r="P20" i="6" s="1"/>
  <c r="L20" i="6"/>
  <c r="R17" i="17"/>
  <c r="T17" i="17" s="1"/>
  <c r="Q16" i="8"/>
  <c r="Q15" i="9"/>
  <c r="L13" i="36"/>
  <c r="N13" i="36"/>
  <c r="P13" i="36" s="1"/>
  <c r="L16" i="13"/>
  <c r="N16" i="13"/>
  <c r="P16" i="13" s="1"/>
  <c r="P19" i="11"/>
  <c r="R19" i="11"/>
  <c r="T19" i="11" s="1"/>
  <c r="N23" i="21"/>
  <c r="P23" i="21" s="1"/>
  <c r="L23" i="21"/>
  <c r="L33" i="36"/>
  <c r="N33" i="36"/>
  <c r="P33" i="36" s="1"/>
  <c r="AG43" i="28"/>
  <c r="R30" i="8"/>
  <c r="T30" i="8" s="1"/>
  <c r="P30" i="8"/>
  <c r="Q21" i="8"/>
  <c r="W43" i="28"/>
  <c r="M13" i="33"/>
  <c r="L28" i="15"/>
  <c r="M34" i="13"/>
  <c r="M26" i="13"/>
  <c r="M18" i="13"/>
  <c r="J43" i="4"/>
  <c r="L32" i="1"/>
  <c r="R23" i="8"/>
  <c r="T23" i="8" s="1"/>
  <c r="P23" i="8"/>
  <c r="M14" i="37"/>
  <c r="Q25" i="3"/>
  <c r="M35" i="15"/>
  <c r="P32" i="16"/>
  <c r="R32" i="16"/>
  <c r="T32" i="16" s="1"/>
  <c r="P36" i="8"/>
  <c r="R36" i="8"/>
  <c r="T36" i="8" s="1"/>
  <c r="N22" i="6"/>
  <c r="P22" i="6" s="1"/>
  <c r="L22" i="6"/>
  <c r="P32" i="17"/>
  <c r="W44" i="28"/>
  <c r="P10" i="23"/>
  <c r="R10" i="23"/>
  <c r="T10" i="23" s="1"/>
  <c r="L35" i="37"/>
  <c r="N35" i="37"/>
  <c r="P35" i="37" s="1"/>
  <c r="R24" i="7"/>
  <c r="T24" i="7" s="1"/>
  <c r="P24" i="7"/>
  <c r="L26" i="1"/>
  <c r="N26" i="1"/>
  <c r="P26" i="1" s="1"/>
  <c r="O42" i="17"/>
  <c r="M29" i="15"/>
  <c r="P28" i="9"/>
  <c r="R28" i="9"/>
  <c r="T28" i="9" s="1"/>
  <c r="R14" i="14"/>
  <c r="T14" i="14" s="1"/>
  <c r="R25" i="7"/>
  <c r="T25" i="7" s="1"/>
  <c r="P25" i="7"/>
  <c r="AV43" i="28"/>
  <c r="CB45" i="28"/>
  <c r="R10" i="3"/>
  <c r="T10" i="3" s="1"/>
  <c r="Q28" i="8"/>
  <c r="L9" i="36"/>
  <c r="N9" i="36"/>
  <c r="P9" i="36" s="1"/>
  <c r="P26" i="14"/>
  <c r="R26" i="14"/>
  <c r="T26" i="14" s="1"/>
  <c r="P37" i="11"/>
  <c r="R37" i="11"/>
  <c r="T37" i="11" s="1"/>
  <c r="N42" i="9"/>
  <c r="Q35" i="18"/>
  <c r="R22" i="18"/>
  <c r="T22" i="18" s="1"/>
  <c r="Q25" i="8"/>
  <c r="Q19" i="18"/>
  <c r="P29" i="17"/>
  <c r="Q23" i="17"/>
  <c r="R30" i="20"/>
  <c r="T30" i="20" s="1"/>
  <c r="Q36" i="16"/>
  <c r="M10" i="10"/>
  <c r="Q14" i="3"/>
  <c r="R26" i="7"/>
  <c r="T26" i="7" s="1"/>
  <c r="R20" i="23"/>
  <c r="T20" i="23" s="1"/>
  <c r="M19" i="21"/>
  <c r="M35" i="37"/>
  <c r="N11" i="1"/>
  <c r="P11" i="1" s="1"/>
  <c r="M28" i="21"/>
  <c r="P21" i="12"/>
  <c r="AO44" i="28"/>
  <c r="AG44" i="28"/>
  <c r="N43" i="7"/>
  <c r="O43" i="2"/>
  <c r="O42" i="2"/>
  <c r="J43" i="23"/>
  <c r="M20" i="13"/>
  <c r="Q20" i="9"/>
  <c r="Q11" i="9"/>
  <c r="Q10" i="12"/>
  <c r="M25" i="10"/>
  <c r="Q21" i="9"/>
  <c r="M10" i="6"/>
  <c r="M34" i="1"/>
  <c r="Q25" i="16"/>
  <c r="P10" i="3"/>
  <c r="P44" i="28"/>
  <c r="Q26" i="7"/>
  <c r="N19" i="35"/>
  <c r="P19" i="35" s="1"/>
  <c r="J43" i="28"/>
  <c r="Q10" i="23"/>
  <c r="BM44" i="28"/>
  <c r="AY44" i="28"/>
  <c r="P19" i="23"/>
  <c r="AP44" i="28"/>
  <c r="P21" i="23"/>
  <c r="AS43" i="28"/>
  <c r="V44" i="28"/>
  <c r="M13" i="29"/>
  <c r="Q34" i="18"/>
  <c r="U36" i="26"/>
  <c r="N37" i="13"/>
  <c r="P37" i="13" s="1"/>
  <c r="Q36" i="11"/>
  <c r="Q26" i="18"/>
  <c r="R36" i="11"/>
  <c r="T36" i="11" s="1"/>
  <c r="M26" i="1"/>
  <c r="M33" i="1"/>
  <c r="N14" i="33"/>
  <c r="P14" i="33" s="1"/>
  <c r="L29" i="10"/>
  <c r="G44" i="28"/>
  <c r="M18" i="21"/>
  <c r="Q19" i="11"/>
  <c r="V22" i="2"/>
  <c r="X22" i="2" s="1"/>
  <c r="R8" i="5"/>
  <c r="T8" i="5" s="1"/>
  <c r="Q19" i="3"/>
  <c r="N16" i="37"/>
  <c r="P16" i="37" s="1"/>
  <c r="R19" i="12"/>
  <c r="T19" i="12" s="1"/>
  <c r="R37" i="23"/>
  <c r="T37" i="23" s="1"/>
  <c r="CE45" i="28"/>
  <c r="Q35" i="4"/>
  <c r="F44" i="3"/>
  <c r="K44" i="3"/>
  <c r="M10" i="33"/>
  <c r="T23" i="26"/>
  <c r="U32" i="26"/>
  <c r="R22" i="14"/>
  <c r="T22" i="14" s="1"/>
  <c r="P14" i="3"/>
  <c r="Q44" i="28"/>
  <c r="V20" i="2"/>
  <c r="X20" i="2" s="1"/>
  <c r="M22" i="6"/>
  <c r="R15" i="5"/>
  <c r="T15" i="5" s="1"/>
  <c r="BY44" i="28"/>
  <c r="CF45" i="28"/>
  <c r="M16" i="15"/>
  <c r="J44" i="12"/>
  <c r="U28" i="26"/>
  <c r="P22" i="18"/>
  <c r="Q37" i="16"/>
  <c r="Q33" i="8"/>
  <c r="L15" i="1"/>
  <c r="P32" i="3"/>
  <c r="Q18" i="14"/>
  <c r="M34" i="6"/>
  <c r="P14" i="7"/>
  <c r="Q17" i="4"/>
  <c r="P24" i="8"/>
  <c r="O44" i="3"/>
  <c r="M14" i="29"/>
  <c r="Q10" i="14"/>
  <c r="R17" i="4"/>
  <c r="T17" i="4" s="1"/>
  <c r="R23" i="4"/>
  <c r="T23" i="4" s="1"/>
  <c r="J44" i="28"/>
  <c r="R24" i="3"/>
  <c r="T24" i="3" s="1"/>
  <c r="P37" i="3"/>
  <c r="Q30" i="18"/>
  <c r="R32" i="5"/>
  <c r="T32" i="5" s="1"/>
  <c r="O45" i="28"/>
  <c r="P15" i="5"/>
  <c r="Q32" i="5"/>
  <c r="P32" i="5"/>
  <c r="P19" i="5"/>
  <c r="P28" i="5"/>
  <c r="AA43" i="28"/>
  <c r="V43" i="28"/>
  <c r="F42" i="4"/>
  <c r="R25" i="4"/>
  <c r="T25" i="4" s="1"/>
  <c r="P17" i="4"/>
  <c r="R37" i="3"/>
  <c r="T37" i="3" s="1"/>
  <c r="Q22" i="3"/>
  <c r="U33" i="2"/>
  <c r="U37" i="2"/>
  <c r="U9" i="2"/>
  <c r="V9" i="2"/>
  <c r="X9" i="2" s="1"/>
  <c r="T21" i="2"/>
  <c r="R17" i="23"/>
  <c r="T17" i="23" s="1"/>
  <c r="N42" i="23"/>
  <c r="R19" i="23"/>
  <c r="T19" i="23" s="1"/>
  <c r="P25" i="23"/>
  <c r="Q28" i="23"/>
  <c r="Q22" i="23"/>
  <c r="U8" i="26"/>
  <c r="L8" i="35"/>
  <c r="L8" i="15"/>
  <c r="N8" i="29"/>
  <c r="P8" i="29" s="1"/>
  <c r="M8" i="29"/>
  <c r="O19" i="25"/>
  <c r="P8" i="16"/>
  <c r="R8" i="8"/>
  <c r="T8" i="8" s="1"/>
  <c r="R8" i="16"/>
  <c r="T8" i="16" s="1"/>
  <c r="Q8" i="17"/>
  <c r="Q35" i="3"/>
  <c r="Q18" i="12"/>
  <c r="Q29" i="7"/>
  <c r="V26" i="2"/>
  <c r="X26" i="2" s="1"/>
  <c r="T24" i="2"/>
  <c r="U14" i="2"/>
  <c r="AW44" i="28"/>
  <c r="M25" i="6"/>
  <c r="P11" i="4"/>
  <c r="M38" i="21"/>
  <c r="L10" i="34"/>
  <c r="L16" i="29"/>
  <c r="V23" i="26"/>
  <c r="X23" i="26" s="1"/>
  <c r="P25" i="8"/>
  <c r="P20" i="11"/>
  <c r="R9" i="4"/>
  <c r="T9" i="4" s="1"/>
  <c r="N43" i="23"/>
  <c r="Q25" i="5"/>
  <c r="N26" i="15"/>
  <c r="P26" i="15" s="1"/>
  <c r="M33" i="13"/>
  <c r="Q35" i="12"/>
  <c r="Q26" i="14"/>
  <c r="L33" i="10"/>
  <c r="Q14" i="7"/>
  <c r="V27" i="26"/>
  <c r="X27" i="26" s="1"/>
  <c r="Q18" i="7"/>
  <c r="R28" i="4"/>
  <c r="T28" i="4" s="1"/>
  <c r="P23" i="4"/>
  <c r="N19" i="21"/>
  <c r="P19" i="21" s="1"/>
  <c r="T9" i="26"/>
  <c r="O42" i="5"/>
  <c r="R32" i="4"/>
  <c r="T32" i="4" s="1"/>
  <c r="N10" i="1"/>
  <c r="P10" i="1" s="1"/>
  <c r="M9" i="10"/>
  <c r="M35" i="21"/>
  <c r="L36" i="6"/>
  <c r="N25" i="21"/>
  <c r="P25" i="21" s="1"/>
  <c r="R35" i="23"/>
  <c r="R21" i="23"/>
  <c r="T21" i="23" s="1"/>
  <c r="P32" i="8"/>
  <c r="O44" i="28"/>
  <c r="L33" i="37"/>
  <c r="AW45" i="28"/>
  <c r="K42" i="37"/>
  <c r="L35" i="35"/>
  <c r="L23" i="35"/>
  <c r="N26" i="33"/>
  <c r="P26" i="33" s="1"/>
  <c r="R36" i="23"/>
  <c r="T36" i="23" s="1"/>
  <c r="P19" i="9"/>
  <c r="O40" i="28"/>
  <c r="D16" i="27" s="1"/>
  <c r="V36" i="2"/>
  <c r="X36" i="2" s="1"/>
  <c r="AE43" i="28"/>
  <c r="R20" i="16"/>
  <c r="T20" i="16" s="1"/>
  <c r="Q20" i="5"/>
  <c r="P29" i="16"/>
  <c r="Q43" i="28"/>
  <c r="P18" i="7"/>
  <c r="R18" i="7"/>
  <c r="T18" i="7" s="1"/>
  <c r="P29" i="5"/>
  <c r="R29" i="5"/>
  <c r="T29" i="5" s="1"/>
  <c r="L22" i="1"/>
  <c r="N22" i="1"/>
  <c r="P22" i="1" s="1"/>
  <c r="M32" i="36"/>
  <c r="L19" i="35"/>
  <c r="L11" i="35"/>
  <c r="N42" i="18"/>
  <c r="M21" i="15"/>
  <c r="P35" i="18"/>
  <c r="R14" i="12"/>
  <c r="T14" i="12" s="1"/>
  <c r="P28" i="11"/>
  <c r="N33" i="10"/>
  <c r="P33" i="10" s="1"/>
  <c r="R20" i="11"/>
  <c r="T20" i="11" s="1"/>
  <c r="N9" i="10"/>
  <c r="P9" i="10" s="1"/>
  <c r="N34" i="1"/>
  <c r="P34" i="1" s="1"/>
  <c r="M13" i="13"/>
  <c r="P26" i="7"/>
  <c r="N14" i="6"/>
  <c r="P14" i="6" s="1"/>
  <c r="L14" i="6"/>
  <c r="Q10" i="3"/>
  <c r="M27" i="37"/>
  <c r="N23" i="1"/>
  <c r="P23" i="1" s="1"/>
  <c r="L23" i="1"/>
  <c r="L34" i="6"/>
  <c r="N34" i="6"/>
  <c r="P34" i="6" s="1"/>
  <c r="P20" i="4"/>
  <c r="R20" i="4"/>
  <c r="T20" i="4" s="1"/>
  <c r="F43" i="33"/>
  <c r="R14" i="18"/>
  <c r="T14" i="18" s="1"/>
  <c r="N43" i="14"/>
  <c r="R19" i="14"/>
  <c r="T19" i="14" s="1"/>
  <c r="M32" i="10"/>
  <c r="N25" i="10"/>
  <c r="P25" i="10" s="1"/>
  <c r="P9" i="4"/>
  <c r="P20" i="23"/>
  <c r="L37" i="6"/>
  <c r="N37" i="6"/>
  <c r="P37" i="6" s="1"/>
  <c r="L24" i="6"/>
  <c r="N24" i="6"/>
  <c r="P24" i="6" s="1"/>
  <c r="T16" i="2"/>
  <c r="V16" i="2"/>
  <c r="X16" i="2" s="1"/>
  <c r="R25" i="5"/>
  <c r="T25" i="5" s="1"/>
  <c r="P25" i="5"/>
  <c r="V32" i="26"/>
  <c r="X32" i="26" s="1"/>
  <c r="K42" i="17"/>
  <c r="R25" i="8"/>
  <c r="T25" i="8" s="1"/>
  <c r="L26" i="15"/>
  <c r="R35" i="8"/>
  <c r="T35" i="8" s="1"/>
  <c r="P11" i="9"/>
  <c r="N43" i="4"/>
  <c r="L32" i="15"/>
  <c r="R17" i="7"/>
  <c r="T17" i="7" s="1"/>
  <c r="T27" i="26"/>
  <c r="L43" i="28"/>
  <c r="CK43" i="28"/>
  <c r="F43" i="8"/>
  <c r="P17" i="7"/>
  <c r="M36" i="6"/>
  <c r="N42" i="5"/>
  <c r="M16" i="35"/>
  <c r="M26" i="36"/>
  <c r="M22" i="36"/>
  <c r="M23" i="34"/>
  <c r="Q36" i="17"/>
  <c r="Q9" i="16"/>
  <c r="R8" i="17"/>
  <c r="T8" i="17" s="1"/>
  <c r="Q36" i="9"/>
  <c r="R26" i="23"/>
  <c r="T26" i="23" s="1"/>
  <c r="K44" i="28"/>
  <c r="T14" i="2"/>
  <c r="AD44" i="28"/>
  <c r="L21" i="10"/>
  <c r="N21" i="10"/>
  <c r="P21" i="10" s="1"/>
  <c r="BG45" i="28"/>
  <c r="Q25" i="7"/>
  <c r="R19" i="4"/>
  <c r="T19" i="4" s="1"/>
  <c r="M19" i="15"/>
  <c r="J42" i="23"/>
  <c r="P36" i="23"/>
  <c r="M23" i="33"/>
  <c r="P33" i="9"/>
  <c r="Q14" i="12"/>
  <c r="P37" i="23"/>
  <c r="M30" i="10"/>
  <c r="Q17" i="3"/>
  <c r="BH45" i="28"/>
  <c r="AH44" i="28"/>
  <c r="O43" i="28"/>
  <c r="M13" i="36"/>
  <c r="P14" i="23"/>
  <c r="P23" i="9"/>
  <c r="R36" i="4"/>
  <c r="T36" i="4" s="1"/>
  <c r="R18" i="18"/>
  <c r="T18" i="18" s="1"/>
  <c r="P35" i="23"/>
  <c r="N22" i="21"/>
  <c r="P22" i="21" s="1"/>
  <c r="Q29" i="12"/>
  <c r="M9" i="13"/>
  <c r="U21" i="2"/>
  <c r="H43" i="28"/>
  <c r="Q30" i="3"/>
  <c r="V37" i="2"/>
  <c r="X37" i="2" s="1"/>
  <c r="Q25" i="4"/>
  <c r="R26" i="20"/>
  <c r="T26" i="20" s="1"/>
  <c r="Q13" i="9"/>
  <c r="Q22" i="12"/>
  <c r="P13" i="4"/>
  <c r="Q29" i="3"/>
  <c r="AB44" i="28"/>
  <c r="N32" i="37"/>
  <c r="P32" i="37" s="1"/>
  <c r="Q11" i="8"/>
  <c r="L14" i="33"/>
  <c r="Q24" i="11"/>
  <c r="U10" i="2"/>
  <c r="N13" i="6"/>
  <c r="P13" i="6" s="1"/>
  <c r="M30" i="21"/>
  <c r="Q20" i="23"/>
  <c r="N35" i="21"/>
  <c r="P35" i="21" s="1"/>
  <c r="M23" i="1"/>
  <c r="T20" i="2"/>
  <c r="M20" i="21"/>
  <c r="R18" i="16"/>
  <c r="T18" i="16" s="1"/>
  <c r="R24" i="5"/>
  <c r="T24" i="5" s="1"/>
  <c r="Q18" i="23"/>
  <c r="T37" i="2"/>
  <c r="Q37" i="17"/>
  <c r="P37" i="8"/>
  <c r="Q27" i="14"/>
  <c r="R34" i="3"/>
  <c r="T34" i="3" s="1"/>
  <c r="N10" i="13"/>
  <c r="P10" i="13" s="1"/>
  <c r="Q22" i="14"/>
  <c r="N29" i="6"/>
  <c r="P29" i="6" s="1"/>
  <c r="N10" i="6"/>
  <c r="P10" i="6" s="1"/>
  <c r="P26" i="3"/>
  <c r="M29" i="34"/>
  <c r="M30" i="33"/>
  <c r="Q13" i="11"/>
  <c r="M35" i="10"/>
  <c r="M27" i="10"/>
  <c r="M19" i="10"/>
  <c r="M11" i="10"/>
  <c r="K43" i="8"/>
  <c r="G42" i="8"/>
  <c r="M15" i="35"/>
  <c r="Q11" i="7"/>
  <c r="L25" i="6"/>
  <c r="Q37" i="4"/>
  <c r="Q9" i="4"/>
  <c r="Q19" i="14"/>
  <c r="P25" i="9"/>
  <c r="Q11" i="18"/>
  <c r="Q25" i="17"/>
  <c r="Q34" i="14"/>
  <c r="Q30" i="23"/>
  <c r="F43" i="23"/>
  <c r="Q17" i="11"/>
  <c r="K42" i="9"/>
  <c r="M32" i="21"/>
  <c r="J42" i="37"/>
  <c r="M33" i="21"/>
  <c r="M25" i="37"/>
  <c r="M28" i="1"/>
  <c r="M11" i="34"/>
  <c r="N35" i="33"/>
  <c r="P35" i="33" s="1"/>
  <c r="R25" i="12"/>
  <c r="T25" i="12" s="1"/>
  <c r="N43" i="8"/>
  <c r="Q13" i="4"/>
  <c r="Q24" i="23"/>
  <c r="M22" i="21"/>
  <c r="M9" i="35"/>
  <c r="M18" i="34"/>
  <c r="T18" i="26"/>
  <c r="U16" i="26"/>
  <c r="Q30" i="20"/>
  <c r="Q32" i="16"/>
  <c r="M22" i="10"/>
  <c r="N29" i="10"/>
  <c r="P29" i="10" s="1"/>
  <c r="V36" i="26"/>
  <c r="X36" i="26" s="1"/>
  <c r="T8" i="26"/>
  <c r="M18" i="10"/>
  <c r="R16" i="8"/>
  <c r="T16" i="8" s="1"/>
  <c r="P21" i="7"/>
  <c r="P35" i="4"/>
  <c r="R13" i="3"/>
  <c r="T13" i="3" s="1"/>
  <c r="M43" i="28"/>
  <c r="T25" i="2"/>
  <c r="Q26" i="3"/>
  <c r="Q22" i="5"/>
  <c r="Q37" i="23"/>
  <c r="K43" i="33"/>
  <c r="M10" i="29"/>
  <c r="K44" i="20"/>
  <c r="K42" i="20"/>
  <c r="K43" i="14"/>
  <c r="N42" i="11"/>
  <c r="M20" i="6"/>
  <c r="N43" i="5"/>
  <c r="M37" i="37"/>
  <c r="M16" i="1"/>
  <c r="M14" i="34"/>
  <c r="R35" i="9"/>
  <c r="T35" i="9" s="1"/>
  <c r="T28" i="26"/>
  <c r="R30" i="14"/>
  <c r="T30" i="14" s="1"/>
  <c r="R29" i="3"/>
  <c r="T29" i="3" s="1"/>
  <c r="L15" i="21"/>
  <c r="M10" i="37"/>
  <c r="M22" i="1"/>
  <c r="Q36" i="4"/>
  <c r="Q18" i="3"/>
  <c r="Q13" i="3"/>
  <c r="L19" i="1"/>
  <c r="M32" i="15"/>
  <c r="Q23" i="4"/>
  <c r="V25" i="2"/>
  <c r="X25" i="2" s="1"/>
  <c r="L15" i="35"/>
  <c r="N15" i="35"/>
  <c r="P15" i="35" s="1"/>
  <c r="L25" i="13"/>
  <c r="N25" i="13"/>
  <c r="P25" i="13" s="1"/>
  <c r="R29" i="7"/>
  <c r="T29" i="7" s="1"/>
  <c r="P29" i="7"/>
  <c r="J42" i="35"/>
  <c r="L18" i="36"/>
  <c r="L22" i="21"/>
  <c r="N35" i="34"/>
  <c r="P35" i="34" s="1"/>
  <c r="L35" i="34"/>
  <c r="N24" i="35"/>
  <c r="P24" i="35" s="1"/>
  <c r="J43" i="35"/>
  <c r="R9" i="9"/>
  <c r="T9" i="9" s="1"/>
  <c r="P9" i="9"/>
  <c r="Q28" i="4"/>
  <c r="R9" i="3"/>
  <c r="T9" i="3" s="1"/>
  <c r="P9" i="3"/>
  <c r="P28" i="17"/>
  <c r="V21" i="2"/>
  <c r="X21" i="2" s="1"/>
  <c r="N30" i="10"/>
  <c r="P30" i="10" s="1"/>
  <c r="L30" i="10"/>
  <c r="R15" i="9"/>
  <c r="T15" i="9" s="1"/>
  <c r="P15" i="9"/>
  <c r="P11" i="7"/>
  <c r="R11" i="7"/>
  <c r="T11" i="7" s="1"/>
  <c r="R27" i="4"/>
  <c r="T27" i="4" s="1"/>
  <c r="P27" i="4"/>
  <c r="P30" i="23"/>
  <c r="N36" i="35"/>
  <c r="P36" i="35" s="1"/>
  <c r="L36" i="35"/>
  <c r="R30" i="12"/>
  <c r="T30" i="12" s="1"/>
  <c r="P30" i="12"/>
  <c r="R13" i="16"/>
  <c r="T13" i="16" s="1"/>
  <c r="P13" i="16"/>
  <c r="R35" i="14"/>
  <c r="T35" i="14" s="1"/>
  <c r="P35" i="14"/>
  <c r="N43" i="11"/>
  <c r="P23" i="11"/>
  <c r="P10" i="7"/>
  <c r="P26" i="20"/>
  <c r="L10" i="13"/>
  <c r="R26" i="12"/>
  <c r="T26" i="12" s="1"/>
  <c r="R19" i="9"/>
  <c r="T19" i="9" s="1"/>
  <c r="R11" i="9"/>
  <c r="T11" i="9" s="1"/>
  <c r="L29" i="6"/>
  <c r="Q11" i="20"/>
  <c r="Q28" i="11"/>
  <c r="N22" i="10"/>
  <c r="P22" i="10" s="1"/>
  <c r="L22" i="10"/>
  <c r="P17" i="16"/>
  <c r="R17" i="16"/>
  <c r="T17" i="16" s="1"/>
  <c r="P18" i="20"/>
  <c r="R18" i="20"/>
  <c r="T18" i="20" s="1"/>
  <c r="T35" i="26"/>
  <c r="Q22" i="18"/>
  <c r="N28" i="33"/>
  <c r="P28" i="33" s="1"/>
  <c r="L28" i="33"/>
  <c r="N33" i="29"/>
  <c r="P33" i="29" s="1"/>
  <c r="L33" i="29"/>
  <c r="P24" i="17"/>
  <c r="R24" i="17"/>
  <c r="T24" i="17" s="1"/>
  <c r="P29" i="20"/>
  <c r="R29" i="20"/>
  <c r="T29" i="20" s="1"/>
  <c r="P35" i="11"/>
  <c r="R35" i="11"/>
  <c r="T35" i="11" s="1"/>
  <c r="P27" i="11"/>
  <c r="R27" i="11"/>
  <c r="T27" i="11" s="1"/>
  <c r="L16" i="35"/>
  <c r="N16" i="35"/>
  <c r="P16" i="35" s="1"/>
  <c r="P29" i="23"/>
  <c r="R29" i="23"/>
  <c r="T29" i="23" s="1"/>
  <c r="P13" i="5"/>
  <c r="R13" i="5"/>
  <c r="T13" i="5" s="1"/>
  <c r="L20" i="1"/>
  <c r="N20" i="1"/>
  <c r="P20" i="1" s="1"/>
  <c r="N20" i="15"/>
  <c r="P20" i="15" s="1"/>
  <c r="L20" i="15"/>
  <c r="P27" i="14"/>
  <c r="R27" i="14"/>
  <c r="T27" i="14" s="1"/>
  <c r="P36" i="9"/>
  <c r="R36" i="9"/>
  <c r="T36" i="9" s="1"/>
  <c r="O42" i="9"/>
  <c r="R10" i="7"/>
  <c r="T10" i="7" s="1"/>
  <c r="G42" i="2"/>
  <c r="N33" i="33"/>
  <c r="P33" i="33" s="1"/>
  <c r="L33" i="33"/>
  <c r="L18" i="6"/>
  <c r="N18" i="6"/>
  <c r="P18" i="6" s="1"/>
  <c r="L9" i="15"/>
  <c r="N9" i="15"/>
  <c r="P9" i="15" s="1"/>
  <c r="L10" i="6"/>
  <c r="Q9" i="3"/>
  <c r="R14" i="3"/>
  <c r="T14" i="3" s="1"/>
  <c r="N27" i="1"/>
  <c r="P27" i="1" s="1"/>
  <c r="F43" i="1"/>
  <c r="Q17" i="8"/>
  <c r="N10" i="21"/>
  <c r="P10" i="21" s="1"/>
  <c r="U23" i="26"/>
  <c r="R33" i="7"/>
  <c r="T33" i="7" s="1"/>
  <c r="T30" i="2"/>
  <c r="V30" i="2"/>
  <c r="X30" i="2" s="1"/>
  <c r="P34" i="23"/>
  <c r="R34" i="23"/>
  <c r="T34" i="23" s="1"/>
  <c r="R22" i="3"/>
  <c r="T22" i="3" s="1"/>
  <c r="J43" i="34"/>
  <c r="K42" i="34"/>
  <c r="M13" i="34"/>
  <c r="N43" i="20"/>
  <c r="U9" i="26"/>
  <c r="Q18" i="17"/>
  <c r="N42" i="20"/>
  <c r="N42" i="16"/>
  <c r="M35" i="13"/>
  <c r="J43" i="11"/>
  <c r="K43" i="4"/>
  <c r="K43" i="1"/>
  <c r="P27" i="23"/>
  <c r="N23" i="35"/>
  <c r="P23" i="35" s="1"/>
  <c r="M35" i="34"/>
  <c r="Q21" i="16"/>
  <c r="M17" i="13"/>
  <c r="Q30" i="12"/>
  <c r="K43" i="9"/>
  <c r="P13" i="9"/>
  <c r="V18" i="26"/>
  <c r="X18" i="26" s="1"/>
  <c r="P10" i="18"/>
  <c r="Q22" i="20"/>
  <c r="M8" i="15"/>
  <c r="Q32" i="9"/>
  <c r="N25" i="6"/>
  <c r="P25" i="6" s="1"/>
  <c r="Q15" i="11"/>
  <c r="O43" i="8"/>
  <c r="R30" i="7"/>
  <c r="T30" i="7" s="1"/>
  <c r="M26" i="21"/>
  <c r="M24" i="37"/>
  <c r="M11" i="37"/>
  <c r="P18" i="12"/>
  <c r="N19" i="1"/>
  <c r="P19" i="1" s="1"/>
  <c r="E44" i="28"/>
  <c r="Q29" i="20"/>
  <c r="M13" i="6"/>
  <c r="R18" i="3"/>
  <c r="T18" i="3" s="1"/>
  <c r="P18" i="3"/>
  <c r="M33" i="6"/>
  <c r="AE44" i="28"/>
  <c r="M10" i="1"/>
  <c r="M37" i="35"/>
  <c r="M25" i="35"/>
  <c r="M34" i="35"/>
  <c r="K42" i="29"/>
  <c r="O42" i="18"/>
  <c r="Q21" i="17"/>
  <c r="Q27" i="20"/>
  <c r="Q34" i="16"/>
  <c r="F44" i="20"/>
  <c r="M10" i="15"/>
  <c r="Q28" i="14"/>
  <c r="Q16" i="14"/>
  <c r="O42" i="12"/>
  <c r="Q37" i="11"/>
  <c r="K43" i="11"/>
  <c r="O42" i="11"/>
  <c r="J42" i="9"/>
  <c r="Q16" i="9"/>
  <c r="Q34" i="8"/>
  <c r="O43" i="3"/>
  <c r="J42" i="5"/>
  <c r="J43" i="21"/>
  <c r="M13" i="21"/>
  <c r="L11" i="1"/>
  <c r="M26" i="33"/>
  <c r="Q29" i="8"/>
  <c r="P8" i="8"/>
  <c r="N26" i="34"/>
  <c r="P26" i="34" s="1"/>
  <c r="V35" i="26"/>
  <c r="X35" i="26" s="1"/>
  <c r="P34" i="18"/>
  <c r="Q19" i="17"/>
  <c r="P15" i="8"/>
  <c r="Q15" i="8"/>
  <c r="P13" i="12"/>
  <c r="Q27" i="9"/>
  <c r="P16" i="8"/>
  <c r="R9" i="7"/>
  <c r="T9" i="7" s="1"/>
  <c r="P35" i="8"/>
  <c r="M14" i="1"/>
  <c r="Q23" i="11"/>
  <c r="M34" i="10"/>
  <c r="R33" i="3"/>
  <c r="T33" i="3" s="1"/>
  <c r="R33" i="8"/>
  <c r="T33" i="8" s="1"/>
  <c r="T34" i="2"/>
  <c r="Q16" i="23"/>
  <c r="BJ44" i="28"/>
  <c r="M10" i="21"/>
  <c r="U10" i="26"/>
  <c r="T14" i="26"/>
  <c r="Q24" i="17"/>
  <c r="R21" i="7"/>
  <c r="T21" i="7" s="1"/>
  <c r="Q19" i="9"/>
  <c r="P11" i="11"/>
  <c r="Q33" i="7"/>
  <c r="Q27" i="4"/>
  <c r="P16" i="4"/>
  <c r="M29" i="6"/>
  <c r="D44" i="28"/>
  <c r="R22" i="23"/>
  <c r="T22" i="23" s="1"/>
  <c r="P22" i="23"/>
  <c r="K43" i="35"/>
  <c r="N43" i="26"/>
  <c r="O43" i="17"/>
  <c r="R23" i="17"/>
  <c r="T23" i="17" s="1"/>
  <c r="O43" i="14"/>
  <c r="Q29" i="14"/>
  <c r="K43" i="12"/>
  <c r="M24" i="10"/>
  <c r="G43" i="9"/>
  <c r="J43" i="9"/>
  <c r="G43" i="7"/>
  <c r="K42" i="3"/>
  <c r="J42" i="4"/>
  <c r="K42" i="21"/>
  <c r="K42" i="1"/>
  <c r="M19" i="33"/>
  <c r="L8" i="29"/>
  <c r="V28" i="26"/>
  <c r="X28" i="26" s="1"/>
  <c r="T20" i="26"/>
  <c r="P22" i="20"/>
  <c r="Q17" i="20"/>
  <c r="R25" i="9"/>
  <c r="T25" i="9" s="1"/>
  <c r="P14" i="9"/>
  <c r="R27" i="8"/>
  <c r="T27" i="8" s="1"/>
  <c r="Q34" i="7"/>
  <c r="M14" i="10"/>
  <c r="N29" i="36"/>
  <c r="P29" i="36" s="1"/>
  <c r="P28" i="16"/>
  <c r="Q27" i="7"/>
  <c r="N9" i="6"/>
  <c r="P9" i="6" s="1"/>
  <c r="P15" i="4"/>
  <c r="Q34" i="3"/>
  <c r="R25" i="3"/>
  <c r="T25" i="3" s="1"/>
  <c r="P10" i="9"/>
  <c r="L28" i="29"/>
  <c r="N28" i="29"/>
  <c r="P28" i="29" s="1"/>
  <c r="M24" i="29"/>
  <c r="U14" i="26"/>
  <c r="M10" i="34"/>
  <c r="V14" i="26"/>
  <c r="X14" i="26" s="1"/>
  <c r="Q21" i="7"/>
  <c r="Q11" i="11"/>
  <c r="R35" i="4"/>
  <c r="V14" i="2"/>
  <c r="X14" i="2" s="1"/>
  <c r="Q16" i="4"/>
  <c r="N33" i="6"/>
  <c r="P33" i="6" s="1"/>
  <c r="R30" i="23"/>
  <c r="T30" i="23" s="1"/>
  <c r="L10" i="1"/>
  <c r="J42" i="10"/>
  <c r="N24" i="15"/>
  <c r="P24" i="15" s="1"/>
  <c r="L24" i="15"/>
  <c r="R29" i="9"/>
  <c r="T29" i="9" s="1"/>
  <c r="P29" i="9"/>
  <c r="L29" i="36"/>
  <c r="L11" i="34"/>
  <c r="K42" i="33"/>
  <c r="J42" i="33"/>
  <c r="L26" i="34"/>
  <c r="M27" i="29"/>
  <c r="G43" i="26"/>
  <c r="U22" i="26"/>
  <c r="V9" i="26"/>
  <c r="X9" i="26" s="1"/>
  <c r="O44" i="17"/>
  <c r="P37" i="17"/>
  <c r="J43" i="17"/>
  <c r="Q17" i="17"/>
  <c r="Q18" i="16"/>
  <c r="Q20" i="20"/>
  <c r="Q27" i="16"/>
  <c r="Q14" i="17"/>
  <c r="P8" i="17"/>
  <c r="Q35" i="16"/>
  <c r="Q24" i="14"/>
  <c r="J43" i="12"/>
  <c r="J43" i="10"/>
  <c r="Q33" i="11"/>
  <c r="O43" i="11"/>
  <c r="K42" i="11"/>
  <c r="Q9" i="11"/>
  <c r="K42" i="12"/>
  <c r="Q20" i="12"/>
  <c r="R13" i="12"/>
  <c r="T13" i="12" s="1"/>
  <c r="P36" i="11"/>
  <c r="O43" i="9"/>
  <c r="Q22" i="9"/>
  <c r="Q18" i="9"/>
  <c r="J42" i="8"/>
  <c r="K42" i="8"/>
  <c r="P37" i="7"/>
  <c r="K43" i="7"/>
  <c r="N42" i="7"/>
  <c r="J43" i="8"/>
  <c r="P33" i="8"/>
  <c r="P34" i="7"/>
  <c r="J43" i="6"/>
  <c r="Q34" i="4"/>
  <c r="Q30" i="4"/>
  <c r="O43" i="4"/>
  <c r="K42" i="4"/>
  <c r="P21" i="3"/>
  <c r="J42" i="3"/>
  <c r="P25" i="4"/>
  <c r="P36" i="4"/>
  <c r="N25" i="37"/>
  <c r="P25" i="37" s="1"/>
  <c r="M20" i="35"/>
  <c r="L32" i="33"/>
  <c r="N32" i="33"/>
  <c r="P32" i="33" s="1"/>
  <c r="L22" i="33"/>
  <c r="N22" i="33"/>
  <c r="P22" i="33" s="1"/>
  <c r="N35" i="36"/>
  <c r="P35" i="36" s="1"/>
  <c r="L35" i="36"/>
  <c r="P36" i="17"/>
  <c r="R36" i="17"/>
  <c r="T36" i="17" s="1"/>
  <c r="P16" i="16"/>
  <c r="R16" i="16"/>
  <c r="T16" i="16" s="1"/>
  <c r="L13" i="10"/>
  <c r="N13" i="10"/>
  <c r="P13" i="10" s="1"/>
  <c r="Q10" i="20"/>
  <c r="Q35" i="9"/>
  <c r="R33" i="9"/>
  <c r="T33" i="9" s="1"/>
  <c r="P27" i="9"/>
  <c r="R27" i="9"/>
  <c r="T27" i="9" s="1"/>
  <c r="Q24" i="9"/>
  <c r="P34" i="3"/>
  <c r="Q17" i="12"/>
  <c r="Q11" i="4"/>
  <c r="Q21" i="5"/>
  <c r="P45" i="28"/>
  <c r="U13" i="2"/>
  <c r="R16" i="23"/>
  <c r="T16" i="23" s="1"/>
  <c r="P16" i="23"/>
  <c r="Q28" i="5"/>
  <c r="Q17" i="5"/>
  <c r="M27" i="21"/>
  <c r="U18" i="2"/>
  <c r="AA44" i="28"/>
  <c r="T29" i="2"/>
  <c r="M18" i="1"/>
  <c r="Q16" i="16"/>
  <c r="L37" i="10"/>
  <c r="N37" i="10"/>
  <c r="P37" i="10" s="1"/>
  <c r="U29" i="2"/>
  <c r="V18" i="2"/>
  <c r="X18" i="2" s="1"/>
  <c r="K42" i="35"/>
  <c r="M10" i="35"/>
  <c r="K43" i="34"/>
  <c r="N29" i="33"/>
  <c r="P29" i="33" s="1"/>
  <c r="N9" i="35"/>
  <c r="P9" i="35" s="1"/>
  <c r="M22" i="29"/>
  <c r="O43" i="26"/>
  <c r="Q32" i="18"/>
  <c r="Q24" i="18"/>
  <c r="Q34" i="17"/>
  <c r="R25" i="17"/>
  <c r="T25" i="17" s="1"/>
  <c r="R29" i="17"/>
  <c r="T29" i="17" s="1"/>
  <c r="J42" i="17"/>
  <c r="O43" i="20"/>
  <c r="Q10" i="16"/>
  <c r="Q9" i="18"/>
  <c r="N42" i="17"/>
  <c r="N38" i="15"/>
  <c r="P38" i="15" s="1"/>
  <c r="M37" i="15"/>
  <c r="K43" i="15"/>
  <c r="R16" i="17"/>
  <c r="T16" i="17" s="1"/>
  <c r="J44" i="20"/>
  <c r="J42" i="20"/>
  <c r="R37" i="16"/>
  <c r="T37" i="16" s="1"/>
  <c r="R28" i="16"/>
  <c r="T28" i="16" s="1"/>
  <c r="N42" i="14"/>
  <c r="M14" i="13"/>
  <c r="Q36" i="12"/>
  <c r="R22" i="20"/>
  <c r="T22" i="20" s="1"/>
  <c r="N42" i="12"/>
  <c r="R36" i="16"/>
  <c r="T36" i="16" s="1"/>
  <c r="O43" i="12"/>
  <c r="R31" i="12"/>
  <c r="T31" i="12" s="1"/>
  <c r="J44" i="10"/>
  <c r="J42" i="11"/>
  <c r="R23" i="9"/>
  <c r="T23" i="9" s="1"/>
  <c r="O42" i="7"/>
  <c r="R13" i="9"/>
  <c r="T13" i="9" s="1"/>
  <c r="G43" i="8"/>
  <c r="Q14" i="8"/>
  <c r="Q32" i="7"/>
  <c r="L21" i="6"/>
  <c r="F43" i="4"/>
  <c r="Q8" i="4"/>
  <c r="Q32" i="3"/>
  <c r="Q16" i="3"/>
  <c r="U36" i="2"/>
  <c r="T35" i="2"/>
  <c r="U32" i="2"/>
  <c r="U28" i="2"/>
  <c r="T27" i="2"/>
  <c r="U24" i="2"/>
  <c r="U20" i="2"/>
  <c r="T19" i="2"/>
  <c r="U16" i="2"/>
  <c r="T11" i="2"/>
  <c r="J43" i="5"/>
  <c r="J43" i="37"/>
  <c r="R13" i="4"/>
  <c r="T13" i="4" s="1"/>
  <c r="K42" i="5"/>
  <c r="K43" i="21"/>
  <c r="L32" i="37"/>
  <c r="L27" i="1"/>
  <c r="M24" i="1"/>
  <c r="J42" i="1"/>
  <c r="L10" i="33"/>
  <c r="U20" i="26"/>
  <c r="P11" i="17"/>
  <c r="R11" i="17"/>
  <c r="T11" i="17" s="1"/>
  <c r="L22" i="15"/>
  <c r="N22" i="15"/>
  <c r="P22" i="15" s="1"/>
  <c r="N32" i="13"/>
  <c r="P32" i="13" s="1"/>
  <c r="N8" i="35"/>
  <c r="P8" i="35" s="1"/>
  <c r="M26" i="34"/>
  <c r="P15" i="11"/>
  <c r="R15" i="11"/>
  <c r="T15" i="11" s="1"/>
  <c r="V8" i="26"/>
  <c r="P25" i="12"/>
  <c r="Q30" i="7"/>
  <c r="M9" i="6"/>
  <c r="N26" i="6"/>
  <c r="P26" i="6" s="1"/>
  <c r="L26" i="6"/>
  <c r="R23" i="11"/>
  <c r="T23" i="11" s="1"/>
  <c r="Q33" i="3"/>
  <c r="Q16" i="5"/>
  <c r="M36" i="37"/>
  <c r="M16" i="37"/>
  <c r="U34" i="2"/>
  <c r="V13" i="2"/>
  <c r="X13" i="2" s="1"/>
  <c r="P25" i="20"/>
  <c r="R25" i="20"/>
  <c r="T25" i="20" s="1"/>
  <c r="V29" i="2"/>
  <c r="X29" i="2" s="1"/>
  <c r="R32" i="23"/>
  <c r="T32" i="23" s="1"/>
  <c r="P32" i="23"/>
  <c r="R33" i="5"/>
  <c r="T33" i="5" s="1"/>
  <c r="P33" i="5"/>
  <c r="H44" i="28"/>
  <c r="V20" i="26"/>
  <c r="X20" i="26" s="1"/>
  <c r="R11" i="8"/>
  <c r="T11" i="8" s="1"/>
  <c r="V34" i="2"/>
  <c r="X34" i="2" s="1"/>
  <c r="R21" i="9"/>
  <c r="T21" i="9" s="1"/>
  <c r="P21" i="9"/>
  <c r="P30" i="7"/>
  <c r="R24" i="23"/>
  <c r="T24" i="23" s="1"/>
  <c r="P24" i="23"/>
  <c r="M44" i="28"/>
  <c r="M36" i="36"/>
  <c r="J42" i="36"/>
  <c r="K42" i="36"/>
  <c r="M20" i="36"/>
  <c r="M32" i="34"/>
  <c r="M24" i="34"/>
  <c r="M20" i="34"/>
  <c r="M25" i="34"/>
  <c r="L35" i="33"/>
  <c r="M16" i="33"/>
  <c r="M34" i="29"/>
  <c r="M26" i="29"/>
  <c r="V13" i="26"/>
  <c r="X13" i="26" s="1"/>
  <c r="R43" i="26"/>
  <c r="T22" i="26"/>
  <c r="F43" i="26"/>
  <c r="Q36" i="18"/>
  <c r="Q28" i="18"/>
  <c r="Q16" i="18"/>
  <c r="Q38" i="17"/>
  <c r="K43" i="17"/>
  <c r="Q33" i="18"/>
  <c r="N44" i="17"/>
  <c r="Q13" i="18"/>
  <c r="Q14" i="16"/>
  <c r="Q11" i="16"/>
  <c r="N44" i="20"/>
  <c r="J42" i="16"/>
  <c r="J43" i="16"/>
  <c r="Q33" i="14"/>
  <c r="N43" i="12"/>
  <c r="J42" i="12"/>
  <c r="Q37" i="9"/>
  <c r="Q17" i="9"/>
  <c r="M16" i="10"/>
  <c r="N43" i="9"/>
  <c r="R15" i="8"/>
  <c r="T15" i="8" s="1"/>
  <c r="R10" i="9"/>
  <c r="T10" i="9" s="1"/>
  <c r="P27" i="8"/>
  <c r="N42" i="8"/>
  <c r="O42" i="8"/>
  <c r="Q36" i="7"/>
  <c r="O43" i="7"/>
  <c r="J43" i="7"/>
  <c r="Q16" i="7"/>
  <c r="K42" i="6"/>
  <c r="M24" i="6"/>
  <c r="N42" i="4"/>
  <c r="O42" i="4"/>
  <c r="P33" i="3"/>
  <c r="K43" i="3"/>
  <c r="Q20" i="3"/>
  <c r="N42" i="3"/>
  <c r="V35" i="2"/>
  <c r="V27" i="2"/>
  <c r="X27" i="2" s="1"/>
  <c r="V19" i="2"/>
  <c r="X19" i="2" s="1"/>
  <c r="V11" i="2"/>
  <c r="X11" i="2" s="1"/>
  <c r="M37" i="21"/>
  <c r="M25" i="21"/>
  <c r="J42" i="21"/>
  <c r="L10" i="21"/>
  <c r="M29" i="37"/>
  <c r="K43" i="37"/>
  <c r="M17" i="37"/>
  <c r="M36" i="1"/>
  <c r="J43" i="1"/>
  <c r="M19" i="34"/>
  <c r="L25" i="36"/>
  <c r="N25" i="36"/>
  <c r="P25" i="36" s="1"/>
  <c r="M18" i="36"/>
  <c r="L22" i="34"/>
  <c r="N22" i="34"/>
  <c r="P22" i="34" s="1"/>
  <c r="M27" i="35"/>
  <c r="M11" i="35"/>
  <c r="L14" i="34"/>
  <c r="N14" i="34"/>
  <c r="P14" i="34" s="1"/>
  <c r="L26" i="33"/>
  <c r="M32" i="29"/>
  <c r="Q11" i="17"/>
  <c r="Q33" i="20"/>
  <c r="Q37" i="8"/>
  <c r="M8" i="35"/>
  <c r="P34" i="12"/>
  <c r="R34" i="12"/>
  <c r="T34" i="12" s="1"/>
  <c r="N30" i="6"/>
  <c r="P30" i="6" s="1"/>
  <c r="L30" i="6"/>
  <c r="P10" i="20"/>
  <c r="N8" i="15"/>
  <c r="P8" i="15" s="1"/>
  <c r="P35" i="9"/>
  <c r="Q25" i="12"/>
  <c r="N15" i="1"/>
  <c r="P15" i="1" s="1"/>
  <c r="Q18" i="20"/>
  <c r="P17" i="12"/>
  <c r="R17" i="12"/>
  <c r="T17" i="12" s="1"/>
  <c r="R11" i="4"/>
  <c r="T11" i="4" s="1"/>
  <c r="U22" i="2"/>
  <c r="U17" i="2"/>
  <c r="T13" i="2"/>
  <c r="R28" i="5"/>
  <c r="T28" i="5" s="1"/>
  <c r="R17" i="5"/>
  <c r="T17" i="5" s="1"/>
  <c r="P17" i="5"/>
  <c r="N38" i="21"/>
  <c r="P38" i="21" s="1"/>
  <c r="N27" i="21"/>
  <c r="P27" i="21" s="1"/>
  <c r="L27" i="21"/>
  <c r="T18" i="2"/>
  <c r="Q32" i="23"/>
  <c r="Q33" i="5"/>
  <c r="L18" i="1"/>
  <c r="N23" i="36"/>
  <c r="F43" i="36"/>
  <c r="L23" i="36"/>
  <c r="P15" i="36"/>
  <c r="G43" i="34"/>
  <c r="N10" i="29"/>
  <c r="P10" i="29" s="1"/>
  <c r="L10" i="29"/>
  <c r="N24" i="36"/>
  <c r="P24" i="36" s="1"/>
  <c r="L24" i="36"/>
  <c r="N36" i="36"/>
  <c r="P36" i="36" s="1"/>
  <c r="L36" i="36"/>
  <c r="M29" i="35"/>
  <c r="M21" i="35"/>
  <c r="N13" i="35"/>
  <c r="P13" i="35" s="1"/>
  <c r="L13" i="35"/>
  <c r="N30" i="35"/>
  <c r="P30" i="35" s="1"/>
  <c r="L30" i="35"/>
  <c r="M22" i="35"/>
  <c r="N28" i="36"/>
  <c r="P28" i="36" s="1"/>
  <c r="L28" i="36"/>
  <c r="M26" i="35"/>
  <c r="L14" i="35"/>
  <c r="N14" i="35"/>
  <c r="P14" i="35" s="1"/>
  <c r="N17" i="34"/>
  <c r="P17" i="34" s="1"/>
  <c r="L17" i="34"/>
  <c r="M20" i="33"/>
  <c r="F42" i="33"/>
  <c r="L15" i="33"/>
  <c r="N15" i="33"/>
  <c r="M30" i="29"/>
  <c r="N22" i="29"/>
  <c r="P22" i="29" s="1"/>
  <c r="L22" i="29"/>
  <c r="N27" i="29"/>
  <c r="P27" i="29" s="1"/>
  <c r="L27" i="29"/>
  <c r="U37" i="26"/>
  <c r="U33" i="26"/>
  <c r="J43" i="36"/>
  <c r="M23" i="36"/>
  <c r="G43" i="36"/>
  <c r="M24" i="36"/>
  <c r="N32" i="36"/>
  <c r="L32" i="36"/>
  <c r="G43" i="35"/>
  <c r="M17" i="35"/>
  <c r="N38" i="35"/>
  <c r="P38" i="35" s="1"/>
  <c r="L38" i="35"/>
  <c r="M30" i="35"/>
  <c r="G42" i="35"/>
  <c r="M28" i="36"/>
  <c r="M18" i="35"/>
  <c r="M36" i="34"/>
  <c r="M28" i="34"/>
  <c r="L23" i="34"/>
  <c r="N23" i="34"/>
  <c r="F43" i="34"/>
  <c r="M16" i="34"/>
  <c r="N21" i="34"/>
  <c r="P21" i="34" s="1"/>
  <c r="L21" i="34"/>
  <c r="N38" i="33"/>
  <c r="P38" i="33" s="1"/>
  <c r="L38" i="33"/>
  <c r="N30" i="33"/>
  <c r="P30" i="33" s="1"/>
  <c r="L30" i="33"/>
  <c r="M17" i="34"/>
  <c r="N9" i="34"/>
  <c r="P9" i="34" s="1"/>
  <c r="L9" i="34"/>
  <c r="M24" i="33"/>
  <c r="M18" i="29"/>
  <c r="N14" i="29"/>
  <c r="P14" i="29" s="1"/>
  <c r="L14" i="29"/>
  <c r="G42" i="33"/>
  <c r="U29" i="26"/>
  <c r="U25" i="26"/>
  <c r="K43" i="26"/>
  <c r="V21" i="26"/>
  <c r="X21" i="26" s="1"/>
  <c r="V19" i="26"/>
  <c r="X19" i="26" s="1"/>
  <c r="V17" i="26"/>
  <c r="X17" i="26" s="1"/>
  <c r="G42" i="26"/>
  <c r="M9" i="33"/>
  <c r="U34" i="26"/>
  <c r="U30" i="26"/>
  <c r="U26" i="26"/>
  <c r="N25" i="33"/>
  <c r="P25" i="33" s="1"/>
  <c r="L25" i="33"/>
  <c r="J42" i="18"/>
  <c r="Q30" i="17"/>
  <c r="F43" i="29"/>
  <c r="L23" i="29"/>
  <c r="N23" i="29"/>
  <c r="J42" i="26"/>
  <c r="T15" i="26"/>
  <c r="R33" i="18"/>
  <c r="T33" i="18" s="1"/>
  <c r="P33" i="18"/>
  <c r="R31" i="17"/>
  <c r="F44" i="17"/>
  <c r="P31" i="17"/>
  <c r="J43" i="20"/>
  <c r="Q29" i="18"/>
  <c r="R13" i="18"/>
  <c r="T13" i="18" s="1"/>
  <c r="P13" i="18"/>
  <c r="Q27" i="17"/>
  <c r="T17" i="26"/>
  <c r="Q21" i="18"/>
  <c r="Q35" i="17"/>
  <c r="N43" i="17"/>
  <c r="Q13" i="17"/>
  <c r="Q35" i="20"/>
  <c r="K43" i="20"/>
  <c r="Q19" i="20"/>
  <c r="J43" i="15"/>
  <c r="F43" i="17"/>
  <c r="R18" i="17"/>
  <c r="T18" i="17" s="1"/>
  <c r="P18" i="17"/>
  <c r="Q9" i="20"/>
  <c r="R27" i="16"/>
  <c r="T27" i="16" s="1"/>
  <c r="P27" i="16"/>
  <c r="T19" i="26"/>
  <c r="R14" i="17"/>
  <c r="T14" i="17" s="1"/>
  <c r="P14" i="17"/>
  <c r="Q32" i="20"/>
  <c r="Q16" i="20"/>
  <c r="N43" i="16"/>
  <c r="N37" i="15"/>
  <c r="P37" i="15" s="1"/>
  <c r="L37" i="15"/>
  <c r="M25" i="15"/>
  <c r="N21" i="15"/>
  <c r="P21" i="15" s="1"/>
  <c r="L21" i="15"/>
  <c r="R25" i="18"/>
  <c r="T25" i="18" s="1"/>
  <c r="P25" i="18"/>
  <c r="R24" i="20"/>
  <c r="T24" i="20" s="1"/>
  <c r="P24" i="20"/>
  <c r="R13" i="20"/>
  <c r="T13" i="20" s="1"/>
  <c r="P13" i="20"/>
  <c r="G42" i="16"/>
  <c r="Q15" i="16"/>
  <c r="M33" i="15"/>
  <c r="M14" i="15"/>
  <c r="Q36" i="14"/>
  <c r="P23" i="14"/>
  <c r="R23" i="14"/>
  <c r="F43" i="14"/>
  <c r="O42" i="14"/>
  <c r="J42" i="14"/>
  <c r="M22" i="13"/>
  <c r="R33" i="14"/>
  <c r="T33" i="14" s="1"/>
  <c r="P33" i="14"/>
  <c r="R23" i="12"/>
  <c r="F43" i="12"/>
  <c r="P23" i="12"/>
  <c r="N23" i="10"/>
  <c r="F43" i="10"/>
  <c r="L23" i="10"/>
  <c r="S43" i="26"/>
  <c r="J44" i="17"/>
  <c r="Q13" i="14"/>
  <c r="T8" i="14"/>
  <c r="G43" i="13"/>
  <c r="M23" i="13"/>
  <c r="G42" i="13"/>
  <c r="M15" i="13"/>
  <c r="Q28" i="20"/>
  <c r="R37" i="14"/>
  <c r="T37" i="14" s="1"/>
  <c r="P37" i="14"/>
  <c r="Q21" i="14"/>
  <c r="K44" i="13"/>
  <c r="J43" i="13"/>
  <c r="M19" i="13"/>
  <c r="M11" i="13"/>
  <c r="Q27" i="12"/>
  <c r="Q19" i="12"/>
  <c r="P32" i="11"/>
  <c r="R32" i="11"/>
  <c r="Q29" i="11"/>
  <c r="P8" i="11"/>
  <c r="R8" i="11"/>
  <c r="G44" i="10"/>
  <c r="M31" i="10"/>
  <c r="M23" i="10"/>
  <c r="G43" i="10"/>
  <c r="M15" i="10"/>
  <c r="G42" i="10"/>
  <c r="R25" i="14"/>
  <c r="T25" i="14" s="1"/>
  <c r="P25" i="14"/>
  <c r="Q24" i="12"/>
  <c r="R8" i="12"/>
  <c r="P8" i="12"/>
  <c r="Q38" i="11"/>
  <c r="J42" i="15"/>
  <c r="Q34" i="11"/>
  <c r="Q18" i="11"/>
  <c r="N32" i="10"/>
  <c r="P32" i="10" s="1"/>
  <c r="L32" i="10"/>
  <c r="F44" i="10"/>
  <c r="N24" i="10"/>
  <c r="P24" i="10" s="1"/>
  <c r="L24" i="10"/>
  <c r="N16" i="10"/>
  <c r="P16" i="10" s="1"/>
  <c r="L16" i="10"/>
  <c r="N11" i="15"/>
  <c r="L11" i="15"/>
  <c r="G42" i="14"/>
  <c r="R37" i="12"/>
  <c r="T37" i="12" s="1"/>
  <c r="P37" i="12"/>
  <c r="Q26" i="11"/>
  <c r="M28" i="10"/>
  <c r="N20" i="10"/>
  <c r="P20" i="10" s="1"/>
  <c r="L20" i="10"/>
  <c r="Q34" i="9"/>
  <c r="K42" i="7"/>
  <c r="G42" i="9"/>
  <c r="Q22" i="8"/>
  <c r="P17" i="8"/>
  <c r="R17" i="8"/>
  <c r="T17" i="8" s="1"/>
  <c r="P13" i="8"/>
  <c r="R13" i="8"/>
  <c r="T13" i="8" s="1"/>
  <c r="Q10" i="8"/>
  <c r="Q28" i="7"/>
  <c r="Q24" i="7"/>
  <c r="J42" i="7"/>
  <c r="R8" i="7"/>
  <c r="P8" i="7"/>
  <c r="O42" i="3"/>
  <c r="S43" i="2"/>
  <c r="S42" i="2"/>
  <c r="L35" i="6"/>
  <c r="N35" i="6"/>
  <c r="P35" i="6" s="1"/>
  <c r="M28" i="6"/>
  <c r="L19" i="6"/>
  <c r="N19" i="6"/>
  <c r="P19" i="6" s="1"/>
  <c r="J42" i="6"/>
  <c r="P33" i="4"/>
  <c r="R33" i="4"/>
  <c r="T33" i="4" s="1"/>
  <c r="Q22" i="4"/>
  <c r="Q14" i="4"/>
  <c r="Q10" i="4"/>
  <c r="Q36" i="3"/>
  <c r="P31" i="3"/>
  <c r="R31" i="3"/>
  <c r="Q28" i="3"/>
  <c r="N43" i="3"/>
  <c r="P15" i="3"/>
  <c r="F42" i="3"/>
  <c r="R15" i="3"/>
  <c r="N43" i="2"/>
  <c r="N42" i="2"/>
  <c r="R15" i="23"/>
  <c r="P15" i="23"/>
  <c r="F42" i="23"/>
  <c r="U8" i="2"/>
  <c r="L23" i="37"/>
  <c r="N23" i="37"/>
  <c r="F43" i="37"/>
  <c r="Q35" i="23"/>
  <c r="Q27" i="23"/>
  <c r="O43" i="23"/>
  <c r="Q19" i="23"/>
  <c r="O42" i="23"/>
  <c r="Q11" i="23"/>
  <c r="O43" i="5"/>
  <c r="P18" i="5"/>
  <c r="R18" i="5"/>
  <c r="T18" i="5" s="1"/>
  <c r="Q15" i="5"/>
  <c r="G42" i="5"/>
  <c r="L32" i="21"/>
  <c r="N32" i="21"/>
  <c r="P32" i="21" s="1"/>
  <c r="M29" i="21"/>
  <c r="M17" i="21"/>
  <c r="L38" i="37"/>
  <c r="N38" i="37"/>
  <c r="P38" i="37" s="1"/>
  <c r="L26" i="37"/>
  <c r="N26" i="37"/>
  <c r="P26" i="37" s="1"/>
  <c r="M21" i="37"/>
  <c r="M8" i="37"/>
  <c r="L37" i="1"/>
  <c r="N37" i="1"/>
  <c r="P37" i="1" s="1"/>
  <c r="L25" i="1"/>
  <c r="N25" i="1"/>
  <c r="P25" i="1" s="1"/>
  <c r="M20" i="1"/>
  <c r="M8" i="1"/>
  <c r="P8" i="23"/>
  <c r="G43" i="21"/>
  <c r="G43" i="37"/>
  <c r="G42" i="37"/>
  <c r="G42" i="1"/>
  <c r="N8" i="36"/>
  <c r="L8" i="36"/>
  <c r="N16" i="36"/>
  <c r="P16" i="36" s="1"/>
  <c r="L16" i="36"/>
  <c r="N17" i="35"/>
  <c r="P17" i="35" s="1"/>
  <c r="L17" i="35"/>
  <c r="N20" i="36"/>
  <c r="P20" i="36" s="1"/>
  <c r="L20" i="36"/>
  <c r="N34" i="35"/>
  <c r="L34" i="35"/>
  <c r="J42" i="34"/>
  <c r="N8" i="33"/>
  <c r="L8" i="33"/>
  <c r="N29" i="34"/>
  <c r="P29" i="34" s="1"/>
  <c r="L29" i="34"/>
  <c r="M21" i="34"/>
  <c r="M34" i="33"/>
  <c r="N33" i="34"/>
  <c r="P33" i="34" s="1"/>
  <c r="L33" i="34"/>
  <c r="J43" i="33"/>
  <c r="N23" i="33"/>
  <c r="N18" i="29"/>
  <c r="P18" i="29" s="1"/>
  <c r="L18" i="29"/>
  <c r="M8" i="34"/>
  <c r="G42" i="29"/>
  <c r="M15" i="29"/>
  <c r="O42" i="26"/>
  <c r="G42" i="34"/>
  <c r="J42" i="29"/>
  <c r="M25" i="33"/>
  <c r="V34" i="26"/>
  <c r="X34" i="26" s="1"/>
  <c r="K42" i="18"/>
  <c r="P15" i="18"/>
  <c r="F42" i="18"/>
  <c r="R15" i="18"/>
  <c r="R42" i="26"/>
  <c r="T11" i="26"/>
  <c r="G44" i="17"/>
  <c r="Q31" i="17"/>
  <c r="R23" i="20"/>
  <c r="F43" i="20"/>
  <c r="P23" i="20"/>
  <c r="T8" i="18"/>
  <c r="V11" i="26"/>
  <c r="O44" i="20"/>
  <c r="Q23" i="20"/>
  <c r="G43" i="20"/>
  <c r="O42" i="20"/>
  <c r="Q8" i="20"/>
  <c r="L23" i="15"/>
  <c r="N23" i="15"/>
  <c r="F43" i="15"/>
  <c r="R9" i="18"/>
  <c r="T9" i="18" s="1"/>
  <c r="P9" i="18"/>
  <c r="R20" i="20"/>
  <c r="T20" i="20" s="1"/>
  <c r="P20" i="20"/>
  <c r="F42" i="20"/>
  <c r="R11" i="16"/>
  <c r="T11" i="16" s="1"/>
  <c r="P11" i="16"/>
  <c r="R35" i="16"/>
  <c r="T35" i="16" s="1"/>
  <c r="P35" i="16"/>
  <c r="G43" i="16"/>
  <c r="Q23" i="16"/>
  <c r="N29" i="15"/>
  <c r="P29" i="15" s="1"/>
  <c r="L29" i="15"/>
  <c r="Q25" i="18"/>
  <c r="Q24" i="20"/>
  <c r="Q13" i="20"/>
  <c r="T8" i="20"/>
  <c r="K42" i="14"/>
  <c r="P15" i="14"/>
  <c r="F42" i="14"/>
  <c r="R15" i="14"/>
  <c r="R10" i="17"/>
  <c r="T10" i="17" s="1"/>
  <c r="P10" i="17"/>
  <c r="K44" i="12"/>
  <c r="K44" i="17"/>
  <c r="R29" i="14"/>
  <c r="T29" i="14" s="1"/>
  <c r="P29" i="14"/>
  <c r="N31" i="13"/>
  <c r="F44" i="13"/>
  <c r="L31" i="13"/>
  <c r="Q37" i="14"/>
  <c r="N35" i="13"/>
  <c r="P35" i="13" s="1"/>
  <c r="L35" i="13"/>
  <c r="J42" i="13"/>
  <c r="R33" i="12"/>
  <c r="T33" i="12" s="1"/>
  <c r="P33" i="12"/>
  <c r="G44" i="12"/>
  <c r="Q31" i="12"/>
  <c r="Q25" i="14"/>
  <c r="Q8" i="12"/>
  <c r="K42" i="15"/>
  <c r="O44" i="12"/>
  <c r="R20" i="12"/>
  <c r="T20" i="12" s="1"/>
  <c r="P20" i="12"/>
  <c r="M11" i="15"/>
  <c r="G42" i="12"/>
  <c r="Q37" i="12"/>
  <c r="Q32" i="12"/>
  <c r="R28" i="12"/>
  <c r="T28" i="12" s="1"/>
  <c r="P28" i="12"/>
  <c r="R10" i="11"/>
  <c r="T10" i="11" s="1"/>
  <c r="P10" i="11"/>
  <c r="M20" i="10"/>
  <c r="R22" i="9"/>
  <c r="T22" i="9" s="1"/>
  <c r="P22" i="9"/>
  <c r="R18" i="9"/>
  <c r="T18" i="9" s="1"/>
  <c r="P18" i="9"/>
  <c r="R8" i="9"/>
  <c r="P8" i="9"/>
  <c r="N8" i="10"/>
  <c r="L8" i="10"/>
  <c r="Q15" i="7"/>
  <c r="G42" i="7"/>
  <c r="P35" i="7"/>
  <c r="R35" i="7"/>
  <c r="T35" i="7" s="1"/>
  <c r="P15" i="7"/>
  <c r="F42" i="7"/>
  <c r="R15" i="7"/>
  <c r="Q8" i="7"/>
  <c r="G43" i="6"/>
  <c r="M23" i="6"/>
  <c r="Q31" i="3"/>
  <c r="L15" i="6"/>
  <c r="F42" i="6"/>
  <c r="N15" i="6"/>
  <c r="M8" i="6"/>
  <c r="P37" i="4"/>
  <c r="R37" i="4"/>
  <c r="T37" i="4" s="1"/>
  <c r="P35" i="3"/>
  <c r="R35" i="3"/>
  <c r="T35" i="3" s="1"/>
  <c r="J43" i="3"/>
  <c r="P19" i="3"/>
  <c r="R19" i="3"/>
  <c r="T19" i="3" s="1"/>
  <c r="J43" i="2"/>
  <c r="T23" i="2"/>
  <c r="J42" i="2"/>
  <c r="T15" i="2"/>
  <c r="V8" i="2"/>
  <c r="Q36" i="23"/>
  <c r="Q29" i="23"/>
  <c r="K43" i="23"/>
  <c r="Q21" i="23"/>
  <c r="K42" i="23"/>
  <c r="Q13" i="23"/>
  <c r="K43" i="5"/>
  <c r="P22" i="5"/>
  <c r="R22" i="5"/>
  <c r="T22" i="5" s="1"/>
  <c r="Q19" i="5"/>
  <c r="L20" i="21"/>
  <c r="N20" i="21"/>
  <c r="P20" i="21" s="1"/>
  <c r="L8" i="21"/>
  <c r="N8" i="21"/>
  <c r="L34" i="37"/>
  <c r="N34" i="37"/>
  <c r="P34" i="37" s="1"/>
  <c r="L13" i="37"/>
  <c r="N13" i="37"/>
  <c r="P13" i="37" s="1"/>
  <c r="L33" i="1"/>
  <c r="N33" i="1"/>
  <c r="P33" i="1" s="1"/>
  <c r="L13" i="1"/>
  <c r="N13" i="1"/>
  <c r="P13" i="1" s="1"/>
  <c r="G43" i="1"/>
  <c r="M16" i="36"/>
  <c r="L15" i="34"/>
  <c r="F42" i="34"/>
  <c r="N15" i="34"/>
  <c r="N13" i="34"/>
  <c r="P13" i="34" s="1"/>
  <c r="L13" i="34"/>
  <c r="N34" i="33"/>
  <c r="P34" i="33" s="1"/>
  <c r="L34" i="33"/>
  <c r="F42" i="35"/>
  <c r="N21" i="33"/>
  <c r="P21" i="33" s="1"/>
  <c r="L21" i="33"/>
  <c r="N13" i="33"/>
  <c r="P13" i="33" s="1"/>
  <c r="L13" i="33"/>
  <c r="N35" i="29"/>
  <c r="P35" i="29" s="1"/>
  <c r="L35" i="29"/>
  <c r="G43" i="33"/>
  <c r="K43" i="29"/>
  <c r="F42" i="26"/>
  <c r="V15" i="26"/>
  <c r="L11" i="29"/>
  <c r="N11" i="29"/>
  <c r="P11" i="29" s="1"/>
  <c r="L19" i="29"/>
  <c r="N19" i="29"/>
  <c r="P19" i="29" s="1"/>
  <c r="G43" i="29"/>
  <c r="M23" i="29"/>
  <c r="K42" i="26"/>
  <c r="U15" i="26"/>
  <c r="R17" i="18"/>
  <c r="T17" i="18" s="1"/>
  <c r="P17" i="18"/>
  <c r="N17" i="33"/>
  <c r="P17" i="33" s="1"/>
  <c r="L17" i="33"/>
  <c r="U21" i="26"/>
  <c r="U13" i="26"/>
  <c r="R37" i="18"/>
  <c r="T37" i="18" s="1"/>
  <c r="P37" i="18"/>
  <c r="R36" i="20"/>
  <c r="T36" i="20" s="1"/>
  <c r="P36" i="20"/>
  <c r="O43" i="16"/>
  <c r="P22" i="17"/>
  <c r="O42" i="16"/>
  <c r="Q10" i="17"/>
  <c r="F42" i="15"/>
  <c r="N15" i="15"/>
  <c r="L15" i="15"/>
  <c r="G43" i="14"/>
  <c r="R17" i="14"/>
  <c r="T17" i="14" s="1"/>
  <c r="P17" i="14"/>
  <c r="R19" i="16"/>
  <c r="T19" i="16" s="1"/>
  <c r="P19" i="16"/>
  <c r="G44" i="13"/>
  <c r="M31" i="13"/>
  <c r="F43" i="13"/>
  <c r="N23" i="13"/>
  <c r="L23" i="13"/>
  <c r="N27" i="13"/>
  <c r="P27" i="13" s="1"/>
  <c r="L27" i="13"/>
  <c r="K43" i="13"/>
  <c r="K42" i="13"/>
  <c r="Q33" i="12"/>
  <c r="R22" i="11"/>
  <c r="T22" i="11" s="1"/>
  <c r="P22" i="11"/>
  <c r="R9" i="14"/>
  <c r="T9" i="14" s="1"/>
  <c r="P9" i="14"/>
  <c r="F44" i="12"/>
  <c r="R16" i="12"/>
  <c r="T16" i="12" s="1"/>
  <c r="P16" i="12"/>
  <c r="R30" i="11"/>
  <c r="T30" i="11" s="1"/>
  <c r="P30" i="11"/>
  <c r="R14" i="11"/>
  <c r="T14" i="11" s="1"/>
  <c r="P14" i="11"/>
  <c r="L19" i="15"/>
  <c r="N19" i="15"/>
  <c r="P19" i="15" s="1"/>
  <c r="R32" i="12"/>
  <c r="T32" i="12" s="1"/>
  <c r="P32" i="12"/>
  <c r="Q28" i="12"/>
  <c r="G43" i="12"/>
  <c r="Q10" i="11"/>
  <c r="N36" i="10"/>
  <c r="P36" i="10" s="1"/>
  <c r="L36" i="10"/>
  <c r="R30" i="9"/>
  <c r="T30" i="9" s="1"/>
  <c r="P30" i="9"/>
  <c r="R26" i="9"/>
  <c r="T26" i="9" s="1"/>
  <c r="P26" i="9"/>
  <c r="M8" i="10"/>
  <c r="F43" i="9"/>
  <c r="R38" i="9"/>
  <c r="T38" i="9" s="1"/>
  <c r="P38" i="9"/>
  <c r="P9" i="8"/>
  <c r="R9" i="8"/>
  <c r="T9" i="8" s="1"/>
  <c r="P19" i="7"/>
  <c r="R19" i="7"/>
  <c r="T19" i="7" s="1"/>
  <c r="Q15" i="3"/>
  <c r="G42" i="3"/>
  <c r="U23" i="2"/>
  <c r="K43" i="2"/>
  <c r="K42" i="2"/>
  <c r="U15" i="2"/>
  <c r="L27" i="6"/>
  <c r="N27" i="6"/>
  <c r="P27" i="6" s="1"/>
  <c r="L11" i="6"/>
  <c r="N11" i="6"/>
  <c r="P11" i="6" s="1"/>
  <c r="P23" i="3"/>
  <c r="F43" i="3"/>
  <c r="R23" i="3"/>
  <c r="F43" i="2"/>
  <c r="V23" i="2"/>
  <c r="F42" i="2"/>
  <c r="V15" i="2"/>
  <c r="T8" i="2"/>
  <c r="M8" i="21"/>
  <c r="F42" i="37"/>
  <c r="L15" i="37"/>
  <c r="N15" i="37"/>
  <c r="G43" i="23"/>
  <c r="Q23" i="23"/>
  <c r="Q15" i="23"/>
  <c r="G42" i="23"/>
  <c r="P26" i="5"/>
  <c r="R26" i="5"/>
  <c r="T26" i="5" s="1"/>
  <c r="Q23" i="5"/>
  <c r="G43" i="5"/>
  <c r="P10" i="5"/>
  <c r="R10" i="5"/>
  <c r="T10" i="5" s="1"/>
  <c r="L28" i="21"/>
  <c r="N28" i="21"/>
  <c r="P28" i="21" s="1"/>
  <c r="L16" i="21"/>
  <c r="N16" i="21"/>
  <c r="P16" i="21" s="1"/>
  <c r="L22" i="37"/>
  <c r="N22" i="37"/>
  <c r="P22" i="37" s="1"/>
  <c r="L9" i="37"/>
  <c r="N9" i="37"/>
  <c r="P9" i="37" s="1"/>
  <c r="L21" i="1"/>
  <c r="N21" i="1"/>
  <c r="P21" i="1" s="1"/>
  <c r="L9" i="1"/>
  <c r="N9" i="1"/>
  <c r="P9" i="1" s="1"/>
  <c r="F42" i="21"/>
  <c r="P23" i="23"/>
  <c r="F42" i="5"/>
  <c r="G42" i="21"/>
  <c r="M15" i="36"/>
  <c r="G42" i="36"/>
  <c r="M8" i="36"/>
  <c r="N22" i="35"/>
  <c r="P22" i="35" s="1"/>
  <c r="L22" i="35"/>
  <c r="N26" i="35"/>
  <c r="P26" i="35" s="1"/>
  <c r="L26" i="35"/>
  <c r="M33" i="34"/>
  <c r="N25" i="34"/>
  <c r="P25" i="34" s="1"/>
  <c r="L25" i="34"/>
  <c r="M33" i="35"/>
  <c r="F43" i="35"/>
  <c r="N18" i="35"/>
  <c r="P18" i="35" s="1"/>
  <c r="L18" i="35"/>
  <c r="N37" i="34"/>
  <c r="P37" i="34" s="1"/>
  <c r="L37" i="34"/>
  <c r="M38" i="33"/>
  <c r="M38" i="29"/>
  <c r="M21" i="33"/>
  <c r="N8" i="34"/>
  <c r="L8" i="34"/>
  <c r="K43" i="36"/>
  <c r="M9" i="29"/>
  <c r="F42" i="29"/>
  <c r="L15" i="29"/>
  <c r="N15" i="29"/>
  <c r="N42" i="26"/>
  <c r="N9" i="33"/>
  <c r="P9" i="33" s="1"/>
  <c r="L9" i="33"/>
  <c r="T34" i="26"/>
  <c r="T30" i="26"/>
  <c r="T26" i="26"/>
  <c r="V30" i="26"/>
  <c r="X30" i="26" s="1"/>
  <c r="V26" i="26"/>
  <c r="X26" i="26" s="1"/>
  <c r="Q20" i="18"/>
  <c r="Q8" i="18"/>
  <c r="Q26" i="17"/>
  <c r="S42" i="26"/>
  <c r="Q17" i="18"/>
  <c r="M17" i="33"/>
  <c r="T21" i="26"/>
  <c r="T13" i="26"/>
  <c r="R29" i="18"/>
  <c r="T29" i="18" s="1"/>
  <c r="P29" i="18"/>
  <c r="R27" i="17"/>
  <c r="T27" i="17" s="1"/>
  <c r="P27" i="17"/>
  <c r="G43" i="17"/>
  <c r="G42" i="17"/>
  <c r="V22" i="26"/>
  <c r="X22" i="26" s="1"/>
  <c r="U17" i="26"/>
  <c r="Q37" i="18"/>
  <c r="R21" i="18"/>
  <c r="T21" i="18" s="1"/>
  <c r="P21" i="18"/>
  <c r="R35" i="17"/>
  <c r="T35" i="17" s="1"/>
  <c r="P35" i="17"/>
  <c r="Q9" i="17"/>
  <c r="G44" i="20"/>
  <c r="Q31" i="20"/>
  <c r="Q15" i="20"/>
  <c r="G42" i="20"/>
  <c r="Q38" i="16"/>
  <c r="Q26" i="16"/>
  <c r="Q22" i="16"/>
  <c r="Q36" i="20"/>
  <c r="R9" i="20"/>
  <c r="T9" i="20" s="1"/>
  <c r="P9" i="20"/>
  <c r="G43" i="15"/>
  <c r="U19" i="26"/>
  <c r="G42" i="18"/>
  <c r="R32" i="20"/>
  <c r="T32" i="20" s="1"/>
  <c r="P32" i="20"/>
  <c r="R16" i="20"/>
  <c r="T16" i="20" s="1"/>
  <c r="P16" i="20"/>
  <c r="F43" i="16"/>
  <c r="R23" i="16"/>
  <c r="P23" i="16"/>
  <c r="K42" i="16"/>
  <c r="N25" i="15"/>
  <c r="P25" i="15" s="1"/>
  <c r="L25" i="15"/>
  <c r="R22" i="17"/>
  <c r="T22" i="17" s="1"/>
  <c r="K43" i="16"/>
  <c r="F42" i="16"/>
  <c r="R15" i="16"/>
  <c r="P15" i="16"/>
  <c r="N33" i="15"/>
  <c r="P33" i="15" s="1"/>
  <c r="L33" i="15"/>
  <c r="M18" i="15"/>
  <c r="Q32" i="14"/>
  <c r="J43" i="14"/>
  <c r="Q20" i="14"/>
  <c r="Q8" i="14"/>
  <c r="M38" i="13"/>
  <c r="M30" i="13"/>
  <c r="G42" i="15"/>
  <c r="M15" i="15"/>
  <c r="Q17" i="14"/>
  <c r="F42" i="12"/>
  <c r="R15" i="12"/>
  <c r="P15" i="12"/>
  <c r="J43" i="26"/>
  <c r="Q19" i="16"/>
  <c r="R13" i="14"/>
  <c r="T13" i="14" s="1"/>
  <c r="P13" i="14"/>
  <c r="F42" i="13"/>
  <c r="N15" i="13"/>
  <c r="L15" i="13"/>
  <c r="R28" i="20"/>
  <c r="T28" i="20" s="1"/>
  <c r="P28" i="20"/>
  <c r="R21" i="14"/>
  <c r="T21" i="14" s="1"/>
  <c r="P21" i="14"/>
  <c r="J44" i="13"/>
  <c r="M27" i="13"/>
  <c r="N19" i="13"/>
  <c r="P19" i="13" s="1"/>
  <c r="L19" i="13"/>
  <c r="N11" i="13"/>
  <c r="P11" i="13" s="1"/>
  <c r="L11" i="13"/>
  <c r="Q11" i="12"/>
  <c r="Q25" i="11"/>
  <c r="Q21" i="11"/>
  <c r="K44" i="10"/>
  <c r="K43" i="10"/>
  <c r="K42" i="10"/>
  <c r="R24" i="12"/>
  <c r="T24" i="12" s="1"/>
  <c r="P24" i="12"/>
  <c r="F42" i="11"/>
  <c r="R38" i="11"/>
  <c r="T38" i="11" s="1"/>
  <c r="P38" i="11"/>
  <c r="G43" i="11"/>
  <c r="Q22" i="11"/>
  <c r="Q9" i="14"/>
  <c r="N44" i="12"/>
  <c r="R34" i="11"/>
  <c r="T34" i="11" s="1"/>
  <c r="P34" i="11"/>
  <c r="F43" i="11"/>
  <c r="R18" i="11"/>
  <c r="T18" i="11" s="1"/>
  <c r="P18" i="11"/>
  <c r="Q16" i="12"/>
  <c r="Q30" i="11"/>
  <c r="G42" i="11"/>
  <c r="Q14" i="11"/>
  <c r="R26" i="11"/>
  <c r="T26" i="11" s="1"/>
  <c r="P26" i="11"/>
  <c r="M36" i="10"/>
  <c r="N28" i="10"/>
  <c r="P28" i="10" s="1"/>
  <c r="L28" i="10"/>
  <c r="R34" i="9"/>
  <c r="P34" i="9"/>
  <c r="Q30" i="9"/>
  <c r="Q26" i="9"/>
  <c r="F42" i="9"/>
  <c r="Q38" i="9"/>
  <c r="R16" i="9"/>
  <c r="P16" i="9"/>
  <c r="Q30" i="8"/>
  <c r="Q26" i="8"/>
  <c r="P21" i="8"/>
  <c r="R21" i="8"/>
  <c r="T21" i="8" s="1"/>
  <c r="Q18" i="8"/>
  <c r="P23" i="7"/>
  <c r="F43" i="7"/>
  <c r="R23" i="7"/>
  <c r="Q20" i="7"/>
  <c r="M15" i="6"/>
  <c r="G42" i="6"/>
  <c r="F42" i="8"/>
  <c r="M32" i="6"/>
  <c r="F43" i="6"/>
  <c r="L23" i="6"/>
  <c r="N23" i="6"/>
  <c r="M16" i="6"/>
  <c r="G43" i="4"/>
  <c r="P29" i="4"/>
  <c r="R29" i="4"/>
  <c r="T29" i="4" s="1"/>
  <c r="Q26" i="4"/>
  <c r="P21" i="4"/>
  <c r="R21" i="4"/>
  <c r="T21" i="4" s="1"/>
  <c r="Q18" i="4"/>
  <c r="P27" i="3"/>
  <c r="R27" i="3"/>
  <c r="T27" i="3" s="1"/>
  <c r="Q24" i="3"/>
  <c r="P11" i="3"/>
  <c r="R11" i="3"/>
  <c r="T11" i="3" s="1"/>
  <c r="Q8" i="3"/>
  <c r="G41" i="3"/>
  <c r="R43" i="2"/>
  <c r="R42" i="2"/>
  <c r="R23" i="5"/>
  <c r="P23" i="5"/>
  <c r="F43" i="5"/>
  <c r="G42" i="4"/>
  <c r="F41" i="3"/>
  <c r="G43" i="3"/>
  <c r="Q33" i="23"/>
  <c r="Q25" i="23"/>
  <c r="Q17" i="23"/>
  <c r="Q9" i="23"/>
  <c r="P34" i="5"/>
  <c r="R34" i="5"/>
  <c r="T34" i="5" s="1"/>
  <c r="P30" i="5"/>
  <c r="R30" i="5"/>
  <c r="T30" i="5" s="1"/>
  <c r="Q27" i="5"/>
  <c r="P14" i="5"/>
  <c r="R14" i="5"/>
  <c r="T14" i="5" s="1"/>
  <c r="Q11" i="5"/>
  <c r="L36" i="21"/>
  <c r="N36" i="21"/>
  <c r="P36" i="21" s="1"/>
  <c r="L24" i="21"/>
  <c r="N24" i="21"/>
  <c r="P24" i="21" s="1"/>
  <c r="M21" i="21"/>
  <c r="M9" i="21"/>
  <c r="M33" i="37"/>
  <c r="L30" i="37"/>
  <c r="N30" i="37"/>
  <c r="P30" i="37" s="1"/>
  <c r="L18" i="37"/>
  <c r="N18" i="37"/>
  <c r="P18" i="37" s="1"/>
  <c r="F42" i="1"/>
  <c r="M32" i="1"/>
  <c r="L29" i="1"/>
  <c r="N29" i="1"/>
  <c r="P29" i="1" s="1"/>
  <c r="L17" i="1"/>
  <c r="N17" i="1"/>
  <c r="R8" i="23"/>
  <c r="R23" i="23"/>
  <c r="F43" i="21"/>
  <c r="X8" i="26" l="1"/>
  <c r="P35" i="10"/>
  <c r="T35" i="4"/>
  <c r="X35" i="2"/>
  <c r="T35" i="23"/>
  <c r="L42" i="6"/>
  <c r="P42" i="8"/>
  <c r="M43" i="15"/>
  <c r="P43" i="8"/>
  <c r="M43" i="1"/>
  <c r="T43" i="17"/>
  <c r="M43" i="37"/>
  <c r="T43" i="8"/>
  <c r="L43" i="35"/>
  <c r="P42" i="17"/>
  <c r="M42" i="37"/>
  <c r="Q44" i="3"/>
  <c r="P42" i="21"/>
  <c r="P43" i="4"/>
  <c r="P43" i="11"/>
  <c r="P44" i="20"/>
  <c r="P43" i="7"/>
  <c r="P44" i="3"/>
  <c r="L42" i="21"/>
  <c r="R44" i="3"/>
  <c r="M43" i="34"/>
  <c r="Q43" i="3"/>
  <c r="P42" i="23"/>
  <c r="Q43" i="9"/>
  <c r="P43" i="35"/>
  <c r="P44" i="12"/>
  <c r="P43" i="1"/>
  <c r="Q43" i="4"/>
  <c r="M42" i="15"/>
  <c r="P43" i="9"/>
  <c r="Q43" i="12"/>
  <c r="L42" i="34"/>
  <c r="T43" i="2"/>
  <c r="P42" i="10"/>
  <c r="L43" i="21"/>
  <c r="L43" i="33"/>
  <c r="Q43" i="14"/>
  <c r="M43" i="33"/>
  <c r="M42" i="21"/>
  <c r="M43" i="35"/>
  <c r="P42" i="4"/>
  <c r="P42" i="9"/>
  <c r="P43" i="16"/>
  <c r="X43" i="26"/>
  <c r="M43" i="29"/>
  <c r="R43" i="8"/>
  <c r="Q44" i="17"/>
  <c r="T43" i="4"/>
  <c r="Q42" i="8"/>
  <c r="P42" i="16"/>
  <c r="U43" i="2"/>
  <c r="Q42" i="3"/>
  <c r="R42" i="5"/>
  <c r="M43" i="6"/>
  <c r="N42" i="10"/>
  <c r="L42" i="35"/>
  <c r="M43" i="21"/>
  <c r="Q42" i="9"/>
  <c r="Q42" i="4"/>
  <c r="L42" i="1"/>
  <c r="Q42" i="11"/>
  <c r="Q42" i="14"/>
  <c r="P43" i="17"/>
  <c r="L42" i="29"/>
  <c r="P43" i="23"/>
  <c r="M42" i="34"/>
  <c r="M43" i="36"/>
  <c r="Q42" i="17"/>
  <c r="P43" i="21"/>
  <c r="Q42" i="12"/>
  <c r="M42" i="6"/>
  <c r="Q43" i="8"/>
  <c r="P42" i="11"/>
  <c r="P42" i="12"/>
  <c r="Q42" i="18"/>
  <c r="Q43" i="17"/>
  <c r="T43" i="26"/>
  <c r="P42" i="35"/>
  <c r="U42" i="2"/>
  <c r="T42" i="5"/>
  <c r="T42" i="2"/>
  <c r="L43" i="1"/>
  <c r="L43" i="29"/>
  <c r="T42" i="17"/>
  <c r="M42" i="36"/>
  <c r="M42" i="29"/>
  <c r="M42" i="1"/>
  <c r="M42" i="35"/>
  <c r="N43" i="21"/>
  <c r="L43" i="6"/>
  <c r="T43" i="11"/>
  <c r="Q43" i="11"/>
  <c r="P42" i="20"/>
  <c r="Q42" i="20"/>
  <c r="M42" i="33"/>
  <c r="T43" i="9"/>
  <c r="L43" i="13"/>
  <c r="P42" i="5"/>
  <c r="L42" i="36"/>
  <c r="Q43" i="7"/>
  <c r="T42" i="8"/>
  <c r="P43" i="5"/>
  <c r="T8" i="23"/>
  <c r="T23" i="5"/>
  <c r="T43" i="5" s="1"/>
  <c r="R43" i="5"/>
  <c r="T23" i="7"/>
  <c r="T43" i="7" s="1"/>
  <c r="R43" i="7"/>
  <c r="T34" i="9"/>
  <c r="Q43" i="5"/>
  <c r="R42" i="8"/>
  <c r="R43" i="9"/>
  <c r="N42" i="15"/>
  <c r="P15" i="15"/>
  <c r="P42" i="15" s="1"/>
  <c r="P8" i="21"/>
  <c r="X8" i="2"/>
  <c r="N44" i="13"/>
  <c r="P31" i="13"/>
  <c r="P44" i="13" s="1"/>
  <c r="R42" i="14"/>
  <c r="T15" i="14"/>
  <c r="T42" i="14" s="1"/>
  <c r="Q43" i="16"/>
  <c r="Q43" i="20"/>
  <c r="R43" i="20"/>
  <c r="T23" i="20"/>
  <c r="T43" i="20" s="1"/>
  <c r="P42" i="18"/>
  <c r="P8" i="33"/>
  <c r="L43" i="37"/>
  <c r="T8" i="7"/>
  <c r="L44" i="10"/>
  <c r="M43" i="10"/>
  <c r="P43" i="12"/>
  <c r="P43" i="14"/>
  <c r="Q42" i="16"/>
  <c r="R42" i="20"/>
  <c r="N43" i="29"/>
  <c r="P23" i="29"/>
  <c r="P43" i="29" s="1"/>
  <c r="L42" i="33"/>
  <c r="L43" i="36"/>
  <c r="T42" i="4"/>
  <c r="N43" i="1"/>
  <c r="P17" i="1"/>
  <c r="P42" i="1" s="1"/>
  <c r="N42" i="1"/>
  <c r="N43" i="6"/>
  <c r="P23" i="6"/>
  <c r="P43" i="6" s="1"/>
  <c r="L42" i="13"/>
  <c r="R42" i="16"/>
  <c r="T15" i="16"/>
  <c r="R43" i="17"/>
  <c r="Q44" i="20"/>
  <c r="Q42" i="23"/>
  <c r="V42" i="2"/>
  <c r="X15" i="2"/>
  <c r="X42" i="2" s="1"/>
  <c r="T23" i="3"/>
  <c r="T43" i="3" s="1"/>
  <c r="R43" i="3"/>
  <c r="M44" i="13"/>
  <c r="N42" i="34"/>
  <c r="P15" i="34"/>
  <c r="P42" i="34" s="1"/>
  <c r="R43" i="4"/>
  <c r="P42" i="7"/>
  <c r="Q42" i="7"/>
  <c r="T44" i="12"/>
  <c r="Q44" i="12"/>
  <c r="V43" i="26"/>
  <c r="N43" i="15"/>
  <c r="P23" i="15"/>
  <c r="P43" i="15" s="1"/>
  <c r="P8" i="36"/>
  <c r="N42" i="21"/>
  <c r="T15" i="3"/>
  <c r="T42" i="3" s="1"/>
  <c r="R42" i="3"/>
  <c r="N44" i="10"/>
  <c r="M44" i="10"/>
  <c r="T32" i="11"/>
  <c r="M42" i="13"/>
  <c r="L43" i="10"/>
  <c r="R42" i="17"/>
  <c r="T44" i="20"/>
  <c r="P44" i="17"/>
  <c r="N42" i="35"/>
  <c r="R43" i="11"/>
  <c r="R42" i="9"/>
  <c r="T16" i="9"/>
  <c r="T42" i="9" s="1"/>
  <c r="N42" i="13"/>
  <c r="P15" i="13"/>
  <c r="Q43" i="23"/>
  <c r="N42" i="37"/>
  <c r="P15" i="37"/>
  <c r="R42" i="4"/>
  <c r="P15" i="6"/>
  <c r="P42" i="6" s="1"/>
  <c r="N42" i="6"/>
  <c r="T8" i="9"/>
  <c r="R44" i="12"/>
  <c r="L44" i="13"/>
  <c r="P42" i="14"/>
  <c r="L43" i="15"/>
  <c r="X11" i="26"/>
  <c r="P43" i="20"/>
  <c r="R42" i="18"/>
  <c r="T15" i="18"/>
  <c r="T42" i="18" s="1"/>
  <c r="T31" i="3"/>
  <c r="P44" i="10"/>
  <c r="P11" i="15"/>
  <c r="M42" i="10"/>
  <c r="R43" i="12"/>
  <c r="T23" i="12"/>
  <c r="T43" i="12" s="1"/>
  <c r="R44" i="20"/>
  <c r="T42" i="26"/>
  <c r="U43" i="26"/>
  <c r="N43" i="34"/>
  <c r="P23" i="34"/>
  <c r="P43" i="34" s="1"/>
  <c r="P42" i="36"/>
  <c r="N43" i="36"/>
  <c r="P23" i="36"/>
  <c r="P43" i="36" s="1"/>
  <c r="N43" i="35"/>
  <c r="R43" i="23"/>
  <c r="T23" i="23"/>
  <c r="T43" i="23" s="1"/>
  <c r="R42" i="12"/>
  <c r="T15" i="12"/>
  <c r="T42" i="12" s="1"/>
  <c r="R43" i="16"/>
  <c r="T23" i="16"/>
  <c r="T43" i="16" s="1"/>
  <c r="N42" i="29"/>
  <c r="P15" i="29"/>
  <c r="P42" i="29" s="1"/>
  <c r="P8" i="34"/>
  <c r="L42" i="37"/>
  <c r="V43" i="2"/>
  <c r="X23" i="2"/>
  <c r="X43" i="2" s="1"/>
  <c r="P43" i="3"/>
  <c r="N43" i="13"/>
  <c r="P23" i="13"/>
  <c r="P43" i="13" s="1"/>
  <c r="L42" i="15"/>
  <c r="U42" i="26"/>
  <c r="V42" i="26"/>
  <c r="X15" i="26"/>
  <c r="X42" i="26" s="1"/>
  <c r="T15" i="7"/>
  <c r="T42" i="7" s="1"/>
  <c r="R42" i="7"/>
  <c r="P8" i="10"/>
  <c r="N43" i="33"/>
  <c r="P23" i="33"/>
  <c r="P43" i="33" s="1"/>
  <c r="P34" i="35"/>
  <c r="Q42" i="5"/>
  <c r="N43" i="37"/>
  <c r="P23" i="37"/>
  <c r="P43" i="37" s="1"/>
  <c r="R42" i="23"/>
  <c r="T15" i="23"/>
  <c r="T42" i="23" s="1"/>
  <c r="P42" i="3"/>
  <c r="L42" i="10"/>
  <c r="T42" i="11"/>
  <c r="T8" i="12"/>
  <c r="T8" i="11"/>
  <c r="M43" i="13"/>
  <c r="N43" i="10"/>
  <c r="P23" i="10"/>
  <c r="P43" i="10" s="1"/>
  <c r="R43" i="14"/>
  <c r="T23" i="14"/>
  <c r="T43" i="14" s="1"/>
  <c r="T42" i="20"/>
  <c r="R44" i="17"/>
  <c r="T31" i="17"/>
  <c r="T44" i="17" s="1"/>
  <c r="L43" i="34"/>
  <c r="P32" i="36"/>
  <c r="N42" i="33"/>
  <c r="P15" i="33"/>
  <c r="P42" i="33" s="1"/>
  <c r="N42" i="36"/>
  <c r="R42" i="11"/>
  <c r="T44" i="3" l="1"/>
  <c r="P42" i="37"/>
  <c r="P42" i="13"/>
  <c r="T42" i="16"/>
  <c r="H39" i="10" l="1"/>
  <c r="AE11" i="24" l="1"/>
  <c r="H41" i="6"/>
  <c r="AO11" i="24"/>
  <c r="H41" i="8"/>
  <c r="H39" i="8"/>
  <c r="BK11" i="24"/>
  <c r="H39" i="13"/>
  <c r="H41" i="13"/>
  <c r="AW11" i="24"/>
  <c r="H41" i="10"/>
  <c r="BG11" i="24"/>
  <c r="H41" i="12"/>
  <c r="H39" i="12"/>
  <c r="AH11" i="24"/>
  <c r="H41" i="7"/>
  <c r="H39" i="7"/>
  <c r="AS11" i="24"/>
  <c r="H41" i="9"/>
  <c r="AZ11" i="24"/>
  <c r="H39" i="11"/>
  <c r="H41" i="11"/>
  <c r="AE42" i="24" l="1"/>
  <c r="AH42" i="24"/>
  <c r="AH40" i="24"/>
  <c r="F19" i="25" s="1"/>
  <c r="L19" i="25" s="1"/>
  <c r="AO42" i="24"/>
  <c r="AO40" i="24"/>
  <c r="F20" i="25" s="1"/>
  <c r="L20" i="25" s="1"/>
  <c r="BK40" i="24"/>
  <c r="F25" i="25" s="1"/>
  <c r="L25" i="25" s="1"/>
  <c r="BK42" i="24"/>
  <c r="AZ40" i="24"/>
  <c r="F23" i="25" s="1"/>
  <c r="L23" i="25" s="1"/>
  <c r="AZ42" i="24"/>
  <c r="AW42" i="24"/>
  <c r="AW40" i="24"/>
  <c r="F22" i="25" s="1"/>
  <c r="L22" i="25" s="1"/>
  <c r="AS40" i="24"/>
  <c r="F21" i="25" s="1"/>
  <c r="L21" i="25" s="1"/>
  <c r="AS42" i="24"/>
  <c r="BG42" i="24"/>
  <c r="BG40" i="24"/>
  <c r="F24" i="25" s="1"/>
  <c r="L24" i="25" s="1"/>
  <c r="P36" i="25" l="1"/>
  <c r="P44" i="25"/>
  <c r="P27" i="25"/>
  <c r="P19" i="25" l="1"/>
  <c r="L39" i="3"/>
  <c r="H39" i="3"/>
  <c r="H39" i="4"/>
  <c r="D39" i="26"/>
  <c r="D39" i="2"/>
  <c r="D39" i="4"/>
  <c r="D39" i="5"/>
  <c r="CG32" i="24" l="1"/>
  <c r="L39" i="17"/>
  <c r="L44" i="17"/>
  <c r="P32" i="24"/>
  <c r="H44" i="3"/>
  <c r="CC32" i="24"/>
  <c r="L44" i="20"/>
  <c r="L39" i="20"/>
  <c r="AI32" i="24"/>
  <c r="L44" i="7"/>
  <c r="L39" i="7"/>
  <c r="AG32" i="24"/>
  <c r="D44" i="7"/>
  <c r="D39" i="7"/>
  <c r="AP32" i="24"/>
  <c r="L44" i="8"/>
  <c r="L39" i="8"/>
  <c r="D44" i="23"/>
  <c r="CP32" i="24"/>
  <c r="CP40" i="24" s="1"/>
  <c r="D13" i="25" s="1"/>
  <c r="J13" i="25" s="1"/>
  <c r="Z32" i="24"/>
  <c r="D44" i="5"/>
  <c r="CT32" i="24"/>
  <c r="CT40" i="24" s="1"/>
  <c r="D32" i="25" s="1"/>
  <c r="D44" i="26"/>
  <c r="CI32" i="24"/>
  <c r="D39" i="18"/>
  <c r="D44" i="18"/>
  <c r="AY32" i="24"/>
  <c r="D44" i="11"/>
  <c r="D39" i="11"/>
  <c r="E32" i="24"/>
  <c r="H39" i="1"/>
  <c r="H44" i="1"/>
  <c r="CW32" i="24"/>
  <c r="CW40" i="24" s="1"/>
  <c r="G32" i="25" s="1"/>
  <c r="M32" i="25" s="1"/>
  <c r="Q36" i="25" s="1"/>
  <c r="P44" i="26"/>
  <c r="V32" i="24"/>
  <c r="D44" i="4"/>
  <c r="D32" i="24"/>
  <c r="D44" i="1"/>
  <c r="D39" i="1"/>
  <c r="AD32" i="24"/>
  <c r="D44" i="6"/>
  <c r="D39" i="6"/>
  <c r="H44" i="2"/>
  <c r="K32" i="24"/>
  <c r="L44" i="3"/>
  <c r="Q32" i="24"/>
  <c r="AE32" i="24"/>
  <c r="H44" i="6"/>
  <c r="H39" i="6"/>
  <c r="BX32" i="24"/>
  <c r="BX40" i="24" s="1"/>
  <c r="F28" i="25" s="1"/>
  <c r="L28" i="25" s="1"/>
  <c r="H39" i="16"/>
  <c r="H44" i="16"/>
  <c r="BA32" i="24"/>
  <c r="L39" i="11"/>
  <c r="L44" i="11"/>
  <c r="CK32" i="24"/>
  <c r="L39" i="18"/>
  <c r="L44" i="18"/>
  <c r="D44" i="2"/>
  <c r="J32" i="24"/>
  <c r="H44" i="23"/>
  <c r="CQ32" i="24"/>
  <c r="W32" i="24"/>
  <c r="H44" i="4"/>
  <c r="BY32" i="24"/>
  <c r="L44" i="16"/>
  <c r="L39" i="16"/>
  <c r="J32" i="25" l="1"/>
  <c r="N36" i="25" s="1"/>
  <c r="CQ40" i="24"/>
  <c r="E13" i="25" s="1"/>
  <c r="K13" i="25" s="1"/>
  <c r="CG45" i="24"/>
  <c r="CG40" i="24"/>
  <c r="G30" i="25" s="1"/>
  <c r="M30" i="25" s="1"/>
  <c r="P45" i="24"/>
  <c r="P40" i="24"/>
  <c r="E15" i="25" s="1"/>
  <c r="K15" i="25" s="1"/>
  <c r="CC40" i="24"/>
  <c r="G29" i="25" s="1"/>
  <c r="M29" i="25" s="1"/>
  <c r="CC45" i="24"/>
  <c r="AI45" i="24"/>
  <c r="AI40" i="24"/>
  <c r="G19" i="25" s="1"/>
  <c r="M19" i="25" s="1"/>
  <c r="Q33" i="25" s="1"/>
  <c r="AG45" i="24"/>
  <c r="AG40" i="24"/>
  <c r="E19" i="25" s="1"/>
  <c r="K19" i="25" s="1"/>
  <c r="AP40" i="24"/>
  <c r="G20" i="25" s="1"/>
  <c r="M20" i="25" s="1"/>
  <c r="AP45" i="24"/>
  <c r="AD40" i="24"/>
  <c r="E18" i="25" s="1"/>
  <c r="K18" i="25" s="1"/>
  <c r="AD45" i="24"/>
  <c r="E45" i="24"/>
  <c r="E40" i="24"/>
  <c r="F11" i="25" s="1"/>
  <c r="L11" i="25" s="1"/>
  <c r="Z45" i="24"/>
  <c r="Z40" i="24"/>
  <c r="D17" i="25" s="1"/>
  <c r="J17" i="25" s="1"/>
  <c r="Q40" i="24"/>
  <c r="F15" i="25" s="1"/>
  <c r="L15" i="25" s="1"/>
  <c r="Q45" i="24"/>
  <c r="W40" i="24"/>
  <c r="E16" i="25" s="1"/>
  <c r="K16" i="25" s="1"/>
  <c r="W45" i="24"/>
  <c r="J40" i="24"/>
  <c r="D14" i="25" s="1"/>
  <c r="J14" i="25" s="1"/>
  <c r="J45" i="24"/>
  <c r="BA40" i="24"/>
  <c r="G23" i="25" s="1"/>
  <c r="M23" i="25" s="1"/>
  <c r="BA45" i="24"/>
  <c r="BY40" i="24"/>
  <c r="G28" i="25" s="1"/>
  <c r="M28" i="25" s="1"/>
  <c r="BY45" i="24"/>
  <c r="CK40" i="24"/>
  <c r="G31" i="25" s="1"/>
  <c r="M31" i="25" s="1"/>
  <c r="CK45" i="24"/>
  <c r="V40" i="24"/>
  <c r="D16" i="25" s="1"/>
  <c r="J16" i="25" s="1"/>
  <c r="V45" i="24"/>
  <c r="CI40" i="24"/>
  <c r="E31" i="25" s="1"/>
  <c r="K31" i="25" s="1"/>
  <c r="CI45" i="24"/>
  <c r="AE45" i="24"/>
  <c r="AE40" i="24"/>
  <c r="F18" i="25" s="1"/>
  <c r="L18" i="25" s="1"/>
  <c r="K40" i="24"/>
  <c r="E14" i="25" s="1"/>
  <c r="K14" i="25" s="1"/>
  <c r="K45" i="24"/>
  <c r="D45" i="24"/>
  <c r="D40" i="24"/>
  <c r="E11" i="25" s="1"/>
  <c r="K11" i="25" s="1"/>
  <c r="AY45" i="24"/>
  <c r="AY40" i="24"/>
  <c r="E23" i="25" s="1"/>
  <c r="O33" i="25" l="1"/>
  <c r="N33" i="25"/>
  <c r="P33" i="25"/>
  <c r="Q40" i="25"/>
  <c r="Q44" i="25"/>
  <c r="K23" i="25"/>
  <c r="O44" i="25" s="1"/>
  <c r="O13" i="25"/>
  <c r="Q19" i="25"/>
  <c r="N19" i="25"/>
  <c r="P13" i="25"/>
  <c r="E42" i="25"/>
  <c r="J42" i="25"/>
  <c r="F42" i="25"/>
  <c r="G42" i="25"/>
  <c r="D42" i="25"/>
  <c r="L42" i="25"/>
  <c r="Q23" i="25"/>
  <c r="N13" i="25"/>
  <c r="N15" i="25" s="1"/>
  <c r="K42" i="25" l="1"/>
  <c r="O27" i="25"/>
  <c r="Q13" i="25"/>
  <c r="Q15" i="25" s="1"/>
  <c r="M42" i="25"/>
  <c r="O15" i="25"/>
  <c r="P15" i="25"/>
  <c r="Q27" i="25"/>
  <c r="F31" i="34" l="1"/>
  <c r="G31" i="34"/>
  <c r="DN32" i="28"/>
  <c r="E44" i="34"/>
  <c r="F31" i="33" l="1"/>
  <c r="DK32" i="28"/>
  <c r="G31" i="33"/>
  <c r="E44" i="33"/>
  <c r="O44" i="29"/>
  <c r="O44" i="36"/>
  <c r="I44" i="34"/>
  <c r="K31" i="34"/>
  <c r="M31" i="34" s="1"/>
  <c r="J31" i="34"/>
  <c r="N31" i="34" s="1"/>
  <c r="DO32" i="28"/>
  <c r="G31" i="29"/>
  <c r="F31" i="29"/>
  <c r="E44" i="29"/>
  <c r="O44" i="37"/>
  <c r="O39" i="35"/>
  <c r="O44" i="35"/>
  <c r="G44" i="34"/>
  <c r="F31" i="37"/>
  <c r="E44" i="37"/>
  <c r="CY45" i="28" s="1"/>
  <c r="G31" i="37"/>
  <c r="CY32" i="28"/>
  <c r="O44" i="33"/>
  <c r="J31" i="33"/>
  <c r="DL32" i="28"/>
  <c r="I44" i="33"/>
  <c r="K31" i="33"/>
  <c r="J31" i="35"/>
  <c r="DC32" i="28"/>
  <c r="K31" i="35"/>
  <c r="I44" i="35"/>
  <c r="F44" i="34"/>
  <c r="DB32" i="28"/>
  <c r="G31" i="35"/>
  <c r="F31" i="35"/>
  <c r="E44" i="35"/>
  <c r="O44" i="34"/>
  <c r="K31" i="37"/>
  <c r="J31" i="37"/>
  <c r="CZ32" i="28"/>
  <c r="I44" i="37"/>
  <c r="DI32" i="28"/>
  <c r="K31" i="36"/>
  <c r="I44" i="36"/>
  <c r="J31" i="36"/>
  <c r="DH32" i="28"/>
  <c r="E44" i="36"/>
  <c r="G31" i="36"/>
  <c r="F31" i="36"/>
  <c r="I44" i="29"/>
  <c r="K31" i="29"/>
  <c r="J31" i="29"/>
  <c r="L31" i="34" l="1"/>
  <c r="K44" i="29"/>
  <c r="M31" i="36"/>
  <c r="G44" i="36"/>
  <c r="J44" i="36"/>
  <c r="K44" i="37"/>
  <c r="M31" i="29"/>
  <c r="G44" i="29"/>
  <c r="F44" i="35"/>
  <c r="N31" i="35"/>
  <c r="L31" i="35"/>
  <c r="P31" i="34"/>
  <c r="N44" i="34"/>
  <c r="J44" i="35"/>
  <c r="N31" i="37"/>
  <c r="F44" i="37"/>
  <c r="L31" i="37"/>
  <c r="G44" i="33"/>
  <c r="M31" i="33"/>
  <c r="J44" i="29"/>
  <c r="F44" i="36"/>
  <c r="N31" i="36"/>
  <c r="L31" i="36"/>
  <c r="K44" i="36"/>
  <c r="G44" i="35"/>
  <c r="M31" i="35"/>
  <c r="K44" i="35"/>
  <c r="K44" i="33"/>
  <c r="J44" i="33"/>
  <c r="M31" i="37"/>
  <c r="G44" i="37"/>
  <c r="M44" i="34"/>
  <c r="L31" i="29"/>
  <c r="N31" i="29"/>
  <c r="F44" i="29"/>
  <c r="J44" i="34"/>
  <c r="J44" i="37"/>
  <c r="K44" i="34"/>
  <c r="N31" i="33"/>
  <c r="L31" i="33"/>
  <c r="F44" i="33"/>
  <c r="L44" i="34" l="1"/>
  <c r="P31" i="33"/>
  <c r="N44" i="33"/>
  <c r="N44" i="29"/>
  <c r="P31" i="29"/>
  <c r="L44" i="37"/>
  <c r="P44" i="34"/>
  <c r="P31" i="36"/>
  <c r="N44" i="36"/>
  <c r="M44" i="33"/>
  <c r="L44" i="35"/>
  <c r="M44" i="36"/>
  <c r="L44" i="29"/>
  <c r="P31" i="35"/>
  <c r="N44" i="35"/>
  <c r="L44" i="33"/>
  <c r="M44" i="37"/>
  <c r="M44" i="35"/>
  <c r="L44" i="36"/>
  <c r="P31" i="37"/>
  <c r="N44" i="37"/>
  <c r="M44" i="29"/>
  <c r="P44" i="37" l="1"/>
  <c r="P44" i="36"/>
  <c r="W44" i="26"/>
  <c r="CT32" i="28"/>
  <c r="F31" i="26"/>
  <c r="E44" i="26"/>
  <c r="G31" i="26"/>
  <c r="P44" i="35"/>
  <c r="P44" i="29"/>
  <c r="P44" i="33"/>
  <c r="G44" i="26" l="1"/>
  <c r="CV32" i="28"/>
  <c r="M44" i="26"/>
  <c r="O31" i="26"/>
  <c r="N31" i="26"/>
  <c r="I44" i="26"/>
  <c r="J31" i="26"/>
  <c r="K31" i="26"/>
  <c r="CU32" i="28"/>
  <c r="S31" i="26"/>
  <c r="R31" i="26"/>
  <c r="CW32" i="28"/>
  <c r="Q44" i="26"/>
  <c r="F44" i="26"/>
  <c r="V31" i="26" l="1"/>
  <c r="R44" i="26"/>
  <c r="U31" i="26"/>
  <c r="K44" i="26"/>
  <c r="N44" i="26"/>
  <c r="G31" i="23"/>
  <c r="E44" i="23"/>
  <c r="CP32" i="28"/>
  <c r="F31" i="23"/>
  <c r="S44" i="26"/>
  <c r="T31" i="26"/>
  <c r="J44" i="26"/>
  <c r="O44" i="26"/>
  <c r="X31" i="26" l="1"/>
  <c r="V44" i="26"/>
  <c r="G44" i="23"/>
  <c r="T44" i="26"/>
  <c r="F44" i="23"/>
  <c r="U44" i="26"/>
  <c r="X44" i="26" l="1"/>
  <c r="K31" i="9" l="1"/>
  <c r="AS32" i="28"/>
  <c r="I44" i="9"/>
  <c r="J31" i="9"/>
  <c r="K31" i="4"/>
  <c r="J31" i="4"/>
  <c r="W32" i="28"/>
  <c r="I44" i="4"/>
  <c r="BW32" i="28"/>
  <c r="E44" i="16"/>
  <c r="F31" i="16"/>
  <c r="G31" i="16"/>
  <c r="J31" i="14"/>
  <c r="I44" i="14"/>
  <c r="K31" i="14"/>
  <c r="BN32" i="28"/>
  <c r="BX32" i="28"/>
  <c r="K31" i="16"/>
  <c r="I44" i="16"/>
  <c r="J31" i="16"/>
  <c r="AA32" i="28"/>
  <c r="I44" i="5"/>
  <c r="K31" i="5"/>
  <c r="J31" i="5"/>
  <c r="CR32" i="28"/>
  <c r="N31" i="23"/>
  <c r="M44" i="23"/>
  <c r="O31" i="23"/>
  <c r="L32" i="28"/>
  <c r="N31" i="2"/>
  <c r="O31" i="2"/>
  <c r="M44" i="2"/>
  <c r="AG32" i="28"/>
  <c r="E44" i="7"/>
  <c r="G31" i="7"/>
  <c r="F31" i="7"/>
  <c r="BQ32" i="28"/>
  <c r="E44" i="15"/>
  <c r="F31" i="15"/>
  <c r="G31" i="15"/>
  <c r="AZ32" i="28"/>
  <c r="I44" i="11"/>
  <c r="K31" i="11"/>
  <c r="J31" i="11"/>
  <c r="CJ32" i="28"/>
  <c r="K31" i="18"/>
  <c r="J31" i="18"/>
  <c r="I44" i="18"/>
  <c r="AN32" i="28"/>
  <c r="G31" i="8"/>
  <c r="F31" i="8"/>
  <c r="E44" i="8"/>
  <c r="AH32" i="28"/>
  <c r="J31" i="7"/>
  <c r="K31" i="7"/>
  <c r="I44" i="7"/>
  <c r="K31" i="6"/>
  <c r="AE32" i="28"/>
  <c r="J31" i="6"/>
  <c r="I44" i="6"/>
  <c r="CQ32" i="28"/>
  <c r="J31" i="23"/>
  <c r="I44" i="23"/>
  <c r="K31" i="23"/>
  <c r="AR32" i="28"/>
  <c r="G31" i="9"/>
  <c r="F31" i="9"/>
  <c r="E44" i="9"/>
  <c r="AD32" i="28"/>
  <c r="E44" i="6"/>
  <c r="G31" i="6"/>
  <c r="F31" i="6"/>
  <c r="AO32" i="28"/>
  <c r="I44" i="8"/>
  <c r="J31" i="8"/>
  <c r="K31" i="8"/>
  <c r="AY32" i="28"/>
  <c r="G31" i="11"/>
  <c r="E44" i="11"/>
  <c r="F31" i="11"/>
  <c r="G31" i="18"/>
  <c r="CI32" i="28"/>
  <c r="F31" i="18"/>
  <c r="E44" i="18"/>
  <c r="K32" i="28"/>
  <c r="K31" i="2"/>
  <c r="I44" i="2"/>
  <c r="J31" i="2"/>
  <c r="J44" i="18" l="1"/>
  <c r="AY45" i="28"/>
  <c r="M31" i="6"/>
  <c r="G44" i="6"/>
  <c r="K44" i="23"/>
  <c r="Q31" i="23"/>
  <c r="AE45" i="28"/>
  <c r="J44" i="7"/>
  <c r="CJ45" i="28"/>
  <c r="F44" i="7"/>
  <c r="L45" i="28"/>
  <c r="K44" i="5"/>
  <c r="BN45" i="28"/>
  <c r="J44" i="14"/>
  <c r="J44" i="4"/>
  <c r="F44" i="18"/>
  <c r="K44" i="8"/>
  <c r="F44" i="9"/>
  <c r="F44" i="8"/>
  <c r="K44" i="14"/>
  <c r="AS45" i="28"/>
  <c r="J44" i="2"/>
  <c r="K45" i="28"/>
  <c r="CI45" i="28"/>
  <c r="J44" i="8"/>
  <c r="AD45" i="28"/>
  <c r="G44" i="9"/>
  <c r="AH45" i="28"/>
  <c r="G44" i="8"/>
  <c r="K44" i="18"/>
  <c r="J44" i="11"/>
  <c r="G44" i="15"/>
  <c r="BQ45" i="28"/>
  <c r="N44" i="2"/>
  <c r="J44" i="5"/>
  <c r="AA45" i="28"/>
  <c r="K44" i="16"/>
  <c r="G44" i="16"/>
  <c r="K44" i="2"/>
  <c r="F44" i="11"/>
  <c r="AO45" i="28"/>
  <c r="K44" i="6"/>
  <c r="AZ45" i="28"/>
  <c r="G44" i="7"/>
  <c r="O44" i="2"/>
  <c r="O44" i="23"/>
  <c r="K44" i="4"/>
  <c r="G44" i="18"/>
  <c r="G44" i="11"/>
  <c r="L31" i="6"/>
  <c r="N31" i="6"/>
  <c r="F44" i="6"/>
  <c r="AR45" i="28"/>
  <c r="J44" i="23"/>
  <c r="P31" i="23"/>
  <c r="R31" i="23"/>
  <c r="J44" i="6"/>
  <c r="K44" i="7"/>
  <c r="AN45" i="28"/>
  <c r="K44" i="11"/>
  <c r="F44" i="15"/>
  <c r="AG45" i="28"/>
  <c r="N44" i="23"/>
  <c r="J44" i="16"/>
  <c r="F44" i="16"/>
  <c r="W45" i="28"/>
  <c r="J44" i="9"/>
  <c r="K44" i="9"/>
  <c r="P44" i="23" l="1"/>
  <c r="L44" i="6"/>
  <c r="Q44" i="23"/>
  <c r="T31" i="23"/>
  <c r="R44" i="23"/>
  <c r="N44" i="6"/>
  <c r="M44" i="6"/>
  <c r="T44" i="23" l="1"/>
  <c r="O44" i="21" l="1"/>
  <c r="G31" i="21" l="1"/>
  <c r="F31" i="21"/>
  <c r="G32" i="28"/>
  <c r="E44" i="21"/>
  <c r="H32" i="28"/>
  <c r="K31" i="21"/>
  <c r="J31" i="21"/>
  <c r="I44" i="21"/>
  <c r="M31" i="21" l="1"/>
  <c r="G44" i="21"/>
  <c r="K44" i="21"/>
  <c r="G45" i="28"/>
  <c r="J44" i="21"/>
  <c r="H45" i="28"/>
  <c r="L31" i="21"/>
  <c r="N31" i="21"/>
  <c r="F44" i="21"/>
  <c r="L44" i="21" l="1"/>
  <c r="P31" i="21"/>
  <c r="N44" i="21"/>
  <c r="M44" i="21"/>
  <c r="P44" i="21" l="1"/>
  <c r="S44" i="16" l="1"/>
  <c r="S44" i="4" l="1"/>
  <c r="S44" i="5"/>
  <c r="W44" i="2" l="1"/>
  <c r="O44" i="1" l="1"/>
  <c r="O44" i="6"/>
  <c r="P31" i="6"/>
  <c r="S44" i="18"/>
  <c r="S44" i="9"/>
  <c r="S44" i="8"/>
  <c r="S44" i="14"/>
  <c r="O44" i="15"/>
  <c r="S44" i="11"/>
  <c r="P44" i="6" l="1"/>
  <c r="G31" i="1" l="1"/>
  <c r="E44" i="1"/>
  <c r="D32" i="28"/>
  <c r="F31" i="1"/>
  <c r="K31" i="1"/>
  <c r="I44" i="1"/>
  <c r="J31" i="1"/>
  <c r="E32" i="28"/>
  <c r="R31" i="2"/>
  <c r="M32" i="28"/>
  <c r="Q44" i="2"/>
  <c r="S31" i="2"/>
  <c r="R44" i="2" l="1"/>
  <c r="T31" i="2"/>
  <c r="J44" i="1"/>
  <c r="AP32" i="28"/>
  <c r="M44" i="8"/>
  <c r="N31" i="8"/>
  <c r="O31" i="8"/>
  <c r="G44" i="1"/>
  <c r="M31" i="1"/>
  <c r="O31" i="9"/>
  <c r="N31" i="9"/>
  <c r="AT32" i="28"/>
  <c r="M44" i="9"/>
  <c r="M44" i="7"/>
  <c r="O31" i="7"/>
  <c r="AI32" i="28"/>
  <c r="N31" i="7"/>
  <c r="L31" i="1"/>
  <c r="F44" i="1"/>
  <c r="N31" i="1"/>
  <c r="X32" i="28"/>
  <c r="O31" i="4"/>
  <c r="M44" i="4"/>
  <c r="N31" i="4"/>
  <c r="S44" i="2"/>
  <c r="U31" i="2"/>
  <c r="J32" i="28"/>
  <c r="E44" i="2"/>
  <c r="G31" i="2"/>
  <c r="F31" i="2"/>
  <c r="N31" i="5"/>
  <c r="O31" i="5"/>
  <c r="M44" i="5"/>
  <c r="AB32" i="28"/>
  <c r="BY32" i="28"/>
  <c r="N31" i="16"/>
  <c r="O31" i="16"/>
  <c r="M44" i="16"/>
  <c r="M45" i="28"/>
  <c r="BO32" i="28"/>
  <c r="M44" i="14"/>
  <c r="N31" i="14"/>
  <c r="O31" i="14"/>
  <c r="D45" i="28"/>
  <c r="CK32" i="28"/>
  <c r="O31" i="18"/>
  <c r="M44" i="18"/>
  <c r="N31" i="18"/>
  <c r="E45" i="28"/>
  <c r="K44" i="1"/>
  <c r="BR32" i="28"/>
  <c r="J31" i="15"/>
  <c r="K31" i="15"/>
  <c r="I44" i="15"/>
  <c r="BA32" i="28"/>
  <c r="M44" i="11"/>
  <c r="N31" i="11"/>
  <c r="O31" i="11"/>
  <c r="BA45" i="28" l="1"/>
  <c r="J44" i="15"/>
  <c r="L31" i="15"/>
  <c r="N31" i="15"/>
  <c r="O44" i="11"/>
  <c r="Q31" i="11"/>
  <c r="BR45" i="28"/>
  <c r="O44" i="18"/>
  <c r="Q31" i="18"/>
  <c r="O44" i="14"/>
  <c r="BO45" i="28"/>
  <c r="O44" i="16"/>
  <c r="Q31" i="16"/>
  <c r="N44" i="5"/>
  <c r="F44" i="2"/>
  <c r="V31" i="2"/>
  <c r="J45" i="28"/>
  <c r="V32" i="28"/>
  <c r="G31" i="4"/>
  <c r="E44" i="4"/>
  <c r="F31" i="4"/>
  <c r="AI45" i="28"/>
  <c r="O44" i="9"/>
  <c r="Q31" i="9"/>
  <c r="N44" i="8"/>
  <c r="R31" i="8"/>
  <c r="P31" i="8"/>
  <c r="N44" i="11"/>
  <c r="P31" i="11"/>
  <c r="R31" i="11"/>
  <c r="N44" i="18"/>
  <c r="P31" i="18"/>
  <c r="R31" i="18"/>
  <c r="CK45" i="28"/>
  <c r="AB45" i="28"/>
  <c r="U44" i="2"/>
  <c r="O44" i="4"/>
  <c r="O44" i="7"/>
  <c r="Q31" i="7"/>
  <c r="Z32" i="28"/>
  <c r="G31" i="5"/>
  <c r="E44" i="5"/>
  <c r="F31" i="5"/>
  <c r="T44" i="2"/>
  <c r="K44" i="15"/>
  <c r="M31" i="15"/>
  <c r="N44" i="14"/>
  <c r="N44" i="16"/>
  <c r="P31" i="16"/>
  <c r="R31" i="16"/>
  <c r="BM32" i="28"/>
  <c r="G31" i="14"/>
  <c r="F31" i="14"/>
  <c r="E44" i="14"/>
  <c r="G44" i="2"/>
  <c r="X45" i="28"/>
  <c r="L44" i="1"/>
  <c r="AT45" i="28"/>
  <c r="AP45" i="28"/>
  <c r="BY45" i="28"/>
  <c r="O44" i="5"/>
  <c r="N44" i="4"/>
  <c r="P31" i="1"/>
  <c r="N44" i="1"/>
  <c r="N44" i="7"/>
  <c r="P31" i="7"/>
  <c r="R31" i="7"/>
  <c r="N44" i="9"/>
  <c r="P31" i="9"/>
  <c r="R31" i="9"/>
  <c r="M44" i="1"/>
  <c r="O44" i="8"/>
  <c r="Q31" i="8"/>
  <c r="Q44" i="8" l="1"/>
  <c r="BM45" i="28"/>
  <c r="R31" i="5"/>
  <c r="P31" i="5"/>
  <c r="F44" i="5"/>
  <c r="Z45" i="28"/>
  <c r="R44" i="18"/>
  <c r="T31" i="18"/>
  <c r="T31" i="11"/>
  <c r="R44" i="11"/>
  <c r="P44" i="8"/>
  <c r="Q44" i="9"/>
  <c r="G44" i="4"/>
  <c r="Q31" i="4"/>
  <c r="V44" i="2"/>
  <c r="X31" i="2"/>
  <c r="Q44" i="18"/>
  <c r="T31" i="9"/>
  <c r="R44" i="9"/>
  <c r="R44" i="7"/>
  <c r="T31" i="7"/>
  <c r="T31" i="16"/>
  <c r="R44" i="16"/>
  <c r="Q44" i="7"/>
  <c r="P44" i="18"/>
  <c r="P44" i="11"/>
  <c r="T31" i="8"/>
  <c r="R44" i="8"/>
  <c r="F44" i="4"/>
  <c r="P31" i="4"/>
  <c r="R31" i="4"/>
  <c r="V45" i="28"/>
  <c r="Q44" i="16"/>
  <c r="P44" i="7"/>
  <c r="F44" i="14"/>
  <c r="R31" i="14"/>
  <c r="P31" i="14"/>
  <c r="P44" i="16"/>
  <c r="P31" i="15"/>
  <c r="N44" i="15"/>
  <c r="P44" i="9"/>
  <c r="P44" i="1"/>
  <c r="G44" i="14"/>
  <c r="Q31" i="14"/>
  <c r="M44" i="15"/>
  <c r="G44" i="5"/>
  <c r="Q31" i="5"/>
  <c r="Q44" i="11"/>
  <c r="L44" i="15"/>
  <c r="Q44" i="14" l="1"/>
  <c r="P44" i="14"/>
  <c r="P44" i="15"/>
  <c r="T31" i="14"/>
  <c r="R44" i="14"/>
  <c r="T44" i="16"/>
  <c r="P44" i="5"/>
  <c r="R44" i="4"/>
  <c r="T31" i="4"/>
  <c r="T44" i="7"/>
  <c r="X44" i="2"/>
  <c r="Q44" i="4"/>
  <c r="T44" i="11"/>
  <c r="Q44" i="5"/>
  <c r="P44" i="4"/>
  <c r="T44" i="8"/>
  <c r="T44" i="9"/>
  <c r="T44" i="18"/>
  <c r="R44" i="5"/>
  <c r="T31" i="5"/>
  <c r="T44" i="4" l="1"/>
  <c r="T44" i="14"/>
  <c r="T44" i="5"/>
  <c r="W39" i="2" l="1"/>
  <c r="W41" i="2"/>
  <c r="S39" i="17" l="1"/>
  <c r="S41" i="17"/>
  <c r="S41" i="9"/>
  <c r="S39" i="9"/>
  <c r="O41" i="21"/>
  <c r="O39" i="21"/>
  <c r="S39" i="12"/>
  <c r="S41" i="12"/>
  <c r="S41" i="8"/>
  <c r="S39" i="8"/>
  <c r="S39" i="4"/>
  <c r="S41" i="4"/>
  <c r="S41" i="11"/>
  <c r="S39" i="11"/>
  <c r="W39" i="26"/>
  <c r="W41" i="26"/>
  <c r="O41" i="6"/>
  <c r="O39" i="6"/>
  <c r="O39" i="10"/>
  <c r="O41" i="10"/>
  <c r="S41" i="16"/>
  <c r="S39" i="16"/>
  <c r="S39" i="5"/>
  <c r="S41" i="5"/>
  <c r="S41" i="18"/>
  <c r="S39" i="23" l="1"/>
  <c r="S41" i="23"/>
  <c r="S41" i="20"/>
  <c r="S39" i="20"/>
  <c r="S39" i="3"/>
  <c r="S41" i="3"/>
  <c r="O41" i="15"/>
  <c r="O39" i="15"/>
  <c r="O41" i="13"/>
  <c r="O39" i="13"/>
  <c r="S41" i="14"/>
  <c r="S39" i="14"/>
  <c r="O41" i="34" l="1"/>
  <c r="O39" i="34"/>
  <c r="O41" i="33"/>
  <c r="O39" i="33"/>
  <c r="O41" i="29" l="1"/>
  <c r="O39" i="29"/>
  <c r="O41" i="37"/>
  <c r="O39" i="37"/>
  <c r="J12" i="29" l="1"/>
  <c r="I41" i="29"/>
  <c r="K12" i="29"/>
  <c r="I39" i="29"/>
  <c r="F12" i="34"/>
  <c r="G12" i="34"/>
  <c r="DN13" i="28"/>
  <c r="E41" i="34"/>
  <c r="E39" i="34"/>
  <c r="DN40" i="28" s="1"/>
  <c r="E38" i="27" s="1"/>
  <c r="N38" i="27" s="1"/>
  <c r="J12" i="34"/>
  <c r="I41" i="34"/>
  <c r="DO13" i="28"/>
  <c r="DO40" i="28" s="1"/>
  <c r="F38" i="27" s="1"/>
  <c r="O38" i="27" s="1"/>
  <c r="K12" i="34"/>
  <c r="I39" i="34"/>
  <c r="F12" i="29"/>
  <c r="G12" i="29"/>
  <c r="E41" i="29"/>
  <c r="E39" i="29"/>
  <c r="J12" i="37"/>
  <c r="I41" i="37"/>
  <c r="CZ13" i="28"/>
  <c r="CZ40" i="28" s="1"/>
  <c r="F34" i="27" s="1"/>
  <c r="O34" i="27" s="1"/>
  <c r="K12" i="37"/>
  <c r="I39" i="37"/>
  <c r="F12" i="37"/>
  <c r="CY13" i="28"/>
  <c r="G12" i="37"/>
  <c r="E41" i="37"/>
  <c r="CY42" i="28" s="1"/>
  <c r="E39" i="37"/>
  <c r="CY40" i="28" s="1"/>
  <c r="E34" i="27" s="1"/>
  <c r="N34" i="27" s="1"/>
  <c r="DH13" i="28"/>
  <c r="F12" i="36"/>
  <c r="E41" i="36"/>
  <c r="G12" i="36"/>
  <c r="E39" i="36"/>
  <c r="DH40" i="28" s="1"/>
  <c r="E36" i="27" s="1"/>
  <c r="N36" i="27" s="1"/>
  <c r="DI13" i="28"/>
  <c r="I41" i="36"/>
  <c r="K12" i="36"/>
  <c r="J12" i="36"/>
  <c r="I39" i="36"/>
  <c r="DI40" i="28" s="1"/>
  <c r="F36" i="27" s="1"/>
  <c r="O36" i="27" s="1"/>
  <c r="J12" i="35"/>
  <c r="DC13" i="28"/>
  <c r="K12" i="35"/>
  <c r="I41" i="35"/>
  <c r="I39" i="35"/>
  <c r="DC40" i="28" s="1"/>
  <c r="F35" i="27" s="1"/>
  <c r="O35" i="27" s="1"/>
  <c r="E41" i="35"/>
  <c r="F12" i="35"/>
  <c r="G12" i="35"/>
  <c r="DB13" i="28"/>
  <c r="E39" i="35"/>
  <c r="DB40" i="28" s="1"/>
  <c r="E35" i="27" s="1"/>
  <c r="N35" i="27" s="1"/>
  <c r="J12" i="33"/>
  <c r="I41" i="33"/>
  <c r="DL13" i="28"/>
  <c r="K12" i="33"/>
  <c r="I39" i="33"/>
  <c r="DL40" i="28" s="1"/>
  <c r="F37" i="27" s="1"/>
  <c r="O37" i="27" s="1"/>
  <c r="DK13" i="28"/>
  <c r="E41" i="33"/>
  <c r="G12" i="33"/>
  <c r="F12" i="33"/>
  <c r="E39" i="33"/>
  <c r="DK40" i="28" s="1"/>
  <c r="E37" i="27" s="1"/>
  <c r="N37" i="27" s="1"/>
  <c r="L12" i="37" l="1"/>
  <c r="N12" i="37"/>
  <c r="F41" i="37"/>
  <c r="F39" i="37"/>
  <c r="G41" i="29"/>
  <c r="M12" i="29"/>
  <c r="G39" i="29"/>
  <c r="K41" i="36"/>
  <c r="K39" i="36"/>
  <c r="M12" i="36"/>
  <c r="G41" i="36"/>
  <c r="G39" i="36"/>
  <c r="J41" i="37"/>
  <c r="J39" i="37"/>
  <c r="L12" i="29"/>
  <c r="F41" i="29"/>
  <c r="F39" i="29"/>
  <c r="K41" i="29"/>
  <c r="K39" i="29"/>
  <c r="L12" i="36"/>
  <c r="F41" i="36"/>
  <c r="N12" i="36"/>
  <c r="F39" i="36"/>
  <c r="M12" i="37"/>
  <c r="G41" i="37"/>
  <c r="G39" i="37"/>
  <c r="K41" i="37"/>
  <c r="K39" i="37"/>
  <c r="J41" i="34"/>
  <c r="J39" i="34"/>
  <c r="M12" i="34"/>
  <c r="G41" i="34"/>
  <c r="G39" i="34"/>
  <c r="J41" i="36"/>
  <c r="J39" i="36"/>
  <c r="K41" i="34"/>
  <c r="K39" i="34"/>
  <c r="N12" i="34"/>
  <c r="F41" i="34"/>
  <c r="L12" i="34"/>
  <c r="F39" i="34"/>
  <c r="N12" i="29"/>
  <c r="J41" i="29"/>
  <c r="J39" i="29"/>
  <c r="K41" i="35"/>
  <c r="K39" i="35"/>
  <c r="N12" i="35"/>
  <c r="J41" i="35"/>
  <c r="J39" i="35"/>
  <c r="M12" i="35"/>
  <c r="G41" i="35"/>
  <c r="G39" i="35"/>
  <c r="F41" i="35"/>
  <c r="L12" i="35"/>
  <c r="F39" i="35"/>
  <c r="F41" i="33"/>
  <c r="L12" i="33"/>
  <c r="N12" i="33"/>
  <c r="F39" i="33"/>
  <c r="M12" i="33"/>
  <c r="G41" i="33"/>
  <c r="G39" i="33"/>
  <c r="K41" i="33"/>
  <c r="K39" i="33"/>
  <c r="J41" i="33"/>
  <c r="J39" i="33"/>
  <c r="L41" i="29" l="1"/>
  <c r="L39" i="29"/>
  <c r="L41" i="34"/>
  <c r="L39" i="34"/>
  <c r="M41" i="37"/>
  <c r="M39" i="37"/>
  <c r="L41" i="36"/>
  <c r="L39" i="36"/>
  <c r="M41" i="34"/>
  <c r="M39" i="34"/>
  <c r="P12" i="29"/>
  <c r="N41" i="29"/>
  <c r="N39" i="29"/>
  <c r="P12" i="34"/>
  <c r="N41" i="34"/>
  <c r="N39" i="34"/>
  <c r="N41" i="36"/>
  <c r="N39" i="36"/>
  <c r="M41" i="36"/>
  <c r="M39" i="36"/>
  <c r="M41" i="29"/>
  <c r="M39" i="29"/>
  <c r="P12" i="37"/>
  <c r="N41" i="37"/>
  <c r="N39" i="37"/>
  <c r="P12" i="36"/>
  <c r="L41" i="37"/>
  <c r="L39" i="37"/>
  <c r="P12" i="35"/>
  <c r="N41" i="35"/>
  <c r="N39" i="35"/>
  <c r="L41" i="35"/>
  <c r="L39" i="35"/>
  <c r="M41" i="35"/>
  <c r="M39" i="35"/>
  <c r="L41" i="33"/>
  <c r="L39" i="33"/>
  <c r="P12" i="33"/>
  <c r="N41" i="33"/>
  <c r="N39" i="33"/>
  <c r="M41" i="33"/>
  <c r="M39" i="33"/>
  <c r="P41" i="34" l="1"/>
  <c r="P39" i="34"/>
  <c r="G12" i="26"/>
  <c r="CT13" i="28"/>
  <c r="CT40" i="28" s="1"/>
  <c r="D33" i="27" s="1"/>
  <c r="M33" i="27" s="1"/>
  <c r="E41" i="26"/>
  <c r="F12" i="26"/>
  <c r="E39" i="26"/>
  <c r="O41" i="36"/>
  <c r="O39" i="36"/>
  <c r="P41" i="37"/>
  <c r="P39" i="37"/>
  <c r="P41" i="36"/>
  <c r="P39" i="36"/>
  <c r="P41" i="29"/>
  <c r="P39" i="29"/>
  <c r="P41" i="35"/>
  <c r="P39" i="35"/>
  <c r="P41" i="33"/>
  <c r="P39" i="33"/>
  <c r="F41" i="26" l="1"/>
  <c r="F39" i="26"/>
  <c r="S12" i="26"/>
  <c r="Q41" i="26"/>
  <c r="CW13" i="28"/>
  <c r="CW40" i="28" s="1"/>
  <c r="G33" i="27" s="1"/>
  <c r="P33" i="27" s="1"/>
  <c r="R12" i="26"/>
  <c r="Q39" i="26"/>
  <c r="CV13" i="28"/>
  <c r="CV40" i="28" s="1"/>
  <c r="F33" i="27" s="1"/>
  <c r="O33" i="27" s="1"/>
  <c r="O12" i="26"/>
  <c r="N12" i="26"/>
  <c r="M41" i="26"/>
  <c r="M39" i="26"/>
  <c r="I41" i="26"/>
  <c r="K12" i="26"/>
  <c r="J12" i="26"/>
  <c r="CU13" i="28"/>
  <c r="CU40" i="28" s="1"/>
  <c r="E33" i="27" s="1"/>
  <c r="N33" i="27" s="1"/>
  <c r="I39" i="26"/>
  <c r="G41" i="26"/>
  <c r="G39" i="26"/>
  <c r="T12" i="26" l="1"/>
  <c r="J41" i="26"/>
  <c r="J39" i="26"/>
  <c r="S41" i="26"/>
  <c r="S39" i="26"/>
  <c r="CP13" i="28"/>
  <c r="CP40" i="28" s="1"/>
  <c r="D14" i="27" s="1"/>
  <c r="M14" i="27" s="1"/>
  <c r="F12" i="23"/>
  <c r="G12" i="23"/>
  <c r="E41" i="23"/>
  <c r="E39" i="23"/>
  <c r="U12" i="26"/>
  <c r="K41" i="26"/>
  <c r="K39" i="26"/>
  <c r="N41" i="26"/>
  <c r="N39" i="26"/>
  <c r="R41" i="26"/>
  <c r="R39" i="26"/>
  <c r="O41" i="26"/>
  <c r="O39" i="26"/>
  <c r="V12" i="26"/>
  <c r="X12" i="26" l="1"/>
  <c r="V41" i="26"/>
  <c r="V39" i="26"/>
  <c r="G41" i="23"/>
  <c r="G39" i="23"/>
  <c r="U41" i="26"/>
  <c r="U39" i="26"/>
  <c r="F41" i="23"/>
  <c r="F39" i="23"/>
  <c r="T41" i="26"/>
  <c r="T39" i="26"/>
  <c r="X41" i="26" l="1"/>
  <c r="X39" i="26"/>
  <c r="J12" i="8" l="1"/>
  <c r="K12" i="8"/>
  <c r="AO13" i="28"/>
  <c r="I41" i="8"/>
  <c r="I39" i="8"/>
  <c r="CF13" i="28"/>
  <c r="J12" i="17"/>
  <c r="K12" i="17"/>
  <c r="I39" i="17"/>
  <c r="I41" i="17"/>
  <c r="F12" i="7"/>
  <c r="E41" i="7"/>
  <c r="G12" i="7"/>
  <c r="AG13" i="28"/>
  <c r="E39" i="7"/>
  <c r="BQ13" i="28"/>
  <c r="E41" i="15"/>
  <c r="G12" i="15"/>
  <c r="F12" i="15"/>
  <c r="E39" i="15"/>
  <c r="AS13" i="28"/>
  <c r="K12" i="9"/>
  <c r="I41" i="9"/>
  <c r="J12" i="9"/>
  <c r="I39" i="9"/>
  <c r="AN13" i="28"/>
  <c r="G12" i="8"/>
  <c r="E41" i="8"/>
  <c r="F12" i="8"/>
  <c r="E39" i="8"/>
  <c r="AE13" i="28"/>
  <c r="K12" i="6"/>
  <c r="J12" i="6"/>
  <c r="I41" i="6"/>
  <c r="I39" i="6"/>
  <c r="AR13" i="28"/>
  <c r="G12" i="9"/>
  <c r="F12" i="9"/>
  <c r="E41" i="9"/>
  <c r="E39" i="9"/>
  <c r="J12" i="7"/>
  <c r="K12" i="7"/>
  <c r="AH13" i="28"/>
  <c r="I41" i="7"/>
  <c r="I39" i="7"/>
  <c r="J12" i="2"/>
  <c r="K12" i="2"/>
  <c r="I41" i="2"/>
  <c r="K13" i="28"/>
  <c r="I39" i="2"/>
  <c r="J12" i="14"/>
  <c r="K12" i="14"/>
  <c r="BN13" i="28"/>
  <c r="I41" i="14"/>
  <c r="I39" i="14"/>
  <c r="N12" i="2"/>
  <c r="M41" i="2"/>
  <c r="L13" i="28"/>
  <c r="O12" i="2"/>
  <c r="M39" i="2"/>
  <c r="BG13" i="28"/>
  <c r="I41" i="12"/>
  <c r="J12" i="12"/>
  <c r="K12" i="12"/>
  <c r="I39" i="12"/>
  <c r="P13" i="28"/>
  <c r="K12" i="3"/>
  <c r="I39" i="3"/>
  <c r="J12" i="3"/>
  <c r="I41" i="3"/>
  <c r="AY13" i="28"/>
  <c r="F12" i="11"/>
  <c r="E41" i="11"/>
  <c r="G12" i="11"/>
  <c r="E39" i="11"/>
  <c r="N12" i="3"/>
  <c r="Q13" i="28"/>
  <c r="M39" i="3"/>
  <c r="M41" i="3"/>
  <c r="O12" i="3"/>
  <c r="K12" i="4"/>
  <c r="W13" i="28"/>
  <c r="J12" i="4"/>
  <c r="I41" i="4"/>
  <c r="I39" i="4"/>
  <c r="BF13" i="28"/>
  <c r="F12" i="12"/>
  <c r="E39" i="12"/>
  <c r="G12" i="12"/>
  <c r="E41" i="12"/>
  <c r="CQ13" i="28"/>
  <c r="CQ40" i="28" s="1"/>
  <c r="E14" i="27" s="1"/>
  <c r="N14" i="27" s="1"/>
  <c r="K12" i="23"/>
  <c r="I41" i="23"/>
  <c r="J12" i="23"/>
  <c r="I39" i="23"/>
  <c r="CR13" i="28"/>
  <c r="CR40" i="28" s="1"/>
  <c r="F14" i="27" s="1"/>
  <c r="O14" i="27" s="1"/>
  <c r="O12" i="23"/>
  <c r="N12" i="23"/>
  <c r="M41" i="23"/>
  <c r="M39" i="23"/>
  <c r="AZ13" i="28"/>
  <c r="J12" i="11"/>
  <c r="K12" i="11"/>
  <c r="I41" i="11"/>
  <c r="I39" i="11"/>
  <c r="F12" i="6"/>
  <c r="E41" i="6"/>
  <c r="AD13" i="28"/>
  <c r="G12" i="6"/>
  <c r="E39" i="6"/>
  <c r="CE13" i="28"/>
  <c r="E39" i="17"/>
  <c r="F12" i="17"/>
  <c r="G12" i="17"/>
  <c r="E41" i="17"/>
  <c r="AV13" i="28"/>
  <c r="E41" i="10"/>
  <c r="F12" i="10"/>
  <c r="E39" i="10"/>
  <c r="G12" i="10"/>
  <c r="AA13" i="28"/>
  <c r="K12" i="5"/>
  <c r="J12" i="5"/>
  <c r="I41" i="5"/>
  <c r="I39" i="5"/>
  <c r="BK13" i="28"/>
  <c r="K12" i="13"/>
  <c r="I41" i="13"/>
  <c r="J12" i="13"/>
  <c r="I39" i="13"/>
  <c r="I41" i="16"/>
  <c r="K12" i="16"/>
  <c r="J12" i="16"/>
  <c r="BX13" i="28"/>
  <c r="I39" i="16"/>
  <c r="J12" i="20"/>
  <c r="I39" i="20"/>
  <c r="I41" i="20"/>
  <c r="K12" i="20"/>
  <c r="CB13" i="28"/>
  <c r="AW13" i="28"/>
  <c r="J12" i="10"/>
  <c r="I41" i="10"/>
  <c r="K12" i="10"/>
  <c r="I39" i="10"/>
  <c r="G12" i="20"/>
  <c r="F12" i="20"/>
  <c r="E39" i="20"/>
  <c r="CA13" i="28"/>
  <c r="E41" i="20"/>
  <c r="BW13" i="28"/>
  <c r="E41" i="16"/>
  <c r="G12" i="16"/>
  <c r="F12" i="16"/>
  <c r="E39" i="16"/>
  <c r="BJ13" i="28"/>
  <c r="E41" i="13"/>
  <c r="E39" i="13"/>
  <c r="G12" i="13"/>
  <c r="F12" i="13"/>
  <c r="F12" i="18"/>
  <c r="CI13" i="28"/>
  <c r="G12" i="18"/>
  <c r="E41" i="18"/>
  <c r="CJ13" i="28"/>
  <c r="J12" i="18"/>
  <c r="I41" i="18"/>
  <c r="K12" i="18"/>
  <c r="K41" i="23" l="1"/>
  <c r="K39" i="23"/>
  <c r="Q12" i="23"/>
  <c r="O41" i="3"/>
  <c r="O39" i="3"/>
  <c r="N39" i="3"/>
  <c r="N41" i="3"/>
  <c r="F41" i="11"/>
  <c r="F39" i="11"/>
  <c r="K39" i="12"/>
  <c r="K41" i="12"/>
  <c r="N41" i="2"/>
  <c r="N39" i="2"/>
  <c r="K41" i="14"/>
  <c r="K39" i="14"/>
  <c r="AR42" i="28"/>
  <c r="AR40" i="28"/>
  <c r="E22" i="27" s="1"/>
  <c r="N22" i="27" s="1"/>
  <c r="K41" i="6"/>
  <c r="K39" i="6"/>
  <c r="J41" i="9"/>
  <c r="J39" i="9"/>
  <c r="BQ42" i="28"/>
  <c r="BQ40" i="28"/>
  <c r="E28" i="27" s="1"/>
  <c r="N28" i="27" s="1"/>
  <c r="K41" i="17"/>
  <c r="K39" i="17"/>
  <c r="AD42" i="28"/>
  <c r="AD40" i="28"/>
  <c r="E19" i="27" s="1"/>
  <c r="N19" i="27" s="1"/>
  <c r="CE40" i="28"/>
  <c r="E31" i="27" s="1"/>
  <c r="N31" i="27" s="1"/>
  <c r="CE42" i="28"/>
  <c r="K41" i="11"/>
  <c r="K39" i="11"/>
  <c r="F41" i="12"/>
  <c r="F39" i="12"/>
  <c r="J41" i="4"/>
  <c r="J39" i="4"/>
  <c r="AY42" i="28"/>
  <c r="AY40" i="28"/>
  <c r="E24" i="27" s="1"/>
  <c r="N24" i="27" s="1"/>
  <c r="Q12" i="3"/>
  <c r="K41" i="3"/>
  <c r="K39" i="3"/>
  <c r="J41" i="12"/>
  <c r="J39" i="12"/>
  <c r="O41" i="2"/>
  <c r="O39" i="2"/>
  <c r="J41" i="14"/>
  <c r="J39" i="14"/>
  <c r="K41" i="2"/>
  <c r="K39" i="2"/>
  <c r="AH42" i="28"/>
  <c r="AH40" i="28"/>
  <c r="F20" i="27" s="1"/>
  <c r="O20" i="27" s="1"/>
  <c r="AE42" i="28"/>
  <c r="AE40" i="28"/>
  <c r="F19" i="27" s="1"/>
  <c r="O19" i="27" s="1"/>
  <c r="G41" i="8"/>
  <c r="G39" i="8"/>
  <c r="F41" i="15"/>
  <c r="F39" i="15"/>
  <c r="F41" i="7"/>
  <c r="F39" i="7"/>
  <c r="J41" i="17"/>
  <c r="J39" i="17"/>
  <c r="AO42" i="28"/>
  <c r="AO40" i="28"/>
  <c r="F21" i="27" s="1"/>
  <c r="O21" i="27" s="1"/>
  <c r="G41" i="17"/>
  <c r="G39" i="17"/>
  <c r="J41" i="11"/>
  <c r="J39" i="11"/>
  <c r="J41" i="23"/>
  <c r="J39" i="23"/>
  <c r="P12" i="23"/>
  <c r="R12" i="23"/>
  <c r="BF40" i="28"/>
  <c r="E25" i="27" s="1"/>
  <c r="N25" i="27" s="1"/>
  <c r="BF42" i="28"/>
  <c r="G41" i="11"/>
  <c r="G39" i="11"/>
  <c r="P42" i="28"/>
  <c r="P40" i="28"/>
  <c r="E16" i="27" s="1"/>
  <c r="N16" i="27" s="1"/>
  <c r="L42" i="28"/>
  <c r="L40" i="28"/>
  <c r="F15" i="27" s="1"/>
  <c r="O15" i="27" s="1"/>
  <c r="J41" i="2"/>
  <c r="J39" i="2"/>
  <c r="K41" i="7"/>
  <c r="K39" i="7"/>
  <c r="F41" i="9"/>
  <c r="F39" i="9"/>
  <c r="AN42" i="28"/>
  <c r="AN40" i="28"/>
  <c r="E21" i="27" s="1"/>
  <c r="N21" i="27" s="1"/>
  <c r="K41" i="9"/>
  <c r="K39" i="9"/>
  <c r="G41" i="15"/>
  <c r="G39" i="15"/>
  <c r="AG42" i="28"/>
  <c r="AG40" i="28"/>
  <c r="E20" i="27" s="1"/>
  <c r="N20" i="27" s="1"/>
  <c r="CF42" i="28"/>
  <c r="CF40" i="28"/>
  <c r="F31" i="27" s="1"/>
  <c r="O31" i="27" s="1"/>
  <c r="K41" i="8"/>
  <c r="K39" i="8"/>
  <c r="F41" i="6"/>
  <c r="N12" i="6"/>
  <c r="F39" i="6"/>
  <c r="N41" i="23"/>
  <c r="N39" i="23"/>
  <c r="W42" i="28"/>
  <c r="W40" i="28"/>
  <c r="E17" i="27" s="1"/>
  <c r="N17" i="27" s="1"/>
  <c r="F41" i="17"/>
  <c r="F39" i="17"/>
  <c r="G41" i="6"/>
  <c r="M12" i="6"/>
  <c r="G39" i="6"/>
  <c r="AZ42" i="28"/>
  <c r="AZ40" i="28"/>
  <c r="F24" i="27" s="1"/>
  <c r="O24" i="27" s="1"/>
  <c r="O41" i="23"/>
  <c r="O39" i="23"/>
  <c r="G39" i="12"/>
  <c r="G41" i="12"/>
  <c r="K41" i="4"/>
  <c r="K39" i="4"/>
  <c r="Q42" i="28"/>
  <c r="Q40" i="28"/>
  <c r="F16" i="27" s="1"/>
  <c r="O16" i="27" s="1"/>
  <c r="P12" i="3"/>
  <c r="J39" i="3"/>
  <c r="J41" i="3"/>
  <c r="R12" i="3"/>
  <c r="BG40" i="28"/>
  <c r="F25" i="27" s="1"/>
  <c r="O25" i="27" s="1"/>
  <c r="BG42" i="28"/>
  <c r="BN42" i="28"/>
  <c r="BN40" i="28"/>
  <c r="E27" i="27" s="1"/>
  <c r="N27" i="27" s="1"/>
  <c r="K42" i="28"/>
  <c r="K40" i="28"/>
  <c r="E15" i="27" s="1"/>
  <c r="N15" i="27" s="1"/>
  <c r="J41" i="7"/>
  <c r="J39" i="7"/>
  <c r="G41" i="9"/>
  <c r="G39" i="9"/>
  <c r="L12" i="6"/>
  <c r="J41" i="6"/>
  <c r="J39" i="6"/>
  <c r="F41" i="8"/>
  <c r="F39" i="8"/>
  <c r="AS42" i="28"/>
  <c r="AS40" i="28"/>
  <c r="F22" i="27" s="1"/>
  <c r="O22" i="27" s="1"/>
  <c r="G41" i="7"/>
  <c r="G39" i="7"/>
  <c r="J41" i="8"/>
  <c r="J39" i="8"/>
  <c r="BJ42" i="28"/>
  <c r="BJ40" i="28"/>
  <c r="E26" i="27" s="1"/>
  <c r="N26" i="27" s="1"/>
  <c r="K39" i="10"/>
  <c r="K41" i="10"/>
  <c r="J41" i="20"/>
  <c r="J39" i="20"/>
  <c r="K41" i="16"/>
  <c r="K39" i="16"/>
  <c r="G39" i="10"/>
  <c r="G41" i="10"/>
  <c r="M12" i="10"/>
  <c r="G41" i="13"/>
  <c r="M12" i="13"/>
  <c r="G39" i="13"/>
  <c r="BW42" i="28"/>
  <c r="BW40" i="28"/>
  <c r="E29" i="27" s="1"/>
  <c r="N29" i="27" s="1"/>
  <c r="F41" i="20"/>
  <c r="F39" i="20"/>
  <c r="K39" i="20"/>
  <c r="K41" i="20"/>
  <c r="K41" i="13"/>
  <c r="K39" i="13"/>
  <c r="J41" i="5"/>
  <c r="J39" i="5"/>
  <c r="F41" i="16"/>
  <c r="F39" i="16"/>
  <c r="G41" i="20"/>
  <c r="G39" i="20"/>
  <c r="J41" i="10"/>
  <c r="J39" i="10"/>
  <c r="BX42" i="28"/>
  <c r="BX40" i="28"/>
  <c r="F29" i="27" s="1"/>
  <c r="O29" i="27" s="1"/>
  <c r="BK42" i="28"/>
  <c r="BK40" i="28"/>
  <c r="F26" i="27" s="1"/>
  <c r="O26" i="27" s="1"/>
  <c r="K41" i="5"/>
  <c r="K39" i="5"/>
  <c r="N12" i="10"/>
  <c r="L12" i="10"/>
  <c r="F39" i="10"/>
  <c r="F41" i="10"/>
  <c r="G41" i="16"/>
  <c r="G39" i="16"/>
  <c r="CA40" i="28"/>
  <c r="E30" i="27" s="1"/>
  <c r="N30" i="27" s="1"/>
  <c r="CA42" i="28"/>
  <c r="AW40" i="28"/>
  <c r="F23" i="27" s="1"/>
  <c r="O23" i="27" s="1"/>
  <c r="AW42" i="28"/>
  <c r="J41" i="16"/>
  <c r="J39" i="16"/>
  <c r="J41" i="13"/>
  <c r="J39" i="13"/>
  <c r="AA42" i="28"/>
  <c r="AA40" i="28"/>
  <c r="E18" i="27" s="1"/>
  <c r="N18" i="27" s="1"/>
  <c r="N12" i="13"/>
  <c r="L12" i="13"/>
  <c r="F39" i="13"/>
  <c r="F41" i="13"/>
  <c r="CB40" i="28"/>
  <c r="F30" i="27" s="1"/>
  <c r="O30" i="27" s="1"/>
  <c r="CB42" i="28"/>
  <c r="AV42" i="28"/>
  <c r="AV40" i="28"/>
  <c r="E23" i="27" s="1"/>
  <c r="N23" i="27" s="1"/>
  <c r="F41" i="18"/>
  <c r="G41" i="18"/>
  <c r="CI42" i="28"/>
  <c r="CJ42" i="28"/>
  <c r="K41" i="18"/>
  <c r="J41" i="18"/>
  <c r="Q41" i="23" l="1"/>
  <c r="Q39" i="23"/>
  <c r="L41" i="6"/>
  <c r="L39" i="6"/>
  <c r="P41" i="23"/>
  <c r="P39" i="23"/>
  <c r="P39" i="3"/>
  <c r="P41" i="3"/>
  <c r="P12" i="6"/>
  <c r="N41" i="6"/>
  <c r="N39" i="6"/>
  <c r="Q41" i="3"/>
  <c r="Q39" i="3"/>
  <c r="T12" i="3"/>
  <c r="R41" i="3"/>
  <c r="R39" i="3"/>
  <c r="M41" i="6"/>
  <c r="M39" i="6"/>
  <c r="T12" i="23"/>
  <c r="R41" i="23"/>
  <c r="R39" i="23"/>
  <c r="L41" i="13"/>
  <c r="L39" i="13"/>
  <c r="P12" i="13"/>
  <c r="N39" i="13"/>
  <c r="N41" i="13"/>
  <c r="L41" i="10"/>
  <c r="L39" i="10"/>
  <c r="M39" i="10"/>
  <c r="M41" i="10"/>
  <c r="P12" i="10"/>
  <c r="N41" i="10"/>
  <c r="N39" i="10"/>
  <c r="M41" i="13"/>
  <c r="M39" i="13"/>
  <c r="T41" i="23" l="1"/>
  <c r="T39" i="23"/>
  <c r="T41" i="3"/>
  <c r="T39" i="3"/>
  <c r="P41" i="6"/>
  <c r="P39" i="6"/>
  <c r="P41" i="13"/>
  <c r="P39" i="13"/>
  <c r="P39" i="10"/>
  <c r="P41" i="10"/>
  <c r="F12" i="21" l="1"/>
  <c r="G12" i="21"/>
  <c r="E41" i="21"/>
  <c r="G13" i="28"/>
  <c r="E39" i="21"/>
  <c r="K12" i="21"/>
  <c r="H13" i="28"/>
  <c r="I41" i="21"/>
  <c r="J12" i="21"/>
  <c r="I39" i="21"/>
  <c r="G42" i="28" l="1"/>
  <c r="G40" i="28"/>
  <c r="E13" i="27" s="1"/>
  <c r="N13" i="27" s="1"/>
  <c r="H42" i="28"/>
  <c r="H40" i="28"/>
  <c r="F13" i="27" s="1"/>
  <c r="O13" i="27" s="1"/>
  <c r="K41" i="21"/>
  <c r="K39" i="21"/>
  <c r="M12" i="21"/>
  <c r="G41" i="21"/>
  <c r="G39" i="21"/>
  <c r="J41" i="21"/>
  <c r="J39" i="21"/>
  <c r="L12" i="21"/>
  <c r="N12" i="21"/>
  <c r="F41" i="21"/>
  <c r="F39" i="21"/>
  <c r="L41" i="21" l="1"/>
  <c r="L39" i="21"/>
  <c r="M41" i="21"/>
  <c r="M39" i="21"/>
  <c r="P12" i="21"/>
  <c r="N41" i="21"/>
  <c r="N39" i="21"/>
  <c r="P41" i="21" l="1"/>
  <c r="P39" i="21"/>
  <c r="O41" i="1" l="1"/>
  <c r="O39" i="1"/>
  <c r="F12" i="1" l="1"/>
  <c r="G12" i="1"/>
  <c r="E41" i="1"/>
  <c r="D13" i="28"/>
  <c r="E39" i="1"/>
  <c r="R12" i="2"/>
  <c r="S12" i="2"/>
  <c r="M13" i="28"/>
  <c r="Q41" i="2"/>
  <c r="Q39" i="2"/>
  <c r="J12" i="1"/>
  <c r="K12" i="1"/>
  <c r="E13" i="28"/>
  <c r="I41" i="1"/>
  <c r="I39" i="1"/>
  <c r="BA13" i="28" l="1"/>
  <c r="O12" i="11"/>
  <c r="N12" i="11"/>
  <c r="M41" i="11"/>
  <c r="M39" i="11"/>
  <c r="M42" i="28"/>
  <c r="M40" i="28"/>
  <c r="G15" i="27" s="1"/>
  <c r="P15" i="27" s="1"/>
  <c r="D42" i="28"/>
  <c r="D40" i="28"/>
  <c r="E12" i="27" s="1"/>
  <c r="N12" i="27" s="1"/>
  <c r="J13" i="28"/>
  <c r="E41" i="2"/>
  <c r="F12" i="2"/>
  <c r="G12" i="2"/>
  <c r="E39" i="2"/>
  <c r="N12" i="9"/>
  <c r="O12" i="9"/>
  <c r="AT13" i="28"/>
  <c r="M41" i="9"/>
  <c r="M39" i="9"/>
  <c r="BH13" i="28"/>
  <c r="N12" i="12"/>
  <c r="M39" i="12"/>
  <c r="M41" i="12"/>
  <c r="O12" i="12"/>
  <c r="E42" i="28"/>
  <c r="E40" i="28"/>
  <c r="F12" i="27" s="1"/>
  <c r="O12" i="27" s="1"/>
  <c r="S41" i="2"/>
  <c r="S39" i="2"/>
  <c r="U12" i="2"/>
  <c r="AP13" i="28"/>
  <c r="O12" i="8"/>
  <c r="M41" i="8"/>
  <c r="N12" i="8"/>
  <c r="M39" i="8"/>
  <c r="M39" i="17"/>
  <c r="N12" i="17"/>
  <c r="O12" i="17"/>
  <c r="CG13" i="28"/>
  <c r="M41" i="17"/>
  <c r="K41" i="1"/>
  <c r="K39" i="1"/>
  <c r="R41" i="2"/>
  <c r="R39" i="2"/>
  <c r="T12" i="2"/>
  <c r="M12" i="1"/>
  <c r="G41" i="1"/>
  <c r="G39" i="1"/>
  <c r="X13" i="28"/>
  <c r="N12" i="4"/>
  <c r="M41" i="4"/>
  <c r="O12" i="4"/>
  <c r="M39" i="4"/>
  <c r="BR13" i="28"/>
  <c r="K12" i="15"/>
  <c r="J12" i="15"/>
  <c r="I41" i="15"/>
  <c r="I39" i="15"/>
  <c r="J41" i="1"/>
  <c r="J39" i="1"/>
  <c r="N12" i="7"/>
  <c r="O12" i="7"/>
  <c r="AI13" i="28"/>
  <c r="M41" i="7"/>
  <c r="M39" i="7"/>
  <c r="N12" i="14"/>
  <c r="M41" i="14"/>
  <c r="O12" i="14"/>
  <c r="BO13" i="28"/>
  <c r="M39" i="14"/>
  <c r="N12" i="1"/>
  <c r="L12" i="1"/>
  <c r="F41" i="1"/>
  <c r="F39" i="1"/>
  <c r="AB13" i="28"/>
  <c r="N12" i="5"/>
  <c r="O12" i="5"/>
  <c r="M41" i="5"/>
  <c r="M39" i="5"/>
  <c r="N12" i="20"/>
  <c r="M41" i="20"/>
  <c r="M39" i="20"/>
  <c r="O12" i="20"/>
  <c r="CC13" i="28"/>
  <c r="BY13" i="28"/>
  <c r="N12" i="16"/>
  <c r="M41" i="16"/>
  <c r="O12" i="16"/>
  <c r="M39" i="16"/>
  <c r="N12" i="18"/>
  <c r="CK13" i="28"/>
  <c r="O12" i="18"/>
  <c r="M41" i="18"/>
  <c r="BO42" i="28" l="1"/>
  <c r="BO40" i="28"/>
  <c r="G27" i="27" s="1"/>
  <c r="P27" i="27" s="1"/>
  <c r="N41" i="7"/>
  <c r="N39" i="7"/>
  <c r="R12" i="7"/>
  <c r="P12" i="7"/>
  <c r="X42" i="28"/>
  <c r="X40" i="28"/>
  <c r="G17" i="27" s="1"/>
  <c r="P17" i="27" s="1"/>
  <c r="T41" i="2"/>
  <c r="T39" i="2"/>
  <c r="N41" i="17"/>
  <c r="N39" i="17"/>
  <c r="R12" i="17"/>
  <c r="P12" i="17"/>
  <c r="O39" i="12"/>
  <c r="O41" i="12"/>
  <c r="Q12" i="12"/>
  <c r="BH42" i="28"/>
  <c r="BH40" i="28"/>
  <c r="G25" i="27" s="1"/>
  <c r="P25" i="27" s="1"/>
  <c r="O41" i="9"/>
  <c r="O39" i="9"/>
  <c r="Q12" i="9"/>
  <c r="J42" i="28"/>
  <c r="J40" i="28"/>
  <c r="D15" i="27" s="1"/>
  <c r="M15" i="27" s="1"/>
  <c r="O41" i="11"/>
  <c r="O39" i="11"/>
  <c r="Q12" i="11"/>
  <c r="J41" i="15"/>
  <c r="J39" i="15"/>
  <c r="N12" i="15"/>
  <c r="L12" i="15"/>
  <c r="O41" i="4"/>
  <c r="O39" i="4"/>
  <c r="O41" i="8"/>
  <c r="O39" i="8"/>
  <c r="Q12" i="8"/>
  <c r="N41" i="9"/>
  <c r="N39" i="9"/>
  <c r="R12" i="9"/>
  <c r="P12" i="9"/>
  <c r="G41" i="2"/>
  <c r="G39" i="2"/>
  <c r="BA42" i="28"/>
  <c r="BA40" i="28"/>
  <c r="G24" i="27" s="1"/>
  <c r="P24" i="27" s="1"/>
  <c r="O41" i="14"/>
  <c r="O39" i="14"/>
  <c r="P12" i="1"/>
  <c r="N41" i="1"/>
  <c r="N39" i="1"/>
  <c r="AI42" i="28"/>
  <c r="AI40" i="28"/>
  <c r="G20" i="27" s="1"/>
  <c r="P20" i="27" s="1"/>
  <c r="K41" i="15"/>
  <c r="K39" i="15"/>
  <c r="M12" i="15"/>
  <c r="CG40" i="28"/>
  <c r="G31" i="27" s="1"/>
  <c r="P31" i="27" s="1"/>
  <c r="CG42" i="28"/>
  <c r="AP42" i="28"/>
  <c r="AP40" i="28"/>
  <c r="G21" i="27" s="1"/>
  <c r="P21" i="27" s="1"/>
  <c r="F12" i="4"/>
  <c r="G12" i="4"/>
  <c r="E41" i="4"/>
  <c r="V13" i="28"/>
  <c r="E39" i="4"/>
  <c r="F41" i="2"/>
  <c r="V12" i="2"/>
  <c r="F39" i="2"/>
  <c r="F12" i="14"/>
  <c r="E41" i="14"/>
  <c r="BM13" i="28"/>
  <c r="G12" i="14"/>
  <c r="E39" i="14"/>
  <c r="L41" i="1"/>
  <c r="L39" i="1"/>
  <c r="N41" i="14"/>
  <c r="N39" i="14"/>
  <c r="O41" i="7"/>
  <c r="O39" i="7"/>
  <c r="Q12" i="7"/>
  <c r="BR42" i="28"/>
  <c r="BR40" i="28"/>
  <c r="G28" i="27" s="1"/>
  <c r="P28" i="27" s="1"/>
  <c r="N41" i="4"/>
  <c r="N39" i="4"/>
  <c r="M41" i="1"/>
  <c r="M39" i="1"/>
  <c r="O41" i="17"/>
  <c r="O39" i="17"/>
  <c r="Q12" i="17"/>
  <c r="N41" i="8"/>
  <c r="N39" i="8"/>
  <c r="R12" i="8"/>
  <c r="P12" i="8"/>
  <c r="U41" i="2"/>
  <c r="U39" i="2"/>
  <c r="N41" i="12"/>
  <c r="N39" i="12"/>
  <c r="R12" i="12"/>
  <c r="P12" i="12"/>
  <c r="AT42" i="28"/>
  <c r="AT40" i="28"/>
  <c r="G22" i="27" s="1"/>
  <c r="P22" i="27" s="1"/>
  <c r="N41" i="11"/>
  <c r="N39" i="11"/>
  <c r="P12" i="11"/>
  <c r="R12" i="11"/>
  <c r="O41" i="16"/>
  <c r="O39" i="16"/>
  <c r="Q12" i="16"/>
  <c r="CC42" i="28"/>
  <c r="CC40" i="28"/>
  <c r="G30" i="27" s="1"/>
  <c r="P30" i="27" s="1"/>
  <c r="N41" i="20"/>
  <c r="N39" i="20"/>
  <c r="R12" i="20"/>
  <c r="P12" i="20"/>
  <c r="O39" i="20"/>
  <c r="O41" i="20"/>
  <c r="Q12" i="20"/>
  <c r="Z13" i="28"/>
  <c r="G12" i="5"/>
  <c r="E41" i="5"/>
  <c r="F12" i="5"/>
  <c r="E39" i="5"/>
  <c r="O41" i="5"/>
  <c r="O39" i="5"/>
  <c r="N41" i="16"/>
  <c r="N39" i="16"/>
  <c r="P12" i="16"/>
  <c r="R12" i="16"/>
  <c r="N41" i="5"/>
  <c r="N39" i="5"/>
  <c r="BY42" i="28"/>
  <c r="BY40" i="28"/>
  <c r="G29" i="27" s="1"/>
  <c r="P29" i="27" s="1"/>
  <c r="AB42" i="28"/>
  <c r="AB40" i="28"/>
  <c r="G18" i="27" s="1"/>
  <c r="P18" i="27" s="1"/>
  <c r="O41" i="18"/>
  <c r="Q12" i="18"/>
  <c r="CK42" i="28"/>
  <c r="N41" i="18"/>
  <c r="R12" i="18"/>
  <c r="P12" i="18"/>
  <c r="G41" i="4" l="1"/>
  <c r="Q12" i="4"/>
  <c r="G39" i="4"/>
  <c r="M41" i="15"/>
  <c r="M39" i="15"/>
  <c r="P41" i="9"/>
  <c r="P39" i="9"/>
  <c r="Q41" i="8"/>
  <c r="Q39" i="8"/>
  <c r="T12" i="12"/>
  <c r="R39" i="12"/>
  <c r="R41" i="12"/>
  <c r="T12" i="11"/>
  <c r="R41" i="11"/>
  <c r="R39" i="11"/>
  <c r="P41" i="8"/>
  <c r="P39" i="8"/>
  <c r="Q39" i="17"/>
  <c r="Q41" i="17"/>
  <c r="R12" i="14"/>
  <c r="F41" i="14"/>
  <c r="P12" i="14"/>
  <c r="F39" i="14"/>
  <c r="F41" i="4"/>
  <c r="P12" i="4"/>
  <c r="R12" i="4"/>
  <c r="F39" i="4"/>
  <c r="T12" i="9"/>
  <c r="R41" i="9"/>
  <c r="R39" i="9"/>
  <c r="L41" i="15"/>
  <c r="L39" i="15"/>
  <c r="Q41" i="11"/>
  <c r="Q39" i="11"/>
  <c r="Q41" i="7"/>
  <c r="Q39" i="7"/>
  <c r="Q12" i="14"/>
  <c r="G41" i="14"/>
  <c r="G39" i="14"/>
  <c r="P12" i="15"/>
  <c r="N41" i="15"/>
  <c r="N39" i="15"/>
  <c r="Q41" i="9"/>
  <c r="Q39" i="9"/>
  <c r="P41" i="17"/>
  <c r="P39" i="17"/>
  <c r="P41" i="7"/>
  <c r="P39" i="7"/>
  <c r="P41" i="11"/>
  <c r="P39" i="11"/>
  <c r="T12" i="8"/>
  <c r="R41" i="8"/>
  <c r="R39" i="8"/>
  <c r="V42" i="28"/>
  <c r="V40" i="28"/>
  <c r="D17" i="27" s="1"/>
  <c r="M17" i="27" s="1"/>
  <c r="P39" i="12"/>
  <c r="P41" i="12"/>
  <c r="BM42" i="28"/>
  <c r="BM40" i="28"/>
  <c r="D27" i="27" s="1"/>
  <c r="M27" i="27" s="1"/>
  <c r="X12" i="2"/>
  <c r="V41" i="2"/>
  <c r="V39" i="2"/>
  <c r="P41" i="1"/>
  <c r="P39" i="1"/>
  <c r="Q39" i="12"/>
  <c r="Q41" i="12"/>
  <c r="T12" i="17"/>
  <c r="R39" i="17"/>
  <c r="R41" i="17"/>
  <c r="T12" i="7"/>
  <c r="R41" i="7"/>
  <c r="R39" i="7"/>
  <c r="P12" i="5"/>
  <c r="F41" i="5"/>
  <c r="R12" i="5"/>
  <c r="F39" i="5"/>
  <c r="Q41" i="20"/>
  <c r="Q39" i="20"/>
  <c r="T12" i="20"/>
  <c r="R39" i="20"/>
  <c r="R41" i="20"/>
  <c r="Q41" i="16"/>
  <c r="Q39" i="16"/>
  <c r="P41" i="16"/>
  <c r="P39" i="16"/>
  <c r="G41" i="5"/>
  <c r="Q12" i="5"/>
  <c r="G39" i="5"/>
  <c r="T12" i="16"/>
  <c r="R41" i="16"/>
  <c r="R39" i="16"/>
  <c r="Z42" i="28"/>
  <c r="Z40" i="28"/>
  <c r="D18" i="27" s="1"/>
  <c r="M18" i="27" s="1"/>
  <c r="P41" i="20"/>
  <c r="P39" i="20"/>
  <c r="P41" i="18"/>
  <c r="T12" i="18"/>
  <c r="R41" i="18"/>
  <c r="Q41" i="18"/>
  <c r="D43" i="27" l="1"/>
  <c r="M43" i="27"/>
  <c r="T41" i="17"/>
  <c r="T39" i="17"/>
  <c r="T41" i="8"/>
  <c r="T39" i="8"/>
  <c r="X41" i="2"/>
  <c r="X39" i="2"/>
  <c r="P41" i="15"/>
  <c r="P39" i="15"/>
  <c r="T41" i="9"/>
  <c r="T39" i="9"/>
  <c r="R41" i="14"/>
  <c r="R39" i="14"/>
  <c r="T12" i="14"/>
  <c r="T41" i="7"/>
  <c r="T39" i="7"/>
  <c r="T12" i="4"/>
  <c r="R41" i="4"/>
  <c r="R39" i="4"/>
  <c r="P41" i="14"/>
  <c r="P39" i="14"/>
  <c r="T39" i="12"/>
  <c r="T41" i="12"/>
  <c r="Q41" i="4"/>
  <c r="Q39" i="4"/>
  <c r="Q41" i="14"/>
  <c r="Q39" i="14"/>
  <c r="P41" i="4"/>
  <c r="P39" i="4"/>
  <c r="T41" i="11"/>
  <c r="T39" i="11"/>
  <c r="Q41" i="5"/>
  <c r="Q39" i="5"/>
  <c r="T41" i="20"/>
  <c r="T39" i="20"/>
  <c r="T12" i="5"/>
  <c r="R41" i="5"/>
  <c r="R39" i="5"/>
  <c r="T41" i="16"/>
  <c r="T39" i="16"/>
  <c r="P41" i="5"/>
  <c r="P39" i="5"/>
  <c r="T41" i="18"/>
  <c r="T41" i="4" l="1"/>
  <c r="T39" i="4"/>
  <c r="T41" i="14"/>
  <c r="T39" i="14"/>
  <c r="T41" i="5"/>
  <c r="T39" i="5"/>
  <c r="S43" i="18" l="1"/>
  <c r="S39" i="18"/>
  <c r="G23" i="18" l="1"/>
  <c r="E43" i="18"/>
  <c r="CI24" i="28"/>
  <c r="F23" i="18"/>
  <c r="E39" i="18"/>
  <c r="CJ24" i="28"/>
  <c r="I43" i="18"/>
  <c r="J23" i="18"/>
  <c r="K23" i="18"/>
  <c r="I39" i="18"/>
  <c r="F43" i="18" l="1"/>
  <c r="F39" i="18"/>
  <c r="CI44" i="28"/>
  <c r="CI40" i="28"/>
  <c r="E32" i="27" s="1"/>
  <c r="N32" i="27" s="1"/>
  <c r="G43" i="18"/>
  <c r="G39" i="18"/>
  <c r="K43" i="18"/>
  <c r="K39" i="18"/>
  <c r="J43" i="18"/>
  <c r="J39" i="18"/>
  <c r="CJ44" i="28"/>
  <c r="CJ40" i="28"/>
  <c r="F32" i="27" s="1"/>
  <c r="O32" i="27" s="1"/>
  <c r="N43" i="27" l="1"/>
  <c r="E43" i="27"/>
  <c r="O43" i="27"/>
  <c r="F43" i="27"/>
  <c r="O23" i="18" l="1"/>
  <c r="M43" i="18"/>
  <c r="CK24" i="28"/>
  <c r="N23" i="18"/>
  <c r="M39" i="18"/>
  <c r="CK44" i="28" l="1"/>
  <c r="CK40" i="28"/>
  <c r="G32" i="27" s="1"/>
  <c r="P32" i="27" s="1"/>
  <c r="N43" i="18"/>
  <c r="N39" i="18"/>
  <c r="P23" i="18"/>
  <c r="R23" i="18"/>
  <c r="O43" i="18"/>
  <c r="O39" i="18"/>
  <c r="Q23" i="18"/>
  <c r="P43" i="27" l="1"/>
  <c r="G43" i="27"/>
  <c r="R43" i="18"/>
  <c r="T23" i="18"/>
  <c r="R39" i="18"/>
  <c r="Q43" i="18"/>
  <c r="Q39" i="18"/>
  <c r="P43" i="18"/>
  <c r="P39" i="18"/>
  <c r="T43" i="18" l="1"/>
  <c r="T39" i="18"/>
</calcChain>
</file>

<file path=xl/sharedStrings.xml><?xml version="1.0" encoding="utf-8"?>
<sst xmlns="http://schemas.openxmlformats.org/spreadsheetml/2006/main" count="3050" uniqueCount="99">
  <si>
    <t>م</t>
  </si>
  <si>
    <t>التاريخ</t>
  </si>
  <si>
    <t>بنزين 80</t>
  </si>
  <si>
    <t>بنزين 92</t>
  </si>
  <si>
    <t>بنزين 95</t>
  </si>
  <si>
    <t>سولار</t>
  </si>
  <si>
    <t>مبالغ اضافية</t>
  </si>
  <si>
    <t>الفرق</t>
  </si>
  <si>
    <t>مبالغ</t>
  </si>
  <si>
    <t>عائد</t>
  </si>
  <si>
    <t>حسابي</t>
  </si>
  <si>
    <t>اليوم</t>
  </si>
  <si>
    <t>الأربعاء</t>
  </si>
  <si>
    <t>الخميس</t>
  </si>
  <si>
    <t>الجمعة</t>
  </si>
  <si>
    <t>السبت</t>
  </si>
  <si>
    <t>الأحد</t>
  </si>
  <si>
    <t>الإثنين</t>
  </si>
  <si>
    <t>الثلاثاء</t>
  </si>
  <si>
    <t>الإجمالي</t>
  </si>
  <si>
    <t>إجمالي</t>
  </si>
  <si>
    <t>ماستر</t>
  </si>
  <si>
    <t>شبرا 1</t>
  </si>
  <si>
    <t>شبرا 2</t>
  </si>
  <si>
    <t>شبرا 3</t>
  </si>
  <si>
    <t>شبرا 4</t>
  </si>
  <si>
    <t>شل أوت 1</t>
  </si>
  <si>
    <t>شل أوت 2</t>
  </si>
  <si>
    <t>الجلالة</t>
  </si>
  <si>
    <t>الواحة 1</t>
  </si>
  <si>
    <t>الواحة 2</t>
  </si>
  <si>
    <t>الكاب</t>
  </si>
  <si>
    <t>الساحل</t>
  </si>
  <si>
    <t>العامرية</t>
  </si>
  <si>
    <t>الضبعة 7</t>
  </si>
  <si>
    <t>الضبعة 8</t>
  </si>
  <si>
    <t>الصنافين 1</t>
  </si>
  <si>
    <t>الصنافين 2</t>
  </si>
  <si>
    <t>الخطاطبة 1</t>
  </si>
  <si>
    <t>الخطاطبة 2</t>
  </si>
  <si>
    <t>إجمالي مبالغ المبيعات</t>
  </si>
  <si>
    <t>إجمالي العائد</t>
  </si>
  <si>
    <t>إجمالي العوائد</t>
  </si>
  <si>
    <t>الأسبوع الأول</t>
  </si>
  <si>
    <t>الأسبوع الثاني</t>
  </si>
  <si>
    <t>الأسبوع الثالث</t>
  </si>
  <si>
    <t>الأسبوع الرابع</t>
  </si>
  <si>
    <t>الوارد</t>
  </si>
  <si>
    <t>وارد</t>
  </si>
  <si>
    <t>مباع</t>
  </si>
  <si>
    <t>فعلي</t>
  </si>
  <si>
    <t>النخيل</t>
  </si>
  <si>
    <t>السلام</t>
  </si>
  <si>
    <t>أول الجلالة</t>
  </si>
  <si>
    <t>جهاز مشروعات الخدمة الوطنية</t>
  </si>
  <si>
    <t>الشركة الوطنية لإنشاء وتنمية وإدارة الطرق</t>
  </si>
  <si>
    <t>إدارة محطات وقود شل أوت</t>
  </si>
  <si>
    <t xml:space="preserve"> فرع التموين والتوزيع</t>
  </si>
  <si>
    <t>الوحدة: 1000 لتر</t>
  </si>
  <si>
    <t>المحطة</t>
  </si>
  <si>
    <t>شل 1</t>
  </si>
  <si>
    <t>شل 2</t>
  </si>
  <si>
    <t>واحة 1</t>
  </si>
  <si>
    <t>واحة 2</t>
  </si>
  <si>
    <t>النوبارية</t>
  </si>
  <si>
    <t>لترات</t>
  </si>
  <si>
    <t xml:space="preserve">إجمالي اللترات المباعة من المنتجات البترولية من محطات شل أوت </t>
  </si>
  <si>
    <t>الوحدة: لتر</t>
  </si>
  <si>
    <t>متوسط اللترات المباعة يومياً من المنتجات البترولية من محطات شل أوت</t>
  </si>
  <si>
    <t>ماستر 2</t>
  </si>
  <si>
    <t>زايد 1</t>
  </si>
  <si>
    <t>زايد 2</t>
  </si>
  <si>
    <t>أ كتوبر 2</t>
  </si>
  <si>
    <t xml:space="preserve"> أ كتوبر 1</t>
  </si>
  <si>
    <t>اكتوبر 1</t>
  </si>
  <si>
    <t>اكتوبر 2</t>
  </si>
  <si>
    <t>طنطا</t>
  </si>
  <si>
    <t>السويس</t>
  </si>
  <si>
    <t>الإسكندرية</t>
  </si>
  <si>
    <t>القاهرة</t>
  </si>
  <si>
    <t>اكتوبر  1</t>
  </si>
  <si>
    <t>اكتوبر  2</t>
  </si>
  <si>
    <t>زايد  1</t>
  </si>
  <si>
    <t>زايد  2</t>
  </si>
  <si>
    <t>اكتوبر   2</t>
  </si>
  <si>
    <t>الاثنين</t>
  </si>
  <si>
    <t>؛</t>
  </si>
  <si>
    <t>الاحد</t>
  </si>
  <si>
    <t>الشهيد 1</t>
  </si>
  <si>
    <t>الشهيد 2</t>
  </si>
  <si>
    <t>وادى النطرون</t>
  </si>
  <si>
    <t>اكتوبر  3</t>
  </si>
  <si>
    <t>وادي النطرون</t>
  </si>
  <si>
    <t>إجمالي المورد من المنتجات البترولية لمحطات شل أوت خلال شهر سبتمبر2019</t>
  </si>
  <si>
    <t>خلال شهر سبتمبر 2019</t>
  </si>
  <si>
    <t>المطلوب تواجده بالمستودعات لنهايه الشهر</t>
  </si>
  <si>
    <t>معدل المورد من المنتجات البترولية لمحطات شل أوت  من 1حتي28سبتمبر 2019</t>
  </si>
  <si>
    <t>\</t>
  </si>
  <si>
    <t>خلال الفترة من 1 / 9 / 2019 حتى 30 / 9 /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</si>
</sst>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u/>
      <sz val="11"/>
      <color theme="10"/>
      <name val="Arial"/>
      <family val="2"/>
      <scheme val="minor"/>
    </font>
    <font>
      <b/>
      <sz val="18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b/>
      <sz val="12"/>
      <color theme="0"/>
      <name val="Arial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medium">
        <color auto="1"/>
      </bottom>
      <diagonal/>
    </border>
    <border>
      <left/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 style="medium">
        <color auto="1"/>
      </top>
      <bottom style="medium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53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4" fontId="1" fillId="4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5" borderId="1" xfId="0" quotePrefix="1" applyFont="1" applyFill="1" applyBorder="1" applyAlignment="1">
      <alignment horizontal="center" vertical="center"/>
    </xf>
    <xf numFmtId="1" fontId="0" fillId="0" borderId="0" xfId="0" applyNumberFormat="1"/>
    <xf numFmtId="1" fontId="1" fillId="0" borderId="1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3" fontId="1" fillId="0" borderId="1" xfId="0" applyNumberFormat="1" applyFont="1" applyBorder="1"/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1" fillId="5" borderId="6" xfId="0" applyNumberFormat="1" applyFont="1" applyFill="1" applyBorder="1" applyAlignment="1">
      <alignment horizontal="center" vertical="center"/>
    </xf>
    <xf numFmtId="3" fontId="1" fillId="3" borderId="6" xfId="0" applyNumberFormat="1" applyFont="1" applyFill="1" applyBorder="1" applyAlignment="1">
      <alignment horizontal="center" vertical="center"/>
    </xf>
    <xf numFmtId="3" fontId="1" fillId="0" borderId="6" xfId="0" applyNumberFormat="1" applyFont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3" fontId="1" fillId="0" borderId="14" xfId="0" applyNumberFormat="1" applyFont="1" applyBorder="1" applyAlignment="1">
      <alignment horizontal="center" vertical="center"/>
    </xf>
    <xf numFmtId="3" fontId="1" fillId="0" borderId="15" xfId="0" applyNumberFormat="1" applyFont="1" applyBorder="1" applyAlignment="1">
      <alignment horizontal="center" vertical="center"/>
    </xf>
    <xf numFmtId="0" fontId="0" fillId="0" borderId="16" xfId="0" applyBorder="1"/>
    <xf numFmtId="0" fontId="0" fillId="0" borderId="0" xfId="0" applyBorder="1"/>
    <xf numFmtId="0" fontId="0" fillId="0" borderId="17" xfId="0" applyBorder="1"/>
    <xf numFmtId="3" fontId="1" fillId="0" borderId="0" xfId="0" applyNumberFormat="1" applyFont="1"/>
    <xf numFmtId="3" fontId="0" fillId="0" borderId="0" xfId="0" applyNumberFormat="1"/>
    <xf numFmtId="1" fontId="1" fillId="5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 applyProtection="1">
      <alignment horizontal="center" vertical="center"/>
      <protection locked="0"/>
    </xf>
    <xf numFmtId="0" fontId="6" fillId="7" borderId="1" xfId="0" applyFont="1" applyFill="1" applyBorder="1" applyAlignment="1">
      <alignment horizontal="center" vertical="center" readingOrder="1"/>
    </xf>
    <xf numFmtId="3" fontId="6" fillId="0" borderId="1" xfId="0" applyNumberFormat="1" applyFont="1" applyBorder="1" applyAlignment="1">
      <alignment horizontal="center" vertical="center" readingOrder="1"/>
    </xf>
    <xf numFmtId="0" fontId="6" fillId="0" borderId="0" xfId="0" applyFont="1" applyAlignment="1">
      <alignment horizontal="center"/>
    </xf>
    <xf numFmtId="3" fontId="7" fillId="8" borderId="1" xfId="0" applyNumberFormat="1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3" fontId="1" fillId="6" borderId="1" xfId="0" applyNumberFormat="1" applyFont="1" applyFill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5" fillId="0" borderId="0" xfId="0" applyFont="1" applyAlignment="1"/>
    <xf numFmtId="0" fontId="1" fillId="2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3" fontId="1" fillId="0" borderId="0" xfId="0" applyNumberFormat="1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7" fontId="6" fillId="2" borderId="1" xfId="0" applyNumberFormat="1" applyFont="1" applyFill="1" applyBorder="1" applyAlignment="1" applyProtection="1">
      <alignment horizontal="center" vertical="center"/>
      <protection locked="0"/>
    </xf>
    <xf numFmtId="0" fontId="1" fillId="2" borderId="1" xfId="0" applyFont="1" applyFill="1" applyBorder="1" applyAlignment="1">
      <alignment horizontal="center" vertical="center"/>
    </xf>
    <xf numFmtId="49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3" fontId="1" fillId="3" borderId="0" xfId="0" applyNumberFormat="1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3" fontId="1" fillId="6" borderId="1" xfId="0" applyNumberFormat="1" applyFont="1" applyFill="1" applyBorder="1" applyAlignment="1">
      <alignment horizontal="center"/>
    </xf>
    <xf numFmtId="3" fontId="1" fillId="6" borderId="1" xfId="0" applyNumberFormat="1" applyFont="1" applyFill="1" applyBorder="1" applyAlignment="1">
      <alignment horizontal="center" vertical="center"/>
    </xf>
    <xf numFmtId="3" fontId="1" fillId="6" borderId="4" xfId="0" applyNumberFormat="1" applyFont="1" applyFill="1" applyBorder="1" applyAlignment="1">
      <alignment horizontal="center"/>
    </xf>
    <xf numFmtId="3" fontId="1" fillId="6" borderId="5" xfId="0" applyNumberFormat="1" applyFont="1" applyFill="1" applyBorder="1" applyAlignment="1">
      <alignment horizontal="center"/>
    </xf>
    <xf numFmtId="3" fontId="1" fillId="6" borderId="6" xfId="0" applyNumberFormat="1" applyFont="1" applyFill="1" applyBorder="1" applyAlignment="1">
      <alignment horizontal="center"/>
    </xf>
    <xf numFmtId="0" fontId="6" fillId="2" borderId="8" xfId="0" applyFont="1" applyFill="1" applyBorder="1" applyAlignment="1" applyProtection="1">
      <alignment horizontal="center" vertical="center"/>
      <protection locked="0"/>
    </xf>
    <xf numFmtId="0" fontId="6" fillId="2" borderId="9" xfId="0" applyFont="1" applyFill="1" applyBorder="1" applyAlignment="1" applyProtection="1">
      <alignment horizontal="center" vertical="center"/>
      <protection locked="0"/>
    </xf>
    <xf numFmtId="0" fontId="6" fillId="2" borderId="10" xfId="0" applyFont="1" applyFill="1" applyBorder="1" applyAlignment="1" applyProtection="1">
      <alignment horizontal="center" vertical="center"/>
      <protection locked="0"/>
    </xf>
    <xf numFmtId="0" fontId="6" fillId="2" borderId="19" xfId="0" applyFont="1" applyFill="1" applyBorder="1" applyAlignment="1" applyProtection="1">
      <alignment horizontal="center" vertical="center"/>
      <protection locked="0"/>
    </xf>
    <xf numFmtId="0" fontId="6" fillId="2" borderId="18" xfId="0" applyFont="1" applyFill="1" applyBorder="1" applyAlignment="1" applyProtection="1">
      <alignment horizontal="center" vertical="center"/>
      <protection locked="0"/>
    </xf>
    <xf numFmtId="0" fontId="6" fillId="2" borderId="11" xfId="0" applyFont="1" applyFill="1" applyBorder="1" applyAlignment="1" applyProtection="1">
      <alignment horizontal="center" vertical="center"/>
      <protection locked="0"/>
    </xf>
    <xf numFmtId="3" fontId="6" fillId="0" borderId="2" xfId="0" applyNumberFormat="1" applyFont="1" applyBorder="1" applyAlignment="1">
      <alignment horizontal="center" vertical="center" readingOrder="1"/>
    </xf>
    <xf numFmtId="3" fontId="6" fillId="0" borderId="3" xfId="0" applyNumberFormat="1" applyFont="1" applyBorder="1" applyAlignment="1">
      <alignment horizontal="center" vertical="center" readingOrder="1"/>
    </xf>
    <xf numFmtId="0" fontId="6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8" xfId="0" applyFont="1" applyBorder="1" applyAlignment="1">
      <alignment horizontal="left"/>
    </xf>
    <xf numFmtId="0" fontId="6" fillId="7" borderId="2" xfId="0" applyFont="1" applyFill="1" applyBorder="1" applyAlignment="1">
      <alignment horizontal="center" vertical="center" readingOrder="1"/>
    </xf>
    <xf numFmtId="0" fontId="6" fillId="7" borderId="3" xfId="0" applyFont="1" applyFill="1" applyBorder="1" applyAlignment="1">
      <alignment horizontal="center" vertical="center" readingOrder="1"/>
    </xf>
    <xf numFmtId="0" fontId="6" fillId="7" borderId="8" xfId="0" applyFont="1" applyFill="1" applyBorder="1" applyAlignment="1">
      <alignment horizontal="center" vertical="center" readingOrder="1"/>
    </xf>
    <xf numFmtId="0" fontId="6" fillId="7" borderId="9" xfId="0" applyFont="1" applyFill="1" applyBorder="1" applyAlignment="1">
      <alignment horizontal="center" vertical="center" readingOrder="1"/>
    </xf>
    <xf numFmtId="0" fontId="6" fillId="7" borderId="10" xfId="0" applyFont="1" applyFill="1" applyBorder="1" applyAlignment="1">
      <alignment horizontal="center" vertical="center" readingOrder="1"/>
    </xf>
    <xf numFmtId="0" fontId="6" fillId="7" borderId="19" xfId="0" applyFont="1" applyFill="1" applyBorder="1" applyAlignment="1">
      <alignment horizontal="center" vertical="center" readingOrder="1"/>
    </xf>
    <xf numFmtId="0" fontId="6" fillId="7" borderId="18" xfId="0" applyFont="1" applyFill="1" applyBorder="1" applyAlignment="1">
      <alignment horizontal="center" vertical="center" readingOrder="1"/>
    </xf>
    <xf numFmtId="0" fontId="6" fillId="7" borderId="11" xfId="0" applyFont="1" applyFill="1" applyBorder="1" applyAlignment="1">
      <alignment horizontal="center" vertical="center" readingOrder="1"/>
    </xf>
    <xf numFmtId="0" fontId="6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3" fontId="7" fillId="8" borderId="2" xfId="0" applyNumberFormat="1" applyFont="1" applyFill="1" applyBorder="1" applyAlignment="1">
      <alignment horizontal="center" vertical="center" readingOrder="1"/>
    </xf>
    <xf numFmtId="3" fontId="7" fillId="8" borderId="7" xfId="0" applyNumberFormat="1" applyFont="1" applyFill="1" applyBorder="1" applyAlignment="1">
      <alignment horizontal="center" vertical="center" readingOrder="1"/>
    </xf>
    <xf numFmtId="3" fontId="7" fillId="8" borderId="3" xfId="0" applyNumberFormat="1" applyFont="1" applyFill="1" applyBorder="1" applyAlignment="1">
      <alignment horizontal="center" vertical="center" readingOrder="1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1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3" fontId="1" fillId="6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4" fillId="0" borderId="0" xfId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</cellXfs>
  <cellStyles count="2">
    <cellStyle name="Hyperlink" xfId="1" builtinId="8"/>
    <cellStyle name="Normal" xfId="0" builtinId="0"/>
  </cellStyles>
  <dxfs count="32"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externalLink" Target="externalLinks/externalLink6.xml"/><Relationship Id="rId47" Type="http://schemas.openxmlformats.org/officeDocument/2006/relationships/externalLink" Target="externalLinks/externalLink11.xml"/><Relationship Id="rId63" Type="http://schemas.openxmlformats.org/officeDocument/2006/relationships/externalLink" Target="externalLinks/externalLink27.xml"/><Relationship Id="rId68" Type="http://schemas.openxmlformats.org/officeDocument/2006/relationships/externalLink" Target="externalLinks/externalLink32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externalLink" Target="externalLinks/externalLink1.xml"/><Relationship Id="rId40" Type="http://schemas.openxmlformats.org/officeDocument/2006/relationships/externalLink" Target="externalLinks/externalLink4.xml"/><Relationship Id="rId45" Type="http://schemas.openxmlformats.org/officeDocument/2006/relationships/externalLink" Target="externalLinks/externalLink9.xml"/><Relationship Id="rId53" Type="http://schemas.openxmlformats.org/officeDocument/2006/relationships/externalLink" Target="externalLinks/externalLink17.xml"/><Relationship Id="rId58" Type="http://schemas.openxmlformats.org/officeDocument/2006/relationships/externalLink" Target="externalLinks/externalLink22.xml"/><Relationship Id="rId66" Type="http://schemas.openxmlformats.org/officeDocument/2006/relationships/externalLink" Target="externalLinks/externalLink30.xml"/><Relationship Id="rId74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externalLink" Target="externalLinks/externalLink2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externalLink" Target="externalLinks/externalLink7.xml"/><Relationship Id="rId48" Type="http://schemas.openxmlformats.org/officeDocument/2006/relationships/externalLink" Target="externalLinks/externalLink12.xml"/><Relationship Id="rId56" Type="http://schemas.openxmlformats.org/officeDocument/2006/relationships/externalLink" Target="externalLinks/externalLink20.xml"/><Relationship Id="rId64" Type="http://schemas.openxmlformats.org/officeDocument/2006/relationships/externalLink" Target="externalLinks/externalLink28.xml"/><Relationship Id="rId69" Type="http://schemas.openxmlformats.org/officeDocument/2006/relationships/externalLink" Target="externalLinks/externalLink33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15.xml"/><Relationship Id="rId72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externalLink" Target="externalLinks/externalLink2.xml"/><Relationship Id="rId46" Type="http://schemas.openxmlformats.org/officeDocument/2006/relationships/externalLink" Target="externalLinks/externalLink10.xml"/><Relationship Id="rId59" Type="http://schemas.openxmlformats.org/officeDocument/2006/relationships/externalLink" Target="externalLinks/externalLink23.xml"/><Relationship Id="rId67" Type="http://schemas.openxmlformats.org/officeDocument/2006/relationships/externalLink" Target="externalLinks/externalLink31.xml"/><Relationship Id="rId20" Type="http://schemas.openxmlformats.org/officeDocument/2006/relationships/worksheet" Target="worksheets/sheet20.xml"/><Relationship Id="rId41" Type="http://schemas.openxmlformats.org/officeDocument/2006/relationships/externalLink" Target="externalLinks/externalLink5.xml"/><Relationship Id="rId54" Type="http://schemas.openxmlformats.org/officeDocument/2006/relationships/externalLink" Target="externalLinks/externalLink18.xml"/><Relationship Id="rId62" Type="http://schemas.openxmlformats.org/officeDocument/2006/relationships/externalLink" Target="externalLinks/externalLink26.xml"/><Relationship Id="rId70" Type="http://schemas.openxmlformats.org/officeDocument/2006/relationships/externalLink" Target="externalLinks/externalLink3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13.xml"/><Relationship Id="rId57" Type="http://schemas.openxmlformats.org/officeDocument/2006/relationships/externalLink" Target="externalLinks/externalLink21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externalLink" Target="externalLinks/externalLink8.xml"/><Relationship Id="rId52" Type="http://schemas.openxmlformats.org/officeDocument/2006/relationships/externalLink" Target="externalLinks/externalLink16.xml"/><Relationship Id="rId60" Type="http://schemas.openxmlformats.org/officeDocument/2006/relationships/externalLink" Target="externalLinks/externalLink24.xml"/><Relationship Id="rId65" Type="http://schemas.openxmlformats.org/officeDocument/2006/relationships/externalLink" Target="externalLinks/externalLink29.xml"/><Relationship Id="rId73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externalLink" Target="externalLinks/externalLink3.xml"/><Relationship Id="rId34" Type="http://schemas.openxmlformats.org/officeDocument/2006/relationships/worksheet" Target="worksheets/sheet34.xml"/><Relationship Id="rId50" Type="http://schemas.openxmlformats.org/officeDocument/2006/relationships/externalLink" Target="externalLinks/externalLink14.xml"/><Relationship Id="rId55" Type="http://schemas.openxmlformats.org/officeDocument/2006/relationships/externalLink" Target="externalLinks/externalLink19.xml"/><Relationship Id="rId7" Type="http://schemas.openxmlformats.org/officeDocument/2006/relationships/worksheet" Target="worksheets/sheet7.xml"/><Relationship Id="rId71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212898</xdr:colOff>
      <xdr:row>0</xdr:row>
      <xdr:rowOff>84818</xdr:rowOff>
    </xdr:from>
    <xdr:to>
      <xdr:col>7</xdr:col>
      <xdr:colOff>289110</xdr:colOff>
      <xdr:row>5</xdr:row>
      <xdr:rowOff>24493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9171640" y="84818"/>
          <a:ext cx="838212" cy="876300"/>
        </a:xfrm>
        <a:prstGeom prst="rect">
          <a:avLst/>
        </a:prstGeom>
      </xdr:spPr>
    </xdr:pic>
    <xdr:clientData/>
  </xdr:twoCellAnchor>
  <xdr:oneCellAnchor>
    <xdr:from>
      <xdr:col>15</xdr:col>
      <xdr:colOff>254000</xdr:colOff>
      <xdr:row>0</xdr:row>
      <xdr:rowOff>68942</xdr:rowOff>
    </xdr:from>
    <xdr:ext cx="987610" cy="1032487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172647015" y="68942"/>
          <a:ext cx="987610" cy="103248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580290</xdr:colOff>
      <xdr:row>0</xdr:row>
      <xdr:rowOff>116633</xdr:rowOff>
    </xdr:from>
    <xdr:to>
      <xdr:col>7</xdr:col>
      <xdr:colOff>557754</xdr:colOff>
      <xdr:row>5</xdr:row>
      <xdr:rowOff>46265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00825587" y="116633"/>
          <a:ext cx="842490" cy="891851"/>
        </a:xfrm>
        <a:prstGeom prst="rect">
          <a:avLst/>
        </a:prstGeom>
      </xdr:spPr>
    </xdr:pic>
    <xdr:clientData/>
  </xdr:twoCellAnchor>
  <xdr:oneCellAnchor>
    <xdr:from>
      <xdr:col>15</xdr:col>
      <xdr:colOff>403398</xdr:colOff>
      <xdr:row>0</xdr:row>
      <xdr:rowOff>5443</xdr:rowOff>
    </xdr:from>
    <xdr:ext cx="838213" cy="876300"/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30866989" y="5443"/>
          <a:ext cx="838213" cy="876300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575;&#1604;&#1578;&#1605;&#1575;&#1605;%20&#1575;&#1604;&#1610;&#1608;&#1605;&#1610;\March\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13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14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15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16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17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18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1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19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20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21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22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23.xlsx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24.xlsx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25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26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27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28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2.xlsx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29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30.xlsx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575;&#1604;&#1578;&#1605;&#1575;&#1605;%20&#1575;&#1604;&#1610;&#1608;&#1605;&#1610;\Current%20Month\31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575;&#1604;&#1578;&#1605;&#1575;&#1605;%20&#1575;&#1604;&#1610;&#1608;&#1605;&#1610;\Current%20Month\30.xlsx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&#1575;&#1604;&#1578;&#1605;&#1575;&#1605;%20&#1575;&#1604;&#1610;&#1608;&#1605;&#1610;\Current%20Month\27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3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4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5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ERVER\Past%20Months\Septemper\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المستودعات"/>
      <sheetName val="تمام الخزان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توزيع الخطة"/>
      <sheetName val="طنطا اكسس"/>
    </sheetNames>
    <sheetDataSet>
      <sheetData sheetId="0" refreshError="1">
        <row r="8">
          <cell r="L8">
            <v>34</v>
          </cell>
          <cell r="R8">
            <v>17</v>
          </cell>
        </row>
        <row r="9">
          <cell r="L9">
            <v>0</v>
          </cell>
          <cell r="R9">
            <v>0</v>
          </cell>
        </row>
        <row r="10">
          <cell r="F10">
            <v>0</v>
          </cell>
          <cell r="L10">
            <v>0</v>
          </cell>
          <cell r="R10">
            <v>0</v>
          </cell>
          <cell r="X10">
            <v>0</v>
          </cell>
        </row>
        <row r="11">
          <cell r="F11">
            <v>0</v>
          </cell>
          <cell r="L11">
            <v>34</v>
          </cell>
          <cell r="R11">
            <v>17</v>
          </cell>
        </row>
        <row r="12">
          <cell r="F12">
            <v>0</v>
          </cell>
          <cell r="L12">
            <v>34</v>
          </cell>
          <cell r="X12">
            <v>0</v>
          </cell>
        </row>
        <row r="13">
          <cell r="F13">
            <v>0</v>
          </cell>
          <cell r="L13">
            <v>17</v>
          </cell>
          <cell r="X13">
            <v>0</v>
          </cell>
        </row>
        <row r="14">
          <cell r="L14">
            <v>34</v>
          </cell>
          <cell r="R14">
            <v>0</v>
          </cell>
        </row>
        <row r="15">
          <cell r="L15">
            <v>34</v>
          </cell>
          <cell r="R15">
            <v>17</v>
          </cell>
          <cell r="X15">
            <v>0</v>
          </cell>
        </row>
        <row r="16">
          <cell r="L16">
            <v>0</v>
          </cell>
          <cell r="R16">
            <v>0</v>
          </cell>
          <cell r="X16">
            <v>51</v>
          </cell>
        </row>
        <row r="17">
          <cell r="L17">
            <v>17</v>
          </cell>
          <cell r="R17">
            <v>0</v>
          </cell>
          <cell r="X17">
            <v>85</v>
          </cell>
        </row>
        <row r="18">
          <cell r="L18">
            <v>0</v>
          </cell>
          <cell r="R18">
            <v>0</v>
          </cell>
        </row>
        <row r="19">
          <cell r="L19">
            <v>0</v>
          </cell>
          <cell r="R19">
            <v>0</v>
          </cell>
          <cell r="X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0</v>
          </cell>
          <cell r="R21">
            <v>0</v>
          </cell>
        </row>
        <row r="22">
          <cell r="F22">
            <v>0</v>
          </cell>
          <cell r="L22">
            <v>34</v>
          </cell>
          <cell r="X22">
            <v>0</v>
          </cell>
        </row>
        <row r="23">
          <cell r="L23">
            <v>0</v>
          </cell>
          <cell r="X23">
            <v>0</v>
          </cell>
        </row>
        <row r="24">
          <cell r="L24">
            <v>0</v>
          </cell>
          <cell r="R24">
            <v>0</v>
          </cell>
          <cell r="X24">
            <v>0</v>
          </cell>
        </row>
        <row r="25">
          <cell r="L25">
            <v>0</v>
          </cell>
          <cell r="R25">
            <v>0</v>
          </cell>
          <cell r="X25">
            <v>51</v>
          </cell>
        </row>
        <row r="26">
          <cell r="L26">
            <v>0</v>
          </cell>
          <cell r="R26">
            <v>0</v>
          </cell>
          <cell r="X26">
            <v>51</v>
          </cell>
        </row>
        <row r="27">
          <cell r="L27">
            <v>0</v>
          </cell>
          <cell r="R27">
            <v>0</v>
          </cell>
          <cell r="X27">
            <v>51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34</v>
          </cell>
          <cell r="R8">
            <v>17</v>
          </cell>
        </row>
        <row r="9">
          <cell r="L9">
            <v>34</v>
          </cell>
          <cell r="R9">
            <v>0</v>
          </cell>
        </row>
        <row r="10">
          <cell r="F10">
            <v>34</v>
          </cell>
          <cell r="L10">
            <v>17</v>
          </cell>
          <cell r="R10">
            <v>0</v>
          </cell>
        </row>
        <row r="11">
          <cell r="F11">
            <v>0</v>
          </cell>
          <cell r="L11">
            <v>17</v>
          </cell>
          <cell r="R11">
            <v>0</v>
          </cell>
          <cell r="X11">
            <v>0</v>
          </cell>
        </row>
        <row r="12">
          <cell r="F12"/>
          <cell r="L12">
            <v>34</v>
          </cell>
          <cell r="R12">
            <v>0</v>
          </cell>
        </row>
        <row r="13">
          <cell r="F13">
            <v>0</v>
          </cell>
          <cell r="L13">
            <v>34</v>
          </cell>
          <cell r="X13">
            <v>17</v>
          </cell>
        </row>
        <row r="14">
          <cell r="F14">
            <v>17</v>
          </cell>
          <cell r="L14">
            <v>17</v>
          </cell>
          <cell r="X14">
            <v>17</v>
          </cell>
        </row>
        <row r="15">
          <cell r="L15">
            <v>34</v>
          </cell>
          <cell r="R15">
            <v>17</v>
          </cell>
        </row>
        <row r="16">
          <cell r="L16">
            <v>85</v>
          </cell>
          <cell r="R16">
            <v>17</v>
          </cell>
          <cell r="X16">
            <v>51</v>
          </cell>
        </row>
        <row r="17">
          <cell r="L17">
            <v>0</v>
          </cell>
          <cell r="R17">
            <v>0</v>
          </cell>
          <cell r="X17">
            <v>51</v>
          </cell>
        </row>
        <row r="18">
          <cell r="L18">
            <v>0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17</v>
          </cell>
          <cell r="R21">
            <v>0</v>
          </cell>
          <cell r="X21">
            <v>34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0</v>
          </cell>
          <cell r="R25">
            <v>0</v>
          </cell>
          <cell r="X25">
            <v>17</v>
          </cell>
        </row>
        <row r="26">
          <cell r="L26">
            <v>34</v>
          </cell>
          <cell r="R26">
            <v>0</v>
          </cell>
          <cell r="X26">
            <v>51</v>
          </cell>
        </row>
        <row r="27">
          <cell r="L27">
            <v>34</v>
          </cell>
          <cell r="R27">
            <v>0</v>
          </cell>
          <cell r="X27">
            <v>17</v>
          </cell>
        </row>
        <row r="28">
          <cell r="L28">
            <v>34</v>
          </cell>
          <cell r="R28">
            <v>0</v>
          </cell>
          <cell r="X28">
            <v>17</v>
          </cell>
        </row>
        <row r="29">
          <cell r="F29">
            <v>0</v>
          </cell>
          <cell r="L29">
            <v>0</v>
          </cell>
          <cell r="R29">
            <v>0</v>
          </cell>
          <cell r="X29">
            <v>0</v>
          </cell>
        </row>
        <row r="30">
          <cell r="L30">
            <v>17</v>
          </cell>
          <cell r="R30">
            <v>0</v>
          </cell>
        </row>
        <row r="31">
          <cell r="L31">
            <v>34</v>
          </cell>
          <cell r="R31">
            <v>17</v>
          </cell>
        </row>
        <row r="32">
          <cell r="L32">
            <v>51</v>
          </cell>
          <cell r="R32">
            <v>0</v>
          </cell>
        </row>
        <row r="33">
          <cell r="L33">
            <v>51</v>
          </cell>
          <cell r="R33">
            <v>0</v>
          </cell>
        </row>
        <row r="34">
          <cell r="L34">
            <v>51</v>
          </cell>
          <cell r="R34">
            <v>0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25236</v>
          </cell>
          <cell r="I7">
            <v>7775</v>
          </cell>
          <cell r="P7">
            <v>2150</v>
          </cell>
        </row>
        <row r="8">
          <cell r="F8">
            <v>29824</v>
          </cell>
          <cell r="I8">
            <v>8526</v>
          </cell>
          <cell r="P8">
            <v>2400</v>
          </cell>
        </row>
        <row r="9">
          <cell r="C9">
            <v>37982</v>
          </cell>
          <cell r="F9">
            <v>21346</v>
          </cell>
          <cell r="I9">
            <v>3208</v>
          </cell>
        </row>
        <row r="10">
          <cell r="C10">
            <v>3237</v>
          </cell>
          <cell r="F10">
            <v>20829</v>
          </cell>
          <cell r="I10">
            <v>8014</v>
          </cell>
          <cell r="L10">
            <v>5432</v>
          </cell>
          <cell r="P10">
            <v>3080</v>
          </cell>
        </row>
        <row r="11">
          <cell r="C11">
            <v>0</v>
          </cell>
          <cell r="F11">
            <v>34131</v>
          </cell>
          <cell r="I11">
            <v>8831</v>
          </cell>
          <cell r="P11">
            <v>2940</v>
          </cell>
        </row>
        <row r="12">
          <cell r="C12">
            <v>4557</v>
          </cell>
          <cell r="F12">
            <v>28194</v>
          </cell>
          <cell r="L12">
            <v>8928</v>
          </cell>
          <cell r="P12">
            <v>3055</v>
          </cell>
        </row>
        <row r="13">
          <cell r="C13">
            <v>7556</v>
          </cell>
          <cell r="F13">
            <v>16596</v>
          </cell>
          <cell r="L13">
            <v>19336</v>
          </cell>
          <cell r="P13">
            <v>2800</v>
          </cell>
        </row>
        <row r="14">
          <cell r="F14">
            <v>40678</v>
          </cell>
          <cell r="I14">
            <v>11813</v>
          </cell>
          <cell r="P14">
            <v>3240</v>
          </cell>
        </row>
        <row r="15">
          <cell r="F15">
            <v>39837</v>
          </cell>
          <cell r="I15">
            <v>11272</v>
          </cell>
          <cell r="L15">
            <v>33511</v>
          </cell>
          <cell r="P15">
            <v>0</v>
          </cell>
        </row>
        <row r="16">
          <cell r="F16">
            <v>8007</v>
          </cell>
          <cell r="I16">
            <v>3849</v>
          </cell>
          <cell r="L16">
            <v>52745</v>
          </cell>
          <cell r="P16">
            <v>6358</v>
          </cell>
        </row>
        <row r="17">
          <cell r="F17">
            <v>8434</v>
          </cell>
          <cell r="I17">
            <v>2206</v>
          </cell>
          <cell r="L17">
            <v>3376</v>
          </cell>
          <cell r="P17">
            <v>1182</v>
          </cell>
        </row>
        <row r="18">
          <cell r="F18">
            <v>4047</v>
          </cell>
          <cell r="I18">
            <v>1344</v>
          </cell>
          <cell r="P18">
            <v>625</v>
          </cell>
        </row>
        <row r="19">
          <cell r="F19">
            <v>3816</v>
          </cell>
          <cell r="I19">
            <v>1093</v>
          </cell>
          <cell r="L19">
            <v>8090</v>
          </cell>
          <cell r="P19">
            <v>1421</v>
          </cell>
        </row>
        <row r="20">
          <cell r="F20">
            <v>18429</v>
          </cell>
          <cell r="I20">
            <v>4396</v>
          </cell>
          <cell r="L20">
            <v>26082</v>
          </cell>
          <cell r="P20">
            <v>3859</v>
          </cell>
        </row>
        <row r="21">
          <cell r="F21">
            <v>6751</v>
          </cell>
          <cell r="I21">
            <v>1640</v>
          </cell>
          <cell r="P21">
            <v>760</v>
          </cell>
        </row>
        <row r="22">
          <cell r="C22">
            <v>277</v>
          </cell>
          <cell r="F22">
            <v>1205</v>
          </cell>
          <cell r="L22">
            <v>9010</v>
          </cell>
        </row>
        <row r="23">
          <cell r="F23">
            <v>3277</v>
          </cell>
          <cell r="L23">
            <v>3709</v>
          </cell>
          <cell r="P23">
            <v>490</v>
          </cell>
        </row>
        <row r="24">
          <cell r="F24">
            <v>15866</v>
          </cell>
          <cell r="I24">
            <v>2138</v>
          </cell>
          <cell r="L24">
            <v>56235</v>
          </cell>
          <cell r="P24">
            <v>3040</v>
          </cell>
        </row>
        <row r="25">
          <cell r="F25">
            <v>15122</v>
          </cell>
          <cell r="I25">
            <v>3222</v>
          </cell>
          <cell r="L25">
            <v>49245</v>
          </cell>
          <cell r="P25">
            <v>5140</v>
          </cell>
        </row>
        <row r="26">
          <cell r="F26">
            <v>11425</v>
          </cell>
          <cell r="I26">
            <v>2548</v>
          </cell>
          <cell r="L26">
            <v>22259</v>
          </cell>
          <cell r="P26">
            <v>2520</v>
          </cell>
        </row>
        <row r="27">
          <cell r="F27">
            <v>8599</v>
          </cell>
          <cell r="I27">
            <v>1078</v>
          </cell>
          <cell r="L27">
            <v>24386</v>
          </cell>
          <cell r="P27">
            <v>2790</v>
          </cell>
        </row>
        <row r="28">
          <cell r="C28">
            <v>3681</v>
          </cell>
          <cell r="F28">
            <v>9266</v>
          </cell>
          <cell r="I28">
            <v>1058</v>
          </cell>
          <cell r="L28">
            <v>15203</v>
          </cell>
          <cell r="P28">
            <v>1250</v>
          </cell>
        </row>
        <row r="29">
          <cell r="F29">
            <v>7941</v>
          </cell>
          <cell r="I29">
            <v>1749</v>
          </cell>
          <cell r="P29">
            <v>670</v>
          </cell>
        </row>
        <row r="30">
          <cell r="F30">
            <v>28760</v>
          </cell>
          <cell r="I30">
            <v>10425</v>
          </cell>
          <cell r="P30">
            <v>1440</v>
          </cell>
        </row>
        <row r="31">
          <cell r="F31">
            <v>31365</v>
          </cell>
          <cell r="I31">
            <v>10961</v>
          </cell>
          <cell r="P31">
            <v>3540</v>
          </cell>
        </row>
        <row r="32">
          <cell r="F32">
            <v>32098</v>
          </cell>
          <cell r="I32">
            <v>8550</v>
          </cell>
          <cell r="P32">
            <v>0</v>
          </cell>
        </row>
        <row r="33">
          <cell r="F33">
            <v>57598</v>
          </cell>
          <cell r="I33">
            <v>11812</v>
          </cell>
          <cell r="P33">
            <v>5680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2940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  <sheetName val="تمام الخزانات"/>
      <sheetName val="Sheet4"/>
    </sheetNames>
    <sheetDataSet>
      <sheetData sheetId="0">
        <row r="8">
          <cell r="L8">
            <v>34</v>
          </cell>
          <cell r="R8">
            <v>0</v>
          </cell>
        </row>
        <row r="9">
          <cell r="L9">
            <v>0</v>
          </cell>
          <cell r="R9">
            <v>17</v>
          </cell>
        </row>
        <row r="10">
          <cell r="F10">
            <v>51</v>
          </cell>
          <cell r="L10">
            <v>17</v>
          </cell>
          <cell r="R10">
            <v>17</v>
          </cell>
        </row>
        <row r="11">
          <cell r="F11">
            <v>0</v>
          </cell>
          <cell r="L11">
            <v>17</v>
          </cell>
          <cell r="R11">
            <v>0</v>
          </cell>
          <cell r="X11">
            <v>17</v>
          </cell>
        </row>
        <row r="12">
          <cell r="F12"/>
          <cell r="L12">
            <v>17</v>
          </cell>
          <cell r="R12">
            <v>17</v>
          </cell>
        </row>
        <row r="13">
          <cell r="F13">
            <v>17</v>
          </cell>
          <cell r="L13">
            <v>34</v>
          </cell>
          <cell r="X13">
            <v>0</v>
          </cell>
        </row>
        <row r="14">
          <cell r="F14">
            <v>0</v>
          </cell>
          <cell r="L14">
            <v>0</v>
          </cell>
          <cell r="X14">
            <v>0</v>
          </cell>
        </row>
        <row r="15">
          <cell r="L15">
            <v>51</v>
          </cell>
          <cell r="R15">
            <v>0</v>
          </cell>
        </row>
        <row r="16">
          <cell r="L16">
            <v>17</v>
          </cell>
          <cell r="R16">
            <v>0</v>
          </cell>
          <cell r="X16">
            <v>34</v>
          </cell>
        </row>
        <row r="17">
          <cell r="L17">
            <v>17</v>
          </cell>
          <cell r="R17">
            <v>17</v>
          </cell>
          <cell r="X17">
            <v>68</v>
          </cell>
        </row>
        <row r="18">
          <cell r="L18">
            <v>0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0</v>
          </cell>
          <cell r="R21">
            <v>0</v>
          </cell>
          <cell r="X21">
            <v>0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17</v>
          </cell>
        </row>
        <row r="24">
          <cell r="L24">
            <v>17</v>
          </cell>
          <cell r="X24">
            <v>17</v>
          </cell>
        </row>
        <row r="25">
          <cell r="L25">
            <v>17</v>
          </cell>
          <cell r="R25">
            <v>0</v>
          </cell>
          <cell r="X25">
            <v>68</v>
          </cell>
        </row>
        <row r="26">
          <cell r="L26">
            <v>17</v>
          </cell>
          <cell r="R26">
            <v>0</v>
          </cell>
          <cell r="X26">
            <v>51</v>
          </cell>
        </row>
        <row r="27">
          <cell r="L27">
            <v>17</v>
          </cell>
          <cell r="R27">
            <v>0</v>
          </cell>
          <cell r="X27">
            <v>34</v>
          </cell>
        </row>
        <row r="28">
          <cell r="L28">
            <v>0</v>
          </cell>
          <cell r="R28">
            <v>0</v>
          </cell>
          <cell r="X28">
            <v>0</v>
          </cell>
        </row>
        <row r="29">
          <cell r="F29">
            <v>0</v>
          </cell>
          <cell r="L29">
            <v>17</v>
          </cell>
          <cell r="R29">
            <v>0</v>
          </cell>
          <cell r="X29">
            <v>34</v>
          </cell>
        </row>
        <row r="30">
          <cell r="L30">
            <v>0</v>
          </cell>
          <cell r="R30">
            <v>0</v>
          </cell>
        </row>
        <row r="31">
          <cell r="L31">
            <v>17</v>
          </cell>
          <cell r="R31">
            <v>0</v>
          </cell>
        </row>
        <row r="32">
          <cell r="L32">
            <v>51</v>
          </cell>
          <cell r="R32">
            <v>34</v>
          </cell>
        </row>
        <row r="33">
          <cell r="L33">
            <v>34</v>
          </cell>
          <cell r="R33">
            <v>17</v>
          </cell>
        </row>
        <row r="34">
          <cell r="L34">
            <v>68</v>
          </cell>
          <cell r="R34">
            <v>34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22359</v>
          </cell>
          <cell r="I7">
            <v>6934</v>
          </cell>
          <cell r="P7">
            <v>1950</v>
          </cell>
        </row>
        <row r="8">
          <cell r="F8">
            <v>29318</v>
          </cell>
          <cell r="I8">
            <v>8457</v>
          </cell>
          <cell r="P8">
            <v>2420</v>
          </cell>
        </row>
        <row r="9">
          <cell r="C9">
            <v>40233</v>
          </cell>
          <cell r="F9">
            <v>21567</v>
          </cell>
          <cell r="I9">
            <v>3363</v>
          </cell>
        </row>
        <row r="10">
          <cell r="C10">
            <v>3084</v>
          </cell>
          <cell r="F10">
            <v>24229</v>
          </cell>
          <cell r="I10">
            <v>7116</v>
          </cell>
          <cell r="L10">
            <v>5677</v>
          </cell>
          <cell r="P10">
            <v>3350</v>
          </cell>
        </row>
        <row r="11">
          <cell r="C11">
            <v>0</v>
          </cell>
          <cell r="F11">
            <v>36534</v>
          </cell>
          <cell r="I11">
            <v>9663</v>
          </cell>
          <cell r="P11">
            <v>3020</v>
          </cell>
        </row>
        <row r="12">
          <cell r="C12">
            <v>4137</v>
          </cell>
          <cell r="F12">
            <v>25545</v>
          </cell>
          <cell r="L12">
            <v>9054</v>
          </cell>
          <cell r="P12">
            <v>2800</v>
          </cell>
        </row>
        <row r="13">
          <cell r="C13">
            <v>5831</v>
          </cell>
          <cell r="F13">
            <v>18007</v>
          </cell>
          <cell r="L13">
            <v>19881</v>
          </cell>
          <cell r="P13">
            <v>2860</v>
          </cell>
        </row>
        <row r="14">
          <cell r="F14">
            <v>38169</v>
          </cell>
          <cell r="I14">
            <v>10831</v>
          </cell>
          <cell r="P14">
            <v>3010</v>
          </cell>
        </row>
        <row r="15">
          <cell r="F15">
            <v>36828</v>
          </cell>
          <cell r="I15">
            <v>11550</v>
          </cell>
          <cell r="L15">
            <v>35424</v>
          </cell>
          <cell r="P15">
            <v>0</v>
          </cell>
        </row>
        <row r="16">
          <cell r="F16">
            <v>8804</v>
          </cell>
          <cell r="I16">
            <v>4109</v>
          </cell>
          <cell r="L16">
            <v>56756</v>
          </cell>
          <cell r="P16">
            <v>6234</v>
          </cell>
        </row>
        <row r="17">
          <cell r="F17">
            <v>7384</v>
          </cell>
          <cell r="I17">
            <v>1840</v>
          </cell>
          <cell r="L17">
            <v>2711</v>
          </cell>
          <cell r="P17">
            <v>1181</v>
          </cell>
        </row>
        <row r="18">
          <cell r="F18">
            <v>3022</v>
          </cell>
          <cell r="I18">
            <v>1328</v>
          </cell>
          <cell r="P18">
            <v>366</v>
          </cell>
        </row>
        <row r="19">
          <cell r="F19">
            <v>3845</v>
          </cell>
          <cell r="I19">
            <v>1139</v>
          </cell>
          <cell r="L19">
            <v>7460</v>
          </cell>
          <cell r="P19">
            <v>1421</v>
          </cell>
        </row>
        <row r="20">
          <cell r="F20">
            <v>15877</v>
          </cell>
          <cell r="I20">
            <v>3348</v>
          </cell>
          <cell r="L20">
            <v>25157</v>
          </cell>
          <cell r="P20">
            <v>3470</v>
          </cell>
        </row>
        <row r="21">
          <cell r="F21">
            <v>7785</v>
          </cell>
          <cell r="I21">
            <v>1543</v>
          </cell>
          <cell r="P21">
            <v>660</v>
          </cell>
        </row>
        <row r="22">
          <cell r="C22">
            <v>613</v>
          </cell>
          <cell r="F22">
            <v>1282</v>
          </cell>
          <cell r="L22">
            <v>9020</v>
          </cell>
        </row>
        <row r="23">
          <cell r="F23">
            <v>2645</v>
          </cell>
          <cell r="L23">
            <v>4734</v>
          </cell>
          <cell r="P23">
            <v>500</v>
          </cell>
        </row>
        <row r="24">
          <cell r="F24">
            <v>14052</v>
          </cell>
          <cell r="I24">
            <v>2039</v>
          </cell>
          <cell r="L24">
            <v>63231</v>
          </cell>
          <cell r="P24">
            <v>6460</v>
          </cell>
        </row>
        <row r="25">
          <cell r="F25">
            <v>14729</v>
          </cell>
          <cell r="I25">
            <v>2735</v>
          </cell>
          <cell r="L25">
            <v>47146</v>
          </cell>
          <cell r="P25">
            <v>5080</v>
          </cell>
        </row>
        <row r="26">
          <cell r="F26">
            <v>11216</v>
          </cell>
          <cell r="I26">
            <v>1874</v>
          </cell>
          <cell r="L26">
            <v>32108</v>
          </cell>
          <cell r="P26">
            <v>2218</v>
          </cell>
        </row>
        <row r="27">
          <cell r="F27">
            <v>8718</v>
          </cell>
          <cell r="I27">
            <v>1515</v>
          </cell>
          <cell r="L27">
            <v>27913</v>
          </cell>
          <cell r="P27">
            <v>3115</v>
          </cell>
        </row>
        <row r="28">
          <cell r="C28">
            <v>4567</v>
          </cell>
          <cell r="F28">
            <v>9440</v>
          </cell>
          <cell r="I28">
            <v>1823</v>
          </cell>
          <cell r="L28">
            <v>16125</v>
          </cell>
          <cell r="P28">
            <v>1300</v>
          </cell>
        </row>
        <row r="29">
          <cell r="F29">
            <v>8360</v>
          </cell>
          <cell r="I29">
            <v>1676</v>
          </cell>
          <cell r="P29">
            <v>189</v>
          </cell>
        </row>
        <row r="30">
          <cell r="F30">
            <v>29260</v>
          </cell>
          <cell r="I30">
            <v>9267</v>
          </cell>
          <cell r="P30">
            <v>1410</v>
          </cell>
        </row>
        <row r="31">
          <cell r="F31">
            <v>29684</v>
          </cell>
          <cell r="I31">
            <v>9278</v>
          </cell>
          <cell r="P31">
            <v>3200</v>
          </cell>
        </row>
        <row r="32">
          <cell r="F32">
            <v>42358</v>
          </cell>
          <cell r="I32">
            <v>10073</v>
          </cell>
          <cell r="P32">
            <v>0</v>
          </cell>
        </row>
        <row r="33">
          <cell r="F33">
            <v>60378</v>
          </cell>
          <cell r="I33">
            <v>14037</v>
          </cell>
          <cell r="P33">
            <v>6080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3020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  <sheetData sheetId="25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0</v>
          </cell>
          <cell r="R8">
            <v>0</v>
          </cell>
        </row>
        <row r="9">
          <cell r="L9">
            <v>51</v>
          </cell>
          <cell r="R9">
            <v>0</v>
          </cell>
        </row>
        <row r="10">
          <cell r="F10">
            <v>34</v>
          </cell>
          <cell r="L10">
            <v>17</v>
          </cell>
          <cell r="R10">
            <v>0</v>
          </cell>
        </row>
        <row r="11">
          <cell r="F11">
            <v>17</v>
          </cell>
          <cell r="L11">
            <v>34</v>
          </cell>
          <cell r="R11">
            <v>17</v>
          </cell>
          <cell r="X11">
            <v>0</v>
          </cell>
        </row>
        <row r="12">
          <cell r="F12"/>
          <cell r="L12">
            <v>51</v>
          </cell>
          <cell r="R12">
            <v>0</v>
          </cell>
        </row>
        <row r="13">
          <cell r="F13">
            <v>0</v>
          </cell>
          <cell r="L13">
            <v>17</v>
          </cell>
          <cell r="X13">
            <v>17</v>
          </cell>
        </row>
        <row r="14">
          <cell r="F14">
            <v>17</v>
          </cell>
          <cell r="L14">
            <v>34</v>
          </cell>
          <cell r="X14">
            <v>51</v>
          </cell>
        </row>
        <row r="15">
          <cell r="L15">
            <v>34</v>
          </cell>
          <cell r="R15">
            <v>17</v>
          </cell>
        </row>
        <row r="16">
          <cell r="L16">
            <v>34</v>
          </cell>
          <cell r="R16">
            <v>17</v>
          </cell>
          <cell r="X16">
            <v>51</v>
          </cell>
        </row>
        <row r="17">
          <cell r="L17">
            <v>17</v>
          </cell>
          <cell r="R17">
            <v>0</v>
          </cell>
          <cell r="X17">
            <v>34</v>
          </cell>
        </row>
        <row r="18">
          <cell r="L18">
            <v>0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0</v>
          </cell>
        </row>
        <row r="20">
          <cell r="L20">
            <v>17</v>
          </cell>
          <cell r="R20">
            <v>0</v>
          </cell>
          <cell r="X20">
            <v>34</v>
          </cell>
        </row>
        <row r="21">
          <cell r="L21">
            <v>17</v>
          </cell>
          <cell r="R21">
            <v>0</v>
          </cell>
          <cell r="X21">
            <v>34</v>
          </cell>
        </row>
        <row r="22">
          <cell r="L22">
            <v>34</v>
          </cell>
          <cell r="R22">
            <v>17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17</v>
          </cell>
          <cell r="R25">
            <v>0</v>
          </cell>
          <cell r="X25">
            <v>51</v>
          </cell>
        </row>
        <row r="26">
          <cell r="L26">
            <v>17</v>
          </cell>
          <cell r="R26">
            <v>17</v>
          </cell>
          <cell r="X26">
            <v>51</v>
          </cell>
        </row>
        <row r="27">
          <cell r="L27">
            <v>0</v>
          </cell>
          <cell r="R27">
            <v>0</v>
          </cell>
          <cell r="X27">
            <v>34</v>
          </cell>
        </row>
        <row r="28">
          <cell r="L28">
            <v>17</v>
          </cell>
          <cell r="R28">
            <v>0</v>
          </cell>
          <cell r="X28">
            <v>51</v>
          </cell>
        </row>
        <row r="29">
          <cell r="F29">
            <v>17</v>
          </cell>
          <cell r="L29">
            <v>17</v>
          </cell>
          <cell r="R29">
            <v>0</v>
          </cell>
          <cell r="X29">
            <v>17</v>
          </cell>
        </row>
        <row r="30">
          <cell r="L30">
            <v>0</v>
          </cell>
          <cell r="R30">
            <v>0</v>
          </cell>
        </row>
        <row r="31">
          <cell r="L31">
            <v>17</v>
          </cell>
          <cell r="R31">
            <v>17</v>
          </cell>
        </row>
        <row r="32">
          <cell r="L32">
            <v>17</v>
          </cell>
          <cell r="R32">
            <v>0</v>
          </cell>
        </row>
        <row r="33">
          <cell r="L33">
            <v>34</v>
          </cell>
          <cell r="R33">
            <v>17</v>
          </cell>
        </row>
        <row r="34">
          <cell r="L34">
            <v>51</v>
          </cell>
          <cell r="R34">
            <v>0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22158</v>
          </cell>
          <cell r="I7">
            <v>6258</v>
          </cell>
          <cell r="P7">
            <v>1870</v>
          </cell>
        </row>
        <row r="8">
          <cell r="F8">
            <v>29140</v>
          </cell>
          <cell r="I8">
            <v>8748</v>
          </cell>
          <cell r="P8">
            <v>2400</v>
          </cell>
        </row>
        <row r="9">
          <cell r="C9">
            <v>40595</v>
          </cell>
          <cell r="F9">
            <v>20992</v>
          </cell>
          <cell r="I9">
            <v>3960</v>
          </cell>
        </row>
        <row r="10">
          <cell r="C10">
            <v>3556</v>
          </cell>
          <cell r="F10">
            <v>20147</v>
          </cell>
          <cell r="I10">
            <v>7798</v>
          </cell>
          <cell r="L10">
            <v>5078</v>
          </cell>
          <cell r="P10">
            <v>2646</v>
          </cell>
        </row>
        <row r="11">
          <cell r="C11">
            <v>0</v>
          </cell>
          <cell r="F11">
            <v>39110</v>
          </cell>
          <cell r="I11">
            <v>11262</v>
          </cell>
          <cell r="P11">
            <v>3430</v>
          </cell>
        </row>
        <row r="12">
          <cell r="C12">
            <v>4021</v>
          </cell>
          <cell r="F12">
            <v>27164</v>
          </cell>
          <cell r="L12">
            <v>7000</v>
          </cell>
          <cell r="P12">
            <v>2805</v>
          </cell>
        </row>
        <row r="13">
          <cell r="C13">
            <v>7919</v>
          </cell>
          <cell r="F13">
            <v>17688</v>
          </cell>
          <cell r="L13">
            <v>19591</v>
          </cell>
          <cell r="P13">
            <v>2940</v>
          </cell>
        </row>
        <row r="14">
          <cell r="F14">
            <v>40104</v>
          </cell>
          <cell r="I14">
            <v>10888</v>
          </cell>
          <cell r="P14">
            <v>3100</v>
          </cell>
        </row>
        <row r="15">
          <cell r="F15">
            <v>37725</v>
          </cell>
          <cell r="I15">
            <v>11208</v>
          </cell>
          <cell r="L15">
            <v>35611</v>
          </cell>
          <cell r="P15">
            <v>0</v>
          </cell>
        </row>
        <row r="16">
          <cell r="F16">
            <v>9249</v>
          </cell>
          <cell r="I16">
            <v>4479</v>
          </cell>
          <cell r="L16">
            <v>50977</v>
          </cell>
          <cell r="P16">
            <v>6482</v>
          </cell>
        </row>
        <row r="17">
          <cell r="F17">
            <v>9788</v>
          </cell>
          <cell r="I17">
            <v>2955</v>
          </cell>
          <cell r="L17">
            <v>2050</v>
          </cell>
          <cell r="P17">
            <v>1250</v>
          </cell>
        </row>
        <row r="18">
          <cell r="F18">
            <v>3867</v>
          </cell>
          <cell r="I18">
            <v>1084</v>
          </cell>
          <cell r="P18">
            <v>303</v>
          </cell>
        </row>
        <row r="19">
          <cell r="F19">
            <v>2575</v>
          </cell>
          <cell r="I19">
            <v>682</v>
          </cell>
          <cell r="L19">
            <v>6362</v>
          </cell>
          <cell r="P19">
            <v>1105</v>
          </cell>
        </row>
        <row r="20">
          <cell r="F20">
            <v>14435</v>
          </cell>
          <cell r="I20">
            <v>4263</v>
          </cell>
          <cell r="L20">
            <v>20201</v>
          </cell>
          <cell r="P20">
            <v>3140</v>
          </cell>
        </row>
        <row r="21">
          <cell r="F21">
            <v>7695</v>
          </cell>
          <cell r="I21">
            <v>1879</v>
          </cell>
          <cell r="P21">
            <v>780</v>
          </cell>
        </row>
        <row r="22">
          <cell r="C22">
            <v>375</v>
          </cell>
          <cell r="F22">
            <v>1619</v>
          </cell>
          <cell r="L22">
            <v>12050</v>
          </cell>
        </row>
        <row r="23">
          <cell r="F23">
            <v>2462</v>
          </cell>
          <cell r="L23">
            <v>9299</v>
          </cell>
          <cell r="P23">
            <v>900</v>
          </cell>
        </row>
        <row r="24">
          <cell r="F24">
            <v>14894</v>
          </cell>
          <cell r="I24">
            <v>2270</v>
          </cell>
          <cell r="L24">
            <v>55310</v>
          </cell>
          <cell r="P24">
            <v>5890</v>
          </cell>
        </row>
        <row r="25">
          <cell r="F25">
            <v>14162</v>
          </cell>
          <cell r="I25">
            <v>3953</v>
          </cell>
          <cell r="L25">
            <v>54891</v>
          </cell>
          <cell r="P25">
            <v>5610</v>
          </cell>
        </row>
        <row r="26">
          <cell r="F26">
            <v>11000</v>
          </cell>
          <cell r="I26">
            <v>1313</v>
          </cell>
          <cell r="L26">
            <v>28775</v>
          </cell>
          <cell r="P26">
            <v>3027</v>
          </cell>
        </row>
        <row r="27">
          <cell r="F27">
            <v>8189</v>
          </cell>
          <cell r="I27">
            <v>1273</v>
          </cell>
          <cell r="L27">
            <v>25362</v>
          </cell>
          <cell r="P27">
            <v>2470</v>
          </cell>
        </row>
        <row r="28">
          <cell r="C28">
            <v>3843</v>
          </cell>
          <cell r="F28">
            <v>9160</v>
          </cell>
          <cell r="I28">
            <v>1839</v>
          </cell>
          <cell r="L28">
            <v>19006</v>
          </cell>
          <cell r="P28">
            <v>1400</v>
          </cell>
        </row>
        <row r="29">
          <cell r="F29">
            <v>7873</v>
          </cell>
          <cell r="I29">
            <v>2157</v>
          </cell>
          <cell r="P29">
            <v>186</v>
          </cell>
        </row>
        <row r="30">
          <cell r="F30">
            <v>27093</v>
          </cell>
          <cell r="I30">
            <v>9473</v>
          </cell>
          <cell r="P30">
            <v>1340</v>
          </cell>
        </row>
        <row r="31">
          <cell r="F31">
            <v>30719</v>
          </cell>
          <cell r="I31">
            <v>9869</v>
          </cell>
          <cell r="P31">
            <v>3400</v>
          </cell>
        </row>
        <row r="32">
          <cell r="F32">
            <v>36305</v>
          </cell>
          <cell r="I32">
            <v>8311</v>
          </cell>
          <cell r="P32">
            <v>510</v>
          </cell>
        </row>
        <row r="33">
          <cell r="F33">
            <v>61464</v>
          </cell>
          <cell r="I33">
            <v>14997</v>
          </cell>
          <cell r="P33">
            <v>6245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3430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34</v>
          </cell>
          <cell r="R8">
            <v>17</v>
          </cell>
        </row>
        <row r="9">
          <cell r="L9">
            <v>17</v>
          </cell>
          <cell r="R9">
            <v>17</v>
          </cell>
        </row>
        <row r="10">
          <cell r="F10">
            <v>51</v>
          </cell>
          <cell r="L10">
            <v>34</v>
          </cell>
          <cell r="R10">
            <v>0</v>
          </cell>
        </row>
        <row r="11">
          <cell r="F11">
            <v>0</v>
          </cell>
          <cell r="L11">
            <v>17</v>
          </cell>
          <cell r="R11">
            <v>0</v>
          </cell>
          <cell r="X11">
            <v>0</v>
          </cell>
        </row>
        <row r="12">
          <cell r="F12"/>
          <cell r="L12">
            <v>68</v>
          </cell>
          <cell r="R12">
            <v>34</v>
          </cell>
        </row>
        <row r="13">
          <cell r="F13">
            <v>0</v>
          </cell>
          <cell r="L13">
            <v>34</v>
          </cell>
          <cell r="X13">
            <v>17</v>
          </cell>
        </row>
        <row r="14">
          <cell r="F14">
            <v>0</v>
          </cell>
          <cell r="L14">
            <v>0</v>
          </cell>
          <cell r="X14">
            <v>0</v>
          </cell>
        </row>
        <row r="15">
          <cell r="L15">
            <v>85</v>
          </cell>
          <cell r="R15">
            <v>17</v>
          </cell>
        </row>
        <row r="16">
          <cell r="L16">
            <v>51</v>
          </cell>
          <cell r="R16">
            <v>17</v>
          </cell>
          <cell r="X16">
            <v>34</v>
          </cell>
        </row>
        <row r="17">
          <cell r="L17">
            <v>0</v>
          </cell>
          <cell r="R17">
            <v>0</v>
          </cell>
          <cell r="X17">
            <v>51</v>
          </cell>
        </row>
        <row r="18">
          <cell r="L18">
            <v>17</v>
          </cell>
          <cell r="R18">
            <v>17</v>
          </cell>
          <cell r="X18">
            <v>0</v>
          </cell>
        </row>
        <row r="19">
          <cell r="L19">
            <v>17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34</v>
          </cell>
          <cell r="R21">
            <v>17</v>
          </cell>
          <cell r="X21">
            <v>0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17</v>
          </cell>
          <cell r="X23">
            <v>34</v>
          </cell>
        </row>
        <row r="24">
          <cell r="L24">
            <v>0</v>
          </cell>
          <cell r="X24">
            <v>0</v>
          </cell>
        </row>
        <row r="25">
          <cell r="L25">
            <v>17</v>
          </cell>
          <cell r="R25">
            <v>0</v>
          </cell>
          <cell r="X25">
            <v>68</v>
          </cell>
        </row>
        <row r="26">
          <cell r="L26">
            <v>17</v>
          </cell>
          <cell r="R26">
            <v>0</v>
          </cell>
          <cell r="X26">
            <v>51</v>
          </cell>
        </row>
        <row r="27">
          <cell r="L27">
            <v>17</v>
          </cell>
          <cell r="R27">
            <v>0</v>
          </cell>
          <cell r="X27">
            <v>17</v>
          </cell>
        </row>
        <row r="28">
          <cell r="L28">
            <v>0</v>
          </cell>
          <cell r="R28">
            <v>0</v>
          </cell>
          <cell r="X28">
            <v>17</v>
          </cell>
        </row>
        <row r="29">
          <cell r="F29">
            <v>0</v>
          </cell>
          <cell r="L29">
            <v>0</v>
          </cell>
          <cell r="R29">
            <v>0</v>
          </cell>
          <cell r="X29">
            <v>0</v>
          </cell>
        </row>
        <row r="30">
          <cell r="L30">
            <v>17</v>
          </cell>
          <cell r="R30">
            <v>0</v>
          </cell>
        </row>
        <row r="31">
          <cell r="L31">
            <v>0</v>
          </cell>
          <cell r="R31">
            <v>0</v>
          </cell>
        </row>
        <row r="32">
          <cell r="L32">
            <v>51</v>
          </cell>
          <cell r="R32">
            <v>0</v>
          </cell>
        </row>
        <row r="33">
          <cell r="L33">
            <v>0</v>
          </cell>
          <cell r="R33">
            <v>0</v>
          </cell>
        </row>
        <row r="34">
          <cell r="L34">
            <v>51</v>
          </cell>
          <cell r="R34">
            <v>0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24444</v>
          </cell>
          <cell r="I7">
            <v>7277</v>
          </cell>
          <cell r="P7">
            <v>2090</v>
          </cell>
        </row>
        <row r="8">
          <cell r="F8">
            <v>32312</v>
          </cell>
          <cell r="I8">
            <v>9609</v>
          </cell>
          <cell r="P8">
            <v>2690</v>
          </cell>
        </row>
        <row r="9">
          <cell r="C9">
            <v>41823</v>
          </cell>
          <cell r="F9">
            <v>21644</v>
          </cell>
          <cell r="I9">
            <v>3964</v>
          </cell>
        </row>
        <row r="10">
          <cell r="C10">
            <v>2457</v>
          </cell>
          <cell r="F10">
            <v>22554</v>
          </cell>
          <cell r="I10">
            <v>6572</v>
          </cell>
          <cell r="L10">
            <v>2621</v>
          </cell>
          <cell r="P10">
            <v>2695</v>
          </cell>
        </row>
        <row r="11">
          <cell r="C11">
            <v>0</v>
          </cell>
          <cell r="F11">
            <v>40670</v>
          </cell>
          <cell r="I11">
            <v>11475</v>
          </cell>
          <cell r="P11">
            <v>38520</v>
          </cell>
        </row>
        <row r="12">
          <cell r="C12">
            <v>4407</v>
          </cell>
          <cell r="F12">
            <v>25676</v>
          </cell>
          <cell r="L12">
            <v>9699</v>
          </cell>
          <cell r="P12">
            <v>2970</v>
          </cell>
        </row>
        <row r="13">
          <cell r="C13">
            <v>6628</v>
          </cell>
          <cell r="F13">
            <v>20299</v>
          </cell>
          <cell r="L13">
            <v>20978</v>
          </cell>
          <cell r="P13">
            <v>3140</v>
          </cell>
        </row>
        <row r="14">
          <cell r="F14">
            <v>42686</v>
          </cell>
          <cell r="I14">
            <v>11080</v>
          </cell>
          <cell r="P14">
            <v>3290</v>
          </cell>
        </row>
        <row r="15">
          <cell r="F15">
            <v>40378</v>
          </cell>
          <cell r="I15">
            <v>10894</v>
          </cell>
          <cell r="L15">
            <v>34569</v>
          </cell>
          <cell r="P15">
            <v>0</v>
          </cell>
        </row>
        <row r="16">
          <cell r="F16">
            <v>6448</v>
          </cell>
          <cell r="I16">
            <v>3444</v>
          </cell>
          <cell r="L16">
            <v>56821</v>
          </cell>
          <cell r="P16">
            <v>6890</v>
          </cell>
        </row>
        <row r="17">
          <cell r="F17">
            <v>10339</v>
          </cell>
          <cell r="I17">
            <v>3660</v>
          </cell>
          <cell r="L17">
            <v>3552</v>
          </cell>
          <cell r="P17">
            <v>1520</v>
          </cell>
        </row>
        <row r="18">
          <cell r="F18">
            <v>3699</v>
          </cell>
          <cell r="I18">
            <v>767</v>
          </cell>
          <cell r="P18">
            <v>348</v>
          </cell>
        </row>
        <row r="19">
          <cell r="F19">
            <v>3216</v>
          </cell>
          <cell r="I19">
            <v>1051</v>
          </cell>
          <cell r="L19">
            <v>7540</v>
          </cell>
          <cell r="P19">
            <v>1359</v>
          </cell>
        </row>
        <row r="20">
          <cell r="F20">
            <v>16505</v>
          </cell>
          <cell r="I20">
            <v>4648</v>
          </cell>
          <cell r="L20">
            <v>22063</v>
          </cell>
          <cell r="P20">
            <v>3360</v>
          </cell>
        </row>
        <row r="21">
          <cell r="F21">
            <v>7094</v>
          </cell>
          <cell r="I21">
            <v>1284</v>
          </cell>
          <cell r="P21">
            <v>700</v>
          </cell>
        </row>
        <row r="22">
          <cell r="C22">
            <v>285</v>
          </cell>
          <cell r="F22">
            <v>1159</v>
          </cell>
          <cell r="L22">
            <v>9260</v>
          </cell>
        </row>
        <row r="23">
          <cell r="F23">
            <v>3552</v>
          </cell>
          <cell r="L23">
            <v>4071</v>
          </cell>
          <cell r="P23">
            <v>520</v>
          </cell>
        </row>
        <row r="24">
          <cell r="F24">
            <v>13513</v>
          </cell>
          <cell r="I24">
            <v>1700</v>
          </cell>
          <cell r="L24">
            <v>52301</v>
          </cell>
          <cell r="P24">
            <v>5540</v>
          </cell>
        </row>
        <row r="25">
          <cell r="F25">
            <v>15832</v>
          </cell>
          <cell r="I25">
            <v>3816</v>
          </cell>
          <cell r="L25">
            <v>54178</v>
          </cell>
          <cell r="P25">
            <v>5835</v>
          </cell>
        </row>
        <row r="26">
          <cell r="F26">
            <v>12764</v>
          </cell>
          <cell r="I26">
            <v>2309</v>
          </cell>
          <cell r="L26">
            <v>29761</v>
          </cell>
          <cell r="P26">
            <v>3160</v>
          </cell>
        </row>
        <row r="27">
          <cell r="F27">
            <v>8050</v>
          </cell>
          <cell r="I27">
            <v>1093</v>
          </cell>
          <cell r="L27">
            <v>24957</v>
          </cell>
          <cell r="P27">
            <v>2805</v>
          </cell>
        </row>
        <row r="28">
          <cell r="C28">
            <v>3762</v>
          </cell>
          <cell r="F28">
            <v>8533</v>
          </cell>
          <cell r="I28">
            <v>1936</v>
          </cell>
          <cell r="L28">
            <v>13250</v>
          </cell>
          <cell r="P28">
            <v>1100</v>
          </cell>
        </row>
        <row r="29">
          <cell r="F29">
            <v>8144</v>
          </cell>
          <cell r="I29">
            <v>1506</v>
          </cell>
          <cell r="P29">
            <v>195</v>
          </cell>
        </row>
        <row r="30">
          <cell r="F30">
            <v>28792</v>
          </cell>
          <cell r="I30">
            <v>12029</v>
          </cell>
          <cell r="P30">
            <v>1580</v>
          </cell>
        </row>
        <row r="31">
          <cell r="F31">
            <v>31961</v>
          </cell>
          <cell r="I31">
            <v>10604</v>
          </cell>
          <cell r="P31">
            <v>3500</v>
          </cell>
        </row>
        <row r="32">
          <cell r="F32">
            <v>38327</v>
          </cell>
          <cell r="I32">
            <v>9327</v>
          </cell>
          <cell r="P32">
            <v>510</v>
          </cell>
        </row>
        <row r="33">
          <cell r="F33">
            <v>60196</v>
          </cell>
          <cell r="I33">
            <v>15850</v>
          </cell>
          <cell r="P33">
            <v>220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38520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34</v>
          </cell>
          <cell r="R8">
            <v>0</v>
          </cell>
        </row>
        <row r="9">
          <cell r="L9">
            <v>51</v>
          </cell>
          <cell r="R9">
            <v>0</v>
          </cell>
        </row>
        <row r="10">
          <cell r="F10">
            <v>34</v>
          </cell>
          <cell r="L10">
            <v>17</v>
          </cell>
          <cell r="R10">
            <v>0</v>
          </cell>
        </row>
        <row r="11">
          <cell r="F11">
            <v>0</v>
          </cell>
          <cell r="L11">
            <v>17</v>
          </cell>
          <cell r="R11">
            <v>17</v>
          </cell>
          <cell r="X11">
            <v>0</v>
          </cell>
        </row>
        <row r="12">
          <cell r="F12"/>
          <cell r="L12">
            <v>17</v>
          </cell>
          <cell r="R12">
            <v>0</v>
          </cell>
        </row>
        <row r="13">
          <cell r="F13">
            <v>0</v>
          </cell>
          <cell r="L13">
            <v>0</v>
          </cell>
          <cell r="X13">
            <v>0</v>
          </cell>
        </row>
        <row r="14">
          <cell r="F14">
            <v>17</v>
          </cell>
          <cell r="L14">
            <v>68</v>
          </cell>
          <cell r="X14">
            <v>17</v>
          </cell>
        </row>
        <row r="15">
          <cell r="L15">
            <v>34</v>
          </cell>
          <cell r="R15">
            <v>17</v>
          </cell>
        </row>
        <row r="16">
          <cell r="L16">
            <v>34</v>
          </cell>
          <cell r="R16">
            <v>0</v>
          </cell>
          <cell r="X16">
            <v>17</v>
          </cell>
        </row>
        <row r="17">
          <cell r="L17">
            <v>17</v>
          </cell>
          <cell r="R17">
            <v>0</v>
          </cell>
          <cell r="X17">
            <v>85</v>
          </cell>
        </row>
        <row r="18">
          <cell r="L18">
            <v>17</v>
          </cell>
          <cell r="R18">
            <v>17</v>
          </cell>
          <cell r="X18">
            <v>17</v>
          </cell>
        </row>
        <row r="19">
          <cell r="L19">
            <v>0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17</v>
          </cell>
          <cell r="R21">
            <v>0</v>
          </cell>
          <cell r="X21">
            <v>34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17</v>
          </cell>
          <cell r="R25">
            <v>0</v>
          </cell>
          <cell r="X25">
            <v>51</v>
          </cell>
        </row>
        <row r="26">
          <cell r="L26">
            <v>34</v>
          </cell>
          <cell r="R26">
            <v>0</v>
          </cell>
          <cell r="X26">
            <v>51</v>
          </cell>
        </row>
        <row r="27">
          <cell r="L27">
            <v>0</v>
          </cell>
          <cell r="R27">
            <v>0</v>
          </cell>
          <cell r="X27">
            <v>0</v>
          </cell>
        </row>
        <row r="28">
          <cell r="L28">
            <v>0</v>
          </cell>
          <cell r="R28">
            <v>0</v>
          </cell>
          <cell r="X28">
            <v>0</v>
          </cell>
        </row>
        <row r="29">
          <cell r="F29">
            <v>0</v>
          </cell>
          <cell r="L29">
            <v>17</v>
          </cell>
          <cell r="R29">
            <v>0</v>
          </cell>
          <cell r="X29">
            <v>34</v>
          </cell>
        </row>
        <row r="30">
          <cell r="L30">
            <v>17</v>
          </cell>
          <cell r="R30">
            <v>0</v>
          </cell>
        </row>
        <row r="31">
          <cell r="L31">
            <v>68</v>
          </cell>
          <cell r="R31">
            <v>17</v>
          </cell>
        </row>
        <row r="32">
          <cell r="L32">
            <v>0</v>
          </cell>
          <cell r="R32">
            <v>17</v>
          </cell>
        </row>
        <row r="33">
          <cell r="L33">
            <v>51</v>
          </cell>
          <cell r="R33">
            <v>0</v>
          </cell>
        </row>
        <row r="34">
          <cell r="L34">
            <v>51</v>
          </cell>
          <cell r="R34">
            <v>51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29417</v>
          </cell>
          <cell r="I7">
            <v>11655</v>
          </cell>
          <cell r="P7">
            <v>3040</v>
          </cell>
        </row>
        <row r="8">
          <cell r="F8">
            <v>35899</v>
          </cell>
          <cell r="I8">
            <v>12711</v>
          </cell>
          <cell r="P8">
            <v>3210</v>
          </cell>
        </row>
        <row r="9">
          <cell r="C9">
            <v>42267</v>
          </cell>
          <cell r="F9">
            <v>22871</v>
          </cell>
          <cell r="I9">
            <v>4857</v>
          </cell>
        </row>
        <row r="10">
          <cell r="C10">
            <v>2446</v>
          </cell>
          <cell r="F10">
            <v>21406</v>
          </cell>
          <cell r="I10">
            <v>8584</v>
          </cell>
          <cell r="L10">
            <v>4905</v>
          </cell>
          <cell r="P10">
            <v>2680</v>
          </cell>
        </row>
        <row r="11">
          <cell r="C11">
            <v>0</v>
          </cell>
          <cell r="F11">
            <v>46088</v>
          </cell>
          <cell r="I11">
            <v>11669</v>
          </cell>
          <cell r="P11">
            <v>3910</v>
          </cell>
        </row>
        <row r="12">
          <cell r="C12">
            <v>4597</v>
          </cell>
          <cell r="F12">
            <v>24493</v>
          </cell>
          <cell r="L12">
            <v>8401</v>
          </cell>
          <cell r="P12">
            <v>2730</v>
          </cell>
        </row>
        <row r="13">
          <cell r="C13">
            <v>10199</v>
          </cell>
          <cell r="F13">
            <v>29666</v>
          </cell>
          <cell r="L13">
            <v>21009</v>
          </cell>
          <cell r="P13">
            <v>4020</v>
          </cell>
        </row>
        <row r="14">
          <cell r="F14">
            <v>58586</v>
          </cell>
          <cell r="I14">
            <v>16797</v>
          </cell>
          <cell r="P14">
            <v>4650</v>
          </cell>
        </row>
        <row r="15">
          <cell r="F15">
            <v>35800</v>
          </cell>
          <cell r="I15">
            <v>12200</v>
          </cell>
          <cell r="L15">
            <v>30000</v>
          </cell>
          <cell r="P15">
            <v>0</v>
          </cell>
        </row>
        <row r="16">
          <cell r="F16">
            <v>8636</v>
          </cell>
          <cell r="I16">
            <v>4804</v>
          </cell>
          <cell r="L16">
            <v>56102</v>
          </cell>
          <cell r="P16">
            <v>7190</v>
          </cell>
        </row>
        <row r="17">
          <cell r="F17">
            <v>16001</v>
          </cell>
          <cell r="I17">
            <v>8417</v>
          </cell>
          <cell r="L17">
            <v>1781</v>
          </cell>
          <cell r="P17">
            <v>2302</v>
          </cell>
        </row>
        <row r="18">
          <cell r="F18">
            <v>4065</v>
          </cell>
          <cell r="I18">
            <v>1070</v>
          </cell>
          <cell r="P18">
            <v>408</v>
          </cell>
        </row>
        <row r="19">
          <cell r="F19">
            <v>4426</v>
          </cell>
          <cell r="I19">
            <v>1078</v>
          </cell>
          <cell r="L19">
            <v>7481</v>
          </cell>
          <cell r="P19">
            <v>1450</v>
          </cell>
        </row>
        <row r="20">
          <cell r="F20">
            <v>19218</v>
          </cell>
          <cell r="I20">
            <v>5794</v>
          </cell>
          <cell r="L20">
            <v>19307</v>
          </cell>
          <cell r="P20">
            <v>3560</v>
          </cell>
        </row>
        <row r="21">
          <cell r="F21">
            <v>9392</v>
          </cell>
          <cell r="I21">
            <v>2866</v>
          </cell>
          <cell r="P21">
            <v>1000</v>
          </cell>
        </row>
        <row r="22">
          <cell r="C22">
            <v>533</v>
          </cell>
          <cell r="F22">
            <v>2002</v>
          </cell>
          <cell r="L22">
            <v>4767</v>
          </cell>
        </row>
        <row r="23">
          <cell r="F23">
            <v>4242</v>
          </cell>
          <cell r="L23">
            <v>5026</v>
          </cell>
          <cell r="P23">
            <v>560</v>
          </cell>
        </row>
        <row r="24">
          <cell r="F24">
            <v>14402</v>
          </cell>
          <cell r="I24">
            <v>2311</v>
          </cell>
          <cell r="L24">
            <v>50299</v>
          </cell>
          <cell r="P24">
            <v>5490</v>
          </cell>
        </row>
        <row r="25">
          <cell r="F25">
            <v>29296</v>
          </cell>
          <cell r="I25">
            <v>5138</v>
          </cell>
          <cell r="L25">
            <v>51233</v>
          </cell>
          <cell r="P25">
            <v>6875</v>
          </cell>
        </row>
        <row r="26">
          <cell r="F26">
            <v>13019</v>
          </cell>
          <cell r="I26">
            <v>1879</v>
          </cell>
          <cell r="L26">
            <v>25894</v>
          </cell>
          <cell r="P26">
            <v>2920</v>
          </cell>
        </row>
        <row r="27">
          <cell r="F27">
            <v>12225</v>
          </cell>
          <cell r="I27">
            <v>1660</v>
          </cell>
          <cell r="L27">
            <v>26799</v>
          </cell>
          <cell r="P27">
            <v>3430</v>
          </cell>
        </row>
        <row r="28">
          <cell r="C28">
            <v>4653</v>
          </cell>
          <cell r="F28">
            <v>10934</v>
          </cell>
          <cell r="I28">
            <v>2254</v>
          </cell>
          <cell r="L28">
            <v>15441</v>
          </cell>
          <cell r="P28">
            <v>1350</v>
          </cell>
        </row>
        <row r="29">
          <cell r="F29">
            <v>9655</v>
          </cell>
          <cell r="I29">
            <v>3058</v>
          </cell>
          <cell r="P29">
            <v>700</v>
          </cell>
        </row>
        <row r="30">
          <cell r="F30">
            <v>36429</v>
          </cell>
          <cell r="I30">
            <v>14011</v>
          </cell>
          <cell r="P30">
            <v>1790</v>
          </cell>
        </row>
        <row r="31">
          <cell r="F31">
            <v>32413</v>
          </cell>
          <cell r="I31">
            <v>10766</v>
          </cell>
          <cell r="P31">
            <v>3600</v>
          </cell>
        </row>
        <row r="32">
          <cell r="F32">
            <v>44412</v>
          </cell>
          <cell r="I32">
            <v>11298</v>
          </cell>
          <cell r="P32">
            <v>0</v>
          </cell>
        </row>
        <row r="33">
          <cell r="F33">
            <v>58032</v>
          </cell>
          <cell r="I33">
            <v>14116</v>
          </cell>
          <cell r="P33">
            <v>5880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3910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34</v>
          </cell>
          <cell r="R8">
            <v>17</v>
          </cell>
        </row>
        <row r="9">
          <cell r="L9">
            <v>34</v>
          </cell>
          <cell r="R9">
            <v>17</v>
          </cell>
        </row>
        <row r="10">
          <cell r="F10">
            <v>51</v>
          </cell>
          <cell r="L10">
            <v>34</v>
          </cell>
          <cell r="R10">
            <v>17</v>
          </cell>
        </row>
        <row r="11">
          <cell r="F11">
            <v>0</v>
          </cell>
          <cell r="L11">
            <v>34</v>
          </cell>
          <cell r="R11">
            <v>0</v>
          </cell>
          <cell r="X11">
            <v>0</v>
          </cell>
        </row>
        <row r="12">
          <cell r="F12"/>
          <cell r="L12">
            <v>51</v>
          </cell>
          <cell r="R12">
            <v>17</v>
          </cell>
        </row>
        <row r="13">
          <cell r="F13">
            <v>0</v>
          </cell>
          <cell r="L13">
            <v>51</v>
          </cell>
          <cell r="X13">
            <v>17</v>
          </cell>
        </row>
        <row r="14">
          <cell r="F14">
            <v>0</v>
          </cell>
          <cell r="L14">
            <v>0</v>
          </cell>
          <cell r="X14">
            <v>34</v>
          </cell>
        </row>
        <row r="15">
          <cell r="L15">
            <v>0</v>
          </cell>
          <cell r="R15">
            <v>0</v>
          </cell>
        </row>
        <row r="16">
          <cell r="L16">
            <v>0</v>
          </cell>
          <cell r="R16">
            <v>0</v>
          </cell>
          <cell r="X16">
            <v>0</v>
          </cell>
        </row>
        <row r="17">
          <cell r="L17">
            <v>0</v>
          </cell>
          <cell r="R17">
            <v>17</v>
          </cell>
          <cell r="X17">
            <v>34</v>
          </cell>
        </row>
        <row r="18">
          <cell r="L18">
            <v>0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0</v>
          </cell>
        </row>
        <row r="20">
          <cell r="L20">
            <v>17</v>
          </cell>
          <cell r="R20">
            <v>17</v>
          </cell>
          <cell r="X20">
            <v>17</v>
          </cell>
        </row>
        <row r="21">
          <cell r="L21">
            <v>17</v>
          </cell>
          <cell r="R21">
            <v>0</v>
          </cell>
          <cell r="X21">
            <v>34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17</v>
          </cell>
        </row>
        <row r="24">
          <cell r="L24">
            <v>17</v>
          </cell>
          <cell r="X24">
            <v>17</v>
          </cell>
        </row>
        <row r="25">
          <cell r="L25">
            <v>0</v>
          </cell>
          <cell r="R25">
            <v>17</v>
          </cell>
          <cell r="X25">
            <v>51</v>
          </cell>
        </row>
        <row r="26">
          <cell r="L26">
            <v>0</v>
          </cell>
          <cell r="R26">
            <v>0</v>
          </cell>
          <cell r="X26">
            <v>34</v>
          </cell>
        </row>
        <row r="27">
          <cell r="L27">
            <v>34</v>
          </cell>
          <cell r="R27">
            <v>0</v>
          </cell>
          <cell r="X27">
            <v>51</v>
          </cell>
        </row>
        <row r="28">
          <cell r="L28">
            <v>17</v>
          </cell>
          <cell r="R28">
            <v>0</v>
          </cell>
          <cell r="X28">
            <v>51</v>
          </cell>
        </row>
        <row r="29">
          <cell r="F29">
            <v>0</v>
          </cell>
          <cell r="L29">
            <v>0</v>
          </cell>
          <cell r="R29">
            <v>0</v>
          </cell>
          <cell r="X29">
            <v>0</v>
          </cell>
        </row>
        <row r="30">
          <cell r="L30">
            <v>0</v>
          </cell>
          <cell r="R30">
            <v>0</v>
          </cell>
        </row>
        <row r="31">
          <cell r="L31">
            <v>34</v>
          </cell>
          <cell r="R31">
            <v>17</v>
          </cell>
        </row>
        <row r="32">
          <cell r="L32">
            <v>51</v>
          </cell>
          <cell r="R32">
            <v>0</v>
          </cell>
        </row>
        <row r="33">
          <cell r="L33">
            <v>34</v>
          </cell>
          <cell r="R33">
            <v>17</v>
          </cell>
        </row>
        <row r="34">
          <cell r="L34">
            <v>51</v>
          </cell>
          <cell r="R34">
            <v>0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20833</v>
          </cell>
          <cell r="I7">
            <v>8033</v>
          </cell>
          <cell r="P7">
            <v>2140</v>
          </cell>
        </row>
        <row r="8">
          <cell r="F8">
            <v>22972</v>
          </cell>
          <cell r="I8">
            <v>7811</v>
          </cell>
          <cell r="P8">
            <v>1980</v>
          </cell>
        </row>
        <row r="9">
          <cell r="C9">
            <v>38402</v>
          </cell>
          <cell r="F9">
            <v>21046</v>
          </cell>
          <cell r="I9">
            <v>3575</v>
          </cell>
        </row>
        <row r="10">
          <cell r="C10">
            <v>2883</v>
          </cell>
          <cell r="F10">
            <v>23511</v>
          </cell>
          <cell r="I10">
            <v>8651</v>
          </cell>
          <cell r="L10">
            <v>2006</v>
          </cell>
          <cell r="P10">
            <v>2700</v>
          </cell>
        </row>
        <row r="11">
          <cell r="C11">
            <v>0</v>
          </cell>
          <cell r="F11">
            <v>37267</v>
          </cell>
          <cell r="I11">
            <v>10928</v>
          </cell>
          <cell r="P11">
            <v>3300</v>
          </cell>
        </row>
        <row r="12">
          <cell r="C12">
            <v>3880</v>
          </cell>
          <cell r="F12">
            <v>25277</v>
          </cell>
          <cell r="L12">
            <v>6696</v>
          </cell>
          <cell r="P12">
            <v>2720</v>
          </cell>
        </row>
        <row r="13">
          <cell r="C13">
            <v>7104</v>
          </cell>
          <cell r="F13">
            <v>21297</v>
          </cell>
          <cell r="L13">
            <v>12043</v>
          </cell>
          <cell r="P13">
            <v>2650</v>
          </cell>
        </row>
        <row r="14">
          <cell r="F14">
            <v>37436</v>
          </cell>
          <cell r="I14">
            <v>8296</v>
          </cell>
          <cell r="P14">
            <v>2840</v>
          </cell>
        </row>
        <row r="15">
          <cell r="F15">
            <v>24100</v>
          </cell>
          <cell r="I15">
            <v>8000</v>
          </cell>
          <cell r="L15">
            <v>18000</v>
          </cell>
          <cell r="P15">
            <v>0</v>
          </cell>
        </row>
        <row r="16">
          <cell r="F16">
            <v>8595</v>
          </cell>
          <cell r="I16">
            <v>3375</v>
          </cell>
          <cell r="L16">
            <v>50342</v>
          </cell>
          <cell r="P16">
            <v>5860</v>
          </cell>
        </row>
        <row r="17">
          <cell r="F17">
            <v>11375</v>
          </cell>
          <cell r="I17">
            <v>5868</v>
          </cell>
          <cell r="L17">
            <v>3101</v>
          </cell>
          <cell r="P17">
            <v>1740</v>
          </cell>
        </row>
        <row r="18">
          <cell r="F18">
            <v>3301</v>
          </cell>
          <cell r="I18">
            <v>1994</v>
          </cell>
          <cell r="P18">
            <v>558</v>
          </cell>
        </row>
        <row r="19">
          <cell r="F19">
            <v>0</v>
          </cell>
          <cell r="I19">
            <v>0</v>
          </cell>
          <cell r="L19">
            <v>0</v>
          </cell>
          <cell r="P19">
            <v>0</v>
          </cell>
        </row>
        <row r="20">
          <cell r="F20">
            <v>19103</v>
          </cell>
          <cell r="I20">
            <v>6043</v>
          </cell>
          <cell r="L20">
            <v>18510</v>
          </cell>
          <cell r="P20">
            <v>3410</v>
          </cell>
        </row>
        <row r="21">
          <cell r="F21">
            <v>7504</v>
          </cell>
          <cell r="I21">
            <v>2156</v>
          </cell>
          <cell r="P21">
            <v>760</v>
          </cell>
        </row>
        <row r="22">
          <cell r="C22">
            <v>2059</v>
          </cell>
          <cell r="F22">
            <v>2276</v>
          </cell>
          <cell r="L22">
            <v>9393</v>
          </cell>
        </row>
        <row r="23">
          <cell r="F23">
            <v>0</v>
          </cell>
          <cell r="L23">
            <v>0</v>
          </cell>
          <cell r="P23">
            <v>0</v>
          </cell>
        </row>
        <row r="24">
          <cell r="F24">
            <v>12629</v>
          </cell>
          <cell r="I24">
            <v>2243</v>
          </cell>
          <cell r="L24">
            <v>49770</v>
          </cell>
          <cell r="P24">
            <v>5250</v>
          </cell>
        </row>
        <row r="25">
          <cell r="F25">
            <v>13479</v>
          </cell>
          <cell r="I25">
            <v>3231</v>
          </cell>
          <cell r="L25">
            <v>33719</v>
          </cell>
          <cell r="P25">
            <v>4030</v>
          </cell>
        </row>
        <row r="26">
          <cell r="F26">
            <v>10977</v>
          </cell>
          <cell r="I26">
            <v>2050</v>
          </cell>
          <cell r="L26">
            <v>24003</v>
          </cell>
          <cell r="P26">
            <v>2680</v>
          </cell>
        </row>
        <row r="27">
          <cell r="F27">
            <v>8405</v>
          </cell>
          <cell r="I27">
            <v>1612</v>
          </cell>
          <cell r="L27">
            <v>16892</v>
          </cell>
          <cell r="P27">
            <v>2350</v>
          </cell>
        </row>
        <row r="28">
          <cell r="C28">
            <v>3336</v>
          </cell>
          <cell r="F28">
            <v>6694</v>
          </cell>
          <cell r="I28">
            <v>1926</v>
          </cell>
          <cell r="L28">
            <v>11752</v>
          </cell>
          <cell r="P28">
            <v>1000</v>
          </cell>
        </row>
        <row r="29">
          <cell r="F29">
            <v>4259</v>
          </cell>
          <cell r="I29">
            <v>1224</v>
          </cell>
          <cell r="P29">
            <v>410</v>
          </cell>
        </row>
        <row r="30">
          <cell r="F30">
            <v>19581</v>
          </cell>
          <cell r="I30">
            <v>8885</v>
          </cell>
          <cell r="P30">
            <v>1050</v>
          </cell>
        </row>
        <row r="31">
          <cell r="F31">
            <v>25562</v>
          </cell>
          <cell r="I31">
            <v>9340</v>
          </cell>
          <cell r="P31">
            <v>2800</v>
          </cell>
        </row>
        <row r="32">
          <cell r="F32">
            <v>32666</v>
          </cell>
          <cell r="I32">
            <v>10105</v>
          </cell>
          <cell r="P32">
            <v>510</v>
          </cell>
        </row>
        <row r="33">
          <cell r="F33">
            <v>57103</v>
          </cell>
          <cell r="I33">
            <v>14398</v>
          </cell>
          <cell r="P33">
            <v>5800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3300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17</v>
          </cell>
          <cell r="R8">
            <v>0</v>
          </cell>
        </row>
        <row r="9">
          <cell r="L9">
            <v>34</v>
          </cell>
          <cell r="R9">
            <v>17</v>
          </cell>
        </row>
        <row r="10">
          <cell r="F10">
            <v>34</v>
          </cell>
          <cell r="L10">
            <v>17</v>
          </cell>
          <cell r="R10">
            <v>0</v>
          </cell>
        </row>
        <row r="11">
          <cell r="F11">
            <v>0</v>
          </cell>
          <cell r="L11">
            <v>17</v>
          </cell>
          <cell r="R11">
            <v>17</v>
          </cell>
          <cell r="X11">
            <v>0</v>
          </cell>
        </row>
        <row r="12">
          <cell r="F12"/>
          <cell r="L12">
            <v>51</v>
          </cell>
          <cell r="R12">
            <v>17</v>
          </cell>
        </row>
        <row r="13">
          <cell r="F13">
            <v>17</v>
          </cell>
          <cell r="L13">
            <v>17</v>
          </cell>
          <cell r="X13">
            <v>0</v>
          </cell>
        </row>
        <row r="14">
          <cell r="F14">
            <v>0</v>
          </cell>
          <cell r="L14">
            <v>17</v>
          </cell>
          <cell r="X14">
            <v>0</v>
          </cell>
        </row>
        <row r="15">
          <cell r="L15">
            <v>85</v>
          </cell>
          <cell r="R15">
            <v>17</v>
          </cell>
        </row>
        <row r="16">
          <cell r="L16">
            <v>34</v>
          </cell>
          <cell r="R16">
            <v>17</v>
          </cell>
          <cell r="X16">
            <v>51</v>
          </cell>
        </row>
        <row r="17">
          <cell r="L17">
            <v>17</v>
          </cell>
          <cell r="R17">
            <v>0</v>
          </cell>
          <cell r="X17">
            <v>85</v>
          </cell>
        </row>
        <row r="18">
          <cell r="L18">
            <v>17</v>
          </cell>
          <cell r="R18">
            <v>0</v>
          </cell>
          <cell r="X18">
            <v>0</v>
          </cell>
        </row>
        <row r="19">
          <cell r="L19">
            <v>17</v>
          </cell>
          <cell r="R19">
            <v>17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17</v>
          </cell>
          <cell r="R21">
            <v>17</v>
          </cell>
          <cell r="X21">
            <v>17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17</v>
          </cell>
          <cell r="R25">
            <v>0</v>
          </cell>
          <cell r="X25">
            <v>51</v>
          </cell>
        </row>
        <row r="26">
          <cell r="L26">
            <v>17</v>
          </cell>
          <cell r="R26">
            <v>0</v>
          </cell>
          <cell r="X26">
            <v>68</v>
          </cell>
        </row>
        <row r="27">
          <cell r="L27">
            <v>0</v>
          </cell>
          <cell r="R27">
            <v>0</v>
          </cell>
          <cell r="X27">
            <v>17</v>
          </cell>
        </row>
        <row r="28">
          <cell r="L28">
            <v>0</v>
          </cell>
          <cell r="R28">
            <v>0</v>
          </cell>
          <cell r="X28">
            <v>34</v>
          </cell>
        </row>
        <row r="29">
          <cell r="F29">
            <v>17</v>
          </cell>
          <cell r="L29">
            <v>0</v>
          </cell>
          <cell r="R29">
            <v>17</v>
          </cell>
          <cell r="X29">
            <v>17</v>
          </cell>
        </row>
        <row r="30">
          <cell r="L30">
            <v>17</v>
          </cell>
          <cell r="R30">
            <v>17</v>
          </cell>
        </row>
        <row r="31">
          <cell r="L31">
            <v>0</v>
          </cell>
          <cell r="R31">
            <v>0</v>
          </cell>
        </row>
        <row r="32">
          <cell r="L32">
            <v>34</v>
          </cell>
          <cell r="R32">
            <v>17</v>
          </cell>
        </row>
        <row r="33">
          <cell r="L33">
            <v>51</v>
          </cell>
          <cell r="R33">
            <v>0</v>
          </cell>
        </row>
        <row r="34">
          <cell r="L34">
            <v>85</v>
          </cell>
          <cell r="R34">
            <v>17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19453</v>
          </cell>
          <cell r="I7">
            <v>5256</v>
          </cell>
          <cell r="P7">
            <v>1820</v>
          </cell>
        </row>
        <row r="8">
          <cell r="F8">
            <v>28609</v>
          </cell>
          <cell r="I8">
            <v>9043</v>
          </cell>
          <cell r="P8">
            <v>2420</v>
          </cell>
        </row>
        <row r="9">
          <cell r="C9">
            <v>40828</v>
          </cell>
          <cell r="F9">
            <v>21222</v>
          </cell>
          <cell r="I9">
            <v>3176</v>
          </cell>
        </row>
        <row r="10">
          <cell r="C10">
            <v>3678</v>
          </cell>
          <cell r="F10">
            <v>23946</v>
          </cell>
          <cell r="I10">
            <v>8021</v>
          </cell>
          <cell r="L10">
            <v>3638</v>
          </cell>
          <cell r="P10">
            <v>2800</v>
          </cell>
        </row>
        <row r="11">
          <cell r="C11">
            <v>0</v>
          </cell>
          <cell r="F11">
            <v>35574</v>
          </cell>
          <cell r="I11">
            <v>10508</v>
          </cell>
          <cell r="P11">
            <v>3070</v>
          </cell>
        </row>
        <row r="12">
          <cell r="C12">
            <v>5351</v>
          </cell>
          <cell r="F12">
            <v>26169</v>
          </cell>
          <cell r="L12">
            <v>9200</v>
          </cell>
          <cell r="P12">
            <v>3080</v>
          </cell>
        </row>
        <row r="13">
          <cell r="C13">
            <v>6188</v>
          </cell>
          <cell r="F13">
            <v>16203</v>
          </cell>
          <cell r="L13">
            <v>19448</v>
          </cell>
          <cell r="P13">
            <v>2700</v>
          </cell>
        </row>
        <row r="14">
          <cell r="F14">
            <v>37230</v>
          </cell>
          <cell r="I14">
            <v>9570</v>
          </cell>
          <cell r="P14">
            <v>2900</v>
          </cell>
        </row>
        <row r="15">
          <cell r="F15">
            <v>32000</v>
          </cell>
          <cell r="I15">
            <v>9600</v>
          </cell>
          <cell r="L15">
            <v>25100</v>
          </cell>
          <cell r="P15">
            <v>0</v>
          </cell>
        </row>
        <row r="16">
          <cell r="F16">
            <v>10892</v>
          </cell>
          <cell r="I16">
            <v>6186</v>
          </cell>
          <cell r="L16">
            <v>64114</v>
          </cell>
          <cell r="P16">
            <v>8768</v>
          </cell>
        </row>
        <row r="17">
          <cell r="F17">
            <v>10186</v>
          </cell>
          <cell r="I17">
            <v>2976</v>
          </cell>
          <cell r="L17">
            <v>2613</v>
          </cell>
          <cell r="P17">
            <v>1350</v>
          </cell>
        </row>
        <row r="18">
          <cell r="F18">
            <v>4241</v>
          </cell>
          <cell r="I18">
            <v>2095</v>
          </cell>
          <cell r="P18">
            <v>4900</v>
          </cell>
        </row>
        <row r="19">
          <cell r="F19">
            <v>3872</v>
          </cell>
          <cell r="I19">
            <v>1127</v>
          </cell>
          <cell r="L19">
            <v>7077</v>
          </cell>
          <cell r="P19">
            <v>1340</v>
          </cell>
        </row>
        <row r="20">
          <cell r="F20">
            <v>16516</v>
          </cell>
          <cell r="I20">
            <v>4204</v>
          </cell>
          <cell r="L20">
            <v>25306</v>
          </cell>
          <cell r="P20">
            <v>3600</v>
          </cell>
        </row>
        <row r="21">
          <cell r="F21">
            <v>7168</v>
          </cell>
          <cell r="I21">
            <v>1913</v>
          </cell>
          <cell r="P21">
            <v>850</v>
          </cell>
        </row>
        <row r="22">
          <cell r="C22">
            <v>194</v>
          </cell>
          <cell r="F22">
            <v>2429</v>
          </cell>
          <cell r="L22">
            <v>9189</v>
          </cell>
        </row>
        <row r="23">
          <cell r="F23">
            <v>3387</v>
          </cell>
          <cell r="L23">
            <v>8626</v>
          </cell>
          <cell r="P23">
            <v>780</v>
          </cell>
        </row>
        <row r="24">
          <cell r="F24">
            <v>19670</v>
          </cell>
          <cell r="I24">
            <v>2888</v>
          </cell>
          <cell r="L24">
            <v>63600</v>
          </cell>
          <cell r="P24">
            <v>7040</v>
          </cell>
        </row>
        <row r="25">
          <cell r="F25">
            <v>12471</v>
          </cell>
          <cell r="I25">
            <v>3135</v>
          </cell>
          <cell r="L25">
            <v>53393</v>
          </cell>
          <cell r="P25">
            <v>5320</v>
          </cell>
        </row>
        <row r="26">
          <cell r="F26">
            <v>12551</v>
          </cell>
          <cell r="I26">
            <v>1412</v>
          </cell>
          <cell r="L26">
            <v>22519</v>
          </cell>
          <cell r="P26">
            <v>2450</v>
          </cell>
        </row>
        <row r="27">
          <cell r="F27">
            <v>7976</v>
          </cell>
          <cell r="I27">
            <v>1449</v>
          </cell>
          <cell r="L27">
            <v>24949</v>
          </cell>
          <cell r="P27">
            <v>2725</v>
          </cell>
        </row>
        <row r="28">
          <cell r="C28">
            <v>3894</v>
          </cell>
          <cell r="F28">
            <v>8291</v>
          </cell>
          <cell r="I28">
            <v>1430</v>
          </cell>
          <cell r="L28">
            <v>14895</v>
          </cell>
          <cell r="P28">
            <v>1200</v>
          </cell>
        </row>
        <row r="29">
          <cell r="F29">
            <v>8496</v>
          </cell>
          <cell r="I29">
            <v>2209</v>
          </cell>
          <cell r="P29">
            <v>965</v>
          </cell>
        </row>
        <row r="30">
          <cell r="F30">
            <v>25332</v>
          </cell>
          <cell r="I30">
            <v>10444</v>
          </cell>
          <cell r="P30">
            <v>1250</v>
          </cell>
        </row>
        <row r="31">
          <cell r="F31">
            <v>31433</v>
          </cell>
          <cell r="I31">
            <v>11054</v>
          </cell>
          <cell r="P31">
            <v>3500</v>
          </cell>
        </row>
        <row r="32">
          <cell r="F32">
            <v>38222</v>
          </cell>
          <cell r="I32">
            <v>10101</v>
          </cell>
          <cell r="P32">
            <v>0</v>
          </cell>
        </row>
        <row r="33">
          <cell r="F33">
            <v>55597</v>
          </cell>
          <cell r="I33">
            <v>1579</v>
          </cell>
          <cell r="P33">
            <v>5800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3070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34</v>
          </cell>
          <cell r="R8">
            <v>17</v>
          </cell>
        </row>
        <row r="9">
          <cell r="L9">
            <v>34</v>
          </cell>
          <cell r="R9">
            <v>0</v>
          </cell>
        </row>
        <row r="10">
          <cell r="F10">
            <v>34</v>
          </cell>
          <cell r="L10">
            <v>17</v>
          </cell>
          <cell r="R10">
            <v>0</v>
          </cell>
        </row>
        <row r="11">
          <cell r="F11">
            <v>17</v>
          </cell>
          <cell r="L11">
            <v>34</v>
          </cell>
          <cell r="R11">
            <v>0</v>
          </cell>
          <cell r="X11">
            <v>0</v>
          </cell>
        </row>
        <row r="12">
          <cell r="F12"/>
          <cell r="L12">
            <v>0</v>
          </cell>
          <cell r="R12">
            <v>0</v>
          </cell>
        </row>
        <row r="13">
          <cell r="F13">
            <v>0</v>
          </cell>
          <cell r="L13">
            <v>17</v>
          </cell>
          <cell r="X13">
            <v>17</v>
          </cell>
        </row>
        <row r="14">
          <cell r="F14">
            <v>17</v>
          </cell>
          <cell r="L14">
            <v>17</v>
          </cell>
          <cell r="X14">
            <v>34</v>
          </cell>
        </row>
        <row r="15">
          <cell r="L15">
            <v>34</v>
          </cell>
          <cell r="R15">
            <v>17</v>
          </cell>
        </row>
        <row r="16">
          <cell r="L16">
            <v>85</v>
          </cell>
          <cell r="R16">
            <v>17</v>
          </cell>
          <cell r="X16">
            <v>0</v>
          </cell>
        </row>
        <row r="17">
          <cell r="L17">
            <v>0</v>
          </cell>
          <cell r="R17">
            <v>0</v>
          </cell>
          <cell r="X17">
            <v>51</v>
          </cell>
        </row>
        <row r="18">
          <cell r="L18">
            <v>0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0</v>
          </cell>
          <cell r="R21">
            <v>0</v>
          </cell>
          <cell r="X21">
            <v>0</v>
          </cell>
        </row>
        <row r="22">
          <cell r="L22">
            <v>51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17</v>
          </cell>
        </row>
        <row r="24">
          <cell r="L24">
            <v>17</v>
          </cell>
          <cell r="X24">
            <v>17</v>
          </cell>
        </row>
        <row r="25">
          <cell r="L25">
            <v>17</v>
          </cell>
          <cell r="R25">
            <v>0</v>
          </cell>
          <cell r="X25">
            <v>51</v>
          </cell>
        </row>
        <row r="26">
          <cell r="L26">
            <v>17</v>
          </cell>
          <cell r="R26">
            <v>17</v>
          </cell>
          <cell r="X26">
            <v>51</v>
          </cell>
        </row>
        <row r="27">
          <cell r="L27">
            <v>17</v>
          </cell>
          <cell r="R27">
            <v>17</v>
          </cell>
          <cell r="X27">
            <v>17</v>
          </cell>
        </row>
        <row r="28">
          <cell r="L28">
            <v>0</v>
          </cell>
          <cell r="R28">
            <v>0</v>
          </cell>
          <cell r="X28">
            <v>0</v>
          </cell>
        </row>
        <row r="29">
          <cell r="F29">
            <v>0</v>
          </cell>
          <cell r="L29">
            <v>0</v>
          </cell>
          <cell r="R29">
            <v>0</v>
          </cell>
          <cell r="X29">
            <v>0</v>
          </cell>
        </row>
        <row r="30">
          <cell r="L30">
            <v>17</v>
          </cell>
          <cell r="R30">
            <v>0</v>
          </cell>
        </row>
        <row r="31">
          <cell r="L31">
            <v>34</v>
          </cell>
          <cell r="R31">
            <v>17</v>
          </cell>
        </row>
        <row r="32">
          <cell r="L32">
            <v>34</v>
          </cell>
          <cell r="R32">
            <v>17</v>
          </cell>
        </row>
        <row r="33">
          <cell r="L33">
            <v>51</v>
          </cell>
          <cell r="R33">
            <v>17</v>
          </cell>
        </row>
        <row r="34">
          <cell r="L34">
            <v>68</v>
          </cell>
          <cell r="R34">
            <v>17</v>
          </cell>
        </row>
        <row r="35">
          <cell r="F35"/>
          <cell r="L35">
            <v>0</v>
          </cell>
          <cell r="R35">
            <v>0</v>
          </cell>
        </row>
        <row r="36">
          <cell r="R36">
            <v>0</v>
          </cell>
        </row>
        <row r="37"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21800</v>
          </cell>
          <cell r="I7">
            <v>5469</v>
          </cell>
          <cell r="P7">
            <v>1960</v>
          </cell>
        </row>
        <row r="8">
          <cell r="F8">
            <v>29404</v>
          </cell>
          <cell r="I8">
            <v>8738</v>
          </cell>
          <cell r="P8">
            <v>2460</v>
          </cell>
        </row>
        <row r="9">
          <cell r="C9">
            <v>40679</v>
          </cell>
          <cell r="F9">
            <v>21596</v>
          </cell>
          <cell r="I9">
            <v>3390</v>
          </cell>
        </row>
        <row r="10">
          <cell r="C10">
            <v>2808</v>
          </cell>
          <cell r="F10">
            <v>23278</v>
          </cell>
          <cell r="I10">
            <v>6843</v>
          </cell>
          <cell r="L10">
            <v>4487</v>
          </cell>
          <cell r="P10">
            <v>3000</v>
          </cell>
        </row>
        <row r="11">
          <cell r="C11">
            <v>0</v>
          </cell>
          <cell r="F11">
            <v>34279</v>
          </cell>
          <cell r="I11">
            <v>8728</v>
          </cell>
          <cell r="P11">
            <v>2880</v>
          </cell>
        </row>
        <row r="12">
          <cell r="C12">
            <v>4743</v>
          </cell>
          <cell r="F12">
            <v>26137</v>
          </cell>
          <cell r="L12">
            <v>8105</v>
          </cell>
          <cell r="P12">
            <v>1930</v>
          </cell>
        </row>
        <row r="13">
          <cell r="C13">
            <v>5707</v>
          </cell>
          <cell r="F13">
            <v>13925</v>
          </cell>
          <cell r="L13">
            <v>17502</v>
          </cell>
          <cell r="P13">
            <v>2400</v>
          </cell>
        </row>
        <row r="14">
          <cell r="F14">
            <v>37707</v>
          </cell>
          <cell r="I14">
            <v>9766</v>
          </cell>
          <cell r="P14">
            <v>2910</v>
          </cell>
        </row>
        <row r="15">
          <cell r="F15">
            <v>39700</v>
          </cell>
          <cell r="I15">
            <v>12000</v>
          </cell>
          <cell r="L15">
            <v>35100</v>
          </cell>
          <cell r="P15">
            <v>0</v>
          </cell>
        </row>
        <row r="16">
          <cell r="F16">
            <v>8392</v>
          </cell>
          <cell r="I16">
            <v>4484</v>
          </cell>
          <cell r="L16">
            <v>62747</v>
          </cell>
          <cell r="P16">
            <v>7970</v>
          </cell>
        </row>
        <row r="17">
          <cell r="F17">
            <v>8803</v>
          </cell>
          <cell r="I17">
            <v>2616</v>
          </cell>
          <cell r="L17">
            <v>2265</v>
          </cell>
          <cell r="P17">
            <v>1170</v>
          </cell>
        </row>
        <row r="18">
          <cell r="F18">
            <v>3380</v>
          </cell>
          <cell r="I18">
            <v>1100</v>
          </cell>
          <cell r="P18">
            <v>383</v>
          </cell>
        </row>
        <row r="19">
          <cell r="F19">
            <v>3292</v>
          </cell>
          <cell r="I19">
            <v>1632</v>
          </cell>
          <cell r="L19">
            <v>10144</v>
          </cell>
          <cell r="P19">
            <v>1690</v>
          </cell>
        </row>
        <row r="20">
          <cell r="F20">
            <v>13312</v>
          </cell>
          <cell r="I20">
            <v>2875</v>
          </cell>
          <cell r="L20">
            <v>24859</v>
          </cell>
          <cell r="P20">
            <v>3140</v>
          </cell>
        </row>
        <row r="21">
          <cell r="F21">
            <v>9085</v>
          </cell>
          <cell r="I21">
            <v>2650</v>
          </cell>
          <cell r="P21">
            <v>1110</v>
          </cell>
        </row>
        <row r="22">
          <cell r="C22">
            <v>330</v>
          </cell>
          <cell r="F22">
            <v>1241</v>
          </cell>
          <cell r="L22">
            <v>7858</v>
          </cell>
        </row>
        <row r="23">
          <cell r="F23">
            <v>2666</v>
          </cell>
          <cell r="L23">
            <v>4550</v>
          </cell>
          <cell r="P23">
            <v>420</v>
          </cell>
        </row>
        <row r="24">
          <cell r="F24">
            <v>13471</v>
          </cell>
          <cell r="I24">
            <v>2154</v>
          </cell>
          <cell r="L24">
            <v>52268</v>
          </cell>
          <cell r="P24">
            <v>5555</v>
          </cell>
        </row>
        <row r="25">
          <cell r="F25">
            <v>14824</v>
          </cell>
          <cell r="I25">
            <v>3075</v>
          </cell>
          <cell r="L25">
            <v>48696</v>
          </cell>
          <cell r="P25">
            <v>5120</v>
          </cell>
        </row>
        <row r="26">
          <cell r="F26">
            <v>12132</v>
          </cell>
          <cell r="I26">
            <v>1662</v>
          </cell>
          <cell r="L26">
            <v>34477</v>
          </cell>
          <cell r="P26">
            <v>3450</v>
          </cell>
        </row>
        <row r="27">
          <cell r="F27">
            <v>8413</v>
          </cell>
          <cell r="I27">
            <v>1288</v>
          </cell>
          <cell r="L27">
            <v>24594</v>
          </cell>
          <cell r="P27">
            <v>2670</v>
          </cell>
        </row>
        <row r="28">
          <cell r="C28">
            <v>3840</v>
          </cell>
          <cell r="F28">
            <v>7969</v>
          </cell>
          <cell r="I28">
            <v>1758</v>
          </cell>
          <cell r="L28">
            <v>14267</v>
          </cell>
          <cell r="P28">
            <v>1100</v>
          </cell>
        </row>
        <row r="29">
          <cell r="F29">
            <v>7197</v>
          </cell>
          <cell r="I29">
            <v>2279</v>
          </cell>
          <cell r="P29">
            <v>830</v>
          </cell>
        </row>
        <row r="30">
          <cell r="F30">
            <v>30266</v>
          </cell>
          <cell r="I30">
            <v>10897</v>
          </cell>
          <cell r="P30">
            <v>456</v>
          </cell>
        </row>
        <row r="31">
          <cell r="F31">
            <v>31576</v>
          </cell>
          <cell r="I31">
            <v>10095</v>
          </cell>
          <cell r="P31">
            <v>3400</v>
          </cell>
        </row>
        <row r="32">
          <cell r="F32">
            <v>33933</v>
          </cell>
          <cell r="I32">
            <v>9984</v>
          </cell>
          <cell r="P32">
            <v>0</v>
          </cell>
        </row>
        <row r="33">
          <cell r="F33">
            <v>59418</v>
          </cell>
          <cell r="I33">
            <v>13495</v>
          </cell>
          <cell r="P33">
            <v>5960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2880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0</v>
          </cell>
          <cell r="R8">
            <v>0</v>
          </cell>
        </row>
        <row r="9">
          <cell r="L9">
            <v>34</v>
          </cell>
          <cell r="R9">
            <v>17</v>
          </cell>
        </row>
        <row r="10">
          <cell r="F10">
            <v>34</v>
          </cell>
          <cell r="L10">
            <v>17</v>
          </cell>
          <cell r="R10">
            <v>0</v>
          </cell>
        </row>
        <row r="11">
          <cell r="F11">
            <v>0</v>
          </cell>
          <cell r="L11">
            <v>17</v>
          </cell>
          <cell r="R11">
            <v>0</v>
          </cell>
          <cell r="X11">
            <v>34</v>
          </cell>
        </row>
        <row r="12">
          <cell r="F12"/>
          <cell r="L12">
            <v>68</v>
          </cell>
          <cell r="R12">
            <v>17</v>
          </cell>
        </row>
        <row r="13">
          <cell r="F13">
            <v>0</v>
          </cell>
          <cell r="L13">
            <v>17</v>
          </cell>
          <cell r="X13">
            <v>0</v>
          </cell>
        </row>
        <row r="14">
          <cell r="F14">
            <v>0</v>
          </cell>
          <cell r="L14">
            <v>0</v>
          </cell>
          <cell r="X14">
            <v>0</v>
          </cell>
        </row>
        <row r="15">
          <cell r="L15">
            <v>0</v>
          </cell>
          <cell r="R15">
            <v>0</v>
          </cell>
        </row>
        <row r="16">
          <cell r="L16">
            <v>34</v>
          </cell>
          <cell r="R16">
            <v>17</v>
          </cell>
          <cell r="X16">
            <v>51</v>
          </cell>
        </row>
        <row r="17">
          <cell r="L17">
            <v>0</v>
          </cell>
          <cell r="R17">
            <v>0</v>
          </cell>
          <cell r="X17">
            <v>51</v>
          </cell>
        </row>
        <row r="18">
          <cell r="L18">
            <v>34</v>
          </cell>
          <cell r="R18">
            <v>0</v>
          </cell>
          <cell r="X18">
            <v>0</v>
          </cell>
        </row>
        <row r="19">
          <cell r="L19">
            <v>17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17</v>
          </cell>
          <cell r="R21">
            <v>0</v>
          </cell>
          <cell r="X21">
            <v>34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17</v>
          </cell>
          <cell r="R25">
            <v>0</v>
          </cell>
          <cell r="X25">
            <v>68</v>
          </cell>
        </row>
        <row r="26">
          <cell r="L26">
            <v>17</v>
          </cell>
          <cell r="R26">
            <v>0</v>
          </cell>
          <cell r="X26">
            <v>51</v>
          </cell>
        </row>
        <row r="27">
          <cell r="L27">
            <v>0</v>
          </cell>
          <cell r="R27">
            <v>0</v>
          </cell>
          <cell r="X27">
            <v>51</v>
          </cell>
        </row>
        <row r="28">
          <cell r="L28">
            <v>34</v>
          </cell>
          <cell r="R28">
            <v>0</v>
          </cell>
          <cell r="X28">
            <v>17</v>
          </cell>
        </row>
        <row r="29">
          <cell r="F29">
            <v>0</v>
          </cell>
          <cell r="L29">
            <v>17</v>
          </cell>
          <cell r="R29">
            <v>0</v>
          </cell>
          <cell r="X29">
            <v>34</v>
          </cell>
        </row>
        <row r="30">
          <cell r="L30">
            <v>0</v>
          </cell>
          <cell r="R30">
            <v>0</v>
          </cell>
        </row>
        <row r="31">
          <cell r="L31">
            <v>34</v>
          </cell>
          <cell r="R31">
            <v>17</v>
          </cell>
        </row>
        <row r="32">
          <cell r="L32">
            <v>34</v>
          </cell>
          <cell r="R32">
            <v>17</v>
          </cell>
        </row>
        <row r="33">
          <cell r="L33">
            <v>34</v>
          </cell>
          <cell r="R33">
            <v>17</v>
          </cell>
        </row>
        <row r="34">
          <cell r="L34">
            <v>34</v>
          </cell>
          <cell r="R34">
            <v>17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22299</v>
          </cell>
          <cell r="I7">
            <v>6553</v>
          </cell>
          <cell r="P7">
            <v>2150</v>
          </cell>
        </row>
        <row r="8">
          <cell r="F8">
            <v>32443</v>
          </cell>
          <cell r="I8">
            <v>8979</v>
          </cell>
          <cell r="P8">
            <v>2720</v>
          </cell>
        </row>
        <row r="9">
          <cell r="C9">
            <v>40816</v>
          </cell>
          <cell r="F9">
            <v>21247</v>
          </cell>
          <cell r="I9">
            <v>3641</v>
          </cell>
        </row>
        <row r="10">
          <cell r="C10">
            <v>2753</v>
          </cell>
          <cell r="F10">
            <v>19407</v>
          </cell>
          <cell r="I10">
            <v>5923</v>
          </cell>
          <cell r="L10">
            <v>4036</v>
          </cell>
          <cell r="P10">
            <v>2310</v>
          </cell>
        </row>
        <row r="11">
          <cell r="C11">
            <v>0</v>
          </cell>
          <cell r="F11">
            <v>37788</v>
          </cell>
          <cell r="I11">
            <v>11313</v>
          </cell>
          <cell r="P11">
            <v>3270</v>
          </cell>
        </row>
        <row r="12">
          <cell r="C12">
            <v>3737</v>
          </cell>
          <cell r="F12">
            <v>22017</v>
          </cell>
          <cell r="L12">
            <v>5332</v>
          </cell>
          <cell r="P12">
            <v>2375</v>
          </cell>
        </row>
        <row r="13">
          <cell r="C13">
            <v>7031</v>
          </cell>
          <cell r="F13">
            <v>16125</v>
          </cell>
          <cell r="L13">
            <v>20056</v>
          </cell>
          <cell r="P13">
            <v>2800</v>
          </cell>
        </row>
        <row r="14">
          <cell r="F14">
            <v>38673</v>
          </cell>
          <cell r="I14">
            <v>10563</v>
          </cell>
          <cell r="P14">
            <v>3030</v>
          </cell>
        </row>
        <row r="15">
          <cell r="F15">
            <v>36000</v>
          </cell>
          <cell r="I15">
            <v>10000</v>
          </cell>
          <cell r="L15">
            <v>32300</v>
          </cell>
          <cell r="P15">
            <v>0</v>
          </cell>
        </row>
        <row r="16">
          <cell r="F16">
            <v>6883</v>
          </cell>
          <cell r="I16">
            <v>3154</v>
          </cell>
          <cell r="L16">
            <v>57023</v>
          </cell>
          <cell r="P16">
            <v>6458</v>
          </cell>
        </row>
        <row r="17">
          <cell r="F17">
            <v>8190</v>
          </cell>
          <cell r="I17">
            <v>2250</v>
          </cell>
          <cell r="L17">
            <v>2137</v>
          </cell>
          <cell r="P17">
            <v>1040</v>
          </cell>
        </row>
        <row r="18">
          <cell r="F18">
            <v>2838</v>
          </cell>
          <cell r="I18">
            <v>647</v>
          </cell>
          <cell r="P18">
            <v>217</v>
          </cell>
        </row>
        <row r="19">
          <cell r="F19">
            <v>3460</v>
          </cell>
          <cell r="I19">
            <v>1363</v>
          </cell>
          <cell r="L19">
            <v>7720</v>
          </cell>
          <cell r="P19">
            <v>1390</v>
          </cell>
        </row>
        <row r="20">
          <cell r="F20">
            <v>13032</v>
          </cell>
          <cell r="I20">
            <v>2423</v>
          </cell>
          <cell r="L20">
            <v>26136</v>
          </cell>
          <cell r="P20">
            <v>3039</v>
          </cell>
        </row>
        <row r="21">
          <cell r="F21">
            <v>7169</v>
          </cell>
          <cell r="I21">
            <v>1501</v>
          </cell>
          <cell r="P21">
            <v>820</v>
          </cell>
        </row>
        <row r="22">
          <cell r="C22">
            <v>486</v>
          </cell>
          <cell r="F22">
            <v>1142</v>
          </cell>
          <cell r="L22">
            <v>17679</v>
          </cell>
        </row>
        <row r="23">
          <cell r="F23">
            <v>1913</v>
          </cell>
          <cell r="L23">
            <v>2856</v>
          </cell>
          <cell r="P23">
            <v>309</v>
          </cell>
        </row>
        <row r="24">
          <cell r="F24">
            <v>2596</v>
          </cell>
          <cell r="I24">
            <v>13790</v>
          </cell>
          <cell r="L24">
            <v>55342</v>
          </cell>
          <cell r="P24">
            <v>5900</v>
          </cell>
        </row>
        <row r="25">
          <cell r="F25">
            <v>14251</v>
          </cell>
          <cell r="I25">
            <v>3241</v>
          </cell>
          <cell r="L25">
            <v>55638</v>
          </cell>
          <cell r="P25">
            <v>5520</v>
          </cell>
        </row>
        <row r="26">
          <cell r="F26">
            <v>10460</v>
          </cell>
          <cell r="I26">
            <v>892</v>
          </cell>
          <cell r="L26">
            <v>28641</v>
          </cell>
          <cell r="P26">
            <v>2970</v>
          </cell>
        </row>
        <row r="27">
          <cell r="F27">
            <v>7704</v>
          </cell>
          <cell r="I27">
            <v>1495</v>
          </cell>
          <cell r="L27">
            <v>23278</v>
          </cell>
          <cell r="P27">
            <v>2720</v>
          </cell>
        </row>
        <row r="28">
          <cell r="C28">
            <v>4011</v>
          </cell>
          <cell r="F28">
            <v>8323</v>
          </cell>
          <cell r="I28">
            <v>1619</v>
          </cell>
          <cell r="L28">
            <v>14128</v>
          </cell>
          <cell r="P28">
            <v>1100</v>
          </cell>
        </row>
        <row r="29">
          <cell r="F29">
            <v>9133</v>
          </cell>
          <cell r="I29">
            <v>1412</v>
          </cell>
          <cell r="P29">
            <v>900</v>
          </cell>
        </row>
        <row r="30">
          <cell r="F30">
            <v>30675</v>
          </cell>
          <cell r="I30">
            <v>9989</v>
          </cell>
          <cell r="P30">
            <v>444</v>
          </cell>
        </row>
        <row r="31">
          <cell r="F31">
            <v>31714</v>
          </cell>
          <cell r="I31">
            <v>9295</v>
          </cell>
          <cell r="P31">
            <v>3440</v>
          </cell>
        </row>
        <row r="32">
          <cell r="F32">
            <v>37268</v>
          </cell>
          <cell r="I32">
            <v>8811</v>
          </cell>
          <cell r="P32">
            <v>0</v>
          </cell>
        </row>
        <row r="33">
          <cell r="F33">
            <v>55774</v>
          </cell>
          <cell r="I33">
            <v>12632</v>
          </cell>
          <cell r="P33">
            <v>5530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3270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34</v>
          </cell>
          <cell r="R8">
            <v>17</v>
          </cell>
        </row>
        <row r="9">
          <cell r="L9">
            <v>0</v>
          </cell>
          <cell r="R9">
            <v>0</v>
          </cell>
        </row>
        <row r="10">
          <cell r="F10">
            <v>34</v>
          </cell>
          <cell r="L10">
            <v>17</v>
          </cell>
          <cell r="R10">
            <v>17</v>
          </cell>
        </row>
        <row r="11">
          <cell r="F11">
            <v>0</v>
          </cell>
          <cell r="L11">
            <v>17</v>
          </cell>
          <cell r="R11">
            <v>17</v>
          </cell>
          <cell r="X11">
            <v>0</v>
          </cell>
        </row>
        <row r="12">
          <cell r="F12"/>
          <cell r="L12">
            <v>0</v>
          </cell>
          <cell r="R12">
            <v>0</v>
          </cell>
        </row>
        <row r="13">
          <cell r="F13">
            <v>17</v>
          </cell>
          <cell r="L13">
            <v>34</v>
          </cell>
          <cell r="X13">
            <v>0</v>
          </cell>
        </row>
        <row r="14">
          <cell r="F14">
            <v>17</v>
          </cell>
          <cell r="L14">
            <v>34</v>
          </cell>
          <cell r="X14">
            <v>51</v>
          </cell>
        </row>
        <row r="15">
          <cell r="L15">
            <v>51</v>
          </cell>
          <cell r="R15">
            <v>0</v>
          </cell>
        </row>
        <row r="16">
          <cell r="L16">
            <v>17</v>
          </cell>
          <cell r="R16">
            <v>0</v>
          </cell>
          <cell r="X16">
            <v>34</v>
          </cell>
        </row>
        <row r="17">
          <cell r="L17">
            <v>17</v>
          </cell>
          <cell r="R17">
            <v>17</v>
          </cell>
          <cell r="X17">
            <v>68</v>
          </cell>
        </row>
        <row r="18">
          <cell r="L18">
            <v>0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0</v>
          </cell>
        </row>
        <row r="20">
          <cell r="L20">
            <v>17</v>
          </cell>
          <cell r="R20">
            <v>0</v>
          </cell>
          <cell r="X20">
            <v>34</v>
          </cell>
        </row>
        <row r="21">
          <cell r="L21">
            <v>17</v>
          </cell>
          <cell r="R21">
            <v>0</v>
          </cell>
          <cell r="X21">
            <v>34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34</v>
          </cell>
        </row>
        <row r="24">
          <cell r="L24">
            <v>0</v>
          </cell>
          <cell r="X24">
            <v>17</v>
          </cell>
        </row>
        <row r="25">
          <cell r="L25">
            <v>17</v>
          </cell>
          <cell r="R25">
            <v>0</v>
          </cell>
          <cell r="X25">
            <v>68</v>
          </cell>
        </row>
        <row r="26">
          <cell r="L26">
            <v>17</v>
          </cell>
          <cell r="R26">
            <v>0</v>
          </cell>
          <cell r="X26">
            <v>51</v>
          </cell>
        </row>
        <row r="27">
          <cell r="L27">
            <v>17</v>
          </cell>
          <cell r="R27">
            <v>0</v>
          </cell>
          <cell r="X27">
            <v>34</v>
          </cell>
        </row>
        <row r="28">
          <cell r="L28">
            <v>0</v>
          </cell>
          <cell r="R28">
            <v>0</v>
          </cell>
          <cell r="X28">
            <v>51</v>
          </cell>
        </row>
        <row r="29">
          <cell r="F29">
            <v>0</v>
          </cell>
          <cell r="L29">
            <v>0</v>
          </cell>
          <cell r="R29">
            <v>0</v>
          </cell>
          <cell r="X29">
            <v>0</v>
          </cell>
        </row>
        <row r="30">
          <cell r="L30">
            <v>0</v>
          </cell>
          <cell r="R30">
            <v>0</v>
          </cell>
        </row>
        <row r="31">
          <cell r="L31">
            <v>0</v>
          </cell>
          <cell r="R31">
            <v>0</v>
          </cell>
        </row>
        <row r="32">
          <cell r="L32">
            <v>0</v>
          </cell>
          <cell r="R32">
            <v>0</v>
          </cell>
        </row>
        <row r="33">
          <cell r="L33">
            <v>34</v>
          </cell>
          <cell r="R33">
            <v>17</v>
          </cell>
        </row>
        <row r="34">
          <cell r="L34">
            <v>85</v>
          </cell>
          <cell r="R34">
            <v>17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24436</v>
          </cell>
          <cell r="I7">
            <v>6854</v>
          </cell>
          <cell r="P7">
            <v>2250</v>
          </cell>
        </row>
        <row r="8">
          <cell r="F8">
            <v>30311</v>
          </cell>
          <cell r="I8">
            <v>9789</v>
          </cell>
          <cell r="P8">
            <v>2640</v>
          </cell>
        </row>
        <row r="9">
          <cell r="C9">
            <v>41105</v>
          </cell>
          <cell r="F9">
            <v>22092</v>
          </cell>
          <cell r="I9">
            <v>3480</v>
          </cell>
        </row>
        <row r="10">
          <cell r="C10">
            <v>2650</v>
          </cell>
          <cell r="F10">
            <v>22069</v>
          </cell>
          <cell r="I10">
            <v>6488</v>
          </cell>
          <cell r="L10">
            <v>5773</v>
          </cell>
          <cell r="P10">
            <v>2790</v>
          </cell>
        </row>
        <row r="11">
          <cell r="C11">
            <v>0</v>
          </cell>
          <cell r="F11">
            <v>37860</v>
          </cell>
          <cell r="I11">
            <v>10056</v>
          </cell>
          <cell r="P11">
            <v>3260</v>
          </cell>
        </row>
        <row r="12">
          <cell r="C12">
            <v>4567</v>
          </cell>
          <cell r="F12">
            <v>24401</v>
          </cell>
          <cell r="L12">
            <v>7103</v>
          </cell>
          <cell r="P12">
            <v>2685</v>
          </cell>
        </row>
        <row r="13">
          <cell r="C13">
            <v>6691</v>
          </cell>
          <cell r="F13">
            <v>19668</v>
          </cell>
          <cell r="L13">
            <v>19844</v>
          </cell>
          <cell r="P13">
            <v>2850</v>
          </cell>
        </row>
        <row r="14">
          <cell r="F14">
            <v>41535</v>
          </cell>
          <cell r="I14">
            <v>10466</v>
          </cell>
          <cell r="P14">
            <v>3220</v>
          </cell>
        </row>
        <row r="15">
          <cell r="F15">
            <v>39552</v>
          </cell>
          <cell r="I15">
            <v>10536</v>
          </cell>
          <cell r="L15">
            <v>39692</v>
          </cell>
          <cell r="P15">
            <v>0</v>
          </cell>
        </row>
        <row r="16">
          <cell r="F16">
            <v>6343</v>
          </cell>
          <cell r="I16">
            <v>3814</v>
          </cell>
          <cell r="L16">
            <v>63188</v>
          </cell>
          <cell r="P16">
            <v>7568</v>
          </cell>
        </row>
        <row r="17">
          <cell r="F17">
            <v>8198</v>
          </cell>
          <cell r="I17">
            <v>1898</v>
          </cell>
          <cell r="L17">
            <v>2914</v>
          </cell>
          <cell r="P17">
            <v>1200</v>
          </cell>
        </row>
        <row r="18">
          <cell r="F18">
            <v>2638</v>
          </cell>
          <cell r="I18">
            <v>670</v>
          </cell>
          <cell r="P18">
            <v>283</v>
          </cell>
        </row>
        <row r="19">
          <cell r="F19">
            <v>3554</v>
          </cell>
          <cell r="I19">
            <v>697</v>
          </cell>
          <cell r="L19">
            <v>7629</v>
          </cell>
          <cell r="P19">
            <v>1310</v>
          </cell>
        </row>
        <row r="20">
          <cell r="F20">
            <v>11367</v>
          </cell>
          <cell r="I20">
            <v>2961</v>
          </cell>
          <cell r="L20">
            <v>26159</v>
          </cell>
          <cell r="P20">
            <v>3330</v>
          </cell>
        </row>
        <row r="21">
          <cell r="F21">
            <v>8121</v>
          </cell>
          <cell r="I21">
            <v>1757</v>
          </cell>
          <cell r="P21">
            <v>1000</v>
          </cell>
        </row>
        <row r="22">
          <cell r="C22">
            <v>277</v>
          </cell>
          <cell r="F22">
            <v>806</v>
          </cell>
          <cell r="L22">
            <v>11711</v>
          </cell>
        </row>
        <row r="23">
          <cell r="F23">
            <v>2158</v>
          </cell>
          <cell r="L23">
            <v>5112</v>
          </cell>
          <cell r="P23">
            <v>400</v>
          </cell>
        </row>
        <row r="24">
          <cell r="F24">
            <v>13797</v>
          </cell>
          <cell r="I24">
            <v>2055</v>
          </cell>
          <cell r="L24">
            <v>58096</v>
          </cell>
          <cell r="P24">
            <v>6000</v>
          </cell>
        </row>
        <row r="25">
          <cell r="F25">
            <v>15695</v>
          </cell>
          <cell r="I25">
            <v>3316</v>
          </cell>
          <cell r="L25">
            <v>54909</v>
          </cell>
          <cell r="P25">
            <v>5425</v>
          </cell>
        </row>
        <row r="26">
          <cell r="F26">
            <v>9931</v>
          </cell>
          <cell r="I26">
            <v>1962</v>
          </cell>
          <cell r="L26">
            <v>30940</v>
          </cell>
          <cell r="P26">
            <v>3094</v>
          </cell>
        </row>
        <row r="27">
          <cell r="F27">
            <v>8136</v>
          </cell>
          <cell r="I27">
            <v>1360</v>
          </cell>
          <cell r="L27">
            <v>24241</v>
          </cell>
          <cell r="P27">
            <v>2995</v>
          </cell>
        </row>
        <row r="28">
          <cell r="C28">
            <v>4019</v>
          </cell>
          <cell r="F28">
            <v>9298</v>
          </cell>
          <cell r="I28">
            <v>1407</v>
          </cell>
          <cell r="L28">
            <v>14851</v>
          </cell>
          <cell r="P28">
            <v>1150</v>
          </cell>
        </row>
        <row r="29">
          <cell r="F29">
            <v>9375</v>
          </cell>
          <cell r="I29">
            <v>2269</v>
          </cell>
          <cell r="P29">
            <v>1000</v>
          </cell>
        </row>
        <row r="30">
          <cell r="F30">
            <v>27737</v>
          </cell>
          <cell r="I30">
            <v>9849</v>
          </cell>
          <cell r="P30">
            <v>411</v>
          </cell>
        </row>
        <row r="31">
          <cell r="F31">
            <v>32824</v>
          </cell>
          <cell r="I31">
            <v>10924</v>
          </cell>
          <cell r="P31">
            <v>3600</v>
          </cell>
        </row>
        <row r="32">
          <cell r="F32">
            <v>37154</v>
          </cell>
          <cell r="I32">
            <v>8837</v>
          </cell>
          <cell r="P32">
            <v>0</v>
          </cell>
        </row>
        <row r="33">
          <cell r="F33">
            <v>63763</v>
          </cell>
          <cell r="I33">
            <v>16777</v>
          </cell>
          <cell r="P33">
            <v>6610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3260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34</v>
          </cell>
          <cell r="R8">
            <v>17</v>
          </cell>
        </row>
        <row r="9">
          <cell r="L9">
            <v>68</v>
          </cell>
          <cell r="R9">
            <v>17</v>
          </cell>
        </row>
        <row r="10">
          <cell r="F10">
            <v>34</v>
          </cell>
          <cell r="L10">
            <v>17</v>
          </cell>
          <cell r="R10">
            <v>17</v>
          </cell>
        </row>
        <row r="11">
          <cell r="F11">
            <v>0</v>
          </cell>
          <cell r="L11">
            <v>17</v>
          </cell>
          <cell r="R11">
            <v>0</v>
          </cell>
          <cell r="X11">
            <v>0</v>
          </cell>
        </row>
        <row r="12">
          <cell r="F12"/>
          <cell r="L12">
            <v>17</v>
          </cell>
          <cell r="R12">
            <v>0</v>
          </cell>
        </row>
        <row r="13">
          <cell r="F13">
            <v>0</v>
          </cell>
          <cell r="L13">
            <v>17</v>
          </cell>
          <cell r="X13">
            <v>17</v>
          </cell>
        </row>
        <row r="14">
          <cell r="F14">
            <v>0</v>
          </cell>
          <cell r="L14">
            <v>17</v>
          </cell>
          <cell r="X14">
            <v>0</v>
          </cell>
        </row>
        <row r="15">
          <cell r="L15">
            <v>34</v>
          </cell>
          <cell r="R15">
            <v>17</v>
          </cell>
        </row>
        <row r="16">
          <cell r="L16">
            <v>85</v>
          </cell>
          <cell r="R16">
            <v>17</v>
          </cell>
          <cell r="X16">
            <v>0</v>
          </cell>
        </row>
        <row r="17">
          <cell r="L17">
            <v>34</v>
          </cell>
          <cell r="R17">
            <v>0</v>
          </cell>
          <cell r="X17">
            <v>68</v>
          </cell>
        </row>
        <row r="18">
          <cell r="L18">
            <v>51</v>
          </cell>
          <cell r="R18">
            <v>17</v>
          </cell>
          <cell r="X18">
            <v>0</v>
          </cell>
        </row>
        <row r="19">
          <cell r="L19">
            <v>34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17</v>
          </cell>
          <cell r="R21">
            <v>17</v>
          </cell>
          <cell r="X21">
            <v>17</v>
          </cell>
        </row>
        <row r="22">
          <cell r="L22">
            <v>51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17</v>
          </cell>
          <cell r="R25">
            <v>0</v>
          </cell>
          <cell r="X25">
            <v>34</v>
          </cell>
        </row>
        <row r="26">
          <cell r="L26">
            <v>17</v>
          </cell>
          <cell r="R26">
            <v>0</v>
          </cell>
          <cell r="X26">
            <v>34</v>
          </cell>
        </row>
        <row r="27">
          <cell r="L27">
            <v>0</v>
          </cell>
          <cell r="R27">
            <v>0</v>
          </cell>
          <cell r="X27">
            <v>0</v>
          </cell>
        </row>
        <row r="28">
          <cell r="L28">
            <v>0</v>
          </cell>
          <cell r="R28">
            <v>0</v>
          </cell>
          <cell r="X28">
            <v>0</v>
          </cell>
        </row>
        <row r="29">
          <cell r="F29">
            <v>17</v>
          </cell>
          <cell r="L29">
            <v>17</v>
          </cell>
          <cell r="R29">
            <v>0</v>
          </cell>
          <cell r="X29">
            <v>17</v>
          </cell>
        </row>
        <row r="30">
          <cell r="L30">
            <v>17</v>
          </cell>
          <cell r="R30">
            <v>0</v>
          </cell>
        </row>
        <row r="31">
          <cell r="L31">
            <v>34</v>
          </cell>
          <cell r="R31">
            <v>17</v>
          </cell>
        </row>
        <row r="32">
          <cell r="L32">
            <v>85</v>
          </cell>
          <cell r="R32">
            <v>17</v>
          </cell>
        </row>
        <row r="33">
          <cell r="L33">
            <v>102</v>
          </cell>
          <cell r="R33">
            <v>0</v>
          </cell>
        </row>
        <row r="34">
          <cell r="L34">
            <v>102</v>
          </cell>
          <cell r="R34">
            <v>0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10144</v>
          </cell>
          <cell r="I7">
            <v>3177</v>
          </cell>
          <cell r="P7">
            <v>870</v>
          </cell>
        </row>
        <row r="8">
          <cell r="F8">
            <v>27647</v>
          </cell>
          <cell r="I8">
            <v>8456</v>
          </cell>
          <cell r="P8">
            <v>0</v>
          </cell>
        </row>
        <row r="9">
          <cell r="C9">
            <v>5491</v>
          </cell>
          <cell r="F9">
            <v>3195</v>
          </cell>
          <cell r="I9">
            <v>550</v>
          </cell>
        </row>
        <row r="10">
          <cell r="C10">
            <v>4173</v>
          </cell>
          <cell r="F10">
            <v>26275</v>
          </cell>
          <cell r="I10">
            <v>9557</v>
          </cell>
          <cell r="L10">
            <v>3931</v>
          </cell>
          <cell r="P10">
            <v>3382</v>
          </cell>
        </row>
        <row r="11">
          <cell r="C11">
            <v>0</v>
          </cell>
          <cell r="F11">
            <v>35314</v>
          </cell>
          <cell r="I11">
            <v>8684</v>
          </cell>
          <cell r="P11">
            <v>3250</v>
          </cell>
        </row>
        <row r="12">
          <cell r="C12">
            <v>309</v>
          </cell>
          <cell r="F12">
            <v>1231</v>
          </cell>
          <cell r="L12">
            <v>898</v>
          </cell>
          <cell r="P12">
            <v>179.5</v>
          </cell>
        </row>
        <row r="13">
          <cell r="C13">
            <v>2910</v>
          </cell>
          <cell r="F13">
            <v>7460</v>
          </cell>
          <cell r="L13">
            <v>7396</v>
          </cell>
          <cell r="P13">
            <v>1150</v>
          </cell>
        </row>
        <row r="14">
          <cell r="F14">
            <v>22195</v>
          </cell>
          <cell r="I14">
            <v>141</v>
          </cell>
        </row>
        <row r="15">
          <cell r="F15">
            <v>33140</v>
          </cell>
          <cell r="I15">
            <v>13300</v>
          </cell>
          <cell r="L15">
            <v>23300</v>
          </cell>
          <cell r="P15">
            <v>0</v>
          </cell>
        </row>
        <row r="16">
          <cell r="F16">
            <v>2215</v>
          </cell>
          <cell r="I16">
            <v>879</v>
          </cell>
          <cell r="L16">
            <v>6228</v>
          </cell>
          <cell r="P16">
            <v>894</v>
          </cell>
        </row>
        <row r="17">
          <cell r="F17">
            <v>10855</v>
          </cell>
          <cell r="I17">
            <v>2903</v>
          </cell>
          <cell r="L17">
            <v>4404</v>
          </cell>
          <cell r="P17">
            <v>1779</v>
          </cell>
        </row>
        <row r="18">
          <cell r="F18">
            <v>342</v>
          </cell>
          <cell r="I18">
            <v>168</v>
          </cell>
          <cell r="P18">
            <v>62</v>
          </cell>
        </row>
        <row r="19">
          <cell r="F19">
            <v>2876</v>
          </cell>
          <cell r="I19">
            <v>1201</v>
          </cell>
          <cell r="L19">
            <v>3076</v>
          </cell>
          <cell r="P19">
            <v>800</v>
          </cell>
        </row>
        <row r="20">
          <cell r="F20">
            <v>20857</v>
          </cell>
          <cell r="I20">
            <v>6463</v>
          </cell>
          <cell r="L20">
            <v>16163</v>
          </cell>
          <cell r="P20">
            <v>2940</v>
          </cell>
        </row>
        <row r="21">
          <cell r="F21">
            <v>1125</v>
          </cell>
          <cell r="I21">
            <v>247</v>
          </cell>
          <cell r="P21">
            <v>100</v>
          </cell>
        </row>
        <row r="22">
          <cell r="C22">
            <v>235</v>
          </cell>
          <cell r="F22">
            <v>1068</v>
          </cell>
          <cell r="L22">
            <v>3790</v>
          </cell>
          <cell r="P22">
            <v>360</v>
          </cell>
        </row>
        <row r="23">
          <cell r="F23">
            <v>3526</v>
          </cell>
          <cell r="L23">
            <v>1027</v>
          </cell>
          <cell r="P23">
            <v>125</v>
          </cell>
        </row>
        <row r="24">
          <cell r="F24">
            <v>21750</v>
          </cell>
          <cell r="I24">
            <v>3625</v>
          </cell>
          <cell r="L24">
            <v>61648</v>
          </cell>
        </row>
        <row r="25">
          <cell r="F25">
            <v>17241</v>
          </cell>
          <cell r="I25">
            <v>3138</v>
          </cell>
          <cell r="L25">
            <v>48253</v>
          </cell>
        </row>
        <row r="26">
          <cell r="F26">
            <v>0</v>
          </cell>
          <cell r="I26">
            <v>0</v>
          </cell>
          <cell r="L26">
            <v>0</v>
          </cell>
          <cell r="P26">
            <v>0</v>
          </cell>
        </row>
        <row r="27">
          <cell r="F27">
            <v>10305</v>
          </cell>
          <cell r="I27">
            <v>1755</v>
          </cell>
          <cell r="L27">
            <v>26344</v>
          </cell>
          <cell r="P27">
            <v>3220</v>
          </cell>
        </row>
        <row r="28">
          <cell r="C28">
            <v>4040</v>
          </cell>
          <cell r="F28">
            <v>7950</v>
          </cell>
          <cell r="I28">
            <v>2083</v>
          </cell>
          <cell r="L28">
            <v>12457</v>
          </cell>
          <cell r="P28">
            <v>490</v>
          </cell>
        </row>
        <row r="29">
          <cell r="F29">
            <v>5399</v>
          </cell>
          <cell r="I29">
            <v>1441</v>
          </cell>
          <cell r="P29">
            <v>450</v>
          </cell>
        </row>
        <row r="30">
          <cell r="F30">
            <v>26264</v>
          </cell>
          <cell r="I30">
            <v>8604</v>
          </cell>
          <cell r="P30">
            <v>1225</v>
          </cell>
        </row>
        <row r="31">
          <cell r="F31">
            <v>32482</v>
          </cell>
          <cell r="I31">
            <v>11758</v>
          </cell>
          <cell r="P31">
            <v>4020</v>
          </cell>
        </row>
        <row r="32">
          <cell r="F32">
            <v>34827</v>
          </cell>
          <cell r="I32">
            <v>9631</v>
          </cell>
          <cell r="P32">
            <v>475</v>
          </cell>
        </row>
        <row r="33">
          <cell r="F33">
            <v>59823</v>
          </cell>
          <cell r="I33">
            <v>12898</v>
          </cell>
          <cell r="P33">
            <v>7800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3250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34</v>
          </cell>
          <cell r="R8">
            <v>0</v>
          </cell>
        </row>
        <row r="9">
          <cell r="L9">
            <v>34</v>
          </cell>
          <cell r="R9">
            <v>17</v>
          </cell>
        </row>
        <row r="10">
          <cell r="F10">
            <v>68</v>
          </cell>
          <cell r="L10">
            <v>17</v>
          </cell>
          <cell r="R10">
            <v>0</v>
          </cell>
        </row>
        <row r="11">
          <cell r="F11">
            <v>0</v>
          </cell>
          <cell r="L11">
            <v>0</v>
          </cell>
          <cell r="R11">
            <v>0</v>
          </cell>
          <cell r="X11">
            <v>0</v>
          </cell>
        </row>
        <row r="12">
          <cell r="F12"/>
          <cell r="L12">
            <v>68</v>
          </cell>
          <cell r="R12">
            <v>17</v>
          </cell>
        </row>
        <row r="13">
          <cell r="F13">
            <v>0</v>
          </cell>
          <cell r="L13">
            <v>17</v>
          </cell>
          <cell r="X13">
            <v>0</v>
          </cell>
        </row>
        <row r="14">
          <cell r="F14">
            <v>17</v>
          </cell>
          <cell r="L14">
            <v>0</v>
          </cell>
          <cell r="X14">
            <v>0</v>
          </cell>
        </row>
        <row r="15">
          <cell r="L15">
            <v>68</v>
          </cell>
          <cell r="R15">
            <v>34</v>
          </cell>
        </row>
        <row r="16">
          <cell r="L16">
            <v>34</v>
          </cell>
          <cell r="R16">
            <v>17</v>
          </cell>
          <cell r="X16">
            <v>51</v>
          </cell>
        </row>
        <row r="17">
          <cell r="L17">
            <v>0</v>
          </cell>
          <cell r="R17">
            <v>0</v>
          </cell>
          <cell r="X17">
            <v>51</v>
          </cell>
        </row>
        <row r="18">
          <cell r="L18">
            <v>17</v>
          </cell>
          <cell r="R18">
            <v>17</v>
          </cell>
          <cell r="X18">
            <v>17</v>
          </cell>
        </row>
        <row r="19">
          <cell r="L19">
            <v>0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17</v>
          </cell>
          <cell r="R21">
            <v>0</v>
          </cell>
          <cell r="X21">
            <v>34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17</v>
          </cell>
          <cell r="R25">
            <v>0</v>
          </cell>
          <cell r="X25">
            <v>68</v>
          </cell>
        </row>
        <row r="26">
          <cell r="L26">
            <v>17</v>
          </cell>
          <cell r="R26">
            <v>0</v>
          </cell>
          <cell r="X26">
            <v>51</v>
          </cell>
        </row>
        <row r="27">
          <cell r="L27">
            <v>17</v>
          </cell>
          <cell r="R27">
            <v>0</v>
          </cell>
          <cell r="X27">
            <v>17</v>
          </cell>
        </row>
        <row r="28">
          <cell r="L28">
            <v>17</v>
          </cell>
          <cell r="R28">
            <v>17</v>
          </cell>
          <cell r="X28">
            <v>34</v>
          </cell>
        </row>
        <row r="29">
          <cell r="F29">
            <v>17</v>
          </cell>
          <cell r="L29">
            <v>34</v>
          </cell>
          <cell r="R29">
            <v>0</v>
          </cell>
          <cell r="X29">
            <v>0</v>
          </cell>
        </row>
        <row r="30">
          <cell r="L30">
            <v>17</v>
          </cell>
          <cell r="R30">
            <v>0</v>
          </cell>
        </row>
        <row r="31">
          <cell r="L31">
            <v>51</v>
          </cell>
          <cell r="R31">
            <v>0</v>
          </cell>
        </row>
        <row r="32">
          <cell r="L32">
            <v>34</v>
          </cell>
          <cell r="R32">
            <v>17</v>
          </cell>
        </row>
        <row r="33">
          <cell r="L33">
            <v>51</v>
          </cell>
          <cell r="R33">
            <v>0</v>
          </cell>
        </row>
        <row r="34">
          <cell r="L34">
            <v>34</v>
          </cell>
          <cell r="R34">
            <v>17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24313</v>
          </cell>
          <cell r="I7">
            <v>8661</v>
          </cell>
          <cell r="P7">
            <v>2150</v>
          </cell>
        </row>
        <row r="8">
          <cell r="F8">
            <v>32513</v>
          </cell>
          <cell r="I8">
            <v>9147</v>
          </cell>
          <cell r="P8">
            <v>2740</v>
          </cell>
        </row>
        <row r="9">
          <cell r="C9">
            <v>39560</v>
          </cell>
          <cell r="F9">
            <v>19788</v>
          </cell>
          <cell r="I9">
            <v>3671</v>
          </cell>
        </row>
        <row r="10">
          <cell r="C10">
            <v>3051</v>
          </cell>
          <cell r="F10">
            <v>21770</v>
          </cell>
          <cell r="I10">
            <v>6206</v>
          </cell>
          <cell r="L10">
            <v>5914</v>
          </cell>
          <cell r="P10">
            <v>3235</v>
          </cell>
        </row>
        <row r="11">
          <cell r="C11">
            <v>0</v>
          </cell>
          <cell r="F11">
            <v>42603</v>
          </cell>
          <cell r="I11">
            <v>12154</v>
          </cell>
          <cell r="P11">
            <v>3740</v>
          </cell>
        </row>
        <row r="12">
          <cell r="C12">
            <v>2583</v>
          </cell>
          <cell r="F12">
            <v>25872</v>
          </cell>
          <cell r="L12">
            <v>5492</v>
          </cell>
          <cell r="P12">
            <v>2615</v>
          </cell>
        </row>
        <row r="13">
          <cell r="C13">
            <v>7878</v>
          </cell>
          <cell r="F13">
            <v>19656</v>
          </cell>
          <cell r="L13">
            <v>20833</v>
          </cell>
          <cell r="P13">
            <v>3180</v>
          </cell>
        </row>
        <row r="14">
          <cell r="F14">
            <v>38885</v>
          </cell>
          <cell r="I14">
            <v>12347</v>
          </cell>
          <cell r="P14">
            <v>3210</v>
          </cell>
        </row>
        <row r="15">
          <cell r="F15">
            <v>37579</v>
          </cell>
          <cell r="I15">
            <v>9891</v>
          </cell>
          <cell r="L15">
            <v>39223</v>
          </cell>
          <cell r="P15">
            <v>0</v>
          </cell>
        </row>
        <row r="16">
          <cell r="F16">
            <v>6632</v>
          </cell>
          <cell r="I16">
            <v>3404</v>
          </cell>
          <cell r="L16">
            <v>59503</v>
          </cell>
          <cell r="P16">
            <v>7214</v>
          </cell>
        </row>
        <row r="17">
          <cell r="F17">
            <v>9941</v>
          </cell>
          <cell r="I17">
            <v>3352</v>
          </cell>
          <cell r="L17">
            <v>3645</v>
          </cell>
          <cell r="P17">
            <v>1490</v>
          </cell>
        </row>
        <row r="18">
          <cell r="F18">
            <v>2871</v>
          </cell>
          <cell r="I18">
            <v>991</v>
          </cell>
          <cell r="P18">
            <v>350</v>
          </cell>
        </row>
        <row r="19">
          <cell r="F19">
            <v>3034</v>
          </cell>
          <cell r="I19">
            <v>684</v>
          </cell>
          <cell r="L19">
            <v>7347</v>
          </cell>
          <cell r="P19">
            <v>1230</v>
          </cell>
        </row>
        <row r="20">
          <cell r="F20">
            <v>11833</v>
          </cell>
          <cell r="I20">
            <v>3147</v>
          </cell>
          <cell r="L20">
            <v>24911</v>
          </cell>
          <cell r="P20">
            <v>13973</v>
          </cell>
        </row>
        <row r="21">
          <cell r="F21">
            <v>8192</v>
          </cell>
          <cell r="I21">
            <v>1764</v>
          </cell>
          <cell r="P21">
            <v>860</v>
          </cell>
        </row>
        <row r="22">
          <cell r="C22">
            <v>258</v>
          </cell>
          <cell r="F22">
            <v>1342</v>
          </cell>
          <cell r="L22">
            <v>5755</v>
          </cell>
        </row>
        <row r="23">
          <cell r="F23">
            <v>2150</v>
          </cell>
          <cell r="L23">
            <v>5495</v>
          </cell>
          <cell r="P23">
            <v>480</v>
          </cell>
        </row>
        <row r="24">
          <cell r="F24">
            <v>13992</v>
          </cell>
          <cell r="I24">
            <v>2089</v>
          </cell>
          <cell r="L24">
            <v>56902</v>
          </cell>
          <cell r="P24">
            <v>6100</v>
          </cell>
        </row>
        <row r="25">
          <cell r="F25">
            <v>17852</v>
          </cell>
          <cell r="I25">
            <v>3975</v>
          </cell>
          <cell r="L25">
            <v>53868</v>
          </cell>
          <cell r="P25">
            <v>6115</v>
          </cell>
        </row>
        <row r="26">
          <cell r="F26">
            <v>11395</v>
          </cell>
          <cell r="I26">
            <v>2316</v>
          </cell>
          <cell r="L26">
            <v>26011</v>
          </cell>
          <cell r="P26">
            <v>2920</v>
          </cell>
        </row>
        <row r="27">
          <cell r="F27">
            <v>8854</v>
          </cell>
          <cell r="I27">
            <v>1508</v>
          </cell>
          <cell r="L27">
            <v>26868</v>
          </cell>
          <cell r="P27">
            <v>2125</v>
          </cell>
        </row>
        <row r="28">
          <cell r="C28">
            <v>4361</v>
          </cell>
          <cell r="F28">
            <v>9750</v>
          </cell>
          <cell r="I28">
            <v>1617</v>
          </cell>
          <cell r="L28">
            <v>18026</v>
          </cell>
          <cell r="P28">
            <v>1300</v>
          </cell>
        </row>
        <row r="29">
          <cell r="F29">
            <v>7823</v>
          </cell>
          <cell r="I29">
            <v>1979</v>
          </cell>
          <cell r="P29">
            <v>785</v>
          </cell>
        </row>
        <row r="30">
          <cell r="F30">
            <v>31344</v>
          </cell>
          <cell r="I30">
            <v>10233</v>
          </cell>
          <cell r="P30">
            <v>1520</v>
          </cell>
        </row>
        <row r="31">
          <cell r="F31">
            <v>32554</v>
          </cell>
          <cell r="I31">
            <v>10185</v>
          </cell>
          <cell r="P31">
            <v>3560</v>
          </cell>
        </row>
        <row r="32">
          <cell r="F32">
            <v>38599</v>
          </cell>
          <cell r="I32">
            <v>9374</v>
          </cell>
          <cell r="P32">
            <v>480</v>
          </cell>
        </row>
        <row r="33">
          <cell r="F33">
            <v>95041</v>
          </cell>
          <cell r="I33">
            <v>14410</v>
          </cell>
          <cell r="P33">
            <v>6000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3740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34</v>
          </cell>
          <cell r="R8">
            <v>17</v>
          </cell>
        </row>
        <row r="9">
          <cell r="L9">
            <v>34</v>
          </cell>
          <cell r="R9">
            <v>17</v>
          </cell>
        </row>
        <row r="10">
          <cell r="F10">
            <v>0</v>
          </cell>
          <cell r="L10">
            <v>34</v>
          </cell>
          <cell r="R10">
            <v>0</v>
          </cell>
        </row>
        <row r="11">
          <cell r="F11">
            <v>0</v>
          </cell>
          <cell r="L11">
            <v>34</v>
          </cell>
          <cell r="R11">
            <v>17</v>
          </cell>
          <cell r="X11">
            <v>0</v>
          </cell>
        </row>
        <row r="12">
          <cell r="F12"/>
          <cell r="L12">
            <v>51</v>
          </cell>
          <cell r="R12">
            <v>17</v>
          </cell>
        </row>
        <row r="13">
          <cell r="F13">
            <v>0</v>
          </cell>
          <cell r="L13">
            <v>34</v>
          </cell>
          <cell r="X13">
            <v>17</v>
          </cell>
        </row>
        <row r="14">
          <cell r="F14">
            <v>0</v>
          </cell>
          <cell r="L14">
            <v>34</v>
          </cell>
          <cell r="X14">
            <v>17</v>
          </cell>
        </row>
        <row r="15">
          <cell r="L15">
            <v>51</v>
          </cell>
          <cell r="R15">
            <v>0</v>
          </cell>
        </row>
        <row r="16">
          <cell r="L16">
            <v>34</v>
          </cell>
          <cell r="R16">
            <v>0</v>
          </cell>
          <cell r="X16">
            <v>17</v>
          </cell>
        </row>
        <row r="17">
          <cell r="L17">
            <v>17</v>
          </cell>
          <cell r="R17">
            <v>0</v>
          </cell>
          <cell r="X17">
            <v>34</v>
          </cell>
        </row>
        <row r="18">
          <cell r="L18">
            <v>0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0</v>
          </cell>
          <cell r="R21">
            <v>0</v>
          </cell>
          <cell r="X21">
            <v>0</v>
          </cell>
        </row>
        <row r="22">
          <cell r="L22">
            <v>34</v>
          </cell>
          <cell r="R22">
            <v>17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17</v>
          </cell>
          <cell r="R25">
            <v>0</v>
          </cell>
          <cell r="X25">
            <v>34</v>
          </cell>
        </row>
        <row r="26">
          <cell r="L26">
            <v>17</v>
          </cell>
          <cell r="R26">
            <v>17</v>
          </cell>
          <cell r="X26">
            <v>68</v>
          </cell>
        </row>
        <row r="27">
          <cell r="L27">
            <v>0</v>
          </cell>
          <cell r="R27">
            <v>0</v>
          </cell>
          <cell r="X27">
            <v>34</v>
          </cell>
        </row>
        <row r="28">
          <cell r="L28">
            <v>0</v>
          </cell>
          <cell r="R28">
            <v>0</v>
          </cell>
          <cell r="X28">
            <v>17</v>
          </cell>
        </row>
        <row r="29">
          <cell r="F29">
            <v>0</v>
          </cell>
          <cell r="L29">
            <v>0</v>
          </cell>
          <cell r="R29">
            <v>0</v>
          </cell>
          <cell r="X29">
            <v>51</v>
          </cell>
        </row>
        <row r="30">
          <cell r="L30">
            <v>0</v>
          </cell>
          <cell r="R30">
            <v>0</v>
          </cell>
        </row>
        <row r="31">
          <cell r="L31">
            <v>34</v>
          </cell>
          <cell r="R31">
            <v>17</v>
          </cell>
        </row>
        <row r="32">
          <cell r="L32">
            <v>51</v>
          </cell>
          <cell r="R32">
            <v>0</v>
          </cell>
        </row>
        <row r="33">
          <cell r="L33">
            <v>34</v>
          </cell>
          <cell r="R33">
            <v>0</v>
          </cell>
        </row>
        <row r="34">
          <cell r="L34">
            <v>68</v>
          </cell>
          <cell r="R34">
            <v>0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34242</v>
          </cell>
          <cell r="I7">
            <v>14322</v>
          </cell>
          <cell r="P7">
            <v>3100</v>
          </cell>
        </row>
        <row r="8">
          <cell r="F8">
            <v>32897</v>
          </cell>
          <cell r="I8">
            <v>12937</v>
          </cell>
          <cell r="P8">
            <v>2920</v>
          </cell>
        </row>
        <row r="9">
          <cell r="C9">
            <v>39807</v>
          </cell>
          <cell r="F9">
            <v>21916</v>
          </cell>
          <cell r="I9">
            <v>3268</v>
          </cell>
        </row>
        <row r="10">
          <cell r="C10">
            <v>2965</v>
          </cell>
          <cell r="F10">
            <v>20630</v>
          </cell>
          <cell r="I10">
            <v>7541</v>
          </cell>
          <cell r="L10">
            <v>3825</v>
          </cell>
          <cell r="P10">
            <v>2500</v>
          </cell>
        </row>
        <row r="11">
          <cell r="C11">
            <v>0</v>
          </cell>
          <cell r="F11">
            <v>46912</v>
          </cell>
          <cell r="I11">
            <v>12798</v>
          </cell>
          <cell r="P11">
            <v>4070</v>
          </cell>
        </row>
        <row r="12">
          <cell r="C12">
            <v>3360</v>
          </cell>
          <cell r="F12">
            <v>25325</v>
          </cell>
          <cell r="L12">
            <v>7012</v>
          </cell>
          <cell r="P12">
            <v>2755</v>
          </cell>
        </row>
        <row r="13">
          <cell r="C13">
            <v>11452</v>
          </cell>
          <cell r="F13">
            <v>27638</v>
          </cell>
          <cell r="L13">
            <v>23767</v>
          </cell>
          <cell r="P13">
            <v>4150</v>
          </cell>
        </row>
        <row r="14">
          <cell r="F14">
            <v>55805</v>
          </cell>
          <cell r="I14">
            <v>14591</v>
          </cell>
          <cell r="P14">
            <v>4280</v>
          </cell>
        </row>
        <row r="15">
          <cell r="F15">
            <v>41503</v>
          </cell>
          <cell r="I15">
            <v>11402</v>
          </cell>
          <cell r="L15">
            <v>29028</v>
          </cell>
          <cell r="P15">
            <v>0</v>
          </cell>
        </row>
        <row r="16">
          <cell r="F16">
            <v>7977</v>
          </cell>
          <cell r="I16">
            <v>4965</v>
          </cell>
          <cell r="L16">
            <v>53712</v>
          </cell>
          <cell r="P16">
            <v>7168</v>
          </cell>
        </row>
        <row r="17">
          <cell r="F17">
            <v>15080</v>
          </cell>
          <cell r="I17">
            <v>6796</v>
          </cell>
          <cell r="L17">
            <v>4416</v>
          </cell>
          <cell r="P17">
            <v>2255</v>
          </cell>
        </row>
        <row r="18">
          <cell r="F18">
            <v>3916</v>
          </cell>
          <cell r="I18">
            <v>848</v>
          </cell>
          <cell r="P18">
            <v>440</v>
          </cell>
        </row>
        <row r="19">
          <cell r="F19">
            <v>3674</v>
          </cell>
          <cell r="I19">
            <v>1163</v>
          </cell>
          <cell r="L19">
            <v>6951</v>
          </cell>
          <cell r="P19">
            <v>1334</v>
          </cell>
        </row>
        <row r="20">
          <cell r="F20">
            <v>14273</v>
          </cell>
          <cell r="I20">
            <v>3895</v>
          </cell>
          <cell r="L20">
            <v>17649</v>
          </cell>
          <cell r="P20">
            <v>2990</v>
          </cell>
        </row>
        <row r="21">
          <cell r="F21">
            <v>10318</v>
          </cell>
          <cell r="I21">
            <v>2299</v>
          </cell>
          <cell r="P21">
            <v>1050</v>
          </cell>
        </row>
        <row r="22">
          <cell r="C22">
            <v>248</v>
          </cell>
          <cell r="F22">
            <v>1209</v>
          </cell>
          <cell r="L22">
            <v>8042</v>
          </cell>
        </row>
        <row r="23">
          <cell r="F23">
            <v>2309</v>
          </cell>
          <cell r="L23">
            <v>3375</v>
          </cell>
          <cell r="P23">
            <v>370</v>
          </cell>
        </row>
        <row r="24">
          <cell r="F24">
            <v>13960</v>
          </cell>
          <cell r="I24">
            <v>2190</v>
          </cell>
          <cell r="L24">
            <v>47094</v>
          </cell>
          <cell r="P24">
            <v>5200</v>
          </cell>
        </row>
        <row r="25">
          <cell r="F25">
            <v>28069</v>
          </cell>
          <cell r="I25">
            <v>5128</v>
          </cell>
          <cell r="L25">
            <v>54797</v>
          </cell>
          <cell r="P25">
            <v>6810</v>
          </cell>
        </row>
        <row r="26">
          <cell r="F26">
            <v>12422</v>
          </cell>
          <cell r="I26">
            <v>2414</v>
          </cell>
          <cell r="L26">
            <v>28909</v>
          </cell>
          <cell r="P26">
            <v>3100</v>
          </cell>
        </row>
        <row r="27">
          <cell r="F27">
            <v>11273</v>
          </cell>
          <cell r="I27">
            <v>1504</v>
          </cell>
          <cell r="L27">
            <v>24748</v>
          </cell>
          <cell r="P27">
            <v>3016</v>
          </cell>
        </row>
        <row r="28">
          <cell r="C28">
            <v>4222</v>
          </cell>
          <cell r="F28">
            <v>10609</v>
          </cell>
          <cell r="I28">
            <v>1898</v>
          </cell>
          <cell r="L28">
            <v>16894</v>
          </cell>
          <cell r="P28">
            <v>1350</v>
          </cell>
        </row>
        <row r="29">
          <cell r="F29">
            <v>9653</v>
          </cell>
          <cell r="I29">
            <v>2938</v>
          </cell>
          <cell r="P29">
            <v>1070</v>
          </cell>
        </row>
        <row r="30">
          <cell r="F30">
            <v>35274</v>
          </cell>
          <cell r="I30">
            <v>12764</v>
          </cell>
          <cell r="P30">
            <v>1770</v>
          </cell>
        </row>
        <row r="31">
          <cell r="F31">
            <v>31600</v>
          </cell>
          <cell r="I31">
            <v>11075</v>
          </cell>
          <cell r="P31">
            <v>3510</v>
          </cell>
        </row>
        <row r="32">
          <cell r="F32">
            <v>41584</v>
          </cell>
          <cell r="I32">
            <v>12621</v>
          </cell>
          <cell r="P32">
            <v>600</v>
          </cell>
        </row>
        <row r="33">
          <cell r="F33">
            <v>62741</v>
          </cell>
          <cell r="I33">
            <v>14465</v>
          </cell>
          <cell r="P33">
            <v>6350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4070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  <sheetName val="تمام الخزانات"/>
    </sheetNames>
    <sheetDataSet>
      <sheetData sheetId="0">
        <row r="8">
          <cell r="L8">
            <v>0</v>
          </cell>
          <cell r="R8">
            <v>0</v>
          </cell>
        </row>
        <row r="9">
          <cell r="L9">
            <v>34</v>
          </cell>
          <cell r="R9">
            <v>0</v>
          </cell>
        </row>
        <row r="10">
          <cell r="F10">
            <v>68</v>
          </cell>
          <cell r="L10">
            <v>17</v>
          </cell>
          <cell r="R10">
            <v>0</v>
          </cell>
        </row>
        <row r="11">
          <cell r="F11">
            <v>0</v>
          </cell>
          <cell r="L11">
            <v>17</v>
          </cell>
          <cell r="R11">
            <v>0</v>
          </cell>
          <cell r="X11">
            <v>17</v>
          </cell>
        </row>
        <row r="12">
          <cell r="F12"/>
          <cell r="L12">
            <v>34</v>
          </cell>
          <cell r="R12">
            <v>0</v>
          </cell>
        </row>
        <row r="13">
          <cell r="F13">
            <v>0</v>
          </cell>
          <cell r="L13">
            <v>34</v>
          </cell>
          <cell r="X13">
            <v>0</v>
          </cell>
        </row>
        <row r="14">
          <cell r="F14">
            <v>0</v>
          </cell>
          <cell r="L14">
            <v>34</v>
          </cell>
          <cell r="X14">
            <v>34</v>
          </cell>
        </row>
        <row r="15">
          <cell r="L15">
            <v>34</v>
          </cell>
          <cell r="R15">
            <v>17</v>
          </cell>
        </row>
        <row r="16">
          <cell r="L16">
            <v>51</v>
          </cell>
          <cell r="R16">
            <v>17</v>
          </cell>
          <cell r="X16">
            <v>34</v>
          </cell>
        </row>
        <row r="17">
          <cell r="L17">
            <v>0</v>
          </cell>
          <cell r="R17">
            <v>0</v>
          </cell>
          <cell r="X17">
            <v>51</v>
          </cell>
        </row>
        <row r="18">
          <cell r="L18">
            <v>0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17</v>
          </cell>
          <cell r="R21">
            <v>17</v>
          </cell>
          <cell r="X21">
            <v>17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17</v>
          </cell>
        </row>
        <row r="24">
          <cell r="L24">
            <v>17</v>
          </cell>
          <cell r="X24">
            <v>17</v>
          </cell>
        </row>
        <row r="25">
          <cell r="L25">
            <v>17</v>
          </cell>
          <cell r="R25">
            <v>0</v>
          </cell>
          <cell r="X25">
            <v>51</v>
          </cell>
        </row>
        <row r="26">
          <cell r="L26">
            <v>17</v>
          </cell>
          <cell r="R26">
            <v>0</v>
          </cell>
          <cell r="X26">
            <v>17</v>
          </cell>
        </row>
        <row r="27">
          <cell r="L27">
            <v>0</v>
          </cell>
          <cell r="R27">
            <v>0</v>
          </cell>
          <cell r="X27">
            <v>0</v>
          </cell>
        </row>
        <row r="28">
          <cell r="L28">
            <v>0</v>
          </cell>
          <cell r="R28">
            <v>0</v>
          </cell>
          <cell r="X28">
            <v>0</v>
          </cell>
        </row>
        <row r="29">
          <cell r="F29">
            <v>0</v>
          </cell>
          <cell r="L29">
            <v>0</v>
          </cell>
          <cell r="R29">
            <v>0</v>
          </cell>
          <cell r="X29">
            <v>0</v>
          </cell>
        </row>
        <row r="30">
          <cell r="L30">
            <v>17</v>
          </cell>
          <cell r="R30">
            <v>0</v>
          </cell>
        </row>
        <row r="31">
          <cell r="L31">
            <v>34</v>
          </cell>
          <cell r="R31">
            <v>17</v>
          </cell>
        </row>
        <row r="32">
          <cell r="L32">
            <v>34</v>
          </cell>
          <cell r="R32">
            <v>17</v>
          </cell>
        </row>
        <row r="33">
          <cell r="L33">
            <v>34</v>
          </cell>
          <cell r="R33">
            <v>17</v>
          </cell>
        </row>
        <row r="34">
          <cell r="L34">
            <v>34</v>
          </cell>
          <cell r="R34">
            <v>17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18677</v>
          </cell>
          <cell r="I7">
            <v>9180</v>
          </cell>
          <cell r="P7">
            <v>1720</v>
          </cell>
        </row>
        <row r="8">
          <cell r="F8">
            <v>22433</v>
          </cell>
          <cell r="I8">
            <v>7418</v>
          </cell>
          <cell r="P8">
            <v>1890</v>
          </cell>
        </row>
        <row r="9">
          <cell r="C9">
            <v>34517</v>
          </cell>
          <cell r="F9">
            <v>20185</v>
          </cell>
          <cell r="I9">
            <v>3133</v>
          </cell>
        </row>
        <row r="10">
          <cell r="C10">
            <v>3762</v>
          </cell>
          <cell r="F10">
            <v>22641</v>
          </cell>
          <cell r="I10">
            <v>8434</v>
          </cell>
          <cell r="L10">
            <v>2667</v>
          </cell>
          <cell r="P10">
            <v>2850</v>
          </cell>
        </row>
        <row r="11">
          <cell r="C11">
            <v>0</v>
          </cell>
          <cell r="F11">
            <v>36308</v>
          </cell>
          <cell r="I11">
            <v>9824</v>
          </cell>
          <cell r="P11">
            <v>3060</v>
          </cell>
        </row>
        <row r="12">
          <cell r="C12">
            <v>2675</v>
          </cell>
          <cell r="F12">
            <v>23921</v>
          </cell>
          <cell r="L12">
            <v>4515</v>
          </cell>
          <cell r="P12">
            <v>2395</v>
          </cell>
        </row>
        <row r="13">
          <cell r="C13">
            <v>5145</v>
          </cell>
          <cell r="F13">
            <v>18034</v>
          </cell>
          <cell r="L13">
            <v>12954</v>
          </cell>
          <cell r="P13">
            <v>2400</v>
          </cell>
        </row>
        <row r="14">
          <cell r="F14">
            <v>32864</v>
          </cell>
          <cell r="I14">
            <v>10187</v>
          </cell>
          <cell r="P14">
            <v>2660</v>
          </cell>
        </row>
        <row r="15">
          <cell r="F15">
            <v>23479</v>
          </cell>
          <cell r="I15">
            <v>7782</v>
          </cell>
          <cell r="L15">
            <v>12940</v>
          </cell>
          <cell r="P15">
            <v>0</v>
          </cell>
        </row>
        <row r="16">
          <cell r="F16">
            <v>6598</v>
          </cell>
          <cell r="I16">
            <v>4197</v>
          </cell>
          <cell r="L16">
            <v>47483</v>
          </cell>
          <cell r="P16">
            <v>6064</v>
          </cell>
        </row>
        <row r="17">
          <cell r="F17">
            <v>9262</v>
          </cell>
          <cell r="I17">
            <v>3942</v>
          </cell>
          <cell r="L17">
            <v>3106</v>
          </cell>
          <cell r="P17">
            <v>1410</v>
          </cell>
        </row>
        <row r="18">
          <cell r="F18">
            <v>3100</v>
          </cell>
          <cell r="I18">
            <v>1275</v>
          </cell>
          <cell r="P18">
            <v>401</v>
          </cell>
        </row>
        <row r="19">
          <cell r="F19">
            <v>2981</v>
          </cell>
          <cell r="I19">
            <v>688</v>
          </cell>
          <cell r="L19">
            <v>3731</v>
          </cell>
          <cell r="P19">
            <v>836</v>
          </cell>
        </row>
        <row r="20">
          <cell r="F20">
            <v>12496</v>
          </cell>
          <cell r="I20">
            <v>2735</v>
          </cell>
          <cell r="L20">
            <v>16244</v>
          </cell>
          <cell r="P20">
            <v>14062</v>
          </cell>
        </row>
        <row r="21">
          <cell r="F21">
            <v>5999</v>
          </cell>
          <cell r="I21">
            <v>1909</v>
          </cell>
          <cell r="P21">
            <v>700</v>
          </cell>
        </row>
        <row r="22">
          <cell r="C22">
            <v>493</v>
          </cell>
          <cell r="F22">
            <v>1627</v>
          </cell>
          <cell r="L22">
            <v>7367</v>
          </cell>
        </row>
        <row r="23">
          <cell r="F23">
            <v>3562</v>
          </cell>
          <cell r="L23">
            <v>6211</v>
          </cell>
          <cell r="P23">
            <v>640</v>
          </cell>
        </row>
        <row r="24">
          <cell r="F24">
            <v>12929</v>
          </cell>
          <cell r="I24">
            <v>2299</v>
          </cell>
          <cell r="L24">
            <v>35623</v>
          </cell>
          <cell r="P24">
            <v>4200</v>
          </cell>
        </row>
        <row r="25">
          <cell r="F25">
            <v>12530</v>
          </cell>
          <cell r="I25">
            <v>3107</v>
          </cell>
          <cell r="L25">
            <v>36821</v>
          </cell>
          <cell r="P25">
            <v>4185</v>
          </cell>
        </row>
        <row r="26">
          <cell r="F26">
            <v>10430</v>
          </cell>
          <cell r="I26">
            <v>1660</v>
          </cell>
          <cell r="L26">
            <v>20507</v>
          </cell>
          <cell r="P26">
            <v>2670</v>
          </cell>
        </row>
        <row r="27">
          <cell r="F27">
            <v>7340</v>
          </cell>
          <cell r="I27">
            <v>1687</v>
          </cell>
          <cell r="L27">
            <v>16847</v>
          </cell>
          <cell r="P27">
            <v>2200</v>
          </cell>
        </row>
        <row r="28">
          <cell r="C28">
            <v>3800</v>
          </cell>
          <cell r="F28">
            <v>7870</v>
          </cell>
          <cell r="I28">
            <v>1368</v>
          </cell>
          <cell r="L28">
            <v>10123</v>
          </cell>
          <cell r="P28">
            <v>1000</v>
          </cell>
        </row>
        <row r="29">
          <cell r="F29">
            <v>4085</v>
          </cell>
          <cell r="I29">
            <v>1716</v>
          </cell>
          <cell r="P29">
            <v>550</v>
          </cell>
        </row>
        <row r="30">
          <cell r="F30">
            <v>19644</v>
          </cell>
          <cell r="I30">
            <v>10059</v>
          </cell>
          <cell r="P30">
            <v>1080</v>
          </cell>
        </row>
        <row r="31">
          <cell r="F31">
            <v>23986</v>
          </cell>
          <cell r="I31">
            <v>9221</v>
          </cell>
          <cell r="P31">
            <v>2800</v>
          </cell>
        </row>
        <row r="32">
          <cell r="F32">
            <v>33800</v>
          </cell>
          <cell r="I32">
            <v>9465</v>
          </cell>
          <cell r="P32">
            <v>750</v>
          </cell>
        </row>
        <row r="33">
          <cell r="F33">
            <v>52096</v>
          </cell>
          <cell r="I33">
            <v>14844</v>
          </cell>
          <cell r="P33">
            <v>5380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3060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34</v>
          </cell>
          <cell r="R8">
            <v>17</v>
          </cell>
        </row>
        <row r="9">
          <cell r="L9">
            <v>0</v>
          </cell>
          <cell r="R9">
            <v>0</v>
          </cell>
        </row>
        <row r="10">
          <cell r="F10">
            <v>34</v>
          </cell>
          <cell r="L10">
            <v>17</v>
          </cell>
          <cell r="R10">
            <v>0</v>
          </cell>
        </row>
        <row r="11">
          <cell r="F11">
            <v>17</v>
          </cell>
          <cell r="L11">
            <v>51</v>
          </cell>
          <cell r="R11">
            <v>17</v>
          </cell>
          <cell r="X11">
            <v>17</v>
          </cell>
        </row>
        <row r="12">
          <cell r="F12"/>
          <cell r="L12">
            <v>34</v>
          </cell>
          <cell r="R12">
            <v>17</v>
          </cell>
        </row>
        <row r="13">
          <cell r="F13">
            <v>0</v>
          </cell>
          <cell r="L13">
            <v>34</v>
          </cell>
          <cell r="X13">
            <v>34</v>
          </cell>
        </row>
        <row r="14">
          <cell r="F14">
            <v>0</v>
          </cell>
          <cell r="L14">
            <v>17</v>
          </cell>
          <cell r="X14">
            <v>17</v>
          </cell>
        </row>
        <row r="15">
          <cell r="L15">
            <v>34</v>
          </cell>
          <cell r="R15">
            <v>17</v>
          </cell>
        </row>
        <row r="16">
          <cell r="L16">
            <v>0</v>
          </cell>
          <cell r="R16">
            <v>0</v>
          </cell>
          <cell r="X16">
            <v>0</v>
          </cell>
        </row>
        <row r="17">
          <cell r="L17">
            <v>17</v>
          </cell>
          <cell r="R17">
            <v>17</v>
          </cell>
          <cell r="X17">
            <v>68</v>
          </cell>
        </row>
        <row r="18">
          <cell r="L18">
            <v>0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17</v>
          </cell>
          <cell r="R21">
            <v>0</v>
          </cell>
          <cell r="X21">
            <v>34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0</v>
          </cell>
          <cell r="R25">
            <v>17</v>
          </cell>
          <cell r="X25">
            <v>51</v>
          </cell>
        </row>
        <row r="26">
          <cell r="L26">
            <v>17</v>
          </cell>
          <cell r="R26">
            <v>0</v>
          </cell>
          <cell r="X26">
            <v>68</v>
          </cell>
        </row>
        <row r="27">
          <cell r="L27">
            <v>34</v>
          </cell>
          <cell r="R27">
            <v>0</v>
          </cell>
          <cell r="X27">
            <v>51</v>
          </cell>
        </row>
        <row r="28">
          <cell r="L28">
            <v>17</v>
          </cell>
          <cell r="R28">
            <v>0</v>
          </cell>
          <cell r="X28">
            <v>0</v>
          </cell>
        </row>
        <row r="29">
          <cell r="F29">
            <v>0</v>
          </cell>
          <cell r="L29">
            <v>17</v>
          </cell>
          <cell r="R29">
            <v>0</v>
          </cell>
          <cell r="X29">
            <v>34</v>
          </cell>
        </row>
        <row r="30">
          <cell r="L30">
            <v>0</v>
          </cell>
          <cell r="R30">
            <v>0</v>
          </cell>
        </row>
        <row r="31">
          <cell r="L31">
            <v>34</v>
          </cell>
          <cell r="R31">
            <v>17</v>
          </cell>
        </row>
        <row r="32">
          <cell r="L32">
            <v>0</v>
          </cell>
          <cell r="R32">
            <v>0</v>
          </cell>
        </row>
        <row r="33">
          <cell r="L33">
            <v>0</v>
          </cell>
          <cell r="R33">
            <v>0</v>
          </cell>
        </row>
        <row r="34">
          <cell r="L34">
            <v>85</v>
          </cell>
          <cell r="R34">
            <v>17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21027</v>
          </cell>
          <cell r="I7">
            <v>5771</v>
          </cell>
          <cell r="P7">
            <v>1750</v>
          </cell>
        </row>
        <row r="8">
          <cell r="F8">
            <v>25007</v>
          </cell>
          <cell r="I8">
            <v>8838</v>
          </cell>
          <cell r="P8">
            <v>2180</v>
          </cell>
        </row>
        <row r="9">
          <cell r="C9">
            <v>41210</v>
          </cell>
          <cell r="F9">
            <v>20759</v>
          </cell>
          <cell r="I9">
            <v>2925</v>
          </cell>
        </row>
        <row r="10">
          <cell r="C10">
            <v>4374</v>
          </cell>
          <cell r="F10">
            <v>27391</v>
          </cell>
          <cell r="I10">
            <v>8452</v>
          </cell>
          <cell r="L10">
            <v>4660</v>
          </cell>
          <cell r="P10">
            <v>3200</v>
          </cell>
        </row>
        <row r="11">
          <cell r="C11">
            <v>0</v>
          </cell>
          <cell r="F11">
            <v>32530</v>
          </cell>
          <cell r="I11">
            <v>8859</v>
          </cell>
          <cell r="P11">
            <v>2870</v>
          </cell>
        </row>
        <row r="12">
          <cell r="C12">
            <v>3303</v>
          </cell>
          <cell r="F12">
            <v>24035</v>
          </cell>
          <cell r="L12">
            <v>8844</v>
          </cell>
          <cell r="P12">
            <v>2680</v>
          </cell>
        </row>
        <row r="13">
          <cell r="C13">
            <v>6713</v>
          </cell>
          <cell r="F13">
            <v>15143</v>
          </cell>
          <cell r="L13">
            <v>17904</v>
          </cell>
          <cell r="P13">
            <v>2700</v>
          </cell>
        </row>
        <row r="14">
          <cell r="F14">
            <v>32455</v>
          </cell>
          <cell r="I14">
            <v>8730</v>
          </cell>
          <cell r="P14">
            <v>2470</v>
          </cell>
        </row>
        <row r="15">
          <cell r="F15">
            <v>26108</v>
          </cell>
          <cell r="I15">
            <v>8473</v>
          </cell>
          <cell r="L15">
            <v>26357</v>
          </cell>
          <cell r="P15">
            <v>0</v>
          </cell>
        </row>
        <row r="16">
          <cell r="F16">
            <v>8871</v>
          </cell>
          <cell r="I16">
            <v>6859</v>
          </cell>
          <cell r="L16">
            <v>56488</v>
          </cell>
          <cell r="P16">
            <v>7114</v>
          </cell>
        </row>
        <row r="17">
          <cell r="F17">
            <v>6578</v>
          </cell>
          <cell r="I17">
            <v>2365</v>
          </cell>
          <cell r="L17">
            <v>4106</v>
          </cell>
          <cell r="P17">
            <v>1235</v>
          </cell>
        </row>
        <row r="18">
          <cell r="F18">
            <v>2208</v>
          </cell>
          <cell r="I18">
            <v>5105</v>
          </cell>
          <cell r="P18">
            <v>706</v>
          </cell>
        </row>
        <row r="19">
          <cell r="F19">
            <v>3188</v>
          </cell>
          <cell r="I19">
            <v>1215</v>
          </cell>
          <cell r="L19">
            <v>5902</v>
          </cell>
          <cell r="P19">
            <v>1163</v>
          </cell>
        </row>
        <row r="20">
          <cell r="F20">
            <v>10329</v>
          </cell>
          <cell r="I20">
            <v>2507</v>
          </cell>
          <cell r="L20">
            <v>24747</v>
          </cell>
          <cell r="P20">
            <v>3040</v>
          </cell>
        </row>
        <row r="21">
          <cell r="F21">
            <v>7721</v>
          </cell>
          <cell r="I21">
            <v>1334</v>
          </cell>
          <cell r="P21">
            <v>760</v>
          </cell>
        </row>
        <row r="22">
          <cell r="C22">
            <v>116</v>
          </cell>
          <cell r="F22">
            <v>1625</v>
          </cell>
          <cell r="L22">
            <v>14562</v>
          </cell>
        </row>
        <row r="23">
          <cell r="F23">
            <v>2688</v>
          </cell>
          <cell r="L23">
            <v>3389</v>
          </cell>
          <cell r="P23">
            <v>400</v>
          </cell>
        </row>
        <row r="24">
          <cell r="F24">
            <v>17918</v>
          </cell>
          <cell r="I24">
            <v>2415</v>
          </cell>
          <cell r="L24">
            <v>55631</v>
          </cell>
          <cell r="P24">
            <v>6240</v>
          </cell>
        </row>
        <row r="25">
          <cell r="F25">
            <v>14659</v>
          </cell>
          <cell r="I25">
            <v>3275</v>
          </cell>
          <cell r="L25">
            <v>42195</v>
          </cell>
          <cell r="P25">
            <v>4755</v>
          </cell>
        </row>
        <row r="26">
          <cell r="F26">
            <v>13283</v>
          </cell>
          <cell r="I26">
            <v>2125</v>
          </cell>
          <cell r="L26">
            <v>27293</v>
          </cell>
          <cell r="P26">
            <v>2535</v>
          </cell>
        </row>
        <row r="27">
          <cell r="F27">
            <v>8013</v>
          </cell>
          <cell r="I27">
            <v>1667</v>
          </cell>
          <cell r="L27">
            <v>15465</v>
          </cell>
          <cell r="P27">
            <v>2240</v>
          </cell>
        </row>
        <row r="28">
          <cell r="C28">
            <v>3653</v>
          </cell>
          <cell r="F28">
            <v>8392</v>
          </cell>
          <cell r="I28">
            <v>1257</v>
          </cell>
          <cell r="L28">
            <v>16405</v>
          </cell>
          <cell r="P28">
            <v>1150</v>
          </cell>
        </row>
        <row r="29">
          <cell r="F29">
            <v>6302</v>
          </cell>
          <cell r="I29">
            <v>2165</v>
          </cell>
          <cell r="P29">
            <v>660</v>
          </cell>
        </row>
        <row r="30">
          <cell r="F30">
            <v>26814</v>
          </cell>
          <cell r="I30">
            <v>9892</v>
          </cell>
          <cell r="P30">
            <v>1300</v>
          </cell>
        </row>
        <row r="31">
          <cell r="F31">
            <v>32246</v>
          </cell>
          <cell r="I31">
            <v>12323</v>
          </cell>
          <cell r="P31">
            <v>3700</v>
          </cell>
        </row>
        <row r="32">
          <cell r="F32">
            <v>36530</v>
          </cell>
          <cell r="I32">
            <v>9766</v>
          </cell>
          <cell r="P32">
            <v>480</v>
          </cell>
        </row>
        <row r="33">
          <cell r="F33">
            <v>66786</v>
          </cell>
          <cell r="I33">
            <v>15481</v>
          </cell>
          <cell r="P33">
            <v>6740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2870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0</v>
          </cell>
          <cell r="R8">
            <v>0</v>
          </cell>
        </row>
        <row r="9">
          <cell r="L9">
            <v>51</v>
          </cell>
          <cell r="R9">
            <v>17</v>
          </cell>
        </row>
        <row r="10">
          <cell r="F10">
            <v>51</v>
          </cell>
          <cell r="L10">
            <v>34</v>
          </cell>
          <cell r="R10">
            <v>17</v>
          </cell>
        </row>
        <row r="11">
          <cell r="F11">
            <v>0</v>
          </cell>
          <cell r="L11">
            <v>17</v>
          </cell>
          <cell r="R11">
            <v>0</v>
          </cell>
          <cell r="X11">
            <v>0</v>
          </cell>
        </row>
        <row r="12">
          <cell r="F12"/>
          <cell r="L12">
            <v>34</v>
          </cell>
          <cell r="R12">
            <v>0</v>
          </cell>
        </row>
        <row r="13">
          <cell r="F13">
            <v>17</v>
          </cell>
          <cell r="L13">
            <v>17</v>
          </cell>
          <cell r="X13">
            <v>0</v>
          </cell>
        </row>
        <row r="14">
          <cell r="F14">
            <v>17</v>
          </cell>
          <cell r="L14">
            <v>0</v>
          </cell>
          <cell r="X14">
            <v>0</v>
          </cell>
        </row>
        <row r="15">
          <cell r="L15">
            <v>0</v>
          </cell>
          <cell r="R15">
            <v>0</v>
          </cell>
        </row>
        <row r="16">
          <cell r="L16">
            <v>34</v>
          </cell>
          <cell r="R16">
            <v>17</v>
          </cell>
          <cell r="X16">
            <v>51</v>
          </cell>
        </row>
        <row r="17">
          <cell r="L17">
            <v>0</v>
          </cell>
          <cell r="R17">
            <v>0</v>
          </cell>
          <cell r="X17">
            <v>51</v>
          </cell>
        </row>
        <row r="18">
          <cell r="L18">
            <v>34</v>
          </cell>
          <cell r="R18">
            <v>0</v>
          </cell>
          <cell r="X18">
            <v>0</v>
          </cell>
        </row>
        <row r="19">
          <cell r="L19">
            <v>17</v>
          </cell>
          <cell r="R19">
            <v>0</v>
          </cell>
        </row>
        <row r="20">
          <cell r="L20">
            <v>17</v>
          </cell>
          <cell r="R20">
            <v>0</v>
          </cell>
          <cell r="X20">
            <v>34</v>
          </cell>
        </row>
        <row r="21">
          <cell r="L21">
            <v>0</v>
          </cell>
          <cell r="R21">
            <v>0</v>
          </cell>
          <cell r="X21">
            <v>0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17</v>
          </cell>
          <cell r="R25">
            <v>0</v>
          </cell>
          <cell r="X25">
            <v>34</v>
          </cell>
        </row>
        <row r="26">
          <cell r="L26">
            <v>17</v>
          </cell>
          <cell r="R26">
            <v>0</v>
          </cell>
          <cell r="X26">
            <v>34</v>
          </cell>
        </row>
        <row r="27">
          <cell r="L27">
            <v>0</v>
          </cell>
          <cell r="R27">
            <v>0</v>
          </cell>
          <cell r="X27">
            <v>0</v>
          </cell>
        </row>
        <row r="28">
          <cell r="L28">
            <v>0</v>
          </cell>
          <cell r="R28">
            <v>0</v>
          </cell>
          <cell r="X28">
            <v>51</v>
          </cell>
        </row>
        <row r="29">
          <cell r="F29">
            <v>17</v>
          </cell>
          <cell r="L29">
            <v>17</v>
          </cell>
          <cell r="R29">
            <v>0</v>
          </cell>
          <cell r="X29">
            <v>17</v>
          </cell>
        </row>
        <row r="30">
          <cell r="L30">
            <v>17</v>
          </cell>
          <cell r="R30">
            <v>17</v>
          </cell>
        </row>
        <row r="31">
          <cell r="L31">
            <v>17</v>
          </cell>
          <cell r="R31">
            <v>0</v>
          </cell>
        </row>
        <row r="32">
          <cell r="L32">
            <v>68</v>
          </cell>
          <cell r="R32">
            <v>17</v>
          </cell>
        </row>
        <row r="33">
          <cell r="L33">
            <v>68</v>
          </cell>
          <cell r="R33">
            <v>34</v>
          </cell>
        </row>
        <row r="34">
          <cell r="L34">
            <v>85</v>
          </cell>
          <cell r="R34">
            <v>17</v>
          </cell>
        </row>
        <row r="35">
          <cell r="F35">
            <v>0</v>
          </cell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21483</v>
          </cell>
          <cell r="I7">
            <v>5759</v>
          </cell>
          <cell r="P7">
            <v>1800</v>
          </cell>
        </row>
        <row r="8">
          <cell r="F8">
            <v>30648</v>
          </cell>
          <cell r="I8">
            <v>10159</v>
          </cell>
          <cell r="P8">
            <v>2620</v>
          </cell>
        </row>
        <row r="9">
          <cell r="C9">
            <v>38933</v>
          </cell>
          <cell r="F9">
            <v>20553</v>
          </cell>
          <cell r="I9">
            <v>3554</v>
          </cell>
        </row>
        <row r="10">
          <cell r="C10">
            <v>2805</v>
          </cell>
          <cell r="F10">
            <v>19819</v>
          </cell>
          <cell r="I10">
            <v>6005</v>
          </cell>
          <cell r="L10">
            <v>4181</v>
          </cell>
          <cell r="P10">
            <v>2650</v>
          </cell>
        </row>
        <row r="11">
          <cell r="C11">
            <v>0</v>
          </cell>
          <cell r="F11">
            <v>30541</v>
          </cell>
          <cell r="I11">
            <v>8911</v>
          </cell>
          <cell r="P11">
            <v>2690</v>
          </cell>
        </row>
        <row r="12">
          <cell r="C12">
            <v>3262</v>
          </cell>
          <cell r="F12">
            <v>22231</v>
          </cell>
          <cell r="L12">
            <v>7033</v>
          </cell>
          <cell r="P12">
            <v>760</v>
          </cell>
        </row>
        <row r="13">
          <cell r="C13">
            <v>5472</v>
          </cell>
          <cell r="F13">
            <v>14198</v>
          </cell>
          <cell r="L13">
            <v>18303</v>
          </cell>
          <cell r="P13">
            <v>2500</v>
          </cell>
        </row>
        <row r="14">
          <cell r="F14">
            <v>36176</v>
          </cell>
          <cell r="I14">
            <v>10185</v>
          </cell>
          <cell r="P14">
            <v>2900</v>
          </cell>
        </row>
        <row r="15">
          <cell r="F15">
            <v>41500</v>
          </cell>
          <cell r="I15">
            <v>11900</v>
          </cell>
          <cell r="L15">
            <v>38500</v>
          </cell>
          <cell r="P15">
            <v>0</v>
          </cell>
        </row>
        <row r="16">
          <cell r="F16">
            <v>6664</v>
          </cell>
          <cell r="I16">
            <v>4588</v>
          </cell>
          <cell r="L16">
            <v>66542</v>
          </cell>
          <cell r="P16">
            <v>7832</v>
          </cell>
        </row>
        <row r="17">
          <cell r="F17">
            <v>7654</v>
          </cell>
          <cell r="I17">
            <v>2076</v>
          </cell>
          <cell r="L17">
            <v>3078</v>
          </cell>
          <cell r="P17">
            <v>835</v>
          </cell>
        </row>
        <row r="18">
          <cell r="F18">
            <v>2928</v>
          </cell>
          <cell r="I18">
            <v>1147</v>
          </cell>
          <cell r="P18">
            <v>307</v>
          </cell>
        </row>
        <row r="19">
          <cell r="F19">
            <v>2427</v>
          </cell>
          <cell r="I19">
            <v>795</v>
          </cell>
          <cell r="L19">
            <v>7001</v>
          </cell>
          <cell r="P19">
            <v>1152</v>
          </cell>
        </row>
        <row r="20">
          <cell r="F20">
            <v>9546</v>
          </cell>
          <cell r="I20">
            <v>1886</v>
          </cell>
          <cell r="L20">
            <v>23846</v>
          </cell>
          <cell r="P20">
            <v>2450</v>
          </cell>
        </row>
        <row r="21">
          <cell r="F21">
            <v>7082</v>
          </cell>
          <cell r="I21">
            <v>1558</v>
          </cell>
          <cell r="P21">
            <v>680</v>
          </cell>
        </row>
        <row r="22">
          <cell r="C22">
            <v>551</v>
          </cell>
          <cell r="F22">
            <v>815</v>
          </cell>
          <cell r="L22">
            <v>4996</v>
          </cell>
        </row>
        <row r="23">
          <cell r="F23">
            <v>1373</v>
          </cell>
          <cell r="L23">
            <v>4177</v>
          </cell>
          <cell r="P23">
            <v>370</v>
          </cell>
        </row>
        <row r="24">
          <cell r="F24">
            <v>14020</v>
          </cell>
          <cell r="I24">
            <v>2127</v>
          </cell>
          <cell r="L24">
            <v>53852</v>
          </cell>
          <cell r="P24">
            <v>5700</v>
          </cell>
        </row>
        <row r="25">
          <cell r="F25">
            <v>13382</v>
          </cell>
          <cell r="I25">
            <v>2411</v>
          </cell>
          <cell r="L25">
            <v>48535</v>
          </cell>
          <cell r="P25">
            <v>4660</v>
          </cell>
        </row>
        <row r="26">
          <cell r="F26">
            <v>10428</v>
          </cell>
          <cell r="I26">
            <v>1669</v>
          </cell>
          <cell r="L26">
            <v>24409</v>
          </cell>
          <cell r="P26">
            <v>2565</v>
          </cell>
        </row>
        <row r="27">
          <cell r="F27">
            <v>6701</v>
          </cell>
          <cell r="I27">
            <v>996</v>
          </cell>
          <cell r="L27">
            <v>26965</v>
          </cell>
          <cell r="P27">
            <v>2620</v>
          </cell>
        </row>
        <row r="28">
          <cell r="C28">
            <v>3842</v>
          </cell>
          <cell r="F28">
            <v>8703</v>
          </cell>
          <cell r="I28">
            <v>1783</v>
          </cell>
          <cell r="L28">
            <v>16546</v>
          </cell>
          <cell r="P28">
            <v>1150</v>
          </cell>
        </row>
        <row r="29">
          <cell r="F29">
            <v>9664</v>
          </cell>
          <cell r="I29">
            <v>1491</v>
          </cell>
          <cell r="P29">
            <v>910</v>
          </cell>
        </row>
        <row r="30">
          <cell r="F30">
            <v>31846</v>
          </cell>
          <cell r="I30">
            <v>10243</v>
          </cell>
          <cell r="P30">
            <v>1400</v>
          </cell>
        </row>
        <row r="31">
          <cell r="F31">
            <v>35318</v>
          </cell>
          <cell r="I31">
            <v>10002</v>
          </cell>
          <cell r="P31">
            <v>3750</v>
          </cell>
        </row>
        <row r="32">
          <cell r="F32">
            <v>37039</v>
          </cell>
          <cell r="I32">
            <v>9840</v>
          </cell>
          <cell r="P32">
            <v>0</v>
          </cell>
        </row>
        <row r="33">
          <cell r="F33">
            <v>58842</v>
          </cell>
          <cell r="I33">
            <v>13645</v>
          </cell>
          <cell r="P33">
            <v>5900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2690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34</v>
          </cell>
          <cell r="R8">
            <v>0</v>
          </cell>
        </row>
        <row r="9">
          <cell r="L9">
            <v>51</v>
          </cell>
          <cell r="R9">
            <v>17</v>
          </cell>
        </row>
        <row r="10">
          <cell r="F10">
            <v>34</v>
          </cell>
          <cell r="L10">
            <v>17</v>
          </cell>
          <cell r="R10">
            <v>0</v>
          </cell>
        </row>
        <row r="11">
          <cell r="F11">
            <v>0</v>
          </cell>
          <cell r="L11">
            <v>0</v>
          </cell>
          <cell r="R11">
            <v>0</v>
          </cell>
          <cell r="X11">
            <v>0</v>
          </cell>
        </row>
        <row r="12">
          <cell r="F12"/>
          <cell r="L12">
            <v>34</v>
          </cell>
          <cell r="R12">
            <v>17</v>
          </cell>
        </row>
        <row r="13">
          <cell r="F13">
            <v>0</v>
          </cell>
          <cell r="L13">
            <v>34</v>
          </cell>
          <cell r="X13">
            <v>17</v>
          </cell>
        </row>
        <row r="14">
          <cell r="F14">
            <v>0</v>
          </cell>
          <cell r="L14">
            <v>17</v>
          </cell>
          <cell r="X14">
            <v>34</v>
          </cell>
        </row>
        <row r="15">
          <cell r="L15">
            <v>85</v>
          </cell>
          <cell r="R15">
            <v>17</v>
          </cell>
        </row>
        <row r="16">
          <cell r="L16">
            <v>34</v>
          </cell>
          <cell r="R16">
            <v>17</v>
          </cell>
          <cell r="X16">
            <v>51</v>
          </cell>
        </row>
        <row r="17">
          <cell r="L17">
            <v>0</v>
          </cell>
          <cell r="R17">
            <v>0</v>
          </cell>
          <cell r="X17">
            <v>51</v>
          </cell>
        </row>
        <row r="18">
          <cell r="L18">
            <v>17</v>
          </cell>
          <cell r="R18">
            <v>17</v>
          </cell>
          <cell r="X18">
            <v>17</v>
          </cell>
        </row>
        <row r="19">
          <cell r="L19">
            <v>0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0</v>
          </cell>
          <cell r="R21">
            <v>0</v>
          </cell>
          <cell r="X21">
            <v>51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0</v>
          </cell>
          <cell r="R25">
            <v>0</v>
          </cell>
          <cell r="X25">
            <v>51</v>
          </cell>
        </row>
        <row r="26">
          <cell r="L26">
            <v>0</v>
          </cell>
          <cell r="R26">
            <v>0</v>
          </cell>
          <cell r="X26">
            <v>51</v>
          </cell>
        </row>
        <row r="27">
          <cell r="L27">
            <v>0</v>
          </cell>
          <cell r="R27">
            <v>0</v>
          </cell>
          <cell r="X27">
            <v>51</v>
          </cell>
        </row>
        <row r="28">
          <cell r="L28">
            <v>17</v>
          </cell>
          <cell r="R28">
            <v>0</v>
          </cell>
          <cell r="X28">
            <v>34</v>
          </cell>
        </row>
        <row r="29">
          <cell r="F29">
            <v>0</v>
          </cell>
          <cell r="L29">
            <v>0</v>
          </cell>
          <cell r="R29">
            <v>0</v>
          </cell>
          <cell r="X29">
            <v>0</v>
          </cell>
        </row>
        <row r="30">
          <cell r="L30">
            <v>0</v>
          </cell>
          <cell r="R30">
            <v>0</v>
          </cell>
        </row>
        <row r="31">
          <cell r="L31">
            <v>34</v>
          </cell>
          <cell r="R31">
            <v>17</v>
          </cell>
        </row>
        <row r="32">
          <cell r="L32">
            <v>0</v>
          </cell>
          <cell r="R32">
            <v>0</v>
          </cell>
        </row>
        <row r="33">
          <cell r="L33">
            <v>51</v>
          </cell>
          <cell r="R33">
            <v>0</v>
          </cell>
        </row>
        <row r="34">
          <cell r="L34">
            <v>51</v>
          </cell>
          <cell r="R34">
            <v>0</v>
          </cell>
        </row>
        <row r="35">
          <cell r="F35">
            <v>0</v>
          </cell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21936</v>
          </cell>
          <cell r="I7">
            <v>5182</v>
          </cell>
          <cell r="P7">
            <v>1708</v>
          </cell>
        </row>
        <row r="8">
          <cell r="F8">
            <v>26059</v>
          </cell>
          <cell r="I8">
            <v>5195</v>
          </cell>
          <cell r="P8">
            <v>2260</v>
          </cell>
        </row>
        <row r="9">
          <cell r="C9">
            <v>41811</v>
          </cell>
          <cell r="F9">
            <v>20970</v>
          </cell>
          <cell r="I9">
            <v>4336</v>
          </cell>
        </row>
        <row r="10">
          <cell r="C10">
            <v>2593</v>
          </cell>
          <cell r="F10">
            <v>20301</v>
          </cell>
          <cell r="I10">
            <v>6053</v>
          </cell>
          <cell r="L10">
            <v>4677</v>
          </cell>
          <cell r="P10">
            <v>2975</v>
          </cell>
        </row>
        <row r="11">
          <cell r="C11"/>
          <cell r="F11">
            <v>31219</v>
          </cell>
          <cell r="I11">
            <v>8469</v>
          </cell>
          <cell r="P11">
            <v>2700</v>
          </cell>
        </row>
        <row r="12">
          <cell r="C12">
            <v>3451</v>
          </cell>
          <cell r="F12">
            <v>21290</v>
          </cell>
          <cell r="L12">
            <v>8528</v>
          </cell>
          <cell r="P12">
            <v>2375</v>
          </cell>
        </row>
        <row r="13">
          <cell r="C13">
            <v>6297</v>
          </cell>
          <cell r="F13">
            <v>16409</v>
          </cell>
          <cell r="L13">
            <v>20733</v>
          </cell>
          <cell r="P13">
            <v>3000</v>
          </cell>
        </row>
        <row r="14">
          <cell r="F14">
            <v>33734</v>
          </cell>
          <cell r="I14">
            <v>9276</v>
          </cell>
          <cell r="P14">
            <v>2610</v>
          </cell>
        </row>
        <row r="15">
          <cell r="F15">
            <v>37400</v>
          </cell>
          <cell r="I15">
            <v>10800</v>
          </cell>
          <cell r="L15">
            <v>39200</v>
          </cell>
          <cell r="P15">
            <v>0</v>
          </cell>
        </row>
        <row r="16">
          <cell r="F16">
            <v>5858</v>
          </cell>
          <cell r="I16">
            <v>3535</v>
          </cell>
          <cell r="L16">
            <v>63383</v>
          </cell>
          <cell r="P16">
            <v>7124</v>
          </cell>
        </row>
        <row r="17">
          <cell r="F17">
            <v>6413</v>
          </cell>
          <cell r="I17">
            <v>1336</v>
          </cell>
          <cell r="L17">
            <v>2467</v>
          </cell>
          <cell r="P17">
            <v>778</v>
          </cell>
        </row>
        <row r="18">
          <cell r="F18">
            <v>2367</v>
          </cell>
          <cell r="I18">
            <v>1094</v>
          </cell>
          <cell r="P18">
            <v>322</v>
          </cell>
        </row>
        <row r="19">
          <cell r="F19">
            <v>2815</v>
          </cell>
          <cell r="I19">
            <v>604</v>
          </cell>
          <cell r="L19">
            <v>8575</v>
          </cell>
          <cell r="P19">
            <v>1356</v>
          </cell>
        </row>
        <row r="20">
          <cell r="F20">
            <v>8490</v>
          </cell>
          <cell r="I20">
            <v>1679</v>
          </cell>
          <cell r="L20">
            <v>25104</v>
          </cell>
          <cell r="P20">
            <v>2560</v>
          </cell>
        </row>
        <row r="21">
          <cell r="F21">
            <v>7276</v>
          </cell>
          <cell r="I21">
            <v>1481</v>
          </cell>
          <cell r="P21">
            <v>920</v>
          </cell>
        </row>
        <row r="22">
          <cell r="C22">
            <v>256</v>
          </cell>
          <cell r="F22">
            <v>942</v>
          </cell>
          <cell r="L22">
            <v>12147</v>
          </cell>
        </row>
        <row r="23">
          <cell r="F23">
            <v>1449</v>
          </cell>
          <cell r="L23">
            <v>8627</v>
          </cell>
          <cell r="P23">
            <v>650</v>
          </cell>
        </row>
        <row r="24">
          <cell r="F24">
            <v>11747</v>
          </cell>
          <cell r="I24">
            <v>1911</v>
          </cell>
          <cell r="L24">
            <v>52151</v>
          </cell>
          <cell r="P24">
            <v>5380</v>
          </cell>
        </row>
        <row r="25">
          <cell r="F25">
            <v>11355</v>
          </cell>
          <cell r="I25">
            <v>2385</v>
          </cell>
          <cell r="L25">
            <v>46304</v>
          </cell>
          <cell r="P25">
            <v>4610</v>
          </cell>
        </row>
        <row r="26">
          <cell r="F26">
            <v>9497</v>
          </cell>
          <cell r="I26">
            <v>1845</v>
          </cell>
          <cell r="L26">
            <v>34375</v>
          </cell>
          <cell r="P26">
            <v>3277</v>
          </cell>
        </row>
        <row r="27">
          <cell r="F27">
            <v>7405</v>
          </cell>
          <cell r="I27">
            <v>706</v>
          </cell>
          <cell r="L27">
            <v>24097</v>
          </cell>
          <cell r="P27">
            <v>1545</v>
          </cell>
        </row>
        <row r="28">
          <cell r="C28">
            <v>4031</v>
          </cell>
          <cell r="F28">
            <v>7843</v>
          </cell>
          <cell r="I28">
            <v>1339</v>
          </cell>
          <cell r="L28">
            <v>16642</v>
          </cell>
          <cell r="P28">
            <v>1100</v>
          </cell>
        </row>
        <row r="29">
          <cell r="F29">
            <v>7866</v>
          </cell>
          <cell r="I29">
            <v>1587</v>
          </cell>
          <cell r="P29">
            <v>805</v>
          </cell>
        </row>
        <row r="30">
          <cell r="F30">
            <v>29132</v>
          </cell>
          <cell r="I30">
            <v>9138</v>
          </cell>
          <cell r="P30">
            <v>420</v>
          </cell>
        </row>
        <row r="31">
          <cell r="F31">
            <v>33417</v>
          </cell>
          <cell r="I31">
            <v>10419</v>
          </cell>
          <cell r="P31">
            <v>3650</v>
          </cell>
        </row>
        <row r="32">
          <cell r="F32">
            <v>39386</v>
          </cell>
          <cell r="I32">
            <v>9298</v>
          </cell>
          <cell r="P32">
            <v>0</v>
          </cell>
        </row>
        <row r="33">
          <cell r="F33">
            <v>54019</v>
          </cell>
          <cell r="I33">
            <v>12651</v>
          </cell>
          <cell r="P33">
            <v>5400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2700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34</v>
          </cell>
          <cell r="R8">
            <v>17</v>
          </cell>
        </row>
        <row r="9">
          <cell r="L9">
            <v>0</v>
          </cell>
          <cell r="R9">
            <v>0</v>
          </cell>
        </row>
        <row r="10">
          <cell r="F10">
            <v>34</v>
          </cell>
          <cell r="L10">
            <v>17</v>
          </cell>
          <cell r="R10">
            <v>0</v>
          </cell>
        </row>
        <row r="11">
          <cell r="F11">
            <v>0</v>
          </cell>
          <cell r="L11">
            <v>0</v>
          </cell>
          <cell r="R11">
            <v>0</v>
          </cell>
          <cell r="X11">
            <v>0</v>
          </cell>
        </row>
        <row r="12">
          <cell r="F12"/>
          <cell r="L12">
            <v>34</v>
          </cell>
          <cell r="R12">
            <v>17</v>
          </cell>
        </row>
        <row r="13">
          <cell r="F13">
            <v>0</v>
          </cell>
          <cell r="L13">
            <v>0</v>
          </cell>
          <cell r="X13">
            <v>0</v>
          </cell>
        </row>
        <row r="14">
          <cell r="F14">
            <v>0</v>
          </cell>
          <cell r="L14">
            <v>0</v>
          </cell>
          <cell r="X14">
            <v>0</v>
          </cell>
        </row>
        <row r="15">
          <cell r="L15">
            <v>0</v>
          </cell>
          <cell r="R15">
            <v>0</v>
          </cell>
        </row>
        <row r="16">
          <cell r="L16">
            <v>51</v>
          </cell>
          <cell r="R16">
            <v>0</v>
          </cell>
          <cell r="X16">
            <v>51</v>
          </cell>
        </row>
        <row r="17">
          <cell r="L17">
            <v>17</v>
          </cell>
          <cell r="R17">
            <v>0</v>
          </cell>
          <cell r="X17">
            <v>85</v>
          </cell>
        </row>
        <row r="18">
          <cell r="L18">
            <v>0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17</v>
          </cell>
          <cell r="R21">
            <v>0</v>
          </cell>
          <cell r="X21">
            <v>34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34</v>
          </cell>
        </row>
        <row r="24">
          <cell r="L24">
            <v>17</v>
          </cell>
          <cell r="X24">
            <v>0</v>
          </cell>
        </row>
        <row r="25">
          <cell r="L25">
            <v>0</v>
          </cell>
          <cell r="R25">
            <v>0</v>
          </cell>
          <cell r="X25">
            <v>102</v>
          </cell>
        </row>
        <row r="26">
          <cell r="L26">
            <v>0</v>
          </cell>
          <cell r="R26">
            <v>0</v>
          </cell>
          <cell r="X26">
            <v>51</v>
          </cell>
        </row>
        <row r="27">
          <cell r="L27">
            <v>0</v>
          </cell>
          <cell r="R27">
            <v>0</v>
          </cell>
          <cell r="X27">
            <v>34</v>
          </cell>
        </row>
        <row r="28">
          <cell r="L28">
            <v>0</v>
          </cell>
          <cell r="R28">
            <v>0</v>
          </cell>
          <cell r="X28">
            <v>17</v>
          </cell>
        </row>
        <row r="29">
          <cell r="F29">
            <v>0</v>
          </cell>
          <cell r="L29">
            <v>17</v>
          </cell>
          <cell r="R29">
            <v>17</v>
          </cell>
          <cell r="X29">
            <v>17</v>
          </cell>
        </row>
        <row r="30">
          <cell r="L30">
            <v>0</v>
          </cell>
          <cell r="R30">
            <v>0</v>
          </cell>
        </row>
        <row r="31">
          <cell r="L31">
            <v>0</v>
          </cell>
          <cell r="R31">
            <v>0</v>
          </cell>
        </row>
        <row r="32">
          <cell r="L32">
            <v>51</v>
          </cell>
          <cell r="R32">
            <v>0</v>
          </cell>
        </row>
        <row r="33">
          <cell r="L33">
            <v>0</v>
          </cell>
          <cell r="R33">
            <v>0</v>
          </cell>
        </row>
        <row r="34">
          <cell r="L34">
            <v>51</v>
          </cell>
          <cell r="R34">
            <v>0</v>
          </cell>
        </row>
        <row r="35">
          <cell r="F35">
            <v>51</v>
          </cell>
          <cell r="L35">
            <v>85</v>
          </cell>
          <cell r="R35">
            <v>68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20452</v>
          </cell>
          <cell r="I7">
            <v>6610</v>
          </cell>
          <cell r="P7">
            <v>1760</v>
          </cell>
        </row>
        <row r="8">
          <cell r="F8">
            <v>30533</v>
          </cell>
          <cell r="I8">
            <v>9263</v>
          </cell>
          <cell r="P8">
            <v>2620</v>
          </cell>
        </row>
        <row r="9">
          <cell r="C9">
            <v>42660</v>
          </cell>
          <cell r="F9">
            <v>20723</v>
          </cell>
          <cell r="I9">
            <v>3719</v>
          </cell>
        </row>
        <row r="10">
          <cell r="C10">
            <v>2557</v>
          </cell>
          <cell r="F10">
            <v>18751</v>
          </cell>
          <cell r="I10">
            <v>6416</v>
          </cell>
          <cell r="L10">
            <v>3706</v>
          </cell>
          <cell r="P10">
            <v>2550</v>
          </cell>
        </row>
        <row r="11">
          <cell r="C11">
            <v>0</v>
          </cell>
          <cell r="F11">
            <v>32725</v>
          </cell>
          <cell r="I11">
            <v>9662</v>
          </cell>
          <cell r="P11">
            <v>2820</v>
          </cell>
        </row>
        <row r="12">
          <cell r="C12">
            <v>3226</v>
          </cell>
          <cell r="F12">
            <v>21175</v>
          </cell>
          <cell r="L12">
            <v>6827</v>
          </cell>
          <cell r="P12">
            <v>698</v>
          </cell>
        </row>
        <row r="13">
          <cell r="C13">
            <v>6329</v>
          </cell>
          <cell r="F13">
            <v>16891</v>
          </cell>
          <cell r="L13">
            <v>22599</v>
          </cell>
          <cell r="P13">
            <v>3100</v>
          </cell>
        </row>
        <row r="14">
          <cell r="F14">
            <v>38254</v>
          </cell>
          <cell r="I14">
            <v>9278</v>
          </cell>
          <cell r="P14">
            <v>2848</v>
          </cell>
        </row>
        <row r="15">
          <cell r="F15">
            <v>36000</v>
          </cell>
          <cell r="I15">
            <v>10800</v>
          </cell>
          <cell r="L15">
            <v>42000</v>
          </cell>
          <cell r="P15">
            <v>0</v>
          </cell>
        </row>
        <row r="16">
          <cell r="F16">
            <v>6014</v>
          </cell>
          <cell r="I16">
            <v>3444</v>
          </cell>
          <cell r="L16">
            <v>68390</v>
          </cell>
          <cell r="P16">
            <v>7436</v>
          </cell>
        </row>
        <row r="17">
          <cell r="F17">
            <v>7819</v>
          </cell>
          <cell r="I17">
            <v>2695</v>
          </cell>
          <cell r="L17">
            <v>2880</v>
          </cell>
          <cell r="P17">
            <v>1062</v>
          </cell>
        </row>
        <row r="18">
          <cell r="F18">
            <v>3009</v>
          </cell>
          <cell r="I18">
            <v>681</v>
          </cell>
          <cell r="P18">
            <v>290</v>
          </cell>
        </row>
        <row r="19">
          <cell r="F19">
            <v>2485</v>
          </cell>
          <cell r="I19">
            <v>632</v>
          </cell>
          <cell r="L19">
            <v>7716</v>
          </cell>
          <cell r="P19">
            <v>1220</v>
          </cell>
        </row>
        <row r="20">
          <cell r="F20">
            <v>8742</v>
          </cell>
          <cell r="I20">
            <v>1889</v>
          </cell>
          <cell r="L20">
            <v>23396</v>
          </cell>
          <cell r="P20">
            <v>2420</v>
          </cell>
        </row>
        <row r="21">
          <cell r="F21">
            <v>10987</v>
          </cell>
          <cell r="I21">
            <v>1899</v>
          </cell>
          <cell r="P21">
            <v>1150</v>
          </cell>
        </row>
        <row r="22">
          <cell r="C22">
            <v>194</v>
          </cell>
          <cell r="F22">
            <v>847</v>
          </cell>
          <cell r="L22">
            <v>5365</v>
          </cell>
        </row>
        <row r="23">
          <cell r="F23">
            <v>1344</v>
          </cell>
          <cell r="L23">
            <v>4269</v>
          </cell>
          <cell r="P23">
            <v>370</v>
          </cell>
        </row>
        <row r="24">
          <cell r="F24">
            <v>12227</v>
          </cell>
          <cell r="I24">
            <v>2170</v>
          </cell>
          <cell r="L24">
            <v>63669</v>
          </cell>
          <cell r="P24">
            <v>6120</v>
          </cell>
        </row>
        <row r="25">
          <cell r="F25">
            <v>14397</v>
          </cell>
          <cell r="I25">
            <v>3075</v>
          </cell>
          <cell r="L25">
            <v>59378</v>
          </cell>
          <cell r="P25">
            <v>5590</v>
          </cell>
        </row>
        <row r="26">
          <cell r="F26">
            <v>9921</v>
          </cell>
          <cell r="I26">
            <v>1723</v>
          </cell>
          <cell r="L26">
            <v>27649</v>
          </cell>
          <cell r="P26">
            <v>3056</v>
          </cell>
        </row>
        <row r="27">
          <cell r="F27">
            <v>7661</v>
          </cell>
          <cell r="I27">
            <v>968</v>
          </cell>
          <cell r="L27">
            <v>27739</v>
          </cell>
          <cell r="P27">
            <v>2790</v>
          </cell>
        </row>
        <row r="28">
          <cell r="C28">
            <v>3644</v>
          </cell>
          <cell r="F28">
            <v>8089</v>
          </cell>
          <cell r="I28">
            <v>1564</v>
          </cell>
          <cell r="L28">
            <v>15672</v>
          </cell>
          <cell r="P28">
            <v>1050</v>
          </cell>
        </row>
        <row r="29">
          <cell r="F29">
            <v>8287</v>
          </cell>
          <cell r="I29">
            <v>2632</v>
          </cell>
          <cell r="P29">
            <v>870</v>
          </cell>
        </row>
        <row r="30">
          <cell r="F30">
            <v>29179</v>
          </cell>
          <cell r="I30">
            <v>9918</v>
          </cell>
          <cell r="P30">
            <v>1400</v>
          </cell>
        </row>
        <row r="31">
          <cell r="F31">
            <v>34587</v>
          </cell>
          <cell r="I31">
            <v>11423</v>
          </cell>
          <cell r="P31">
            <v>3800</v>
          </cell>
        </row>
        <row r="32">
          <cell r="F32">
            <v>37115</v>
          </cell>
          <cell r="I32">
            <v>9725</v>
          </cell>
          <cell r="P32">
            <v>0</v>
          </cell>
        </row>
        <row r="33">
          <cell r="F33">
            <v>64785</v>
          </cell>
          <cell r="I33">
            <v>14590</v>
          </cell>
          <cell r="P33">
            <v>6500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2820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0</v>
          </cell>
          <cell r="R8">
            <v>0</v>
          </cell>
        </row>
        <row r="9">
          <cell r="L9">
            <v>34</v>
          </cell>
          <cell r="R9">
            <v>17</v>
          </cell>
        </row>
        <row r="10">
          <cell r="F10">
            <v>34</v>
          </cell>
          <cell r="L10">
            <v>17</v>
          </cell>
          <cell r="R10">
            <v>0</v>
          </cell>
        </row>
        <row r="11">
          <cell r="F11">
            <v>0</v>
          </cell>
          <cell r="L11">
            <v>17</v>
          </cell>
          <cell r="R11">
            <v>0</v>
          </cell>
          <cell r="X11">
            <v>0</v>
          </cell>
        </row>
        <row r="12">
          <cell r="F12"/>
          <cell r="L12">
            <v>68</v>
          </cell>
          <cell r="R12">
            <v>17</v>
          </cell>
        </row>
        <row r="13">
          <cell r="F13">
            <v>0</v>
          </cell>
          <cell r="L13">
            <v>34</v>
          </cell>
          <cell r="X13">
            <v>0</v>
          </cell>
        </row>
        <row r="14">
          <cell r="F14">
            <v>17</v>
          </cell>
          <cell r="L14">
            <v>34</v>
          </cell>
          <cell r="X14">
            <v>17</v>
          </cell>
        </row>
        <row r="15">
          <cell r="L15">
            <v>51</v>
          </cell>
          <cell r="R15">
            <v>0</v>
          </cell>
        </row>
        <row r="16">
          <cell r="L16">
            <v>34</v>
          </cell>
          <cell r="R16">
            <v>17</v>
          </cell>
          <cell r="X16">
            <v>0</v>
          </cell>
        </row>
        <row r="17">
          <cell r="L17">
            <v>0</v>
          </cell>
          <cell r="R17">
            <v>17</v>
          </cell>
          <cell r="X17">
            <v>85</v>
          </cell>
        </row>
        <row r="18">
          <cell r="L18">
            <v>0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17</v>
          </cell>
          <cell r="R21">
            <v>0</v>
          </cell>
          <cell r="X21">
            <v>34</v>
          </cell>
        </row>
        <row r="22">
          <cell r="L22">
            <v>51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34</v>
          </cell>
          <cell r="R25">
            <v>0</v>
          </cell>
          <cell r="X25">
            <v>17</v>
          </cell>
        </row>
        <row r="26">
          <cell r="L26">
            <v>34</v>
          </cell>
          <cell r="R26">
            <v>17</v>
          </cell>
          <cell r="X26">
            <v>51</v>
          </cell>
        </row>
        <row r="27">
          <cell r="L27">
            <v>34</v>
          </cell>
          <cell r="R27">
            <v>17</v>
          </cell>
          <cell r="X27">
            <v>17</v>
          </cell>
        </row>
        <row r="28">
          <cell r="L28">
            <v>0</v>
          </cell>
          <cell r="R28">
            <v>0</v>
          </cell>
          <cell r="X28">
            <v>34</v>
          </cell>
        </row>
        <row r="29">
          <cell r="F29">
            <v>0</v>
          </cell>
          <cell r="L29">
            <v>0</v>
          </cell>
          <cell r="R29">
            <v>0</v>
          </cell>
          <cell r="X29">
            <v>0</v>
          </cell>
        </row>
        <row r="30">
          <cell r="L30">
            <v>0</v>
          </cell>
          <cell r="R30">
            <v>0</v>
          </cell>
        </row>
        <row r="31">
          <cell r="L31">
            <v>51</v>
          </cell>
          <cell r="R31">
            <v>0</v>
          </cell>
        </row>
        <row r="32">
          <cell r="L32">
            <v>51</v>
          </cell>
          <cell r="R32">
            <v>0</v>
          </cell>
        </row>
        <row r="33">
          <cell r="L33">
            <v>51</v>
          </cell>
          <cell r="R33">
            <v>0</v>
          </cell>
        </row>
        <row r="34">
          <cell r="L34">
            <v>51</v>
          </cell>
          <cell r="R34">
            <v>0</v>
          </cell>
        </row>
        <row r="35">
          <cell r="F35">
            <v>34</v>
          </cell>
          <cell r="L35">
            <v>0</v>
          </cell>
          <cell r="R35">
            <v>17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24498</v>
          </cell>
          <cell r="I7">
            <v>6989</v>
          </cell>
          <cell r="P7">
            <v>1860</v>
          </cell>
        </row>
        <row r="8">
          <cell r="F8">
            <v>30485</v>
          </cell>
          <cell r="I8">
            <v>9588</v>
          </cell>
          <cell r="P8">
            <v>2570</v>
          </cell>
        </row>
        <row r="9">
          <cell r="C9">
            <v>43018</v>
          </cell>
          <cell r="F9">
            <v>20340</v>
          </cell>
          <cell r="I9">
            <v>4035</v>
          </cell>
        </row>
        <row r="10">
          <cell r="C10">
            <v>3031</v>
          </cell>
          <cell r="F10">
            <v>19808</v>
          </cell>
          <cell r="I10">
            <v>6969</v>
          </cell>
          <cell r="L10">
            <v>6562</v>
          </cell>
          <cell r="P10">
            <v>3140</v>
          </cell>
        </row>
        <row r="11">
          <cell r="C11">
            <v>0</v>
          </cell>
          <cell r="F11">
            <v>38764</v>
          </cell>
          <cell r="I11">
            <v>10843</v>
          </cell>
          <cell r="P11">
            <v>3390</v>
          </cell>
        </row>
        <row r="12">
          <cell r="C12">
            <v>2721</v>
          </cell>
          <cell r="F12">
            <v>21980</v>
          </cell>
          <cell r="L12">
            <v>6595</v>
          </cell>
          <cell r="P12">
            <v>2401</v>
          </cell>
        </row>
        <row r="13">
          <cell r="C13">
            <v>5452</v>
          </cell>
          <cell r="F13">
            <v>17543</v>
          </cell>
          <cell r="L13">
            <v>17280</v>
          </cell>
          <cell r="P13">
            <v>2780</v>
          </cell>
        </row>
        <row r="14">
          <cell r="F14">
            <v>32691</v>
          </cell>
          <cell r="I14">
            <v>10539</v>
          </cell>
          <cell r="P14">
            <v>3000</v>
          </cell>
        </row>
        <row r="15">
          <cell r="F15">
            <v>38200</v>
          </cell>
          <cell r="I15">
            <v>11400</v>
          </cell>
          <cell r="L15">
            <v>39600</v>
          </cell>
          <cell r="P15">
            <v>0</v>
          </cell>
        </row>
        <row r="16">
          <cell r="F16">
            <v>7085</v>
          </cell>
          <cell r="I16">
            <v>3745</v>
          </cell>
          <cell r="L16">
            <v>67446</v>
          </cell>
          <cell r="P16">
            <v>8372</v>
          </cell>
        </row>
        <row r="17">
          <cell r="F17">
            <v>9248</v>
          </cell>
          <cell r="I17">
            <v>3095</v>
          </cell>
          <cell r="L17">
            <v>2775</v>
          </cell>
          <cell r="P17">
            <v>1260</v>
          </cell>
        </row>
        <row r="18">
          <cell r="F18">
            <v>2944</v>
          </cell>
          <cell r="I18">
            <v>753</v>
          </cell>
          <cell r="P18">
            <v>359</v>
          </cell>
        </row>
        <row r="19">
          <cell r="F19">
            <v>2419</v>
          </cell>
          <cell r="I19">
            <v>737</v>
          </cell>
          <cell r="L19">
            <v>6181</v>
          </cell>
          <cell r="P19">
            <v>1030</v>
          </cell>
        </row>
        <row r="20">
          <cell r="F20">
            <v>8813</v>
          </cell>
          <cell r="I20">
            <v>2380</v>
          </cell>
          <cell r="L20">
            <v>27955</v>
          </cell>
          <cell r="P20">
            <v>2920</v>
          </cell>
        </row>
        <row r="21">
          <cell r="F21">
            <v>8133</v>
          </cell>
          <cell r="I21">
            <v>1496</v>
          </cell>
          <cell r="P21">
            <v>820</v>
          </cell>
        </row>
        <row r="22">
          <cell r="C22">
            <v>282</v>
          </cell>
          <cell r="F22">
            <v>684</v>
          </cell>
          <cell r="L22">
            <v>3419</v>
          </cell>
        </row>
        <row r="23">
          <cell r="F23">
            <v>1383</v>
          </cell>
          <cell r="L23">
            <v>5826</v>
          </cell>
          <cell r="P23">
            <v>450</v>
          </cell>
        </row>
        <row r="24">
          <cell r="F24">
            <v>14165</v>
          </cell>
          <cell r="I24">
            <v>2237</v>
          </cell>
          <cell r="L24">
            <v>54522</v>
          </cell>
          <cell r="P24">
            <v>5630</v>
          </cell>
        </row>
        <row r="25">
          <cell r="F25">
            <v>16253</v>
          </cell>
          <cell r="I25">
            <v>3645</v>
          </cell>
          <cell r="L25">
            <v>50305</v>
          </cell>
          <cell r="P25">
            <v>5625</v>
          </cell>
        </row>
        <row r="26">
          <cell r="F26">
            <v>10893</v>
          </cell>
          <cell r="I26">
            <v>1483</v>
          </cell>
          <cell r="L26">
            <v>29551</v>
          </cell>
          <cell r="P26">
            <v>3130</v>
          </cell>
        </row>
        <row r="27">
          <cell r="F27">
            <v>8020</v>
          </cell>
          <cell r="I27">
            <v>1261</v>
          </cell>
          <cell r="L27">
            <v>24170</v>
          </cell>
          <cell r="P27">
            <v>2960</v>
          </cell>
        </row>
        <row r="28">
          <cell r="C28">
            <v>4209</v>
          </cell>
          <cell r="F28">
            <v>8170</v>
          </cell>
          <cell r="I28">
            <v>1707</v>
          </cell>
          <cell r="L28">
            <v>14635</v>
          </cell>
          <cell r="P28">
            <v>1225</v>
          </cell>
        </row>
        <row r="29">
          <cell r="F29">
            <v>9356</v>
          </cell>
          <cell r="I29">
            <v>2054</v>
          </cell>
          <cell r="P29">
            <v>2085</v>
          </cell>
        </row>
        <row r="30">
          <cell r="I30">
            <v>10905</v>
          </cell>
          <cell r="P30">
            <v>1500</v>
          </cell>
        </row>
        <row r="31">
          <cell r="F31">
            <v>31591</v>
          </cell>
          <cell r="I31">
            <v>10817</v>
          </cell>
          <cell r="P31">
            <v>3500</v>
          </cell>
        </row>
        <row r="32">
          <cell r="F32">
            <v>40946</v>
          </cell>
          <cell r="I32">
            <v>10875</v>
          </cell>
          <cell r="P32">
            <v>0</v>
          </cell>
        </row>
        <row r="33">
          <cell r="F33">
            <v>62242</v>
          </cell>
          <cell r="I33">
            <v>15603</v>
          </cell>
          <cell r="P33">
            <v>6400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3390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51</v>
          </cell>
          <cell r="R8">
            <v>17</v>
          </cell>
        </row>
        <row r="9">
          <cell r="L9">
            <v>0</v>
          </cell>
          <cell r="R9">
            <v>0</v>
          </cell>
        </row>
        <row r="10">
          <cell r="F10">
            <v>51</v>
          </cell>
          <cell r="L10">
            <v>17</v>
          </cell>
          <cell r="R10">
            <v>0</v>
          </cell>
        </row>
        <row r="11">
          <cell r="F11">
            <v>17</v>
          </cell>
          <cell r="L11">
            <v>17</v>
          </cell>
          <cell r="R11">
            <v>0</v>
          </cell>
          <cell r="X11">
            <v>0</v>
          </cell>
        </row>
        <row r="12">
          <cell r="F12"/>
          <cell r="L12">
            <v>34</v>
          </cell>
          <cell r="R12">
            <v>17</v>
          </cell>
        </row>
        <row r="13">
          <cell r="F13">
            <v>0</v>
          </cell>
          <cell r="L13">
            <v>17</v>
          </cell>
          <cell r="X13">
            <v>17</v>
          </cell>
        </row>
        <row r="14">
          <cell r="F14">
            <v>0</v>
          </cell>
          <cell r="L14">
            <v>34</v>
          </cell>
          <cell r="X14">
            <v>34</v>
          </cell>
        </row>
        <row r="15">
          <cell r="L15">
            <v>34</v>
          </cell>
          <cell r="R15">
            <v>17</v>
          </cell>
        </row>
        <row r="16">
          <cell r="L16">
            <v>34</v>
          </cell>
          <cell r="R16">
            <v>17</v>
          </cell>
          <cell r="X16">
            <v>51</v>
          </cell>
        </row>
        <row r="17">
          <cell r="L17">
            <v>17</v>
          </cell>
          <cell r="R17">
            <v>0</v>
          </cell>
          <cell r="X17">
            <v>85</v>
          </cell>
        </row>
        <row r="18">
          <cell r="L18">
            <v>0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0</v>
          </cell>
          <cell r="R21">
            <v>0</v>
          </cell>
          <cell r="X21">
            <v>0</v>
          </cell>
        </row>
        <row r="22">
          <cell r="L22">
            <v>0</v>
          </cell>
          <cell r="R22">
            <v>0</v>
          </cell>
        </row>
        <row r="23">
          <cell r="F23">
            <v>17</v>
          </cell>
          <cell r="L23">
            <v>0</v>
          </cell>
          <cell r="X23">
            <v>17</v>
          </cell>
        </row>
        <row r="24">
          <cell r="L24">
            <v>0</v>
          </cell>
          <cell r="X24">
            <v>17</v>
          </cell>
        </row>
        <row r="25">
          <cell r="L25">
            <v>17</v>
          </cell>
          <cell r="R25">
            <v>0</v>
          </cell>
          <cell r="X25">
            <v>51</v>
          </cell>
        </row>
        <row r="26">
          <cell r="L26">
            <v>34</v>
          </cell>
          <cell r="R26">
            <v>0</v>
          </cell>
          <cell r="X26">
            <v>51</v>
          </cell>
        </row>
        <row r="27">
          <cell r="L27">
            <v>17</v>
          </cell>
          <cell r="R27">
            <v>0</v>
          </cell>
          <cell r="X27">
            <v>34</v>
          </cell>
        </row>
        <row r="28">
          <cell r="L28">
            <v>34</v>
          </cell>
          <cell r="R28">
            <v>0</v>
          </cell>
          <cell r="X28">
            <v>17</v>
          </cell>
        </row>
        <row r="29">
          <cell r="F29">
            <v>0</v>
          </cell>
          <cell r="L29">
            <v>17</v>
          </cell>
          <cell r="R29">
            <v>0</v>
          </cell>
          <cell r="X29">
            <v>34</v>
          </cell>
        </row>
        <row r="30">
          <cell r="L30">
            <v>34</v>
          </cell>
          <cell r="R30">
            <v>0</v>
          </cell>
        </row>
        <row r="31">
          <cell r="L31">
            <v>51</v>
          </cell>
          <cell r="R31">
            <v>17</v>
          </cell>
        </row>
        <row r="32">
          <cell r="L32">
            <v>0</v>
          </cell>
          <cell r="R32">
            <v>34</v>
          </cell>
        </row>
        <row r="33">
          <cell r="L33">
            <v>51</v>
          </cell>
          <cell r="R33">
            <v>0</v>
          </cell>
        </row>
        <row r="34">
          <cell r="L34">
            <v>51</v>
          </cell>
          <cell r="R34">
            <v>51</v>
          </cell>
        </row>
        <row r="35">
          <cell r="F35">
            <v>0</v>
          </cell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30126</v>
          </cell>
          <cell r="I7">
            <v>14054</v>
          </cell>
          <cell r="P7">
            <v>2760</v>
          </cell>
        </row>
        <row r="8">
          <cell r="F8">
            <v>31282</v>
          </cell>
          <cell r="I8">
            <v>10819</v>
          </cell>
          <cell r="P8">
            <v>2710</v>
          </cell>
        </row>
        <row r="9">
          <cell r="C9">
            <v>38292</v>
          </cell>
          <cell r="F9">
            <v>20671</v>
          </cell>
          <cell r="I9">
            <v>4495</v>
          </cell>
        </row>
        <row r="10">
          <cell r="C10">
            <v>2477</v>
          </cell>
          <cell r="F10">
            <v>18412</v>
          </cell>
          <cell r="I10">
            <v>7162</v>
          </cell>
          <cell r="L10">
            <v>4882</v>
          </cell>
          <cell r="P10">
            <v>2640</v>
          </cell>
        </row>
        <row r="11">
          <cell r="C11">
            <v>0</v>
          </cell>
          <cell r="F11">
            <v>44075</v>
          </cell>
          <cell r="I11">
            <v>11678</v>
          </cell>
          <cell r="P11">
            <v>3770</v>
          </cell>
        </row>
        <row r="12">
          <cell r="C12">
            <v>3246</v>
          </cell>
          <cell r="F12">
            <v>22542</v>
          </cell>
          <cell r="L12">
            <v>6559</v>
          </cell>
          <cell r="P12">
            <v>2418</v>
          </cell>
        </row>
        <row r="13">
          <cell r="C13">
            <v>7935</v>
          </cell>
          <cell r="F13">
            <v>25038</v>
          </cell>
          <cell r="L13">
            <v>20264</v>
          </cell>
          <cell r="P13">
            <v>3680</v>
          </cell>
        </row>
        <row r="14">
          <cell r="F14">
            <v>45979</v>
          </cell>
          <cell r="I14">
            <v>14446</v>
          </cell>
          <cell r="P14">
            <v>3740</v>
          </cell>
        </row>
        <row r="15">
          <cell r="F15">
            <v>42613</v>
          </cell>
          <cell r="I15">
            <v>13651</v>
          </cell>
          <cell r="L15">
            <v>31964</v>
          </cell>
          <cell r="P15">
            <v>0</v>
          </cell>
        </row>
        <row r="16">
          <cell r="F16">
            <v>7730</v>
          </cell>
          <cell r="I16">
            <v>4170</v>
          </cell>
          <cell r="L16">
            <v>7083</v>
          </cell>
          <cell r="P16">
            <v>8304</v>
          </cell>
        </row>
        <row r="17">
          <cell r="F17">
            <v>12416</v>
          </cell>
          <cell r="I17">
            <v>6119</v>
          </cell>
          <cell r="L17">
            <v>3363</v>
          </cell>
          <cell r="P17">
            <v>1910</v>
          </cell>
        </row>
        <row r="18">
          <cell r="F18">
            <v>3369</v>
          </cell>
          <cell r="I18">
            <v>909</v>
          </cell>
          <cell r="P18">
            <v>436</v>
          </cell>
        </row>
        <row r="19">
          <cell r="F19">
            <v>3538</v>
          </cell>
          <cell r="I19">
            <v>898</v>
          </cell>
          <cell r="L19">
            <v>6426</v>
          </cell>
          <cell r="P19">
            <v>1200</v>
          </cell>
        </row>
        <row r="20">
          <cell r="F20">
            <v>10685</v>
          </cell>
          <cell r="I20">
            <v>3033</v>
          </cell>
          <cell r="L20">
            <v>26078</v>
          </cell>
          <cell r="P20">
            <v>3020</v>
          </cell>
        </row>
        <row r="21">
          <cell r="F21">
            <v>8426</v>
          </cell>
          <cell r="I21">
            <v>1789</v>
          </cell>
          <cell r="P21">
            <v>880</v>
          </cell>
        </row>
        <row r="22">
          <cell r="C22">
            <v>60</v>
          </cell>
          <cell r="F22">
            <v>638</v>
          </cell>
          <cell r="L22">
            <v>8789</v>
          </cell>
        </row>
        <row r="23">
          <cell r="F23">
            <v>1272</v>
          </cell>
          <cell r="L23">
            <v>4824</v>
          </cell>
          <cell r="P23">
            <v>350</v>
          </cell>
        </row>
        <row r="24">
          <cell r="F24">
            <v>13516</v>
          </cell>
          <cell r="I24">
            <v>2102</v>
          </cell>
          <cell r="L24">
            <v>50022</v>
          </cell>
          <cell r="P24">
            <v>5360</v>
          </cell>
        </row>
        <row r="25">
          <cell r="F25">
            <v>24861</v>
          </cell>
          <cell r="I25">
            <v>4952</v>
          </cell>
          <cell r="L25">
            <v>61115</v>
          </cell>
          <cell r="P25">
            <v>6940</v>
          </cell>
        </row>
        <row r="26">
          <cell r="F26">
            <v>10774</v>
          </cell>
          <cell r="I26">
            <v>1781</v>
          </cell>
          <cell r="L26">
            <v>23919</v>
          </cell>
          <cell r="P26">
            <v>2970</v>
          </cell>
        </row>
        <row r="27">
          <cell r="F27">
            <v>10102</v>
          </cell>
          <cell r="I27">
            <v>1600</v>
          </cell>
          <cell r="L27">
            <v>23898</v>
          </cell>
          <cell r="P27">
            <v>2865</v>
          </cell>
        </row>
        <row r="28">
          <cell r="C28">
            <v>4466</v>
          </cell>
          <cell r="F28">
            <v>9677</v>
          </cell>
          <cell r="I28">
            <v>1671</v>
          </cell>
          <cell r="L28">
            <v>14067</v>
          </cell>
          <cell r="P28">
            <v>1150</v>
          </cell>
        </row>
        <row r="29">
          <cell r="F29">
            <v>9712</v>
          </cell>
          <cell r="I29">
            <v>1942</v>
          </cell>
          <cell r="P29">
            <v>273</v>
          </cell>
        </row>
        <row r="30">
          <cell r="F30">
            <v>33357</v>
          </cell>
          <cell r="I30">
            <v>12042</v>
          </cell>
          <cell r="P30">
            <v>1600</v>
          </cell>
        </row>
        <row r="31">
          <cell r="F31">
            <v>35533</v>
          </cell>
          <cell r="I31">
            <v>13507</v>
          </cell>
          <cell r="P31">
            <v>4100</v>
          </cell>
        </row>
        <row r="32">
          <cell r="F32">
            <v>40323</v>
          </cell>
          <cell r="I32">
            <v>10296</v>
          </cell>
          <cell r="P32">
            <v>0</v>
          </cell>
        </row>
        <row r="33">
          <cell r="F33">
            <v>62358</v>
          </cell>
          <cell r="I33">
            <v>15815</v>
          </cell>
          <cell r="P33">
            <v>6400</v>
          </cell>
        </row>
        <row r="34">
          <cell r="C34">
            <v>7425</v>
          </cell>
          <cell r="F34">
            <v>8104</v>
          </cell>
          <cell r="I34">
            <v>1309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3770</v>
          </cell>
        </row>
        <row r="32">
          <cell r="Q32">
            <v>1280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0</v>
          </cell>
          <cell r="R8">
            <v>0</v>
          </cell>
        </row>
        <row r="9">
          <cell r="L9">
            <v>34</v>
          </cell>
          <cell r="R9">
            <v>17</v>
          </cell>
        </row>
        <row r="10">
          <cell r="F10">
            <v>34</v>
          </cell>
          <cell r="L10">
            <v>17</v>
          </cell>
          <cell r="R10">
            <v>17</v>
          </cell>
        </row>
        <row r="11">
          <cell r="F11">
            <v>0</v>
          </cell>
          <cell r="L11">
            <v>17</v>
          </cell>
          <cell r="R11">
            <v>17</v>
          </cell>
          <cell r="X11">
            <v>0</v>
          </cell>
        </row>
        <row r="12">
          <cell r="F12"/>
          <cell r="L12">
            <v>34</v>
          </cell>
          <cell r="R12">
            <v>0</v>
          </cell>
        </row>
        <row r="13">
          <cell r="F13">
            <v>0</v>
          </cell>
          <cell r="L13">
            <v>17</v>
          </cell>
          <cell r="X13">
            <v>0</v>
          </cell>
        </row>
        <row r="14">
          <cell r="F14">
            <v>17</v>
          </cell>
          <cell r="L14">
            <v>17</v>
          </cell>
          <cell r="X14">
            <v>17</v>
          </cell>
        </row>
        <row r="15">
          <cell r="L15">
            <v>51</v>
          </cell>
          <cell r="R15">
            <v>17</v>
          </cell>
        </row>
        <row r="16">
          <cell r="L16">
            <v>34</v>
          </cell>
          <cell r="R16">
            <v>0</v>
          </cell>
          <cell r="X16">
            <v>0</v>
          </cell>
        </row>
        <row r="17">
          <cell r="L17">
            <v>0</v>
          </cell>
          <cell r="R17">
            <v>0</v>
          </cell>
          <cell r="X17">
            <v>51</v>
          </cell>
        </row>
        <row r="18">
          <cell r="L18">
            <v>34</v>
          </cell>
          <cell r="R18">
            <v>0</v>
          </cell>
          <cell r="X18">
            <v>0</v>
          </cell>
        </row>
        <row r="19">
          <cell r="L19">
            <v>17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17</v>
          </cell>
          <cell r="R21">
            <v>17</v>
          </cell>
          <cell r="X21">
            <v>17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17</v>
          </cell>
          <cell r="R25">
            <v>0</v>
          </cell>
          <cell r="X25">
            <v>85</v>
          </cell>
        </row>
        <row r="26">
          <cell r="L26">
            <v>0</v>
          </cell>
          <cell r="R26">
            <v>0</v>
          </cell>
          <cell r="X26">
            <v>51</v>
          </cell>
        </row>
        <row r="27">
          <cell r="L27">
            <v>17</v>
          </cell>
          <cell r="R27">
            <v>0</v>
          </cell>
          <cell r="X27">
            <v>34</v>
          </cell>
        </row>
        <row r="28">
          <cell r="L28">
            <v>0</v>
          </cell>
          <cell r="R28">
            <v>0</v>
          </cell>
          <cell r="X28">
            <v>0</v>
          </cell>
        </row>
        <row r="29">
          <cell r="F29">
            <v>0</v>
          </cell>
          <cell r="L29">
            <v>0</v>
          </cell>
          <cell r="R29">
            <v>0</v>
          </cell>
          <cell r="X29">
            <v>0</v>
          </cell>
        </row>
        <row r="30">
          <cell r="L30">
            <v>0</v>
          </cell>
          <cell r="R30">
            <v>0</v>
          </cell>
        </row>
        <row r="31">
          <cell r="L31">
            <v>34</v>
          </cell>
          <cell r="R31">
            <v>17</v>
          </cell>
        </row>
        <row r="32">
          <cell r="L32">
            <v>34</v>
          </cell>
          <cell r="R32">
            <v>17</v>
          </cell>
        </row>
        <row r="33">
          <cell r="L33">
            <v>0</v>
          </cell>
          <cell r="R33">
            <v>34</v>
          </cell>
        </row>
        <row r="34">
          <cell r="L34">
            <v>51</v>
          </cell>
          <cell r="R34">
            <v>17</v>
          </cell>
        </row>
        <row r="35">
          <cell r="F35">
            <v>0</v>
          </cell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13832</v>
          </cell>
          <cell r="I7">
            <v>6574</v>
          </cell>
          <cell r="P7">
            <v>1270</v>
          </cell>
        </row>
        <row r="8">
          <cell r="F8">
            <v>20465</v>
          </cell>
          <cell r="I8">
            <v>7349</v>
          </cell>
          <cell r="P8">
            <v>1620</v>
          </cell>
        </row>
        <row r="9">
          <cell r="C9">
            <v>29391</v>
          </cell>
          <cell r="F9">
            <v>16208</v>
          </cell>
          <cell r="I9">
            <v>3029</v>
          </cell>
        </row>
        <row r="10">
          <cell r="C10">
            <v>2950</v>
          </cell>
          <cell r="F10">
            <v>14463</v>
          </cell>
          <cell r="I10">
            <v>6536</v>
          </cell>
          <cell r="L10">
            <v>3276</v>
          </cell>
          <cell r="P10">
            <v>2354</v>
          </cell>
        </row>
        <row r="11">
          <cell r="C11">
            <v>0</v>
          </cell>
          <cell r="F11">
            <v>26080</v>
          </cell>
          <cell r="I11">
            <v>8497</v>
          </cell>
          <cell r="P11">
            <v>2360</v>
          </cell>
        </row>
        <row r="12">
          <cell r="C12">
            <v>1051</v>
          </cell>
          <cell r="F12">
            <v>16030</v>
          </cell>
          <cell r="L12">
            <v>3030</v>
          </cell>
          <cell r="P12">
            <v>1590</v>
          </cell>
        </row>
        <row r="13">
          <cell r="C13">
            <v>4928</v>
          </cell>
          <cell r="F13">
            <v>14658</v>
          </cell>
          <cell r="L13">
            <v>12448</v>
          </cell>
          <cell r="P13">
            <v>2200</v>
          </cell>
        </row>
        <row r="14">
          <cell r="F14">
            <v>22957</v>
          </cell>
          <cell r="I14">
            <v>6220</v>
          </cell>
          <cell r="P14">
            <v>1840</v>
          </cell>
        </row>
        <row r="15">
          <cell r="F15">
            <v>18022</v>
          </cell>
          <cell r="I15">
            <v>6714</v>
          </cell>
          <cell r="L15">
            <v>13946</v>
          </cell>
          <cell r="P15">
            <v>0</v>
          </cell>
        </row>
        <row r="16">
          <cell r="F16">
            <v>5010</v>
          </cell>
          <cell r="I16">
            <v>2744</v>
          </cell>
          <cell r="L16">
            <v>65828</v>
          </cell>
          <cell r="P16">
            <v>7040</v>
          </cell>
        </row>
        <row r="17">
          <cell r="F17">
            <v>8566</v>
          </cell>
          <cell r="I17">
            <v>3497</v>
          </cell>
          <cell r="L17">
            <v>1316</v>
          </cell>
          <cell r="P17">
            <v>1150</v>
          </cell>
        </row>
        <row r="18">
          <cell r="F18">
            <v>2146</v>
          </cell>
          <cell r="I18">
            <v>767</v>
          </cell>
          <cell r="P18">
            <v>329</v>
          </cell>
        </row>
        <row r="19">
          <cell r="F19">
            <v>2413</v>
          </cell>
          <cell r="I19">
            <v>479</v>
          </cell>
          <cell r="L19">
            <v>3978</v>
          </cell>
          <cell r="P19">
            <v>750</v>
          </cell>
        </row>
        <row r="20">
          <cell r="F20">
            <v>6590</v>
          </cell>
          <cell r="I20">
            <v>1884</v>
          </cell>
          <cell r="L20">
            <v>17452</v>
          </cell>
          <cell r="P20">
            <v>1930</v>
          </cell>
        </row>
        <row r="21">
          <cell r="F21">
            <v>5172</v>
          </cell>
          <cell r="I21">
            <v>1113</v>
          </cell>
          <cell r="P21">
            <v>530</v>
          </cell>
        </row>
        <row r="22">
          <cell r="C22">
            <v>143</v>
          </cell>
          <cell r="F22">
            <v>885</v>
          </cell>
          <cell r="L22">
            <v>8329</v>
          </cell>
        </row>
        <row r="23">
          <cell r="F23">
            <v>1412</v>
          </cell>
          <cell r="L23">
            <v>2975</v>
          </cell>
          <cell r="P23">
            <v>300</v>
          </cell>
        </row>
        <row r="24">
          <cell r="F24">
            <v>9748</v>
          </cell>
          <cell r="I24">
            <v>1548</v>
          </cell>
          <cell r="L24">
            <v>33318</v>
          </cell>
          <cell r="P24">
            <v>3600</v>
          </cell>
        </row>
        <row r="25">
          <cell r="F25">
            <v>9897</v>
          </cell>
          <cell r="I25">
            <v>2125</v>
          </cell>
          <cell r="L25">
            <v>37636</v>
          </cell>
          <cell r="P25">
            <v>3875</v>
          </cell>
        </row>
        <row r="26">
          <cell r="F26">
            <v>7575</v>
          </cell>
          <cell r="I26">
            <v>725</v>
          </cell>
          <cell r="L26">
            <v>21792</v>
          </cell>
          <cell r="P26">
            <v>2320</v>
          </cell>
        </row>
        <row r="27">
          <cell r="F27">
            <v>5784</v>
          </cell>
          <cell r="I27">
            <v>956</v>
          </cell>
          <cell r="L27">
            <v>15092</v>
          </cell>
          <cell r="P27">
            <v>1666</v>
          </cell>
        </row>
        <row r="28">
          <cell r="C28">
            <v>2762</v>
          </cell>
          <cell r="F28">
            <v>5986</v>
          </cell>
          <cell r="I28">
            <v>1432</v>
          </cell>
          <cell r="L28">
            <v>11696</v>
          </cell>
          <cell r="P28">
            <v>900</v>
          </cell>
        </row>
        <row r="29">
          <cell r="F29">
            <v>3025</v>
          </cell>
          <cell r="I29">
            <v>1501</v>
          </cell>
          <cell r="P29">
            <v>141</v>
          </cell>
        </row>
        <row r="30">
          <cell r="F30">
            <v>20285</v>
          </cell>
          <cell r="I30">
            <v>8426</v>
          </cell>
          <cell r="P30">
            <v>1000</v>
          </cell>
        </row>
        <row r="31">
          <cell r="F31">
            <v>26378</v>
          </cell>
          <cell r="I31">
            <v>10652</v>
          </cell>
          <cell r="P31">
            <v>3000</v>
          </cell>
        </row>
        <row r="32">
          <cell r="F32">
            <v>26473</v>
          </cell>
          <cell r="I32">
            <v>8025</v>
          </cell>
          <cell r="P32">
            <v>399</v>
          </cell>
        </row>
        <row r="33">
          <cell r="F33">
            <v>46570</v>
          </cell>
          <cell r="I33">
            <v>14145</v>
          </cell>
          <cell r="P33">
            <v>5000</v>
          </cell>
        </row>
        <row r="34">
          <cell r="C34">
            <v>10359</v>
          </cell>
          <cell r="F34">
            <v>12526</v>
          </cell>
          <cell r="I34">
            <v>1147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2360</v>
          </cell>
        </row>
        <row r="32">
          <cell r="Q32">
            <v>2113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51</v>
          </cell>
          <cell r="R8">
            <v>0</v>
          </cell>
        </row>
        <row r="9">
          <cell r="L9">
            <v>0</v>
          </cell>
          <cell r="R9">
            <v>0</v>
          </cell>
        </row>
        <row r="10">
          <cell r="F10">
            <v>68</v>
          </cell>
          <cell r="L10">
            <v>34</v>
          </cell>
          <cell r="R10">
            <v>0</v>
          </cell>
        </row>
        <row r="11">
          <cell r="F11">
            <v>0</v>
          </cell>
          <cell r="L11">
            <v>0</v>
          </cell>
          <cell r="R11">
            <v>0</v>
          </cell>
          <cell r="X11">
            <v>0</v>
          </cell>
        </row>
        <row r="12">
          <cell r="F12"/>
          <cell r="L12">
            <v>51</v>
          </cell>
          <cell r="R12">
            <v>0</v>
          </cell>
        </row>
        <row r="13">
          <cell r="F13">
            <v>17</v>
          </cell>
          <cell r="L13">
            <v>51</v>
          </cell>
          <cell r="X13">
            <v>0</v>
          </cell>
        </row>
        <row r="14">
          <cell r="F14">
            <v>17</v>
          </cell>
          <cell r="L14">
            <v>34</v>
          </cell>
          <cell r="X14">
            <v>34</v>
          </cell>
        </row>
        <row r="15">
          <cell r="L15">
            <v>85</v>
          </cell>
          <cell r="R15">
            <v>17</v>
          </cell>
        </row>
        <row r="16">
          <cell r="L16">
            <v>51</v>
          </cell>
          <cell r="R16">
            <v>17</v>
          </cell>
          <cell r="X16">
            <v>34</v>
          </cell>
        </row>
        <row r="17">
          <cell r="L17">
            <v>0</v>
          </cell>
          <cell r="R17">
            <v>0</v>
          </cell>
          <cell r="X17">
            <v>51</v>
          </cell>
        </row>
        <row r="18">
          <cell r="L18">
            <v>0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0</v>
          </cell>
        </row>
        <row r="20">
          <cell r="L20">
            <v>17</v>
          </cell>
          <cell r="R20">
            <v>0</v>
          </cell>
          <cell r="X20">
            <v>34</v>
          </cell>
        </row>
        <row r="21">
          <cell r="L21">
            <v>17</v>
          </cell>
          <cell r="R21">
            <v>0</v>
          </cell>
          <cell r="X21">
            <v>34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34</v>
          </cell>
          <cell r="X24">
            <v>17</v>
          </cell>
        </row>
        <row r="25">
          <cell r="L25">
            <v>0</v>
          </cell>
          <cell r="R25">
            <v>0</v>
          </cell>
          <cell r="X25">
            <v>51</v>
          </cell>
        </row>
        <row r="26">
          <cell r="L26">
            <v>34</v>
          </cell>
          <cell r="R26">
            <v>17</v>
          </cell>
          <cell r="X26">
            <v>51</v>
          </cell>
        </row>
        <row r="27">
          <cell r="L27">
            <v>34</v>
          </cell>
          <cell r="R27">
            <v>0</v>
          </cell>
          <cell r="X27">
            <v>0</v>
          </cell>
        </row>
        <row r="28">
          <cell r="L28">
            <v>17</v>
          </cell>
          <cell r="R28">
            <v>0</v>
          </cell>
          <cell r="X28">
            <v>0</v>
          </cell>
        </row>
        <row r="29">
          <cell r="F29">
            <v>17</v>
          </cell>
          <cell r="L29">
            <v>0</v>
          </cell>
          <cell r="R29">
            <v>0</v>
          </cell>
          <cell r="X29">
            <v>34</v>
          </cell>
        </row>
        <row r="30">
          <cell r="L30">
            <v>0</v>
          </cell>
          <cell r="R30">
            <v>0</v>
          </cell>
        </row>
        <row r="31">
          <cell r="L31">
            <v>0</v>
          </cell>
          <cell r="R31">
            <v>0</v>
          </cell>
        </row>
        <row r="32">
          <cell r="L32">
            <v>0</v>
          </cell>
          <cell r="R32">
            <v>0</v>
          </cell>
        </row>
        <row r="33">
          <cell r="L33">
            <v>34</v>
          </cell>
          <cell r="R33">
            <v>17</v>
          </cell>
        </row>
        <row r="34">
          <cell r="L34">
            <v>17</v>
          </cell>
          <cell r="R34">
            <v>34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36748</v>
          </cell>
          <cell r="I7">
            <v>11497</v>
          </cell>
          <cell r="P7">
            <v>3230</v>
          </cell>
        </row>
        <row r="8">
          <cell r="F8">
            <v>36320</v>
          </cell>
          <cell r="I8">
            <v>12423</v>
          </cell>
          <cell r="P8">
            <v>3830</v>
          </cell>
        </row>
        <row r="9">
          <cell r="C9">
            <v>38314</v>
          </cell>
          <cell r="F9">
            <v>21907</v>
          </cell>
          <cell r="I9" t="str">
            <v xml:space="preserve">           </v>
          </cell>
        </row>
        <row r="10">
          <cell r="C10">
            <v>2685</v>
          </cell>
          <cell r="F10">
            <v>16750</v>
          </cell>
          <cell r="I10">
            <v>5461</v>
          </cell>
          <cell r="L10">
            <v>2402</v>
          </cell>
          <cell r="P10">
            <v>1926</v>
          </cell>
        </row>
        <row r="11">
          <cell r="C11">
            <v>0</v>
          </cell>
          <cell r="F11">
            <v>28005</v>
          </cell>
          <cell r="I11">
            <v>8718</v>
          </cell>
          <cell r="P11">
            <v>2390</v>
          </cell>
        </row>
        <row r="12">
          <cell r="C12">
            <v>10266</v>
          </cell>
          <cell r="F12">
            <v>58573</v>
          </cell>
          <cell r="L12">
            <v>16782</v>
          </cell>
          <cell r="P12">
            <v>5730</v>
          </cell>
        </row>
        <row r="13">
          <cell r="C13">
            <v>11662</v>
          </cell>
          <cell r="F13">
            <v>31881</v>
          </cell>
          <cell r="L13">
            <v>35474</v>
          </cell>
          <cell r="P13">
            <v>5200</v>
          </cell>
        </row>
        <row r="14">
          <cell r="F14">
            <v>62079</v>
          </cell>
          <cell r="I14">
            <v>17780</v>
          </cell>
        </row>
        <row r="15">
          <cell r="F15">
            <v>60549</v>
          </cell>
          <cell r="I15">
            <v>21383</v>
          </cell>
          <cell r="L15">
            <v>44386</v>
          </cell>
          <cell r="P15">
            <v>0</v>
          </cell>
        </row>
        <row r="16">
          <cell r="F16">
            <v>22328</v>
          </cell>
          <cell r="I16">
            <v>12329</v>
          </cell>
          <cell r="L16">
            <v>100992</v>
          </cell>
          <cell r="P16">
            <v>13916</v>
          </cell>
        </row>
        <row r="17">
          <cell r="F17">
            <v>18485</v>
          </cell>
          <cell r="I17">
            <v>5505</v>
          </cell>
          <cell r="L17">
            <v>4836</v>
          </cell>
          <cell r="P17">
            <v>2970</v>
          </cell>
        </row>
        <row r="18">
          <cell r="F18">
            <v>11300</v>
          </cell>
          <cell r="I18">
            <v>4103</v>
          </cell>
          <cell r="P18">
            <v>1760</v>
          </cell>
        </row>
        <row r="19">
          <cell r="F19">
            <v>7799</v>
          </cell>
          <cell r="I19">
            <v>2191</v>
          </cell>
          <cell r="L19">
            <v>12693</v>
          </cell>
          <cell r="P19">
            <v>2560</v>
          </cell>
        </row>
        <row r="20">
          <cell r="F20">
            <v>45075</v>
          </cell>
          <cell r="I20">
            <v>15441</v>
          </cell>
          <cell r="L20">
            <v>39159</v>
          </cell>
          <cell r="P20">
            <v>7550</v>
          </cell>
        </row>
        <row r="21">
          <cell r="F21">
            <v>14182</v>
          </cell>
          <cell r="I21">
            <v>3629</v>
          </cell>
          <cell r="P21">
            <v>1290</v>
          </cell>
        </row>
        <row r="22">
          <cell r="C22">
            <v>501</v>
          </cell>
          <cell r="F22">
            <v>6648</v>
          </cell>
          <cell r="L22">
            <v>15433</v>
          </cell>
          <cell r="P22">
            <v>1694</v>
          </cell>
        </row>
        <row r="23">
          <cell r="F23">
            <v>10559</v>
          </cell>
          <cell r="L23">
            <v>8069</v>
          </cell>
          <cell r="P23">
            <v>1299</v>
          </cell>
        </row>
        <row r="24">
          <cell r="F24">
            <v>13806</v>
          </cell>
          <cell r="I24">
            <v>2224</v>
          </cell>
          <cell r="L24">
            <v>43002</v>
          </cell>
        </row>
        <row r="25">
          <cell r="F25">
            <v>13917</v>
          </cell>
          <cell r="I25">
            <v>2654</v>
          </cell>
          <cell r="L25">
            <v>39062</v>
          </cell>
        </row>
        <row r="26">
          <cell r="F26">
            <v>8666</v>
          </cell>
          <cell r="I26">
            <v>1112</v>
          </cell>
          <cell r="L26">
            <v>26485</v>
          </cell>
          <cell r="P26">
            <v>2620</v>
          </cell>
        </row>
        <row r="27">
          <cell r="F27">
            <v>7484</v>
          </cell>
          <cell r="I27">
            <v>1416</v>
          </cell>
          <cell r="L27">
            <v>23074</v>
          </cell>
          <cell r="P27">
            <v>2285</v>
          </cell>
        </row>
        <row r="28">
          <cell r="C28">
            <v>4634</v>
          </cell>
          <cell r="F28">
            <v>11844</v>
          </cell>
          <cell r="I28">
            <v>2379</v>
          </cell>
          <cell r="L28">
            <v>19891</v>
          </cell>
          <cell r="P28">
            <v>2250</v>
          </cell>
        </row>
        <row r="29">
          <cell r="F29">
            <v>7563</v>
          </cell>
          <cell r="I29">
            <v>1982</v>
          </cell>
          <cell r="P29">
            <v>567</v>
          </cell>
        </row>
        <row r="30">
          <cell r="F30">
            <v>24034</v>
          </cell>
          <cell r="I30">
            <v>8847</v>
          </cell>
          <cell r="P30">
            <v>1160</v>
          </cell>
        </row>
        <row r="31">
          <cell r="F31">
            <v>29625</v>
          </cell>
          <cell r="I31">
            <v>11323</v>
          </cell>
          <cell r="P31">
            <v>3300</v>
          </cell>
        </row>
        <row r="32">
          <cell r="F32">
            <v>31147</v>
          </cell>
          <cell r="I32">
            <v>7013</v>
          </cell>
          <cell r="P32">
            <v>0</v>
          </cell>
        </row>
        <row r="33">
          <cell r="F33">
            <v>56913</v>
          </cell>
          <cell r="I33">
            <v>14806</v>
          </cell>
          <cell r="P33">
            <v>5805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2390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34</v>
          </cell>
          <cell r="R8">
            <v>17</v>
          </cell>
        </row>
        <row r="9">
          <cell r="L9">
            <v>51</v>
          </cell>
          <cell r="R9">
            <v>0</v>
          </cell>
        </row>
        <row r="10">
          <cell r="F10">
            <v>34</v>
          </cell>
          <cell r="L10">
            <v>17</v>
          </cell>
          <cell r="R10">
            <v>0</v>
          </cell>
        </row>
        <row r="11">
          <cell r="F11">
            <v>0</v>
          </cell>
          <cell r="L11">
            <v>34</v>
          </cell>
          <cell r="R11">
            <v>0</v>
          </cell>
          <cell r="X11">
            <v>17</v>
          </cell>
        </row>
        <row r="12">
          <cell r="F12"/>
          <cell r="L12">
            <v>34</v>
          </cell>
          <cell r="R12">
            <v>17</v>
          </cell>
        </row>
        <row r="13">
          <cell r="F13">
            <v>17</v>
          </cell>
          <cell r="L13">
            <v>34</v>
          </cell>
          <cell r="X13">
            <v>0</v>
          </cell>
        </row>
        <row r="14">
          <cell r="F14">
            <v>0</v>
          </cell>
          <cell r="L14">
            <v>17</v>
          </cell>
          <cell r="X14">
            <v>34</v>
          </cell>
        </row>
        <row r="15">
          <cell r="L15">
            <v>0</v>
          </cell>
          <cell r="R15">
            <v>0</v>
          </cell>
        </row>
        <row r="16">
          <cell r="L16">
            <v>34</v>
          </cell>
          <cell r="R16">
            <v>17</v>
          </cell>
          <cell r="X16">
            <v>51</v>
          </cell>
        </row>
        <row r="17">
          <cell r="L17">
            <v>17</v>
          </cell>
          <cell r="R17">
            <v>17</v>
          </cell>
          <cell r="X17">
            <v>68</v>
          </cell>
        </row>
        <row r="18">
          <cell r="L18">
            <v>0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0</v>
          </cell>
          <cell r="R21">
            <v>0</v>
          </cell>
          <cell r="X21">
            <v>51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17</v>
          </cell>
          <cell r="R25">
            <v>17</v>
          </cell>
          <cell r="X25">
            <v>68</v>
          </cell>
        </row>
        <row r="26">
          <cell r="L26">
            <v>34</v>
          </cell>
          <cell r="R26">
            <v>0</v>
          </cell>
          <cell r="X26">
            <v>68</v>
          </cell>
        </row>
        <row r="27">
          <cell r="L27">
            <v>0</v>
          </cell>
          <cell r="R27">
            <v>0</v>
          </cell>
          <cell r="X27">
            <v>0</v>
          </cell>
        </row>
        <row r="28">
          <cell r="L28">
            <v>0</v>
          </cell>
          <cell r="R28">
            <v>0</v>
          </cell>
          <cell r="X28">
            <v>0</v>
          </cell>
        </row>
        <row r="29">
          <cell r="F29">
            <v>17</v>
          </cell>
          <cell r="L29">
            <v>0</v>
          </cell>
          <cell r="R29">
            <v>0</v>
          </cell>
          <cell r="X29">
            <v>34</v>
          </cell>
        </row>
        <row r="30">
          <cell r="L30">
            <v>0</v>
          </cell>
          <cell r="R30">
            <v>0</v>
          </cell>
        </row>
        <row r="31">
          <cell r="L31">
            <v>0</v>
          </cell>
          <cell r="R31">
            <v>0</v>
          </cell>
        </row>
        <row r="32">
          <cell r="L32">
            <v>34</v>
          </cell>
          <cell r="R32">
            <v>17</v>
          </cell>
        </row>
        <row r="33">
          <cell r="L33">
            <v>51</v>
          </cell>
          <cell r="R33">
            <v>0</v>
          </cell>
        </row>
        <row r="34">
          <cell r="L34">
            <v>68</v>
          </cell>
          <cell r="R34">
            <v>17</v>
          </cell>
        </row>
        <row r="35">
          <cell r="F35">
            <v>34</v>
          </cell>
          <cell r="L35">
            <v>34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20371</v>
          </cell>
          <cell r="I7">
            <v>6251</v>
          </cell>
          <cell r="P7">
            <v>1690</v>
          </cell>
        </row>
        <row r="8">
          <cell r="F8">
            <v>27025</v>
          </cell>
          <cell r="I8">
            <v>9582</v>
          </cell>
          <cell r="P8">
            <v>2420</v>
          </cell>
        </row>
        <row r="9">
          <cell r="C9">
            <v>41087</v>
          </cell>
          <cell r="F9">
            <v>20714</v>
          </cell>
          <cell r="I9">
            <v>3190</v>
          </cell>
        </row>
        <row r="10">
          <cell r="C10">
            <v>3392</v>
          </cell>
          <cell r="F10">
            <v>24872</v>
          </cell>
          <cell r="I10">
            <v>7803</v>
          </cell>
          <cell r="L10">
            <v>4886</v>
          </cell>
          <cell r="P10">
            <v>3440</v>
          </cell>
        </row>
        <row r="11">
          <cell r="C11">
            <v>0</v>
          </cell>
          <cell r="F11">
            <v>31729</v>
          </cell>
          <cell r="I11">
            <v>9188</v>
          </cell>
          <cell r="P11">
            <v>2790</v>
          </cell>
        </row>
        <row r="12">
          <cell r="C12">
            <v>4556</v>
          </cell>
          <cell r="F12">
            <v>25290</v>
          </cell>
          <cell r="L12">
            <v>7671</v>
          </cell>
          <cell r="P12">
            <v>2616</v>
          </cell>
        </row>
        <row r="13">
          <cell r="C13">
            <v>6315</v>
          </cell>
          <cell r="F13">
            <v>14958</v>
          </cell>
          <cell r="L13">
            <v>21203</v>
          </cell>
          <cell r="P13">
            <v>2900</v>
          </cell>
        </row>
        <row r="14">
          <cell r="F14">
            <v>32931</v>
          </cell>
          <cell r="I14">
            <v>8193</v>
          </cell>
          <cell r="P14">
            <v>2500</v>
          </cell>
        </row>
        <row r="15">
          <cell r="F15">
            <v>26570</v>
          </cell>
          <cell r="I15">
            <v>9421</v>
          </cell>
          <cell r="L15">
            <v>29417</v>
          </cell>
          <cell r="P15">
            <v>0</v>
          </cell>
        </row>
        <row r="16">
          <cell r="F16">
            <v>10255</v>
          </cell>
          <cell r="I16">
            <v>9140</v>
          </cell>
          <cell r="L16">
            <v>74770</v>
          </cell>
          <cell r="P16">
            <v>9930</v>
          </cell>
        </row>
        <row r="17">
          <cell r="F17">
            <v>6946</v>
          </cell>
          <cell r="I17">
            <v>1933</v>
          </cell>
          <cell r="L17">
            <v>1917</v>
          </cell>
          <cell r="P17">
            <v>808</v>
          </cell>
        </row>
        <row r="18">
          <cell r="F18">
            <v>4320</v>
          </cell>
          <cell r="I18">
            <v>2579</v>
          </cell>
          <cell r="P18">
            <v>674</v>
          </cell>
        </row>
        <row r="19">
          <cell r="F19">
            <v>3606</v>
          </cell>
          <cell r="I19">
            <v>731</v>
          </cell>
          <cell r="L19">
            <v>6680</v>
          </cell>
          <cell r="P19">
            <v>1220</v>
          </cell>
        </row>
        <row r="20">
          <cell r="F20">
            <v>8845</v>
          </cell>
          <cell r="I20">
            <v>2066</v>
          </cell>
          <cell r="L20">
            <v>25788</v>
          </cell>
          <cell r="P20">
            <v>2720</v>
          </cell>
        </row>
        <row r="21">
          <cell r="F21">
            <v>7154</v>
          </cell>
          <cell r="I21">
            <v>1305</v>
          </cell>
          <cell r="P21">
            <v>650</v>
          </cell>
        </row>
        <row r="22">
          <cell r="C22">
            <v>211</v>
          </cell>
          <cell r="F22">
            <v>964</v>
          </cell>
          <cell r="L22">
            <v>8205</v>
          </cell>
        </row>
        <row r="23">
          <cell r="F23">
            <v>1306</v>
          </cell>
          <cell r="L23">
            <v>6470</v>
          </cell>
          <cell r="P23">
            <v>480</v>
          </cell>
        </row>
        <row r="24">
          <cell r="F24">
            <v>16861</v>
          </cell>
          <cell r="I24">
            <v>2572</v>
          </cell>
          <cell r="L24">
            <v>71767</v>
          </cell>
          <cell r="P24">
            <v>7350</v>
          </cell>
        </row>
        <row r="25">
          <cell r="F25">
            <v>13810</v>
          </cell>
          <cell r="I25">
            <v>2629</v>
          </cell>
          <cell r="L25">
            <v>52187</v>
          </cell>
          <cell r="P25">
            <v>5385</v>
          </cell>
        </row>
        <row r="26">
          <cell r="F26">
            <v>12700</v>
          </cell>
          <cell r="I26">
            <v>1898</v>
          </cell>
          <cell r="L26">
            <v>22453</v>
          </cell>
          <cell r="P26">
            <v>2872</v>
          </cell>
        </row>
        <row r="27">
          <cell r="F27">
            <v>7717</v>
          </cell>
          <cell r="I27">
            <v>1807</v>
          </cell>
          <cell r="L27">
            <v>24374</v>
          </cell>
          <cell r="P27">
            <v>2865</v>
          </cell>
        </row>
        <row r="28">
          <cell r="C28">
            <v>3992</v>
          </cell>
          <cell r="F28">
            <v>7517</v>
          </cell>
          <cell r="I28">
            <v>1740</v>
          </cell>
          <cell r="L28">
            <v>16989</v>
          </cell>
          <cell r="P28">
            <v>1100</v>
          </cell>
        </row>
        <row r="29">
          <cell r="F29">
            <v>7705</v>
          </cell>
          <cell r="I29">
            <v>1744</v>
          </cell>
          <cell r="P29">
            <v>229</v>
          </cell>
        </row>
        <row r="30">
          <cell r="F30">
            <v>27195</v>
          </cell>
          <cell r="I30">
            <v>9485</v>
          </cell>
          <cell r="P30">
            <v>1200</v>
          </cell>
        </row>
        <row r="31">
          <cell r="F31">
            <v>34978</v>
          </cell>
          <cell r="I31">
            <v>12216</v>
          </cell>
          <cell r="P31">
            <v>3890</v>
          </cell>
        </row>
        <row r="32">
          <cell r="F32">
            <v>39917</v>
          </cell>
          <cell r="I32">
            <v>11363</v>
          </cell>
          <cell r="P32">
            <v>624</v>
          </cell>
        </row>
        <row r="33">
          <cell r="F33">
            <v>63587</v>
          </cell>
          <cell r="I33">
            <v>15953</v>
          </cell>
          <cell r="P33">
            <v>3520</v>
          </cell>
        </row>
        <row r="34">
          <cell r="C34">
            <v>19000</v>
          </cell>
          <cell r="F34">
            <v>19000</v>
          </cell>
          <cell r="I34">
            <v>1800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2790</v>
          </cell>
        </row>
        <row r="32">
          <cell r="Q32">
            <v>4180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0</v>
          </cell>
          <cell r="R8">
            <v>0</v>
          </cell>
        </row>
        <row r="9">
          <cell r="L9">
            <v>0</v>
          </cell>
          <cell r="R9">
            <v>0</v>
          </cell>
        </row>
        <row r="10">
          <cell r="F10">
            <v>34</v>
          </cell>
          <cell r="L10">
            <v>17</v>
          </cell>
          <cell r="R10">
            <v>0</v>
          </cell>
        </row>
        <row r="11">
          <cell r="F11">
            <v>0</v>
          </cell>
          <cell r="L11">
            <v>17</v>
          </cell>
          <cell r="R11">
            <v>17</v>
          </cell>
          <cell r="X11">
            <v>0</v>
          </cell>
        </row>
        <row r="12">
          <cell r="F12"/>
          <cell r="L12">
            <v>17</v>
          </cell>
          <cell r="R12">
            <v>0</v>
          </cell>
        </row>
        <row r="13">
          <cell r="F13">
            <v>0</v>
          </cell>
          <cell r="L13">
            <v>17</v>
          </cell>
          <cell r="X13">
            <v>0</v>
          </cell>
        </row>
        <row r="14">
          <cell r="F14">
            <v>17</v>
          </cell>
          <cell r="L14">
            <v>17</v>
          </cell>
          <cell r="X14">
            <v>0</v>
          </cell>
        </row>
        <row r="15">
          <cell r="L15">
            <v>34</v>
          </cell>
          <cell r="R15">
            <v>17</v>
          </cell>
        </row>
        <row r="16">
          <cell r="L16">
            <v>34</v>
          </cell>
          <cell r="R16">
            <v>17</v>
          </cell>
          <cell r="X16">
            <v>51</v>
          </cell>
        </row>
        <row r="17">
          <cell r="L17">
            <v>0</v>
          </cell>
          <cell r="R17">
            <v>0</v>
          </cell>
          <cell r="X17">
            <v>51</v>
          </cell>
        </row>
        <row r="18">
          <cell r="L18">
            <v>17</v>
          </cell>
          <cell r="R18">
            <v>17</v>
          </cell>
          <cell r="X18">
            <v>0</v>
          </cell>
        </row>
        <row r="19">
          <cell r="L19">
            <v>0</v>
          </cell>
          <cell r="R19">
            <v>17</v>
          </cell>
        </row>
        <row r="20">
          <cell r="L20">
            <v>17</v>
          </cell>
          <cell r="R20">
            <v>17</v>
          </cell>
          <cell r="X20">
            <v>17</v>
          </cell>
        </row>
        <row r="21">
          <cell r="L21">
            <v>0</v>
          </cell>
          <cell r="R21">
            <v>0</v>
          </cell>
          <cell r="X21">
            <v>0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17</v>
          </cell>
          <cell r="R25">
            <v>0</v>
          </cell>
          <cell r="X25">
            <v>0</v>
          </cell>
        </row>
        <row r="26">
          <cell r="L26">
            <v>0</v>
          </cell>
          <cell r="R26">
            <v>0</v>
          </cell>
          <cell r="X26">
            <v>34</v>
          </cell>
        </row>
        <row r="27">
          <cell r="L27">
            <v>17</v>
          </cell>
          <cell r="R27">
            <v>0</v>
          </cell>
          <cell r="X27">
            <v>34</v>
          </cell>
        </row>
        <row r="28">
          <cell r="L28">
            <v>0</v>
          </cell>
          <cell r="R28">
            <v>0</v>
          </cell>
          <cell r="X28">
            <v>51</v>
          </cell>
        </row>
        <row r="29">
          <cell r="F29">
            <v>0</v>
          </cell>
          <cell r="L29">
            <v>0</v>
          </cell>
          <cell r="R29">
            <v>0</v>
          </cell>
          <cell r="X29">
            <v>0</v>
          </cell>
        </row>
        <row r="30">
          <cell r="L30">
            <v>0</v>
          </cell>
          <cell r="R30">
            <v>0</v>
          </cell>
        </row>
        <row r="31">
          <cell r="L31">
            <v>34</v>
          </cell>
          <cell r="R31">
            <v>17</v>
          </cell>
        </row>
        <row r="32">
          <cell r="L32">
            <v>34</v>
          </cell>
          <cell r="R32">
            <v>17</v>
          </cell>
        </row>
        <row r="33">
          <cell r="L33">
            <v>51</v>
          </cell>
          <cell r="R33">
            <v>0</v>
          </cell>
        </row>
        <row r="34">
          <cell r="L34">
            <v>51</v>
          </cell>
          <cell r="R34">
            <v>0</v>
          </cell>
        </row>
        <row r="35">
          <cell r="F35">
            <v>17</v>
          </cell>
          <cell r="L35">
            <v>34</v>
          </cell>
          <cell r="R35">
            <v>0</v>
          </cell>
        </row>
        <row r="36">
          <cell r="L36">
            <v>0</v>
          </cell>
        </row>
        <row r="37">
          <cell r="L37">
            <v>0</v>
          </cell>
        </row>
        <row r="38">
          <cell r="L38">
            <v>0</v>
          </cell>
        </row>
      </sheetData>
      <sheetData sheetId="1">
        <row r="7">
          <cell r="F7">
            <v>18714</v>
          </cell>
          <cell r="I7">
            <v>5433</v>
          </cell>
          <cell r="P7">
            <v>1530</v>
          </cell>
        </row>
        <row r="8">
          <cell r="F8">
            <v>28232</v>
          </cell>
          <cell r="I8">
            <v>8755</v>
          </cell>
          <cell r="P8">
            <v>2420</v>
          </cell>
        </row>
        <row r="9">
          <cell r="C9">
            <v>41166</v>
          </cell>
          <cell r="F9">
            <v>19389</v>
          </cell>
          <cell r="I9">
            <v>3025</v>
          </cell>
        </row>
        <row r="10">
          <cell r="C10">
            <v>2284</v>
          </cell>
          <cell r="F10">
            <v>20429</v>
          </cell>
          <cell r="I10">
            <v>5993</v>
          </cell>
          <cell r="L10">
            <v>3534</v>
          </cell>
          <cell r="P10">
            <v>2605</v>
          </cell>
        </row>
        <row r="11">
          <cell r="C11">
            <v>0</v>
          </cell>
          <cell r="F11">
            <v>32188</v>
          </cell>
          <cell r="I11">
            <v>9216</v>
          </cell>
          <cell r="P11">
            <v>2720</v>
          </cell>
        </row>
        <row r="12">
          <cell r="C12">
            <v>3225</v>
          </cell>
          <cell r="F12">
            <v>22272</v>
          </cell>
          <cell r="L12">
            <v>9924</v>
          </cell>
          <cell r="P12">
            <v>828</v>
          </cell>
        </row>
        <row r="13">
          <cell r="C13">
            <v>4597</v>
          </cell>
          <cell r="F13">
            <v>12186</v>
          </cell>
          <cell r="L13">
            <v>13039</v>
          </cell>
          <cell r="P13">
            <v>2050</v>
          </cell>
        </row>
        <row r="14">
          <cell r="F14">
            <v>34224</v>
          </cell>
          <cell r="I14">
            <v>8999</v>
          </cell>
          <cell r="P14">
            <v>2600</v>
          </cell>
        </row>
        <row r="15">
          <cell r="F15">
            <v>36820</v>
          </cell>
          <cell r="I15">
            <v>11494</v>
          </cell>
          <cell r="L15">
            <v>35973</v>
          </cell>
          <cell r="P15">
            <v>0</v>
          </cell>
        </row>
        <row r="16">
          <cell r="F16">
            <v>6884</v>
          </cell>
          <cell r="I16">
            <v>4569</v>
          </cell>
          <cell r="L16">
            <v>72369</v>
          </cell>
          <cell r="P16">
            <v>8492</v>
          </cell>
        </row>
        <row r="17">
          <cell r="F17">
            <v>3809</v>
          </cell>
          <cell r="I17">
            <v>1795</v>
          </cell>
          <cell r="L17">
            <v>1992</v>
          </cell>
          <cell r="P17">
            <v>814</v>
          </cell>
        </row>
        <row r="18">
          <cell r="F18">
            <v>3075</v>
          </cell>
          <cell r="I18">
            <v>1534</v>
          </cell>
          <cell r="P18">
            <v>448</v>
          </cell>
        </row>
        <row r="19">
          <cell r="F19">
            <v>1714</v>
          </cell>
          <cell r="I19">
            <v>298</v>
          </cell>
          <cell r="L19">
            <v>4049</v>
          </cell>
          <cell r="P19">
            <v>680</v>
          </cell>
        </row>
        <row r="20">
          <cell r="F20">
            <v>8060</v>
          </cell>
          <cell r="I20">
            <v>1447</v>
          </cell>
          <cell r="L20">
            <v>24457</v>
          </cell>
          <cell r="P20">
            <v>2830</v>
          </cell>
        </row>
        <row r="21">
          <cell r="F21">
            <v>6717</v>
          </cell>
          <cell r="I21">
            <v>1606</v>
          </cell>
          <cell r="P21">
            <v>730</v>
          </cell>
        </row>
        <row r="22">
          <cell r="C22">
            <v>183</v>
          </cell>
          <cell r="F22">
            <v>680</v>
          </cell>
          <cell r="L22">
            <v>7232</v>
          </cell>
        </row>
        <row r="23">
          <cell r="F23">
            <v>1287</v>
          </cell>
          <cell r="L23">
            <v>5195</v>
          </cell>
          <cell r="P23">
            <v>400</v>
          </cell>
        </row>
        <row r="24">
          <cell r="F24">
            <v>13946</v>
          </cell>
          <cell r="I24">
            <v>2445</v>
          </cell>
          <cell r="L24">
            <v>26542</v>
          </cell>
          <cell r="P24">
            <v>5500</v>
          </cell>
        </row>
        <row r="25">
          <cell r="F25">
            <v>13743</v>
          </cell>
          <cell r="I25">
            <v>2975</v>
          </cell>
          <cell r="L25">
            <v>46981</v>
          </cell>
          <cell r="P25">
            <v>4855</v>
          </cell>
        </row>
        <row r="26">
          <cell r="F26">
            <v>11097</v>
          </cell>
          <cell r="I26">
            <v>1372</v>
          </cell>
          <cell r="L26">
            <v>29054</v>
          </cell>
          <cell r="P26">
            <v>3194</v>
          </cell>
        </row>
        <row r="27">
          <cell r="F27">
            <v>6845</v>
          </cell>
          <cell r="I27">
            <v>1122</v>
          </cell>
          <cell r="L27">
            <v>26411</v>
          </cell>
          <cell r="P27">
            <v>2910</v>
          </cell>
        </row>
        <row r="28">
          <cell r="C28">
            <v>3520</v>
          </cell>
          <cell r="F28">
            <v>7942</v>
          </cell>
          <cell r="I28">
            <v>1559</v>
          </cell>
          <cell r="L28">
            <v>15230</v>
          </cell>
          <cell r="P28">
            <v>1150</v>
          </cell>
        </row>
        <row r="29">
          <cell r="F29">
            <v>8811</v>
          </cell>
          <cell r="I29">
            <v>1908</v>
          </cell>
          <cell r="P29">
            <v>825</v>
          </cell>
        </row>
        <row r="30">
          <cell r="F30">
            <v>31631</v>
          </cell>
          <cell r="I30">
            <v>10013</v>
          </cell>
          <cell r="P30">
            <v>1470</v>
          </cell>
        </row>
        <row r="31">
          <cell r="F31">
            <v>31268</v>
          </cell>
          <cell r="I31">
            <v>9442</v>
          </cell>
          <cell r="P31">
            <v>3350</v>
          </cell>
        </row>
        <row r="32">
          <cell r="F32">
            <v>36935</v>
          </cell>
          <cell r="I32">
            <v>9256</v>
          </cell>
          <cell r="P32">
            <v>0</v>
          </cell>
        </row>
        <row r="33">
          <cell r="F33">
            <v>60550</v>
          </cell>
          <cell r="I33">
            <v>13504</v>
          </cell>
          <cell r="P33">
            <v>5915</v>
          </cell>
        </row>
        <row r="34">
          <cell r="C34">
            <v>23097</v>
          </cell>
          <cell r="F34">
            <v>19334</v>
          </cell>
          <cell r="I34">
            <v>2377</v>
          </cell>
        </row>
      </sheetData>
      <sheetData sheetId="2"/>
      <sheetData sheetId="3">
        <row r="9">
          <cell r="Q9">
            <v>2720</v>
          </cell>
        </row>
        <row r="32">
          <cell r="Q32">
            <v>7050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R8">
            <v>0</v>
          </cell>
        </row>
        <row r="9">
          <cell r="R9">
            <v>0</v>
          </cell>
        </row>
        <row r="10">
          <cell r="L10">
            <v>0</v>
          </cell>
          <cell r="R10">
            <v>0</v>
          </cell>
        </row>
        <row r="11">
          <cell r="L11">
            <v>0</v>
          </cell>
          <cell r="R11">
            <v>0</v>
          </cell>
          <cell r="X11">
            <v>0</v>
          </cell>
        </row>
        <row r="12">
          <cell r="L12">
            <v>0</v>
          </cell>
          <cell r="R12">
            <v>0</v>
          </cell>
        </row>
        <row r="13">
          <cell r="L13">
            <v>0</v>
          </cell>
          <cell r="X13">
            <v>0</v>
          </cell>
        </row>
        <row r="14">
          <cell r="L14">
            <v>0</v>
          </cell>
          <cell r="X14">
            <v>0</v>
          </cell>
        </row>
        <row r="15">
          <cell r="R15">
            <v>0</v>
          </cell>
        </row>
        <row r="16">
          <cell r="R16">
            <v>0</v>
          </cell>
          <cell r="X16">
            <v>0</v>
          </cell>
        </row>
        <row r="17">
          <cell r="R17">
            <v>0</v>
          </cell>
          <cell r="X17">
            <v>0</v>
          </cell>
        </row>
        <row r="18">
          <cell r="R18">
            <v>0</v>
          </cell>
          <cell r="X18">
            <v>0</v>
          </cell>
        </row>
        <row r="19">
          <cell r="R19">
            <v>0</v>
          </cell>
        </row>
        <row r="20">
          <cell r="R20">
            <v>0</v>
          </cell>
          <cell r="X20">
            <v>0</v>
          </cell>
        </row>
        <row r="21">
          <cell r="R21">
            <v>0</v>
          </cell>
          <cell r="X21">
            <v>0</v>
          </cell>
        </row>
        <row r="22">
          <cell r="R22">
            <v>0</v>
          </cell>
        </row>
        <row r="23">
          <cell r="L23">
            <v>0</v>
          </cell>
          <cell r="X23">
            <v>0</v>
          </cell>
        </row>
        <row r="24">
          <cell r="X24">
            <v>0</v>
          </cell>
        </row>
        <row r="25">
          <cell r="R25">
            <v>0</v>
          </cell>
          <cell r="X25">
            <v>0</v>
          </cell>
        </row>
        <row r="26">
          <cell r="R26">
            <v>0</v>
          </cell>
          <cell r="X26">
            <v>0</v>
          </cell>
        </row>
        <row r="27">
          <cell r="R27">
            <v>0</v>
          </cell>
          <cell r="X27">
            <v>0</v>
          </cell>
        </row>
        <row r="28">
          <cell r="R28">
            <v>0</v>
          </cell>
          <cell r="X28">
            <v>0</v>
          </cell>
        </row>
        <row r="29">
          <cell r="L29">
            <v>0</v>
          </cell>
          <cell r="R29">
            <v>0</v>
          </cell>
          <cell r="X29">
            <v>0</v>
          </cell>
        </row>
        <row r="30">
          <cell r="R30">
            <v>0</v>
          </cell>
        </row>
        <row r="31">
          <cell r="R31">
            <v>0</v>
          </cell>
        </row>
        <row r="32">
          <cell r="R32">
            <v>0</v>
          </cell>
        </row>
        <row r="33">
          <cell r="R33">
            <v>0</v>
          </cell>
        </row>
        <row r="34">
          <cell r="R34">
            <v>0</v>
          </cell>
        </row>
        <row r="35"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0</v>
          </cell>
          <cell r="I7">
            <v>0</v>
          </cell>
          <cell r="P7">
            <v>0</v>
          </cell>
        </row>
        <row r="8">
          <cell r="F8">
            <v>0</v>
          </cell>
          <cell r="I8">
            <v>0</v>
          </cell>
          <cell r="P8">
            <v>0</v>
          </cell>
        </row>
        <row r="9">
          <cell r="C9">
            <v>0</v>
          </cell>
          <cell r="F9">
            <v>0</v>
          </cell>
          <cell r="I9">
            <v>0</v>
          </cell>
        </row>
        <row r="10">
          <cell r="F10">
            <v>0</v>
          </cell>
          <cell r="I10">
            <v>0</v>
          </cell>
          <cell r="L10">
            <v>0</v>
          </cell>
          <cell r="P10">
            <v>0</v>
          </cell>
        </row>
        <row r="11">
          <cell r="F11">
            <v>0</v>
          </cell>
          <cell r="I11">
            <v>0</v>
          </cell>
          <cell r="P11">
            <v>0</v>
          </cell>
        </row>
        <row r="12">
          <cell r="C12">
            <v>0</v>
          </cell>
          <cell r="F12">
            <v>0</v>
          </cell>
          <cell r="L12">
            <v>0</v>
          </cell>
          <cell r="P12">
            <v>0</v>
          </cell>
        </row>
        <row r="13">
          <cell r="C13">
            <v>0</v>
          </cell>
          <cell r="F13">
            <v>0</v>
          </cell>
          <cell r="L13">
            <v>0</v>
          </cell>
          <cell r="P13">
            <v>0</v>
          </cell>
        </row>
        <row r="14">
          <cell r="F14">
            <v>0</v>
          </cell>
          <cell r="I14">
            <v>0</v>
          </cell>
          <cell r="P14">
            <v>0</v>
          </cell>
        </row>
        <row r="15">
          <cell r="F15">
            <v>0</v>
          </cell>
          <cell r="I15">
            <v>0</v>
          </cell>
          <cell r="L15">
            <v>0</v>
          </cell>
          <cell r="P15">
            <v>0</v>
          </cell>
        </row>
        <row r="16">
          <cell r="F16">
            <v>0</v>
          </cell>
          <cell r="I16">
            <v>0</v>
          </cell>
          <cell r="L16">
            <v>0</v>
          </cell>
          <cell r="P16">
            <v>0</v>
          </cell>
        </row>
        <row r="17">
          <cell r="F17">
            <v>0</v>
          </cell>
          <cell r="I17">
            <v>0</v>
          </cell>
          <cell r="L17">
            <v>0</v>
          </cell>
          <cell r="P17">
            <v>0</v>
          </cell>
        </row>
        <row r="18">
          <cell r="F18">
            <v>0</v>
          </cell>
          <cell r="P18">
            <v>0</v>
          </cell>
        </row>
        <row r="19">
          <cell r="F19">
            <v>0</v>
          </cell>
          <cell r="I19">
            <v>0</v>
          </cell>
          <cell r="L19">
            <v>0</v>
          </cell>
          <cell r="P19">
            <v>0</v>
          </cell>
        </row>
        <row r="20">
          <cell r="F20">
            <v>0</v>
          </cell>
          <cell r="I20">
            <v>0</v>
          </cell>
          <cell r="L20">
            <v>0</v>
          </cell>
          <cell r="P20">
            <v>0</v>
          </cell>
        </row>
        <row r="21">
          <cell r="F21">
            <v>0</v>
          </cell>
          <cell r="I21">
            <v>0</v>
          </cell>
          <cell r="P21">
            <v>0</v>
          </cell>
        </row>
        <row r="22">
          <cell r="C22">
            <v>0</v>
          </cell>
          <cell r="F22">
            <v>0</v>
          </cell>
          <cell r="L22">
            <v>0</v>
          </cell>
        </row>
        <row r="23">
          <cell r="F23">
            <v>0</v>
          </cell>
          <cell r="L23">
            <v>0</v>
          </cell>
          <cell r="P23">
            <v>0</v>
          </cell>
        </row>
        <row r="24">
          <cell r="F24">
            <v>0</v>
          </cell>
          <cell r="I24">
            <v>0</v>
          </cell>
          <cell r="L24">
            <v>0</v>
          </cell>
          <cell r="P24">
            <v>0</v>
          </cell>
        </row>
        <row r="25">
          <cell r="F25">
            <v>0</v>
          </cell>
          <cell r="I25">
            <v>0</v>
          </cell>
          <cell r="L25">
            <v>0</v>
          </cell>
          <cell r="P25">
            <v>0</v>
          </cell>
        </row>
        <row r="26">
          <cell r="F26">
            <v>0</v>
          </cell>
          <cell r="I26">
            <v>0</v>
          </cell>
          <cell r="L26">
            <v>0</v>
          </cell>
          <cell r="P26">
            <v>0</v>
          </cell>
        </row>
        <row r="27">
          <cell r="F27">
            <v>0</v>
          </cell>
          <cell r="I27">
            <v>0</v>
          </cell>
          <cell r="L27">
            <v>0</v>
          </cell>
          <cell r="P27">
            <v>0</v>
          </cell>
        </row>
        <row r="28">
          <cell r="C28">
            <v>0</v>
          </cell>
          <cell r="F28">
            <v>0</v>
          </cell>
          <cell r="I28">
            <v>0</v>
          </cell>
          <cell r="L28">
            <v>0</v>
          </cell>
          <cell r="P28">
            <v>0</v>
          </cell>
        </row>
        <row r="29">
          <cell r="F29">
            <v>0</v>
          </cell>
          <cell r="I29">
            <v>0</v>
          </cell>
          <cell r="P29">
            <v>0</v>
          </cell>
        </row>
        <row r="30">
          <cell r="F30">
            <v>0</v>
          </cell>
          <cell r="I30">
            <v>0</v>
          </cell>
          <cell r="P30">
            <v>0</v>
          </cell>
        </row>
        <row r="31">
          <cell r="F31">
            <v>0</v>
          </cell>
          <cell r="I31">
            <v>0</v>
          </cell>
          <cell r="P31">
            <v>0</v>
          </cell>
        </row>
        <row r="32">
          <cell r="F32">
            <v>0</v>
          </cell>
          <cell r="I32">
            <v>0</v>
          </cell>
          <cell r="P32">
            <v>0</v>
          </cell>
        </row>
        <row r="33">
          <cell r="F33">
            <v>0</v>
          </cell>
          <cell r="I33">
            <v>0</v>
          </cell>
          <cell r="P33">
            <v>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36">
          <cell r="R36">
            <v>0</v>
          </cell>
        </row>
        <row r="37">
          <cell r="R37">
            <v>0</v>
          </cell>
        </row>
        <row r="38">
          <cell r="R38">
            <v>0</v>
          </cell>
          <cell r="X38">
            <v>0</v>
          </cell>
        </row>
      </sheetData>
      <sheetData sheetId="1">
        <row r="11">
          <cell r="C11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/>
      <sheetData sheetId="1">
        <row r="18">
          <cell r="I18">
            <v>0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  <sheetName val="Sheet2"/>
      <sheetName val="Sheet3"/>
    </sheetNames>
    <sheetDataSet>
      <sheetData sheetId="0">
        <row r="8">
          <cell r="L8">
            <v>34</v>
          </cell>
          <cell r="R8">
            <v>17</v>
          </cell>
        </row>
        <row r="9">
          <cell r="L9">
            <v>34</v>
          </cell>
          <cell r="R9">
            <v>17</v>
          </cell>
        </row>
        <row r="10">
          <cell r="F10">
            <v>34</v>
          </cell>
          <cell r="L10">
            <v>17</v>
          </cell>
          <cell r="R10">
            <v>0</v>
          </cell>
        </row>
        <row r="11">
          <cell r="F11">
            <v>0</v>
          </cell>
          <cell r="L11">
            <v>34</v>
          </cell>
          <cell r="R11">
            <v>17</v>
          </cell>
          <cell r="X11">
            <v>0</v>
          </cell>
        </row>
        <row r="12">
          <cell r="F12"/>
          <cell r="L12">
            <v>34</v>
          </cell>
          <cell r="R12">
            <v>17</v>
          </cell>
        </row>
        <row r="13">
          <cell r="F13">
            <v>0</v>
          </cell>
          <cell r="L13">
            <v>34</v>
          </cell>
          <cell r="X13">
            <v>34</v>
          </cell>
        </row>
        <row r="14">
          <cell r="F14">
            <v>0</v>
          </cell>
          <cell r="L14">
            <v>17</v>
          </cell>
          <cell r="X14">
            <v>17</v>
          </cell>
        </row>
        <row r="15">
          <cell r="L15">
            <v>17</v>
          </cell>
          <cell r="R15">
            <v>0</v>
          </cell>
        </row>
        <row r="16">
          <cell r="L16">
            <v>17</v>
          </cell>
          <cell r="R16">
            <v>17</v>
          </cell>
          <cell r="X16">
            <v>51</v>
          </cell>
        </row>
        <row r="17">
          <cell r="L17">
            <v>0</v>
          </cell>
          <cell r="R17">
            <v>17</v>
          </cell>
          <cell r="X17">
            <v>34</v>
          </cell>
        </row>
        <row r="18">
          <cell r="L18">
            <v>34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17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34</v>
          </cell>
          <cell r="R21">
            <v>0</v>
          </cell>
          <cell r="X21">
            <v>17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17</v>
          </cell>
          <cell r="X23">
            <v>34</v>
          </cell>
        </row>
        <row r="24">
          <cell r="L24">
            <v>0</v>
          </cell>
          <cell r="X24">
            <v>0</v>
          </cell>
        </row>
        <row r="25">
          <cell r="L25">
            <v>51</v>
          </cell>
          <cell r="R25">
            <v>0</v>
          </cell>
          <cell r="X25">
            <v>85</v>
          </cell>
        </row>
        <row r="26">
          <cell r="L26">
            <v>17</v>
          </cell>
          <cell r="R26">
            <v>0</v>
          </cell>
          <cell r="X26">
            <v>51</v>
          </cell>
        </row>
        <row r="27">
          <cell r="L27">
            <v>17</v>
          </cell>
          <cell r="R27">
            <v>0</v>
          </cell>
          <cell r="X27">
            <v>85</v>
          </cell>
        </row>
        <row r="28">
          <cell r="L28">
            <v>0</v>
          </cell>
          <cell r="R28">
            <v>0</v>
          </cell>
          <cell r="X28">
            <v>51</v>
          </cell>
        </row>
        <row r="29">
          <cell r="F29">
            <v>0</v>
          </cell>
          <cell r="L29">
            <v>17</v>
          </cell>
          <cell r="R29">
            <v>0</v>
          </cell>
          <cell r="X29">
            <v>34</v>
          </cell>
        </row>
        <row r="30">
          <cell r="L30">
            <v>0</v>
          </cell>
          <cell r="R30">
            <v>0</v>
          </cell>
        </row>
        <row r="31">
          <cell r="L31">
            <v>51</v>
          </cell>
          <cell r="R31">
            <v>0</v>
          </cell>
        </row>
        <row r="32">
          <cell r="L32">
            <v>34</v>
          </cell>
          <cell r="R32">
            <v>17</v>
          </cell>
        </row>
        <row r="33">
          <cell r="L33">
            <v>0</v>
          </cell>
          <cell r="R33">
            <v>0</v>
          </cell>
        </row>
        <row r="34">
          <cell r="L34">
            <v>85</v>
          </cell>
          <cell r="R34">
            <v>17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23369</v>
          </cell>
          <cell r="I7">
            <v>5341</v>
          </cell>
          <cell r="P7">
            <v>1940</v>
          </cell>
        </row>
        <row r="8">
          <cell r="F8">
            <v>33569</v>
          </cell>
          <cell r="I8">
            <v>11025</v>
          </cell>
          <cell r="P8">
            <v>2750</v>
          </cell>
        </row>
        <row r="9">
          <cell r="C9">
            <v>41307</v>
          </cell>
          <cell r="F9">
            <v>22042</v>
          </cell>
          <cell r="I9">
            <v>4407</v>
          </cell>
        </row>
        <row r="10">
          <cell r="C10">
            <v>3663</v>
          </cell>
          <cell r="F10">
            <v>21432</v>
          </cell>
          <cell r="I10">
            <v>6147</v>
          </cell>
          <cell r="L10">
            <v>5383</v>
          </cell>
          <cell r="P10">
            <v>3480</v>
          </cell>
        </row>
        <row r="11">
          <cell r="C11">
            <v>0</v>
          </cell>
          <cell r="F11">
            <v>36034</v>
          </cell>
          <cell r="I11">
            <v>10680</v>
          </cell>
          <cell r="P11">
            <v>3110</v>
          </cell>
        </row>
        <row r="12">
          <cell r="C12">
            <v>3518</v>
          </cell>
          <cell r="F12">
            <v>32910</v>
          </cell>
          <cell r="L12">
            <v>8236</v>
          </cell>
          <cell r="P12">
            <v>2329</v>
          </cell>
        </row>
        <row r="13">
          <cell r="C13">
            <v>4903</v>
          </cell>
          <cell r="F13">
            <v>15730</v>
          </cell>
          <cell r="L13">
            <v>17150</v>
          </cell>
          <cell r="P13">
            <v>2460</v>
          </cell>
        </row>
        <row r="14">
          <cell r="F14">
            <v>38509</v>
          </cell>
          <cell r="I14">
            <v>10411</v>
          </cell>
        </row>
        <row r="15">
          <cell r="F15">
            <v>39772</v>
          </cell>
          <cell r="I15">
            <v>11277</v>
          </cell>
          <cell r="L15">
            <v>30882</v>
          </cell>
          <cell r="P15">
            <v>0</v>
          </cell>
        </row>
        <row r="16">
          <cell r="F16">
            <v>7777</v>
          </cell>
          <cell r="I16">
            <v>3896</v>
          </cell>
          <cell r="L16">
            <v>54418</v>
          </cell>
          <cell r="P16">
            <v>6582</v>
          </cell>
        </row>
        <row r="17">
          <cell r="F17">
            <v>9273</v>
          </cell>
          <cell r="I17">
            <v>2360</v>
          </cell>
          <cell r="L17">
            <v>3670</v>
          </cell>
          <cell r="P17">
            <v>1370</v>
          </cell>
        </row>
        <row r="18">
          <cell r="F18">
            <v>3643</v>
          </cell>
          <cell r="I18">
            <v>1116</v>
          </cell>
          <cell r="P18">
            <v>529</v>
          </cell>
        </row>
        <row r="19">
          <cell r="F19">
            <v>3008</v>
          </cell>
          <cell r="I19">
            <v>953</v>
          </cell>
          <cell r="L19">
            <v>8081</v>
          </cell>
          <cell r="P19">
            <v>1370</v>
          </cell>
        </row>
        <row r="20">
          <cell r="F20">
            <v>19257</v>
          </cell>
          <cell r="I20">
            <v>5744</v>
          </cell>
          <cell r="L20">
            <v>23144</v>
          </cell>
          <cell r="P20">
            <v>3890</v>
          </cell>
        </row>
        <row r="21">
          <cell r="F21">
            <v>9646</v>
          </cell>
          <cell r="I21">
            <v>2362</v>
          </cell>
          <cell r="P21">
            <v>920</v>
          </cell>
        </row>
        <row r="22">
          <cell r="C22">
            <v>263</v>
          </cell>
          <cell r="F22">
            <v>2449</v>
          </cell>
          <cell r="L22">
            <v>9953</v>
          </cell>
          <cell r="P22">
            <v>980</v>
          </cell>
        </row>
        <row r="23">
          <cell r="F23">
            <v>3232</v>
          </cell>
          <cell r="L23">
            <v>4218</v>
          </cell>
          <cell r="P23">
            <v>540</v>
          </cell>
        </row>
        <row r="24">
          <cell r="F24">
            <v>14297</v>
          </cell>
          <cell r="I24">
            <v>2278</v>
          </cell>
          <cell r="L24">
            <v>55950</v>
          </cell>
        </row>
        <row r="25">
          <cell r="F25">
            <v>15078</v>
          </cell>
          <cell r="I25">
            <v>3154</v>
          </cell>
          <cell r="L25">
            <v>45551</v>
          </cell>
        </row>
        <row r="26">
          <cell r="F26" t="str">
            <v xml:space="preserve"> </v>
          </cell>
          <cell r="I26">
            <v>1447</v>
          </cell>
          <cell r="L26">
            <v>31008</v>
          </cell>
          <cell r="P26">
            <v>3282</v>
          </cell>
        </row>
        <row r="27">
          <cell r="F27">
            <v>8362</v>
          </cell>
          <cell r="I27">
            <v>1295</v>
          </cell>
          <cell r="L27">
            <v>27011</v>
          </cell>
          <cell r="P27">
            <v>2750</v>
          </cell>
        </row>
        <row r="28">
          <cell r="C28">
            <v>4375</v>
          </cell>
          <cell r="F28">
            <v>9859</v>
          </cell>
          <cell r="I28">
            <v>2136</v>
          </cell>
          <cell r="L28">
            <v>18036</v>
          </cell>
          <cell r="P28">
            <v>1490</v>
          </cell>
        </row>
        <row r="29">
          <cell r="F29">
            <v>8363</v>
          </cell>
          <cell r="I29">
            <v>1806</v>
          </cell>
          <cell r="P29">
            <v>613</v>
          </cell>
        </row>
        <row r="30">
          <cell r="F30">
            <v>30779</v>
          </cell>
          <cell r="I30">
            <v>10538</v>
          </cell>
          <cell r="P30">
            <v>1500</v>
          </cell>
        </row>
        <row r="31">
          <cell r="F31">
            <v>33631</v>
          </cell>
          <cell r="I31">
            <v>10399</v>
          </cell>
          <cell r="P31">
            <v>3650</v>
          </cell>
        </row>
        <row r="32">
          <cell r="F32">
            <v>37882</v>
          </cell>
          <cell r="I32">
            <v>10296</v>
          </cell>
          <cell r="P32">
            <v>495</v>
          </cell>
        </row>
        <row r="33">
          <cell r="F33">
            <v>59908</v>
          </cell>
          <cell r="I33">
            <v>12808</v>
          </cell>
          <cell r="P33">
            <v>5910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3110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 refreshError="1"/>
      <sheetData sheetId="24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0</v>
          </cell>
          <cell r="R8">
            <v>0</v>
          </cell>
        </row>
        <row r="9">
          <cell r="L9">
            <v>51</v>
          </cell>
          <cell r="R9">
            <v>0</v>
          </cell>
        </row>
        <row r="10">
          <cell r="F10">
            <v>34</v>
          </cell>
          <cell r="L10">
            <v>17</v>
          </cell>
          <cell r="R10">
            <v>0</v>
          </cell>
        </row>
        <row r="11">
          <cell r="F11">
            <v>0</v>
          </cell>
          <cell r="L11">
            <v>17</v>
          </cell>
          <cell r="R11">
            <v>17</v>
          </cell>
          <cell r="X11">
            <v>17</v>
          </cell>
        </row>
        <row r="12">
          <cell r="F12"/>
          <cell r="L12">
            <v>34</v>
          </cell>
          <cell r="R12">
            <v>17</v>
          </cell>
        </row>
        <row r="13">
          <cell r="F13">
            <v>0</v>
          </cell>
          <cell r="L13">
            <v>34</v>
          </cell>
          <cell r="X13">
            <v>0</v>
          </cell>
        </row>
        <row r="14">
          <cell r="F14">
            <v>0</v>
          </cell>
          <cell r="L14">
            <v>0</v>
          </cell>
          <cell r="X14">
            <v>17</v>
          </cell>
        </row>
        <row r="15">
          <cell r="L15">
            <v>34</v>
          </cell>
          <cell r="R15">
            <v>17</v>
          </cell>
        </row>
        <row r="16">
          <cell r="L16">
            <v>51</v>
          </cell>
          <cell r="R16">
            <v>0</v>
          </cell>
          <cell r="X16">
            <v>51</v>
          </cell>
        </row>
        <row r="17">
          <cell r="L17">
            <v>17</v>
          </cell>
          <cell r="R17">
            <v>0</v>
          </cell>
          <cell r="X17">
            <v>85</v>
          </cell>
        </row>
        <row r="18">
          <cell r="L18">
            <v>17</v>
          </cell>
          <cell r="R18">
            <v>0</v>
          </cell>
          <cell r="X18">
            <v>34</v>
          </cell>
        </row>
        <row r="19">
          <cell r="L19">
            <v>0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17</v>
          </cell>
          <cell r="R21">
            <v>17</v>
          </cell>
          <cell r="X21">
            <v>17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34</v>
          </cell>
        </row>
        <row r="24">
          <cell r="L24">
            <v>17</v>
          </cell>
          <cell r="X24">
            <v>0</v>
          </cell>
        </row>
        <row r="25">
          <cell r="L25">
            <v>0</v>
          </cell>
          <cell r="R25">
            <v>0</v>
          </cell>
          <cell r="X25">
            <v>51</v>
          </cell>
        </row>
        <row r="26">
          <cell r="L26">
            <v>0</v>
          </cell>
          <cell r="R26">
            <v>0</v>
          </cell>
          <cell r="X26">
            <v>51</v>
          </cell>
        </row>
        <row r="27">
          <cell r="L27">
            <v>0</v>
          </cell>
          <cell r="R27">
            <v>0</v>
          </cell>
          <cell r="X27">
            <v>0</v>
          </cell>
        </row>
        <row r="28">
          <cell r="L28">
            <v>0</v>
          </cell>
          <cell r="R28">
            <v>0</v>
          </cell>
          <cell r="X28">
            <v>51</v>
          </cell>
        </row>
        <row r="29">
          <cell r="F29">
            <v>0</v>
          </cell>
          <cell r="L29">
            <v>0</v>
          </cell>
          <cell r="R29">
            <v>0</v>
          </cell>
          <cell r="X29">
            <v>0</v>
          </cell>
        </row>
        <row r="30">
          <cell r="L30">
            <v>0</v>
          </cell>
          <cell r="R30">
            <v>0</v>
          </cell>
        </row>
        <row r="31">
          <cell r="L31">
            <v>34</v>
          </cell>
          <cell r="R31">
            <v>17</v>
          </cell>
        </row>
        <row r="32">
          <cell r="L32">
            <v>0</v>
          </cell>
          <cell r="R32">
            <v>0</v>
          </cell>
        </row>
        <row r="33">
          <cell r="L33">
            <v>51</v>
          </cell>
          <cell r="R33">
            <v>0</v>
          </cell>
        </row>
        <row r="34">
          <cell r="L34">
            <v>85</v>
          </cell>
          <cell r="R34">
            <v>17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24721</v>
          </cell>
          <cell r="I7">
            <v>8083</v>
          </cell>
          <cell r="P7">
            <v>2120</v>
          </cell>
        </row>
        <row r="8">
          <cell r="F8">
            <v>29980</v>
          </cell>
          <cell r="I8">
            <v>9324</v>
          </cell>
          <cell r="P8">
            <v>2490</v>
          </cell>
        </row>
        <row r="9">
          <cell r="C9">
            <v>39560</v>
          </cell>
          <cell r="F9">
            <v>21055</v>
          </cell>
          <cell r="I9">
            <v>3777</v>
          </cell>
        </row>
        <row r="10">
          <cell r="C10">
            <v>3803</v>
          </cell>
          <cell r="F10">
            <v>23083</v>
          </cell>
          <cell r="I10">
            <v>8268</v>
          </cell>
          <cell r="L10">
            <v>4820</v>
          </cell>
          <cell r="P10">
            <v>2150</v>
          </cell>
        </row>
        <row r="11">
          <cell r="C11">
            <v>0</v>
          </cell>
          <cell r="F11">
            <v>36386</v>
          </cell>
          <cell r="I11">
            <v>11500</v>
          </cell>
          <cell r="P11">
            <v>3280</v>
          </cell>
        </row>
        <row r="12">
          <cell r="C12">
            <v>3205</v>
          </cell>
          <cell r="F12">
            <v>23719</v>
          </cell>
          <cell r="L12">
            <v>6851</v>
          </cell>
          <cell r="P12">
            <v>2317</v>
          </cell>
        </row>
        <row r="13">
          <cell r="C13">
            <v>6456</v>
          </cell>
          <cell r="F13">
            <v>15556</v>
          </cell>
          <cell r="L13">
            <v>17032</v>
          </cell>
          <cell r="P13">
            <v>2540</v>
          </cell>
        </row>
        <row r="14">
          <cell r="F14">
            <v>46415</v>
          </cell>
          <cell r="I14">
            <v>11577</v>
          </cell>
          <cell r="P14">
            <v>3590</v>
          </cell>
        </row>
        <row r="15">
          <cell r="F15">
            <v>40600</v>
          </cell>
          <cell r="I15">
            <v>11200</v>
          </cell>
          <cell r="L15">
            <v>34200</v>
          </cell>
          <cell r="P15">
            <v>0</v>
          </cell>
        </row>
        <row r="16">
          <cell r="F16">
            <v>7463</v>
          </cell>
          <cell r="I16">
            <v>2715</v>
          </cell>
          <cell r="L16">
            <v>56123</v>
          </cell>
          <cell r="P16">
            <v>7010</v>
          </cell>
        </row>
        <row r="17">
          <cell r="F17">
            <v>9240</v>
          </cell>
          <cell r="I17">
            <v>2793</v>
          </cell>
          <cell r="L17">
            <v>5031</v>
          </cell>
          <cell r="P17">
            <v>1405</v>
          </cell>
        </row>
        <row r="18">
          <cell r="F18">
            <v>3958</v>
          </cell>
          <cell r="I18">
            <v>1369</v>
          </cell>
          <cell r="P18">
            <v>392</v>
          </cell>
        </row>
        <row r="19">
          <cell r="F19">
            <v>4164</v>
          </cell>
          <cell r="I19">
            <v>674</v>
          </cell>
          <cell r="L19">
            <v>7673</v>
          </cell>
          <cell r="P19">
            <v>1410</v>
          </cell>
        </row>
        <row r="20">
          <cell r="F20">
            <v>19306</v>
          </cell>
          <cell r="I20">
            <v>4846</v>
          </cell>
          <cell r="L20">
            <v>27488</v>
          </cell>
          <cell r="P20">
            <v>4250</v>
          </cell>
        </row>
        <row r="21">
          <cell r="F21">
            <v>9219</v>
          </cell>
          <cell r="I21">
            <v>1962</v>
          </cell>
          <cell r="P21">
            <v>970</v>
          </cell>
        </row>
        <row r="22">
          <cell r="C22">
            <v>225</v>
          </cell>
          <cell r="F22">
            <v>1485</v>
          </cell>
          <cell r="L22">
            <v>8295</v>
          </cell>
        </row>
        <row r="23">
          <cell r="F23">
            <v>2920</v>
          </cell>
          <cell r="L23">
            <v>4202</v>
          </cell>
          <cell r="P23">
            <v>490</v>
          </cell>
        </row>
        <row r="24">
          <cell r="F24">
            <v>13423</v>
          </cell>
          <cell r="I24">
            <v>2573</v>
          </cell>
          <cell r="L24">
            <v>60846</v>
          </cell>
          <cell r="P24">
            <v>6100</v>
          </cell>
        </row>
        <row r="25">
          <cell r="F25">
            <v>15134</v>
          </cell>
          <cell r="I25">
            <v>3611</v>
          </cell>
          <cell r="L25">
            <v>52040</v>
          </cell>
        </row>
        <row r="26">
          <cell r="F26">
            <v>10110</v>
          </cell>
          <cell r="I26">
            <v>1873</v>
          </cell>
          <cell r="L26">
            <v>25315</v>
          </cell>
          <cell r="P26">
            <v>2691</v>
          </cell>
        </row>
        <row r="27">
          <cell r="F27">
            <v>8651</v>
          </cell>
          <cell r="I27">
            <v>1309</v>
          </cell>
          <cell r="L27">
            <v>24670</v>
          </cell>
          <cell r="P27">
            <v>2490</v>
          </cell>
        </row>
        <row r="28">
          <cell r="C28">
            <v>3687</v>
          </cell>
          <cell r="F28">
            <v>8642</v>
          </cell>
          <cell r="I28">
            <v>1740</v>
          </cell>
          <cell r="L28">
            <v>15941</v>
          </cell>
          <cell r="P28">
            <v>1300</v>
          </cell>
        </row>
        <row r="29">
          <cell r="F29">
            <v>7148</v>
          </cell>
          <cell r="I29">
            <v>2532</v>
          </cell>
          <cell r="P29">
            <v>650</v>
          </cell>
        </row>
        <row r="30">
          <cell r="F30">
            <v>30183</v>
          </cell>
          <cell r="I30">
            <v>10901</v>
          </cell>
          <cell r="P30">
            <v>444</v>
          </cell>
        </row>
        <row r="31">
          <cell r="F31">
            <v>30239</v>
          </cell>
          <cell r="I31">
            <v>9831</v>
          </cell>
          <cell r="P31">
            <v>3300</v>
          </cell>
        </row>
        <row r="32">
          <cell r="F32">
            <v>32965</v>
          </cell>
          <cell r="I32">
            <v>9420</v>
          </cell>
          <cell r="P32">
            <v>480</v>
          </cell>
        </row>
        <row r="33">
          <cell r="F33">
            <v>60002</v>
          </cell>
          <cell r="I33">
            <v>13530</v>
          </cell>
          <cell r="P33">
            <v>6200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3280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34</v>
          </cell>
          <cell r="R8">
            <v>17</v>
          </cell>
        </row>
        <row r="9">
          <cell r="L9">
            <v>17</v>
          </cell>
          <cell r="R9">
            <v>17</v>
          </cell>
        </row>
        <row r="10">
          <cell r="F10">
            <v>51</v>
          </cell>
          <cell r="L10">
            <v>34</v>
          </cell>
          <cell r="R10">
            <v>17</v>
          </cell>
        </row>
        <row r="11">
          <cell r="F11">
            <v>17</v>
          </cell>
          <cell r="L11">
            <v>51</v>
          </cell>
          <cell r="R11">
            <v>0</v>
          </cell>
          <cell r="X11">
            <v>0</v>
          </cell>
        </row>
        <row r="12">
          <cell r="F12"/>
          <cell r="L12">
            <v>68</v>
          </cell>
          <cell r="R12">
            <v>17</v>
          </cell>
        </row>
        <row r="13">
          <cell r="F13">
            <v>0</v>
          </cell>
          <cell r="L13">
            <v>17</v>
          </cell>
          <cell r="X13">
            <v>0</v>
          </cell>
        </row>
        <row r="14">
          <cell r="F14">
            <v>0</v>
          </cell>
          <cell r="L14">
            <v>17</v>
          </cell>
          <cell r="X14">
            <v>17</v>
          </cell>
        </row>
        <row r="15">
          <cell r="L15">
            <v>51</v>
          </cell>
          <cell r="R15">
            <v>0</v>
          </cell>
        </row>
        <row r="16">
          <cell r="L16">
            <v>34</v>
          </cell>
          <cell r="R16">
            <v>17</v>
          </cell>
          <cell r="X16">
            <v>0</v>
          </cell>
        </row>
        <row r="17">
          <cell r="L17">
            <v>0</v>
          </cell>
          <cell r="R17">
            <v>0</v>
          </cell>
          <cell r="X17">
            <v>51</v>
          </cell>
        </row>
        <row r="18">
          <cell r="L18">
            <v>0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0</v>
          </cell>
        </row>
        <row r="20">
          <cell r="L20">
            <v>17</v>
          </cell>
          <cell r="R20">
            <v>0</v>
          </cell>
          <cell r="X20">
            <v>34</v>
          </cell>
        </row>
        <row r="21">
          <cell r="L21">
            <v>0</v>
          </cell>
          <cell r="R21">
            <v>0</v>
          </cell>
          <cell r="X21">
            <v>51</v>
          </cell>
        </row>
        <row r="22">
          <cell r="L22">
            <v>34</v>
          </cell>
          <cell r="R22">
            <v>17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17</v>
          </cell>
          <cell r="R25">
            <v>0</v>
          </cell>
          <cell r="X25">
            <v>51</v>
          </cell>
        </row>
        <row r="26">
          <cell r="L26">
            <v>34</v>
          </cell>
          <cell r="R26">
            <v>0</v>
          </cell>
          <cell r="X26">
            <v>51</v>
          </cell>
        </row>
        <row r="27">
          <cell r="L27">
            <v>0</v>
          </cell>
          <cell r="R27">
            <v>0</v>
          </cell>
          <cell r="X27">
            <v>51</v>
          </cell>
        </row>
        <row r="28">
          <cell r="L28">
            <v>34</v>
          </cell>
          <cell r="R28">
            <v>17</v>
          </cell>
          <cell r="X28">
            <v>0</v>
          </cell>
        </row>
        <row r="29">
          <cell r="F29">
            <v>0</v>
          </cell>
          <cell r="L29">
            <v>17</v>
          </cell>
          <cell r="R29">
            <v>17</v>
          </cell>
          <cell r="X29">
            <v>17</v>
          </cell>
        </row>
        <row r="30">
          <cell r="L30">
            <v>17</v>
          </cell>
          <cell r="R30">
            <v>0</v>
          </cell>
        </row>
        <row r="31">
          <cell r="L31">
            <v>0</v>
          </cell>
          <cell r="R31">
            <v>0</v>
          </cell>
        </row>
        <row r="32">
          <cell r="L32">
            <v>51</v>
          </cell>
          <cell r="R32">
            <v>0</v>
          </cell>
        </row>
        <row r="33">
          <cell r="L33">
            <v>34</v>
          </cell>
          <cell r="R33">
            <v>17</v>
          </cell>
        </row>
        <row r="34">
          <cell r="L34">
            <v>0</v>
          </cell>
          <cell r="R34">
            <v>0</v>
          </cell>
        </row>
        <row r="35">
          <cell r="F35">
            <v>0</v>
          </cell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27030</v>
          </cell>
          <cell r="I7">
            <v>7365</v>
          </cell>
          <cell r="P7">
            <v>2230</v>
          </cell>
        </row>
        <row r="8">
          <cell r="F8">
            <v>31599</v>
          </cell>
          <cell r="I8">
            <v>9695</v>
          </cell>
          <cell r="P8">
            <v>2620</v>
          </cell>
        </row>
        <row r="9">
          <cell r="C9">
            <v>41263</v>
          </cell>
          <cell r="F9">
            <v>22483</v>
          </cell>
          <cell r="I9">
            <v>4645</v>
          </cell>
        </row>
        <row r="10">
          <cell r="C10">
            <v>2719</v>
          </cell>
          <cell r="F10">
            <v>23541</v>
          </cell>
          <cell r="I10">
            <v>7419</v>
          </cell>
          <cell r="L10">
            <v>3301</v>
          </cell>
          <cell r="P10">
            <v>3166</v>
          </cell>
        </row>
        <row r="11">
          <cell r="C11">
            <v>0</v>
          </cell>
          <cell r="F11">
            <v>44723</v>
          </cell>
          <cell r="I11">
            <v>13669</v>
          </cell>
          <cell r="P11">
            <v>3980</v>
          </cell>
        </row>
        <row r="12">
          <cell r="C12">
            <v>4294</v>
          </cell>
          <cell r="F12">
            <v>25911</v>
          </cell>
          <cell r="L12">
            <v>9202</v>
          </cell>
          <cell r="P12">
            <v>2746</v>
          </cell>
        </row>
        <row r="13">
          <cell r="C13">
            <v>8544</v>
          </cell>
          <cell r="F13">
            <v>20026</v>
          </cell>
          <cell r="L13">
            <v>20466</v>
          </cell>
          <cell r="P13">
            <v>3200</v>
          </cell>
        </row>
        <row r="14">
          <cell r="F14">
            <v>48431</v>
          </cell>
          <cell r="I14">
            <v>13419</v>
          </cell>
          <cell r="P14">
            <v>3760</v>
          </cell>
        </row>
        <row r="15">
          <cell r="F15">
            <v>41000</v>
          </cell>
          <cell r="I15">
            <v>10500</v>
          </cell>
          <cell r="L15">
            <v>32000</v>
          </cell>
          <cell r="P15">
            <v>0</v>
          </cell>
        </row>
        <row r="16">
          <cell r="F16">
            <v>7948</v>
          </cell>
          <cell r="I16">
            <v>3774</v>
          </cell>
          <cell r="L16">
            <v>55279</v>
          </cell>
          <cell r="P16">
            <v>6012</v>
          </cell>
        </row>
        <row r="17">
          <cell r="F17">
            <v>10587</v>
          </cell>
          <cell r="I17">
            <v>2836</v>
          </cell>
          <cell r="L17">
            <v>4945</v>
          </cell>
          <cell r="P17">
            <v>1532</v>
          </cell>
        </row>
        <row r="18">
          <cell r="F18">
            <v>4179</v>
          </cell>
          <cell r="I18">
            <v>1106</v>
          </cell>
          <cell r="P18">
            <v>468</v>
          </cell>
        </row>
        <row r="19">
          <cell r="F19">
            <v>3731</v>
          </cell>
          <cell r="I19">
            <v>1063</v>
          </cell>
          <cell r="L19">
            <v>7108</v>
          </cell>
          <cell r="P19">
            <v>1338</v>
          </cell>
        </row>
        <row r="20">
          <cell r="F20">
            <v>13424</v>
          </cell>
          <cell r="I20">
            <v>6843</v>
          </cell>
          <cell r="L20">
            <v>22980</v>
          </cell>
          <cell r="P20">
            <v>4184</v>
          </cell>
        </row>
        <row r="21">
          <cell r="F21">
            <v>8741</v>
          </cell>
          <cell r="I21">
            <v>1232</v>
          </cell>
          <cell r="P21">
            <v>740</v>
          </cell>
        </row>
        <row r="22">
          <cell r="C22">
            <v>284</v>
          </cell>
          <cell r="F22">
            <v>2211</v>
          </cell>
          <cell r="L22">
            <v>9159</v>
          </cell>
        </row>
        <row r="23">
          <cell r="F23">
            <v>4139</v>
          </cell>
          <cell r="L23">
            <v>5241</v>
          </cell>
          <cell r="P23">
            <v>660</v>
          </cell>
        </row>
        <row r="24">
          <cell r="F24">
            <v>14471</v>
          </cell>
          <cell r="I24">
            <v>2533</v>
          </cell>
          <cell r="L24">
            <v>53243</v>
          </cell>
          <cell r="P24">
            <v>5633</v>
          </cell>
        </row>
        <row r="25">
          <cell r="F25">
            <v>18801</v>
          </cell>
          <cell r="I25">
            <v>3582</v>
          </cell>
          <cell r="L25">
            <v>55965</v>
          </cell>
        </row>
        <row r="26">
          <cell r="F26">
            <v>12346</v>
          </cell>
          <cell r="I26">
            <v>1754</v>
          </cell>
          <cell r="L26">
            <v>27927</v>
          </cell>
          <cell r="P26">
            <v>3100</v>
          </cell>
        </row>
        <row r="27">
          <cell r="F27">
            <v>8183</v>
          </cell>
          <cell r="I27">
            <v>1954</v>
          </cell>
          <cell r="L27">
            <v>28779</v>
          </cell>
          <cell r="P27">
            <v>3230</v>
          </cell>
        </row>
        <row r="28">
          <cell r="C28">
            <v>3955</v>
          </cell>
          <cell r="F28">
            <v>9524</v>
          </cell>
          <cell r="I28">
            <v>1630</v>
          </cell>
          <cell r="L28">
            <v>16526</v>
          </cell>
          <cell r="P28">
            <v>1380</v>
          </cell>
        </row>
        <row r="29">
          <cell r="F29">
            <v>5923</v>
          </cell>
          <cell r="I29">
            <v>1475</v>
          </cell>
          <cell r="P29">
            <v>500</v>
          </cell>
        </row>
        <row r="30">
          <cell r="F30">
            <v>30467</v>
          </cell>
          <cell r="I30">
            <v>10127</v>
          </cell>
          <cell r="P30">
            <v>1480</v>
          </cell>
        </row>
        <row r="31">
          <cell r="F31">
            <v>31667</v>
          </cell>
          <cell r="I31">
            <v>9988</v>
          </cell>
          <cell r="P31">
            <v>3500</v>
          </cell>
        </row>
        <row r="32">
          <cell r="F32">
            <v>36715</v>
          </cell>
          <cell r="I32">
            <v>9999</v>
          </cell>
          <cell r="P32">
            <v>495</v>
          </cell>
        </row>
        <row r="33">
          <cell r="F33">
            <v>64320</v>
          </cell>
          <cell r="I33">
            <v>15784</v>
          </cell>
          <cell r="P33">
            <v>6600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3980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51</v>
          </cell>
          <cell r="R8">
            <v>0</v>
          </cell>
        </row>
        <row r="9">
          <cell r="L9">
            <v>34</v>
          </cell>
          <cell r="R9">
            <v>0</v>
          </cell>
        </row>
        <row r="10">
          <cell r="F10">
            <v>17</v>
          </cell>
          <cell r="L10">
            <v>17</v>
          </cell>
          <cell r="R10">
            <v>0</v>
          </cell>
        </row>
        <row r="11">
          <cell r="F11">
            <v>17</v>
          </cell>
          <cell r="L11">
            <v>34</v>
          </cell>
          <cell r="R11">
            <v>17</v>
          </cell>
          <cell r="X11">
            <v>0</v>
          </cell>
        </row>
        <row r="12">
          <cell r="F12"/>
          <cell r="L12">
            <v>34</v>
          </cell>
          <cell r="R12">
            <v>17</v>
          </cell>
        </row>
        <row r="13">
          <cell r="F13">
            <v>17</v>
          </cell>
          <cell r="L13">
            <v>34</v>
          </cell>
          <cell r="X13">
            <v>17</v>
          </cell>
        </row>
        <row r="14">
          <cell r="F14">
            <v>17</v>
          </cell>
          <cell r="L14">
            <v>34</v>
          </cell>
          <cell r="X14">
            <v>34</v>
          </cell>
        </row>
        <row r="15">
          <cell r="L15">
            <v>68</v>
          </cell>
          <cell r="R15">
            <v>34</v>
          </cell>
        </row>
        <row r="16">
          <cell r="L16">
            <v>51</v>
          </cell>
          <cell r="R16">
            <v>0</v>
          </cell>
          <cell r="X16">
            <v>51</v>
          </cell>
        </row>
        <row r="17">
          <cell r="L17">
            <v>17</v>
          </cell>
          <cell r="R17">
            <v>0</v>
          </cell>
          <cell r="X17">
            <v>34</v>
          </cell>
        </row>
        <row r="18">
          <cell r="L18">
            <v>17</v>
          </cell>
          <cell r="R18">
            <v>17</v>
          </cell>
          <cell r="X18">
            <v>0</v>
          </cell>
        </row>
        <row r="19">
          <cell r="L19">
            <v>17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34</v>
          </cell>
          <cell r="R21">
            <v>17</v>
          </cell>
          <cell r="X21">
            <v>0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0</v>
          </cell>
          <cell r="R25">
            <v>0</v>
          </cell>
          <cell r="X25">
            <v>51</v>
          </cell>
        </row>
        <row r="26">
          <cell r="L26">
            <v>0</v>
          </cell>
          <cell r="R26">
            <v>0</v>
          </cell>
          <cell r="X26">
            <v>51</v>
          </cell>
        </row>
        <row r="27">
          <cell r="L27">
            <v>0</v>
          </cell>
          <cell r="R27">
            <v>0</v>
          </cell>
          <cell r="X27">
            <v>17</v>
          </cell>
        </row>
        <row r="28">
          <cell r="L28">
            <v>0</v>
          </cell>
          <cell r="R28">
            <v>0</v>
          </cell>
          <cell r="X28">
            <v>34</v>
          </cell>
        </row>
        <row r="29">
          <cell r="F29">
            <v>17</v>
          </cell>
          <cell r="L29">
            <v>17</v>
          </cell>
          <cell r="R29">
            <v>0</v>
          </cell>
          <cell r="X29">
            <v>17</v>
          </cell>
        </row>
        <row r="30">
          <cell r="L30">
            <v>17</v>
          </cell>
          <cell r="R30">
            <v>0</v>
          </cell>
        </row>
        <row r="31">
          <cell r="L31">
            <v>85</v>
          </cell>
          <cell r="R31">
            <v>17</v>
          </cell>
        </row>
        <row r="32">
          <cell r="L32">
            <v>34</v>
          </cell>
          <cell r="R32">
            <v>17</v>
          </cell>
        </row>
        <row r="33">
          <cell r="L33">
            <v>51</v>
          </cell>
          <cell r="R33">
            <v>0</v>
          </cell>
        </row>
        <row r="34">
          <cell r="L34">
            <v>136</v>
          </cell>
          <cell r="R34">
            <v>17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32858</v>
          </cell>
          <cell r="I7">
            <v>13346</v>
          </cell>
          <cell r="P7">
            <v>3000</v>
          </cell>
        </row>
        <row r="8">
          <cell r="F8">
            <v>34288</v>
          </cell>
          <cell r="I8">
            <v>12364</v>
          </cell>
          <cell r="P8">
            <v>2960</v>
          </cell>
        </row>
        <row r="9">
          <cell r="C9">
            <v>42204</v>
          </cell>
          <cell r="F9">
            <v>24179</v>
          </cell>
          <cell r="I9">
            <v>5062</v>
          </cell>
        </row>
        <row r="10">
          <cell r="C10">
            <v>3311</v>
          </cell>
          <cell r="F10">
            <v>23871</v>
          </cell>
          <cell r="I10">
            <v>8342</v>
          </cell>
          <cell r="L10">
            <v>3847</v>
          </cell>
          <cell r="P10">
            <v>3340</v>
          </cell>
        </row>
        <row r="11">
          <cell r="C11">
            <v>0</v>
          </cell>
          <cell r="F11">
            <v>50793</v>
          </cell>
          <cell r="I11">
            <v>13212</v>
          </cell>
          <cell r="P11">
            <v>4400</v>
          </cell>
        </row>
        <row r="12">
          <cell r="C12">
            <v>6547</v>
          </cell>
          <cell r="F12">
            <v>25458</v>
          </cell>
          <cell r="L12">
            <v>12547</v>
          </cell>
          <cell r="P12">
            <v>0</v>
          </cell>
        </row>
        <row r="13">
          <cell r="C13">
            <v>9545</v>
          </cell>
          <cell r="F13">
            <v>32280</v>
          </cell>
          <cell r="L13">
            <v>23010</v>
          </cell>
          <cell r="P13">
            <v>4250</v>
          </cell>
        </row>
        <row r="14">
          <cell r="F14">
            <v>67136</v>
          </cell>
          <cell r="I14">
            <v>15479</v>
          </cell>
          <cell r="P14">
            <v>5010</v>
          </cell>
        </row>
        <row r="15">
          <cell r="F15">
            <v>40200</v>
          </cell>
          <cell r="I15">
            <v>11400</v>
          </cell>
          <cell r="L15">
            <v>33800</v>
          </cell>
          <cell r="P15">
            <v>0</v>
          </cell>
        </row>
        <row r="16">
          <cell r="F16">
            <v>10572</v>
          </cell>
          <cell r="I16">
            <v>4945</v>
          </cell>
          <cell r="L16">
            <v>50180</v>
          </cell>
          <cell r="P16">
            <v>6738</v>
          </cell>
        </row>
        <row r="17">
          <cell r="F17">
            <v>16560</v>
          </cell>
          <cell r="I17">
            <v>7417</v>
          </cell>
          <cell r="L17">
            <v>3669</v>
          </cell>
          <cell r="P17">
            <v>2480</v>
          </cell>
        </row>
        <row r="18">
          <cell r="F18">
            <v>4620</v>
          </cell>
          <cell r="I18">
            <v>1123</v>
          </cell>
          <cell r="P18">
            <v>463</v>
          </cell>
        </row>
        <row r="19">
          <cell r="F19">
            <v>4219</v>
          </cell>
          <cell r="I19">
            <v>1492</v>
          </cell>
          <cell r="L19">
            <v>5947</v>
          </cell>
          <cell r="P19">
            <v>1315</v>
          </cell>
        </row>
        <row r="20">
          <cell r="F20">
            <v>26988</v>
          </cell>
          <cell r="I20">
            <v>9486</v>
          </cell>
          <cell r="L20">
            <v>24940</v>
          </cell>
          <cell r="P20">
            <v>5080</v>
          </cell>
        </row>
        <row r="21">
          <cell r="F21">
            <v>10009</v>
          </cell>
          <cell r="I21">
            <v>2094</v>
          </cell>
          <cell r="P21">
            <v>930</v>
          </cell>
        </row>
        <row r="22">
          <cell r="C22">
            <v>679</v>
          </cell>
          <cell r="F22">
            <v>2882</v>
          </cell>
          <cell r="L22">
            <v>9131</v>
          </cell>
        </row>
        <row r="23">
          <cell r="F23">
            <v>4584</v>
          </cell>
          <cell r="L23">
            <v>4191</v>
          </cell>
          <cell r="P23">
            <v>590</v>
          </cell>
        </row>
        <row r="24">
          <cell r="F24">
            <v>14731</v>
          </cell>
          <cell r="I24">
            <v>2459</v>
          </cell>
          <cell r="L24">
            <v>51305</v>
          </cell>
          <cell r="P24">
            <v>5470</v>
          </cell>
        </row>
        <row r="25">
          <cell r="F25">
            <v>28339</v>
          </cell>
          <cell r="I25">
            <v>5886</v>
          </cell>
          <cell r="L25">
            <v>54500</v>
          </cell>
        </row>
        <row r="26">
          <cell r="F26">
            <v>15060</v>
          </cell>
          <cell r="I26">
            <v>2780</v>
          </cell>
          <cell r="L26">
            <v>26421</v>
          </cell>
          <cell r="P26">
            <v>3170</v>
          </cell>
        </row>
        <row r="27">
          <cell r="F27">
            <v>12446</v>
          </cell>
          <cell r="I27">
            <v>1691</v>
          </cell>
          <cell r="L27">
            <v>23595</v>
          </cell>
          <cell r="P27">
            <v>3115</v>
          </cell>
        </row>
        <row r="28">
          <cell r="C28">
            <v>4465</v>
          </cell>
          <cell r="F28">
            <v>11394</v>
          </cell>
          <cell r="I28">
            <v>2241</v>
          </cell>
          <cell r="L28">
            <v>14958</v>
          </cell>
          <cell r="P28">
            <v>1450</v>
          </cell>
        </row>
        <row r="29">
          <cell r="F29">
            <v>9804</v>
          </cell>
          <cell r="I29">
            <v>3229</v>
          </cell>
          <cell r="P29">
            <v>870</v>
          </cell>
        </row>
        <row r="30">
          <cell r="F30">
            <v>39986</v>
          </cell>
          <cell r="I30">
            <v>15357</v>
          </cell>
          <cell r="P30">
            <v>2020</v>
          </cell>
        </row>
        <row r="31">
          <cell r="F31">
            <v>32849</v>
          </cell>
          <cell r="I31">
            <v>11805</v>
          </cell>
          <cell r="P31">
            <v>3600</v>
          </cell>
        </row>
        <row r="32">
          <cell r="F32">
            <v>37845</v>
          </cell>
          <cell r="I32">
            <v>10450</v>
          </cell>
          <cell r="P32">
            <v>540</v>
          </cell>
        </row>
        <row r="33">
          <cell r="F33">
            <v>63311</v>
          </cell>
          <cell r="I33">
            <v>14865</v>
          </cell>
          <cell r="P33">
            <v>6450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4400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17</v>
          </cell>
          <cell r="R8">
            <v>17</v>
          </cell>
        </row>
        <row r="9">
          <cell r="L9">
            <v>34</v>
          </cell>
          <cell r="R9">
            <v>17</v>
          </cell>
        </row>
        <row r="10">
          <cell r="F10">
            <v>51</v>
          </cell>
          <cell r="L10">
            <v>34</v>
          </cell>
          <cell r="R10">
            <v>0</v>
          </cell>
        </row>
        <row r="11">
          <cell r="F11">
            <v>0</v>
          </cell>
          <cell r="L11">
            <v>17</v>
          </cell>
          <cell r="R11">
            <v>0</v>
          </cell>
          <cell r="X11">
            <v>0</v>
          </cell>
        </row>
        <row r="12">
          <cell r="F12"/>
          <cell r="L12">
            <v>51</v>
          </cell>
          <cell r="R12">
            <v>0</v>
          </cell>
        </row>
        <row r="13">
          <cell r="F13">
            <v>0</v>
          </cell>
          <cell r="L13">
            <v>17</v>
          </cell>
          <cell r="X13">
            <v>0</v>
          </cell>
        </row>
        <row r="14">
          <cell r="F14">
            <v>0</v>
          </cell>
          <cell r="L14">
            <v>17</v>
          </cell>
          <cell r="X14">
            <v>17</v>
          </cell>
        </row>
        <row r="15">
          <cell r="L15">
            <v>51</v>
          </cell>
          <cell r="R15">
            <v>0</v>
          </cell>
        </row>
        <row r="16">
          <cell r="L16">
            <v>34</v>
          </cell>
          <cell r="R16">
            <v>17</v>
          </cell>
          <cell r="X16">
            <v>0</v>
          </cell>
        </row>
        <row r="17">
          <cell r="L17">
            <v>17</v>
          </cell>
          <cell r="R17">
            <v>17</v>
          </cell>
          <cell r="X17">
            <v>68</v>
          </cell>
        </row>
        <row r="18">
          <cell r="L18">
            <v>0</v>
          </cell>
          <cell r="R18">
            <v>0</v>
          </cell>
          <cell r="X18">
            <v>0</v>
          </cell>
        </row>
        <row r="19">
          <cell r="L19">
            <v>0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51</v>
          </cell>
          <cell r="R21">
            <v>0</v>
          </cell>
          <cell r="X21">
            <v>51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17</v>
          </cell>
        </row>
        <row r="24">
          <cell r="L24">
            <v>0</v>
          </cell>
          <cell r="X24">
            <v>34</v>
          </cell>
        </row>
        <row r="25">
          <cell r="L25">
            <v>17</v>
          </cell>
          <cell r="R25">
            <v>17</v>
          </cell>
          <cell r="X25">
            <v>51</v>
          </cell>
        </row>
        <row r="26">
          <cell r="L26">
            <v>34</v>
          </cell>
          <cell r="R26">
            <v>17</v>
          </cell>
          <cell r="X26">
            <v>17</v>
          </cell>
        </row>
        <row r="27">
          <cell r="L27">
            <v>34</v>
          </cell>
          <cell r="R27">
            <v>17</v>
          </cell>
          <cell r="X27">
            <v>0</v>
          </cell>
        </row>
        <row r="28">
          <cell r="L28">
            <v>0</v>
          </cell>
          <cell r="R28">
            <v>0</v>
          </cell>
          <cell r="X28">
            <v>0</v>
          </cell>
        </row>
        <row r="29">
          <cell r="F29">
            <v>0</v>
          </cell>
          <cell r="L29">
            <v>0</v>
          </cell>
          <cell r="R29">
            <v>0</v>
          </cell>
          <cell r="X29">
            <v>0</v>
          </cell>
        </row>
        <row r="30">
          <cell r="L30">
            <v>0</v>
          </cell>
          <cell r="R30">
            <v>17</v>
          </cell>
        </row>
        <row r="31">
          <cell r="L31">
            <v>34</v>
          </cell>
          <cell r="R31">
            <v>17</v>
          </cell>
        </row>
        <row r="32">
          <cell r="L32">
            <v>68</v>
          </cell>
          <cell r="R32">
            <v>34</v>
          </cell>
        </row>
        <row r="33">
          <cell r="L33">
            <v>34</v>
          </cell>
          <cell r="R33">
            <v>17</v>
          </cell>
        </row>
        <row r="34">
          <cell r="L34">
            <v>85</v>
          </cell>
          <cell r="R34">
            <v>17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24377</v>
          </cell>
          <cell r="I7">
            <v>9675</v>
          </cell>
          <cell r="P7">
            <v>2200</v>
          </cell>
        </row>
        <row r="8">
          <cell r="F8">
            <v>24479</v>
          </cell>
          <cell r="I8">
            <v>8703</v>
          </cell>
          <cell r="P8">
            <v>1920</v>
          </cell>
        </row>
        <row r="9">
          <cell r="C9">
            <v>37766</v>
          </cell>
          <cell r="F9">
            <v>21814</v>
          </cell>
          <cell r="I9">
            <v>3521</v>
          </cell>
        </row>
        <row r="10">
          <cell r="C10">
            <v>3424</v>
          </cell>
          <cell r="F10">
            <v>22124</v>
          </cell>
          <cell r="I10">
            <v>8631</v>
          </cell>
          <cell r="L10">
            <v>2672</v>
          </cell>
          <cell r="P10">
            <v>3126</v>
          </cell>
        </row>
        <row r="11">
          <cell r="C11">
            <v>0</v>
          </cell>
          <cell r="F11">
            <v>39669</v>
          </cell>
          <cell r="I11">
            <v>12391</v>
          </cell>
          <cell r="P11">
            <v>3470</v>
          </cell>
        </row>
        <row r="12">
          <cell r="C12">
            <v>4753</v>
          </cell>
          <cell r="F12">
            <v>26296</v>
          </cell>
          <cell r="L12">
            <v>5856</v>
          </cell>
          <cell r="P12">
            <v>2725</v>
          </cell>
        </row>
        <row r="13">
          <cell r="C13">
            <v>7166</v>
          </cell>
          <cell r="F13">
            <v>22412</v>
          </cell>
          <cell r="L13">
            <v>14818</v>
          </cell>
          <cell r="P13">
            <v>2850</v>
          </cell>
        </row>
        <row r="14">
          <cell r="F14">
            <v>43696</v>
          </cell>
          <cell r="I14">
            <v>11989</v>
          </cell>
          <cell r="P14">
            <v>3430</v>
          </cell>
        </row>
        <row r="15">
          <cell r="F15">
            <v>41222</v>
          </cell>
          <cell r="I15">
            <v>11123</v>
          </cell>
          <cell r="L15">
            <v>32195</v>
          </cell>
          <cell r="P15">
            <v>0</v>
          </cell>
        </row>
        <row r="16">
          <cell r="F16">
            <v>8914</v>
          </cell>
          <cell r="I16">
            <v>5382</v>
          </cell>
          <cell r="L16">
            <v>43968</v>
          </cell>
          <cell r="P16">
            <v>5010</v>
          </cell>
        </row>
        <row r="17">
          <cell r="F17">
            <v>12680</v>
          </cell>
          <cell r="I17">
            <v>3797</v>
          </cell>
          <cell r="L17">
            <v>4766</v>
          </cell>
          <cell r="P17">
            <v>1795</v>
          </cell>
        </row>
        <row r="18">
          <cell r="F18">
            <v>3399</v>
          </cell>
          <cell r="I18">
            <v>1655</v>
          </cell>
          <cell r="P18">
            <v>496</v>
          </cell>
        </row>
        <row r="19">
          <cell r="F19">
            <v>3128</v>
          </cell>
          <cell r="I19">
            <v>1203</v>
          </cell>
          <cell r="L19">
            <v>5902</v>
          </cell>
          <cell r="P19">
            <v>1150</v>
          </cell>
        </row>
        <row r="20">
          <cell r="F20">
            <v>24792</v>
          </cell>
          <cell r="I20">
            <v>9039</v>
          </cell>
          <cell r="L20">
            <v>17230</v>
          </cell>
          <cell r="P20">
            <v>4170</v>
          </cell>
        </row>
        <row r="21">
          <cell r="F21">
            <v>6710</v>
          </cell>
          <cell r="I21">
            <v>1564</v>
          </cell>
          <cell r="P21">
            <v>710</v>
          </cell>
        </row>
        <row r="22">
          <cell r="C22">
            <v>1004</v>
          </cell>
          <cell r="F22">
            <v>3469</v>
          </cell>
          <cell r="L22">
            <v>9494</v>
          </cell>
        </row>
        <row r="23">
          <cell r="F23">
            <v>6972</v>
          </cell>
          <cell r="L23">
            <v>8564</v>
          </cell>
          <cell r="P23">
            <v>1040</v>
          </cell>
        </row>
        <row r="24">
          <cell r="F24">
            <v>13346</v>
          </cell>
          <cell r="I24">
            <v>1041</v>
          </cell>
          <cell r="L24">
            <v>42216</v>
          </cell>
          <cell r="P24">
            <v>4610</v>
          </cell>
        </row>
        <row r="25">
          <cell r="F25">
            <v>14425</v>
          </cell>
          <cell r="L25">
            <v>33955</v>
          </cell>
          <cell r="P25">
            <v>4065</v>
          </cell>
        </row>
        <row r="26">
          <cell r="F26">
            <v>12735</v>
          </cell>
          <cell r="I26">
            <v>1887</v>
          </cell>
          <cell r="L26">
            <v>17940</v>
          </cell>
          <cell r="P26">
            <v>2364</v>
          </cell>
        </row>
        <row r="27">
          <cell r="F27">
            <v>8397</v>
          </cell>
          <cell r="I27">
            <v>1537</v>
          </cell>
          <cell r="L27">
            <v>18389</v>
          </cell>
          <cell r="P27">
            <v>2410</v>
          </cell>
        </row>
        <row r="28">
          <cell r="C28">
            <v>3869</v>
          </cell>
          <cell r="F28">
            <v>7933</v>
          </cell>
          <cell r="I28">
            <v>1688</v>
          </cell>
          <cell r="L28">
            <v>12483</v>
          </cell>
          <cell r="P28">
            <v>1100</v>
          </cell>
        </row>
        <row r="29">
          <cell r="F29">
            <v>3848</v>
          </cell>
          <cell r="I29">
            <v>1159</v>
          </cell>
          <cell r="P29">
            <v>400</v>
          </cell>
        </row>
        <row r="30">
          <cell r="F30">
            <v>22785</v>
          </cell>
          <cell r="I30">
            <v>9457</v>
          </cell>
          <cell r="P30">
            <v>1190</v>
          </cell>
        </row>
        <row r="31">
          <cell r="F31">
            <v>26021</v>
          </cell>
          <cell r="I31">
            <v>8894</v>
          </cell>
          <cell r="P31">
            <v>2900</v>
          </cell>
        </row>
        <row r="32">
          <cell r="F32">
            <v>33728</v>
          </cell>
          <cell r="I32">
            <v>10133</v>
          </cell>
          <cell r="P32">
            <v>480</v>
          </cell>
        </row>
        <row r="33">
          <cell r="F33">
            <v>54117</v>
          </cell>
          <cell r="I33">
            <v>12883</v>
          </cell>
          <cell r="P33">
            <v>5520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3470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التمام الصباحي"/>
      <sheetName val="المبيعات"/>
      <sheetName val="موقف المحطات"/>
      <sheetName val="أخذ التمام الصباحي"/>
      <sheetName val="تمام محطات الوكلاء"/>
      <sheetName val="عائد محطات الوكلاء"/>
      <sheetName val="المستودعات"/>
      <sheetName val="خطة الإمداد"/>
      <sheetName val="الاحتياجات اكسس"/>
      <sheetName val="سعت 1700"/>
      <sheetName val="سعت 2200"/>
      <sheetName val="احتياجات المحطات"/>
      <sheetName val="المسافات المقطوعة"/>
      <sheetName val="منطقة القاهرة"/>
      <sheetName val="القاهرة اكسس"/>
      <sheetName val="منطقة السويس"/>
      <sheetName val="السويس اكسس"/>
      <sheetName val="منطقة الاسكندرية"/>
      <sheetName val="الاسكندرية اكسس"/>
      <sheetName val="منطقة طنطا"/>
      <sheetName val="منطقة الزقاريق"/>
      <sheetName val="توزيع الخطة"/>
      <sheetName val="Sheet1"/>
      <sheetName val="طنطا اكسس"/>
    </sheetNames>
    <sheetDataSet>
      <sheetData sheetId="0">
        <row r="8">
          <cell r="L8">
            <v>0</v>
          </cell>
          <cell r="R8">
            <v>0</v>
          </cell>
        </row>
        <row r="9">
          <cell r="L9">
            <v>34</v>
          </cell>
          <cell r="R9">
            <v>17</v>
          </cell>
        </row>
        <row r="10">
          <cell r="F10">
            <v>34</v>
          </cell>
          <cell r="L10">
            <v>17</v>
          </cell>
          <cell r="R10">
            <v>0</v>
          </cell>
        </row>
        <row r="11">
          <cell r="F11">
            <v>0</v>
          </cell>
          <cell r="L11">
            <v>34</v>
          </cell>
          <cell r="R11">
            <v>17</v>
          </cell>
          <cell r="X11">
            <v>0</v>
          </cell>
        </row>
        <row r="12">
          <cell r="F12"/>
          <cell r="L12">
            <v>34</v>
          </cell>
          <cell r="R12">
            <v>17</v>
          </cell>
        </row>
        <row r="13">
          <cell r="F13">
            <v>0</v>
          </cell>
          <cell r="L13">
            <v>17</v>
          </cell>
          <cell r="X13">
            <v>0</v>
          </cell>
        </row>
        <row r="14">
          <cell r="F14">
            <v>0</v>
          </cell>
          <cell r="L14">
            <v>17</v>
          </cell>
          <cell r="X14">
            <v>17</v>
          </cell>
        </row>
        <row r="15">
          <cell r="L15">
            <v>34</v>
          </cell>
          <cell r="R15">
            <v>17</v>
          </cell>
        </row>
        <row r="16">
          <cell r="L16">
            <v>0</v>
          </cell>
          <cell r="R16">
            <v>17</v>
          </cell>
          <cell r="X16">
            <v>34</v>
          </cell>
        </row>
        <row r="17">
          <cell r="L17">
            <v>0</v>
          </cell>
          <cell r="R17">
            <v>0</v>
          </cell>
          <cell r="X17">
            <v>51</v>
          </cell>
        </row>
        <row r="18">
          <cell r="L18">
            <v>34</v>
          </cell>
          <cell r="R18">
            <v>0</v>
          </cell>
          <cell r="X18">
            <v>17</v>
          </cell>
        </row>
        <row r="19">
          <cell r="L19">
            <v>0</v>
          </cell>
          <cell r="R19">
            <v>0</v>
          </cell>
        </row>
        <row r="20">
          <cell r="L20">
            <v>0</v>
          </cell>
          <cell r="R20">
            <v>0</v>
          </cell>
          <cell r="X20">
            <v>0</v>
          </cell>
        </row>
        <row r="21">
          <cell r="L21">
            <v>17</v>
          </cell>
          <cell r="R21">
            <v>17</v>
          </cell>
          <cell r="X21">
            <v>17</v>
          </cell>
        </row>
        <row r="22">
          <cell r="L22">
            <v>0</v>
          </cell>
          <cell r="R22">
            <v>0</v>
          </cell>
        </row>
        <row r="23">
          <cell r="F23">
            <v>0</v>
          </cell>
          <cell r="L23">
            <v>0</v>
          </cell>
          <cell r="X23">
            <v>0</v>
          </cell>
        </row>
        <row r="24">
          <cell r="L24">
            <v>0</v>
          </cell>
          <cell r="X24">
            <v>0</v>
          </cell>
        </row>
        <row r="25">
          <cell r="L25">
            <v>34</v>
          </cell>
          <cell r="R25">
            <v>0</v>
          </cell>
          <cell r="X25">
            <v>68</v>
          </cell>
        </row>
        <row r="26">
          <cell r="L26">
            <v>0</v>
          </cell>
          <cell r="R26">
            <v>0</v>
          </cell>
          <cell r="X26">
            <v>51</v>
          </cell>
        </row>
        <row r="27">
          <cell r="L27">
            <v>0</v>
          </cell>
          <cell r="R27">
            <v>0</v>
          </cell>
          <cell r="X27">
            <v>51</v>
          </cell>
        </row>
        <row r="28">
          <cell r="L28">
            <v>0</v>
          </cell>
          <cell r="R28">
            <v>0</v>
          </cell>
          <cell r="X28">
            <v>51</v>
          </cell>
        </row>
        <row r="29">
          <cell r="F29">
            <v>0</v>
          </cell>
          <cell r="L29">
            <v>17</v>
          </cell>
          <cell r="R29">
            <v>0</v>
          </cell>
          <cell r="X29">
            <v>34</v>
          </cell>
        </row>
        <row r="30">
          <cell r="L30">
            <v>0</v>
          </cell>
          <cell r="R30">
            <v>0</v>
          </cell>
        </row>
        <row r="31">
          <cell r="L31">
            <v>34</v>
          </cell>
          <cell r="R31">
            <v>17</v>
          </cell>
        </row>
        <row r="32">
          <cell r="L32">
            <v>0</v>
          </cell>
          <cell r="R32">
            <v>0</v>
          </cell>
        </row>
        <row r="33">
          <cell r="L33">
            <v>34</v>
          </cell>
          <cell r="R33">
            <v>17</v>
          </cell>
        </row>
        <row r="34">
          <cell r="L34">
            <v>34</v>
          </cell>
          <cell r="R34">
            <v>17</v>
          </cell>
        </row>
        <row r="35">
          <cell r="F35"/>
          <cell r="L35">
            <v>0</v>
          </cell>
          <cell r="R35">
            <v>0</v>
          </cell>
        </row>
        <row r="36">
          <cell r="L36">
            <v>0</v>
          </cell>
          <cell r="R36">
            <v>0</v>
          </cell>
        </row>
        <row r="37">
          <cell r="L37">
            <v>0</v>
          </cell>
          <cell r="R37">
            <v>0</v>
          </cell>
        </row>
        <row r="38">
          <cell r="L38">
            <v>0</v>
          </cell>
          <cell r="R38">
            <v>0</v>
          </cell>
          <cell r="X38">
            <v>0</v>
          </cell>
        </row>
      </sheetData>
      <sheetData sheetId="1">
        <row r="7">
          <cell r="F7">
            <v>23622</v>
          </cell>
          <cell r="I7">
            <v>6589</v>
          </cell>
          <cell r="P7">
            <v>2000</v>
          </cell>
        </row>
        <row r="8">
          <cell r="F8">
            <v>28968</v>
          </cell>
          <cell r="I8">
            <v>9755</v>
          </cell>
          <cell r="P8">
            <v>2490</v>
          </cell>
        </row>
        <row r="9">
          <cell r="C9">
            <v>37644</v>
          </cell>
          <cell r="F9">
            <v>19223</v>
          </cell>
          <cell r="I9">
            <v>4049</v>
          </cell>
        </row>
        <row r="10">
          <cell r="C10">
            <v>3634</v>
          </cell>
          <cell r="F10">
            <v>27704</v>
          </cell>
          <cell r="I10">
            <v>8078</v>
          </cell>
          <cell r="L10">
            <v>3116</v>
          </cell>
          <cell r="P10">
            <v>3560</v>
          </cell>
        </row>
        <row r="11">
          <cell r="C11">
            <v>0</v>
          </cell>
          <cell r="F11">
            <v>32306</v>
          </cell>
          <cell r="I11">
            <v>9714</v>
          </cell>
          <cell r="P11">
            <v>3110</v>
          </cell>
        </row>
        <row r="12">
          <cell r="C12">
            <v>5003</v>
          </cell>
          <cell r="F12">
            <v>28798</v>
          </cell>
          <cell r="L12">
            <v>10258</v>
          </cell>
          <cell r="P12">
            <v>3135</v>
          </cell>
        </row>
        <row r="13">
          <cell r="C13">
            <v>6237</v>
          </cell>
          <cell r="F13">
            <v>16345</v>
          </cell>
          <cell r="L13">
            <v>19608</v>
          </cell>
          <cell r="P13">
            <v>2700</v>
          </cell>
        </row>
        <row r="14">
          <cell r="F14">
            <v>37843</v>
          </cell>
          <cell r="I14">
            <v>11470</v>
          </cell>
          <cell r="P14">
            <v>3010</v>
          </cell>
        </row>
        <row r="15">
          <cell r="F15">
            <v>32356</v>
          </cell>
          <cell r="I15">
            <v>11259</v>
          </cell>
          <cell r="L15">
            <v>28412</v>
          </cell>
          <cell r="P15">
            <v>0</v>
          </cell>
        </row>
        <row r="16">
          <cell r="F16">
            <v>9111</v>
          </cell>
          <cell r="I16">
            <v>6462</v>
          </cell>
          <cell r="L16">
            <v>51900</v>
          </cell>
          <cell r="P16">
            <v>6910</v>
          </cell>
        </row>
        <row r="17">
          <cell r="F17">
            <v>8994</v>
          </cell>
          <cell r="I17">
            <v>2511</v>
          </cell>
          <cell r="L17">
            <v>3566</v>
          </cell>
          <cell r="P17">
            <v>1300</v>
          </cell>
        </row>
        <row r="18">
          <cell r="F18">
            <v>5627</v>
          </cell>
          <cell r="I18">
            <v>2022</v>
          </cell>
          <cell r="P18">
            <v>754</v>
          </cell>
        </row>
        <row r="19">
          <cell r="F19">
            <v>4367</v>
          </cell>
          <cell r="I19">
            <v>1054</v>
          </cell>
          <cell r="L19">
            <v>6771</v>
          </cell>
          <cell r="P19">
            <v>1373</v>
          </cell>
        </row>
        <row r="20">
          <cell r="F20">
            <v>24023</v>
          </cell>
          <cell r="I20">
            <v>6369</v>
          </cell>
          <cell r="L20">
            <v>28318</v>
          </cell>
          <cell r="P20">
            <v>3769</v>
          </cell>
        </row>
        <row r="21">
          <cell r="F21">
            <v>8752</v>
          </cell>
          <cell r="I21">
            <v>1801</v>
          </cell>
          <cell r="P21">
            <v>900</v>
          </cell>
        </row>
        <row r="22">
          <cell r="C22">
            <v>766</v>
          </cell>
          <cell r="F22">
            <v>2047</v>
          </cell>
          <cell r="L22">
            <v>8427</v>
          </cell>
        </row>
        <row r="23">
          <cell r="F23">
            <v>5422</v>
          </cell>
          <cell r="L23">
            <v>5199</v>
          </cell>
          <cell r="P23">
            <v>730</v>
          </cell>
        </row>
        <row r="24">
          <cell r="F24">
            <v>16990</v>
          </cell>
          <cell r="I24">
            <v>2475</v>
          </cell>
          <cell r="L24">
            <v>50440</v>
          </cell>
          <cell r="P24">
            <v>5705</v>
          </cell>
        </row>
        <row r="25">
          <cell r="F25">
            <v>14519</v>
          </cell>
          <cell r="I25">
            <v>3130</v>
          </cell>
          <cell r="L25">
            <v>45488</v>
          </cell>
          <cell r="P25">
            <v>4705</v>
          </cell>
        </row>
        <row r="26">
          <cell r="F26">
            <v>13734</v>
          </cell>
          <cell r="I26">
            <v>1803</v>
          </cell>
          <cell r="L26">
            <v>26729</v>
          </cell>
          <cell r="P26">
            <v>3450</v>
          </cell>
        </row>
        <row r="27">
          <cell r="F27">
            <v>8867</v>
          </cell>
          <cell r="I27">
            <v>1860</v>
          </cell>
          <cell r="L27">
            <v>21969</v>
          </cell>
          <cell r="P27">
            <v>2760</v>
          </cell>
        </row>
        <row r="28">
          <cell r="C28">
            <v>4235</v>
          </cell>
          <cell r="F28">
            <v>8283</v>
          </cell>
          <cell r="I28">
            <v>1616</v>
          </cell>
          <cell r="L28">
            <v>13987</v>
          </cell>
          <cell r="P28">
            <v>1200</v>
          </cell>
        </row>
        <row r="29">
          <cell r="F29">
            <v>7411</v>
          </cell>
          <cell r="I29">
            <v>1958</v>
          </cell>
          <cell r="P29">
            <v>620</v>
          </cell>
        </row>
        <row r="30">
          <cell r="F30">
            <v>27118</v>
          </cell>
          <cell r="I30">
            <v>10512</v>
          </cell>
          <cell r="P30">
            <v>1370</v>
          </cell>
        </row>
        <row r="31">
          <cell r="F31">
            <v>32539</v>
          </cell>
          <cell r="I31">
            <v>9724</v>
          </cell>
          <cell r="P31">
            <v>3400</v>
          </cell>
        </row>
        <row r="32">
          <cell r="F32">
            <v>35826</v>
          </cell>
          <cell r="I32">
            <v>9924</v>
          </cell>
          <cell r="P32">
            <v>510</v>
          </cell>
        </row>
        <row r="33">
          <cell r="F33">
            <v>59350</v>
          </cell>
          <cell r="I33">
            <v>15485</v>
          </cell>
          <cell r="P33">
            <v>6180</v>
          </cell>
        </row>
        <row r="34">
          <cell r="C34">
            <v>0</v>
          </cell>
          <cell r="F34">
            <v>0</v>
          </cell>
          <cell r="I34">
            <v>0</v>
          </cell>
        </row>
        <row r="35">
          <cell r="F35">
            <v>0</v>
          </cell>
          <cell r="I35">
            <v>0</v>
          </cell>
          <cell r="P35">
            <v>0</v>
          </cell>
        </row>
        <row r="36">
          <cell r="F36">
            <v>0</v>
          </cell>
          <cell r="I36">
            <v>0</v>
          </cell>
          <cell r="P36">
            <v>0</v>
          </cell>
        </row>
        <row r="37">
          <cell r="F37">
            <v>0</v>
          </cell>
          <cell r="I37">
            <v>0</v>
          </cell>
          <cell r="L37">
            <v>0</v>
          </cell>
          <cell r="P37">
            <v>0</v>
          </cell>
        </row>
      </sheetData>
      <sheetData sheetId="2"/>
      <sheetData sheetId="3">
        <row r="9">
          <cell r="Q9">
            <v>3110</v>
          </cell>
        </row>
        <row r="32">
          <cell r="Q32">
            <v>0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EF50"/>
  <sheetViews>
    <sheetView rightToLeft="1" zoomScale="59" zoomScaleNormal="59" zoomScaleSheetLayoutView="70" workbookViewId="0">
      <selection activeCell="D38" sqref="D38"/>
    </sheetView>
  </sheetViews>
  <sheetFormatPr defaultRowHeight="14.25" x14ac:dyDescent="0.2"/>
  <cols>
    <col min="1" max="1" width="3.375" customWidth="1"/>
    <col min="2" max="2" width="13.25" customWidth="1"/>
    <col min="6" max="6" width="1.875" customWidth="1"/>
    <col min="9" max="9" width="3.25" customWidth="1"/>
    <col min="13" max="13" width="11.75" customWidth="1"/>
    <col min="14" max="14" width="2.875" customWidth="1"/>
    <col min="16" max="16" width="12" customWidth="1"/>
    <col min="18" max="19" width="3.375" customWidth="1"/>
    <col min="20" max="20" width="13.25" customWidth="1"/>
    <col min="25" max="25" width="2.625" customWidth="1"/>
    <col min="29" max="29" width="2.125" customWidth="1"/>
    <col min="32" max="32" width="2.375" customWidth="1"/>
    <col min="35" max="35" width="11.625" customWidth="1"/>
    <col min="36" max="36" width="4" customWidth="1"/>
    <col min="37" max="37" width="3.375" customWidth="1"/>
    <col min="38" max="38" width="13.25" customWidth="1"/>
    <col min="42" max="42" width="9.75" bestFit="1" customWidth="1"/>
    <col min="43" max="43" width="2.625" customWidth="1"/>
    <col min="47" max="47" width="2" customWidth="1"/>
    <col min="50" max="50" width="2.625" customWidth="1"/>
    <col min="54" max="55" width="3.375" customWidth="1"/>
    <col min="56" max="56" width="13.25" customWidth="1"/>
    <col min="61" max="61" width="2.875" customWidth="1"/>
    <col min="64" max="64" width="2.625" customWidth="1"/>
    <col min="68" max="68" width="2.875" customWidth="1"/>
    <col min="71" max="71" width="3.5" customWidth="1"/>
    <col min="72" max="72" width="3.375" customWidth="1"/>
    <col min="73" max="73" width="13.25" customWidth="1"/>
    <col min="77" max="77" width="9.75" bestFit="1" customWidth="1"/>
    <col min="78" max="78" width="2.625" customWidth="1"/>
    <col min="81" max="81" width="9.75" bestFit="1" customWidth="1"/>
    <col min="82" max="82" width="2.375" customWidth="1"/>
    <col min="86" max="86" width="2.875" customWidth="1"/>
    <col min="90" max="90" width="4.5" customWidth="1"/>
    <col min="91" max="91" width="3.5" customWidth="1"/>
    <col min="92" max="92" width="10.875" bestFit="1" customWidth="1"/>
    <col min="94" max="94" width="11" customWidth="1"/>
    <col min="97" max="97" width="4.375" customWidth="1"/>
    <col min="102" max="102" width="4" customWidth="1"/>
    <col min="105" max="105" width="4.5" customWidth="1"/>
    <col min="108" max="108" width="4.125" customWidth="1"/>
    <col min="111" max="111" width="5.75" customWidth="1"/>
    <col min="112" max="112" width="4.125" customWidth="1"/>
    <col min="113" max="113" width="10.875" bestFit="1" customWidth="1"/>
    <col min="114" max="114" width="9" customWidth="1"/>
    <col min="117" max="117" width="4" customWidth="1"/>
    <col min="118" max="118" width="11.625" customWidth="1"/>
    <col min="131" max="131" width="5.625" customWidth="1"/>
    <col min="132" max="132" width="13.625" customWidth="1"/>
  </cols>
  <sheetData>
    <row r="3" spans="1:136" ht="23.25" x14ac:dyDescent="0.35">
      <c r="L3" s="40"/>
      <c r="AB3" s="40"/>
      <c r="AN3" s="40"/>
      <c r="AP3" s="40"/>
      <c r="AR3" s="40"/>
      <c r="AT3" s="40"/>
      <c r="BF3" s="40"/>
      <c r="BH3" s="40"/>
      <c r="BK3" s="40"/>
      <c r="BO3" s="40"/>
      <c r="BY3" s="40"/>
      <c r="CC3" s="40"/>
      <c r="CG3" s="40"/>
      <c r="CK3" s="40"/>
    </row>
    <row r="4" spans="1:136" s="47" customFormat="1" ht="18" x14ac:dyDescent="0.25">
      <c r="C4" s="100" t="s">
        <v>21</v>
      </c>
      <c r="D4" s="100"/>
      <c r="G4" s="100" t="s">
        <v>51</v>
      </c>
      <c r="H4" s="100"/>
      <c r="K4" s="100" t="s">
        <v>22</v>
      </c>
      <c r="L4" s="100"/>
      <c r="O4" s="100" t="s">
        <v>23</v>
      </c>
      <c r="P4" s="100"/>
      <c r="U4" s="100" t="s">
        <v>24</v>
      </c>
      <c r="V4" s="100"/>
      <c r="Z4" s="100" t="s">
        <v>25</v>
      </c>
      <c r="AA4" s="100"/>
      <c r="AD4" s="100" t="s">
        <v>26</v>
      </c>
      <c r="AE4" s="100"/>
      <c r="AG4" s="100" t="s">
        <v>27</v>
      </c>
      <c r="AH4" s="100"/>
      <c r="AM4" s="100" t="s">
        <v>53</v>
      </c>
      <c r="AN4" s="100"/>
      <c r="AR4" s="100" t="s">
        <v>29</v>
      </c>
      <c r="AS4" s="100"/>
      <c r="AV4" s="100" t="s">
        <v>30</v>
      </c>
      <c r="AW4" s="100"/>
      <c r="AY4" s="100" t="s">
        <v>31</v>
      </c>
      <c r="AZ4" s="100"/>
      <c r="BE4" s="100" t="s">
        <v>32</v>
      </c>
      <c r="BF4" s="100"/>
      <c r="BJ4" s="100" t="s">
        <v>33</v>
      </c>
      <c r="BK4" s="100"/>
      <c r="BM4" s="100" t="s">
        <v>34</v>
      </c>
      <c r="BN4" s="100"/>
      <c r="BQ4" s="100" t="s">
        <v>35</v>
      </c>
      <c r="BR4" s="100"/>
      <c r="BW4" s="100" t="s">
        <v>36</v>
      </c>
      <c r="BX4" s="100"/>
      <c r="CA4" s="100" t="s">
        <v>37</v>
      </c>
      <c r="CB4" s="100"/>
      <c r="CE4" s="100" t="s">
        <v>38</v>
      </c>
      <c r="CF4" s="100"/>
      <c r="CI4" s="100" t="s">
        <v>39</v>
      </c>
      <c r="CJ4" s="100"/>
      <c r="CP4" s="100" t="s">
        <v>52</v>
      </c>
      <c r="CQ4" s="100"/>
      <c r="CU4" s="100" t="s">
        <v>64</v>
      </c>
      <c r="CV4" s="100"/>
      <c r="CY4" s="100" t="s">
        <v>69</v>
      </c>
      <c r="CZ4" s="100"/>
      <c r="DA4" s="72"/>
      <c r="DB4" s="100" t="s">
        <v>70</v>
      </c>
      <c r="DC4" s="100"/>
      <c r="DE4" s="100" t="s">
        <v>71</v>
      </c>
      <c r="DF4" s="100"/>
      <c r="DG4" s="74"/>
      <c r="DH4" s="74"/>
      <c r="DI4" s="74"/>
      <c r="DK4" s="102" t="s">
        <v>74</v>
      </c>
      <c r="DL4" s="102"/>
      <c r="DN4" s="102" t="s">
        <v>75</v>
      </c>
      <c r="DO4" s="102"/>
      <c r="DP4" s="90"/>
      <c r="DR4" s="101" t="s">
        <v>91</v>
      </c>
      <c r="DS4" s="100"/>
      <c r="DU4" s="100" t="s">
        <v>88</v>
      </c>
      <c r="DV4" s="100"/>
      <c r="DX4" s="100" t="s">
        <v>89</v>
      </c>
      <c r="DY4" s="100"/>
      <c r="EA4" s="100" t="s">
        <v>92</v>
      </c>
      <c r="EB4" s="100"/>
      <c r="EC4" s="100"/>
      <c r="ED4" s="100"/>
      <c r="EE4" s="100"/>
      <c r="EF4" s="100"/>
    </row>
    <row r="5" spans="1:136" ht="15" thickBot="1" x14ac:dyDescent="0.25"/>
    <row r="6" spans="1:136" ht="15.75" thickBot="1" x14ac:dyDescent="0.25">
      <c r="A6" s="97" t="s">
        <v>0</v>
      </c>
      <c r="B6" s="97" t="s">
        <v>1</v>
      </c>
      <c r="C6" s="97" t="s">
        <v>11</v>
      </c>
      <c r="D6" s="45" t="s">
        <v>3</v>
      </c>
      <c r="E6" s="38" t="s">
        <v>4</v>
      </c>
      <c r="G6" s="45" t="s">
        <v>3</v>
      </c>
      <c r="H6" s="38" t="s">
        <v>4</v>
      </c>
      <c r="J6" s="43" t="s">
        <v>2</v>
      </c>
      <c r="K6" s="43" t="s">
        <v>3</v>
      </c>
      <c r="L6" s="43" t="s">
        <v>4</v>
      </c>
      <c r="M6" s="38" t="s">
        <v>5</v>
      </c>
      <c r="O6" s="43" t="s">
        <v>2</v>
      </c>
      <c r="P6" s="43" t="s">
        <v>3</v>
      </c>
      <c r="Q6" s="38" t="s">
        <v>4</v>
      </c>
      <c r="S6" s="97" t="s">
        <v>0</v>
      </c>
      <c r="T6" s="97" t="s">
        <v>1</v>
      </c>
      <c r="U6" s="97" t="s">
        <v>11</v>
      </c>
      <c r="V6" s="43" t="s">
        <v>2</v>
      </c>
      <c r="W6" s="43" t="s">
        <v>3</v>
      </c>
      <c r="X6" s="38" t="s">
        <v>5</v>
      </c>
      <c r="Z6" s="43" t="s">
        <v>2</v>
      </c>
      <c r="AA6" s="43" t="s">
        <v>3</v>
      </c>
      <c r="AB6" s="38" t="s">
        <v>5</v>
      </c>
      <c r="AD6" s="43" t="s">
        <v>3</v>
      </c>
      <c r="AE6" s="38" t="s">
        <v>4</v>
      </c>
      <c r="AG6" s="43" t="s">
        <v>3</v>
      </c>
      <c r="AH6" s="43" t="s">
        <v>4</v>
      </c>
      <c r="AI6" s="38" t="s">
        <v>5</v>
      </c>
      <c r="AK6" s="41" t="s">
        <v>0</v>
      </c>
      <c r="AL6" s="41" t="s">
        <v>1</v>
      </c>
      <c r="AM6" s="41" t="s">
        <v>11</v>
      </c>
      <c r="AN6" s="43" t="s">
        <v>3</v>
      </c>
      <c r="AO6" s="43" t="s">
        <v>4</v>
      </c>
      <c r="AP6" s="38" t="s">
        <v>5</v>
      </c>
      <c r="AR6" s="43" t="s">
        <v>3</v>
      </c>
      <c r="AS6" s="43" t="s">
        <v>4</v>
      </c>
      <c r="AT6" s="38" t="s">
        <v>5</v>
      </c>
      <c r="AV6" s="43" t="s">
        <v>3</v>
      </c>
      <c r="AW6" s="38" t="s">
        <v>4</v>
      </c>
      <c r="AY6" s="43" t="s">
        <v>3</v>
      </c>
      <c r="AZ6" s="43" t="s">
        <v>4</v>
      </c>
      <c r="BA6" s="38" t="s">
        <v>5</v>
      </c>
      <c r="BC6" s="97" t="s">
        <v>0</v>
      </c>
      <c r="BD6" s="97" t="s">
        <v>1</v>
      </c>
      <c r="BE6" s="97" t="s">
        <v>11</v>
      </c>
      <c r="BF6" s="43" t="s">
        <v>3</v>
      </c>
      <c r="BG6" s="43" t="s">
        <v>4</v>
      </c>
      <c r="BH6" s="38" t="s">
        <v>5</v>
      </c>
      <c r="BJ6" s="38" t="s">
        <v>3</v>
      </c>
      <c r="BK6" s="44" t="s">
        <v>4</v>
      </c>
      <c r="BM6" s="43" t="s">
        <v>2</v>
      </c>
      <c r="BN6" s="43" t="s">
        <v>3</v>
      </c>
      <c r="BO6" s="38" t="s">
        <v>5</v>
      </c>
      <c r="BQ6" s="43" t="s">
        <v>3</v>
      </c>
      <c r="BR6" s="38" t="s">
        <v>5</v>
      </c>
      <c r="BT6" s="97" t="s">
        <v>0</v>
      </c>
      <c r="BU6" s="97" t="s">
        <v>1</v>
      </c>
      <c r="BV6" s="97" t="s">
        <v>11</v>
      </c>
      <c r="BW6" s="43" t="s">
        <v>3</v>
      </c>
      <c r="BX6" s="43" t="s">
        <v>4</v>
      </c>
      <c r="BY6" s="38" t="s">
        <v>5</v>
      </c>
      <c r="CA6" s="43" t="s">
        <v>3</v>
      </c>
      <c r="CB6" s="43" t="s">
        <v>4</v>
      </c>
      <c r="CC6" s="38" t="s">
        <v>5</v>
      </c>
      <c r="CE6" s="43" t="s">
        <v>3</v>
      </c>
      <c r="CF6" s="43" t="s">
        <v>4</v>
      </c>
      <c r="CG6" s="38" t="s">
        <v>5</v>
      </c>
      <c r="CI6" s="43" t="s">
        <v>3</v>
      </c>
      <c r="CJ6" s="43" t="s">
        <v>4</v>
      </c>
      <c r="CK6" s="38" t="s">
        <v>5</v>
      </c>
      <c r="CM6" s="97" t="s">
        <v>0</v>
      </c>
      <c r="CN6" s="97" t="s">
        <v>1</v>
      </c>
      <c r="CO6" s="97" t="s">
        <v>11</v>
      </c>
      <c r="CP6" s="56" t="s">
        <v>2</v>
      </c>
      <c r="CQ6" s="56" t="s">
        <v>3</v>
      </c>
      <c r="CR6" s="55" t="s">
        <v>4</v>
      </c>
      <c r="CT6" s="59" t="s">
        <v>2</v>
      </c>
      <c r="CU6" s="59" t="s">
        <v>3</v>
      </c>
      <c r="CV6" s="59" t="s">
        <v>4</v>
      </c>
      <c r="CW6" s="57" t="s">
        <v>5</v>
      </c>
      <c r="CY6" s="71" t="s">
        <v>3</v>
      </c>
      <c r="CZ6" s="70" t="s">
        <v>4</v>
      </c>
      <c r="DB6" s="76" t="s">
        <v>3</v>
      </c>
      <c r="DC6" s="75" t="s">
        <v>4</v>
      </c>
      <c r="DE6" s="76" t="s">
        <v>3</v>
      </c>
      <c r="DF6" s="75" t="s">
        <v>4</v>
      </c>
      <c r="DG6" s="77"/>
      <c r="DH6" s="97" t="s">
        <v>0</v>
      </c>
      <c r="DI6" s="97" t="s">
        <v>1</v>
      </c>
      <c r="DJ6" s="97" t="s">
        <v>11</v>
      </c>
      <c r="DK6" s="76" t="s">
        <v>3</v>
      </c>
      <c r="DL6" s="75" t="s">
        <v>4</v>
      </c>
      <c r="DN6" s="76" t="s">
        <v>3</v>
      </c>
      <c r="DO6" s="75" t="s">
        <v>4</v>
      </c>
      <c r="DP6" s="95"/>
      <c r="DQ6" s="94" t="s">
        <v>2</v>
      </c>
      <c r="DR6" s="86" t="s">
        <v>3</v>
      </c>
      <c r="DS6" s="85" t="s">
        <v>4</v>
      </c>
      <c r="DU6" s="86" t="s">
        <v>3</v>
      </c>
      <c r="DV6" s="85" t="s">
        <v>4</v>
      </c>
      <c r="DX6" s="86" t="s">
        <v>3</v>
      </c>
      <c r="DY6" s="85" t="s">
        <v>4</v>
      </c>
      <c r="EA6" s="97" t="s">
        <v>0</v>
      </c>
      <c r="EB6" s="97" t="s">
        <v>1</v>
      </c>
      <c r="EC6" s="97" t="s">
        <v>11</v>
      </c>
      <c r="ED6" s="86" t="s">
        <v>3</v>
      </c>
      <c r="EE6" s="86" t="s">
        <v>4</v>
      </c>
      <c r="EF6" s="85" t="s">
        <v>5</v>
      </c>
    </row>
    <row r="7" spans="1:136" ht="15.75" thickBot="1" x14ac:dyDescent="0.25">
      <c r="A7" s="98"/>
      <c r="B7" s="98"/>
      <c r="C7" s="98"/>
      <c r="D7" s="38" t="s">
        <v>47</v>
      </c>
      <c r="E7" s="38" t="s">
        <v>47</v>
      </c>
      <c r="G7" s="38" t="s">
        <v>47</v>
      </c>
      <c r="H7" s="38" t="s">
        <v>47</v>
      </c>
      <c r="J7" s="38" t="s">
        <v>47</v>
      </c>
      <c r="K7" s="38" t="s">
        <v>47</v>
      </c>
      <c r="L7" s="38" t="s">
        <v>47</v>
      </c>
      <c r="M7" s="38" t="s">
        <v>47</v>
      </c>
      <c r="O7" s="38" t="s">
        <v>48</v>
      </c>
      <c r="P7" s="38" t="s">
        <v>48</v>
      </c>
      <c r="Q7" s="38" t="s">
        <v>48</v>
      </c>
      <c r="S7" s="98"/>
      <c r="T7" s="98"/>
      <c r="U7" s="98"/>
      <c r="V7" s="38" t="s">
        <v>48</v>
      </c>
      <c r="W7" s="38" t="s">
        <v>48</v>
      </c>
      <c r="X7" s="38" t="s">
        <v>48</v>
      </c>
      <c r="Z7" s="38" t="s">
        <v>48</v>
      </c>
      <c r="AA7" s="38" t="s">
        <v>48</v>
      </c>
      <c r="AB7" s="38" t="s">
        <v>48</v>
      </c>
      <c r="AD7" s="38" t="s">
        <v>48</v>
      </c>
      <c r="AE7" s="38" t="s">
        <v>48</v>
      </c>
      <c r="AG7" s="38" t="s">
        <v>48</v>
      </c>
      <c r="AH7" s="38" t="s">
        <v>48</v>
      </c>
      <c r="AI7" s="38" t="s">
        <v>48</v>
      </c>
      <c r="AK7" s="42"/>
      <c r="AL7" s="42"/>
      <c r="AM7" s="42"/>
      <c r="AN7" s="38" t="s">
        <v>48</v>
      </c>
      <c r="AO7" s="38" t="s">
        <v>48</v>
      </c>
      <c r="AP7" s="38" t="s">
        <v>48</v>
      </c>
      <c r="AR7" s="38" t="s">
        <v>48</v>
      </c>
      <c r="AS7" s="38" t="s">
        <v>48</v>
      </c>
      <c r="AT7" s="38" t="s">
        <v>48</v>
      </c>
      <c r="AV7" s="38" t="s">
        <v>48</v>
      </c>
      <c r="AW7" s="38" t="s">
        <v>48</v>
      </c>
      <c r="AY7" s="38" t="s">
        <v>48</v>
      </c>
      <c r="AZ7" s="38" t="s">
        <v>48</v>
      </c>
      <c r="BA7" s="38" t="s">
        <v>48</v>
      </c>
      <c r="BC7" s="98"/>
      <c r="BD7" s="98"/>
      <c r="BE7" s="98"/>
      <c r="BF7" s="38" t="s">
        <v>48</v>
      </c>
      <c r="BG7" s="38" t="s">
        <v>48</v>
      </c>
      <c r="BH7" s="38" t="s">
        <v>48</v>
      </c>
      <c r="BJ7" s="38" t="s">
        <v>48</v>
      </c>
      <c r="BK7" s="44" t="s">
        <v>48</v>
      </c>
      <c r="BM7" s="38" t="s">
        <v>48</v>
      </c>
      <c r="BN7" s="38" t="s">
        <v>48</v>
      </c>
      <c r="BO7" s="38" t="s">
        <v>48</v>
      </c>
      <c r="BQ7" s="38" t="s">
        <v>48</v>
      </c>
      <c r="BR7" s="38" t="s">
        <v>48</v>
      </c>
      <c r="BT7" s="98"/>
      <c r="BU7" s="98"/>
      <c r="BV7" s="98"/>
      <c r="BW7" s="38" t="s">
        <v>48</v>
      </c>
      <c r="BX7" s="38" t="s">
        <v>48</v>
      </c>
      <c r="BY7" s="38" t="s">
        <v>48</v>
      </c>
      <c r="CA7" s="38" t="s">
        <v>48</v>
      </c>
      <c r="CB7" s="38" t="s">
        <v>48</v>
      </c>
      <c r="CC7" s="38" t="s">
        <v>48</v>
      </c>
      <c r="CE7" s="38" t="s">
        <v>48</v>
      </c>
      <c r="CF7" s="38" t="s">
        <v>48</v>
      </c>
      <c r="CG7" s="38" t="s">
        <v>48</v>
      </c>
      <c r="CI7" s="38" t="s">
        <v>48</v>
      </c>
      <c r="CJ7" s="38" t="s">
        <v>48</v>
      </c>
      <c r="CK7" s="38" t="s">
        <v>48</v>
      </c>
      <c r="CM7" s="98"/>
      <c r="CN7" s="98"/>
      <c r="CO7" s="98"/>
      <c r="CP7" s="55" t="s">
        <v>48</v>
      </c>
      <c r="CQ7" s="55" t="s">
        <v>48</v>
      </c>
      <c r="CR7" s="55" t="s">
        <v>48</v>
      </c>
      <c r="CT7" s="57" t="s">
        <v>47</v>
      </c>
      <c r="CU7" s="57" t="s">
        <v>47</v>
      </c>
      <c r="CV7" s="57" t="s">
        <v>47</v>
      </c>
      <c r="CW7" s="57" t="s">
        <v>47</v>
      </c>
      <c r="CY7" s="70" t="s">
        <v>47</v>
      </c>
      <c r="CZ7" s="70" t="s">
        <v>47</v>
      </c>
      <c r="DB7" s="75" t="s">
        <v>47</v>
      </c>
      <c r="DC7" s="75" t="s">
        <v>47</v>
      </c>
      <c r="DE7" s="75" t="s">
        <v>47</v>
      </c>
      <c r="DF7" s="75" t="s">
        <v>47</v>
      </c>
      <c r="DG7" s="77"/>
      <c r="DH7" s="98"/>
      <c r="DI7" s="98"/>
      <c r="DJ7" s="98"/>
      <c r="DK7" s="75" t="s">
        <v>47</v>
      </c>
      <c r="DL7" s="75" t="s">
        <v>47</v>
      </c>
      <c r="DN7" s="75" t="s">
        <v>47</v>
      </c>
      <c r="DO7" s="75" t="s">
        <v>47</v>
      </c>
      <c r="DP7" s="95"/>
      <c r="DQ7" s="93" t="s">
        <v>47</v>
      </c>
      <c r="DR7" s="85" t="s">
        <v>47</v>
      </c>
      <c r="DS7" s="85" t="s">
        <v>47</v>
      </c>
      <c r="DU7" s="85" t="s">
        <v>47</v>
      </c>
      <c r="DV7" s="85" t="s">
        <v>47</v>
      </c>
      <c r="DX7" s="85" t="s">
        <v>47</v>
      </c>
      <c r="DY7" s="85" t="s">
        <v>47</v>
      </c>
      <c r="EA7" s="98"/>
      <c r="EB7" s="98"/>
      <c r="EC7" s="98"/>
      <c r="ED7" s="85" t="s">
        <v>48</v>
      </c>
      <c r="EE7" s="85" t="s">
        <v>48</v>
      </c>
      <c r="EF7" s="85" t="s">
        <v>48</v>
      </c>
    </row>
    <row r="8" spans="1:136" ht="15.75" hidden="1" customHeight="1" thickBot="1" x14ac:dyDescent="0.25">
      <c r="A8" s="5">
        <v>1</v>
      </c>
      <c r="B8" s="6">
        <v>43497</v>
      </c>
      <c r="C8" s="6" t="s">
        <v>14</v>
      </c>
      <c r="D8" s="3">
        <f>'[1]التمام الصباحي'!$L$8*1000</f>
        <v>34000</v>
      </c>
      <c r="E8" s="3">
        <f>'[1]التمام الصباحي'!$R$8*1000</f>
        <v>17000</v>
      </c>
      <c r="G8" s="3">
        <f>'[1]التمام الصباحي'!$L$9*1000</f>
        <v>0</v>
      </c>
      <c r="H8" s="3">
        <f>'[1]التمام الصباحي'!$R$9</f>
        <v>0</v>
      </c>
      <c r="J8" s="3">
        <f>'[1]التمام الصباحي'!$F$10*1000</f>
        <v>0</v>
      </c>
      <c r="K8" s="3">
        <f>'[1]التمام الصباحي'!$L$10*1000</f>
        <v>0</v>
      </c>
      <c r="L8" s="3">
        <f>'[1]التمام الصباحي'!$R$10*1000</f>
        <v>0</v>
      </c>
      <c r="M8" s="3">
        <f>'[1]التمام الصباحي'!$X$10*1000</f>
        <v>0</v>
      </c>
      <c r="O8" s="3">
        <f>'[1]التمام الصباحي'!$F$11*1000</f>
        <v>0</v>
      </c>
      <c r="P8" s="3">
        <f>'[1]التمام الصباحي'!$L$11*1000</f>
        <v>34000</v>
      </c>
      <c r="Q8" s="3">
        <f>'[1]التمام الصباحي'!$R$11*1000</f>
        <v>17000</v>
      </c>
      <c r="S8" s="5">
        <v>1</v>
      </c>
      <c r="T8" s="6">
        <v>43497</v>
      </c>
      <c r="U8" s="6" t="s">
        <v>14</v>
      </c>
      <c r="V8" s="3">
        <f>'[1]التمام الصباحي'!$F$12*1000</f>
        <v>0</v>
      </c>
      <c r="W8" s="3">
        <f>'[1]التمام الصباحي'!$L$12*1000</f>
        <v>34000</v>
      </c>
      <c r="X8" s="3">
        <f>'[1]التمام الصباحي'!$X$12*1000</f>
        <v>0</v>
      </c>
      <c r="Z8" s="3">
        <f>'[1]التمام الصباحي'!$F$13*1000</f>
        <v>0</v>
      </c>
      <c r="AA8" s="3">
        <f>'[1]التمام الصباحي'!$L$13*1000</f>
        <v>17000</v>
      </c>
      <c r="AB8" s="3">
        <f>'[1]التمام الصباحي'!$X$13*1000</f>
        <v>0</v>
      </c>
      <c r="AD8" s="3">
        <f>'[1]التمام الصباحي'!$L$14*1000</f>
        <v>34000</v>
      </c>
      <c r="AE8" s="3">
        <f>'[1]التمام الصباحي'!$R$14*1000</f>
        <v>0</v>
      </c>
      <c r="AG8" s="3">
        <f>'[1]التمام الصباحي'!$L$15*1000</f>
        <v>34000</v>
      </c>
      <c r="AH8" s="3">
        <f>'[1]التمام الصباحي'!$R$15*1000</f>
        <v>17000</v>
      </c>
      <c r="AI8" s="3">
        <f>'[1]التمام الصباحي'!$X$15*1000</f>
        <v>0</v>
      </c>
      <c r="AK8" s="5">
        <v>1</v>
      </c>
      <c r="AL8" s="6">
        <v>43497</v>
      </c>
      <c r="AM8" s="6" t="s">
        <v>14</v>
      </c>
      <c r="AN8" s="3">
        <f>'[1]التمام الصباحي'!$L$16*1000</f>
        <v>0</v>
      </c>
      <c r="AO8" s="3">
        <f>'[1]التمام الصباحي'!$R$16*1000</f>
        <v>0</v>
      </c>
      <c r="AP8" s="3">
        <f>'[1]التمام الصباحي'!$X$16*1000</f>
        <v>51000</v>
      </c>
      <c r="AR8" s="3">
        <f>'[1]التمام الصباحي'!$L$17*1000</f>
        <v>17000</v>
      </c>
      <c r="AS8" s="3">
        <f>'[1]التمام الصباحي'!$R$17*1000</f>
        <v>0</v>
      </c>
      <c r="AT8" s="3">
        <f>'[1]التمام الصباحي'!$X$17*1000</f>
        <v>85000</v>
      </c>
      <c r="AV8" s="3">
        <f>'[1]التمام الصباحي'!$L$18*1000</f>
        <v>0</v>
      </c>
      <c r="AW8" s="3">
        <f>'[1]التمام الصباحي'!$R$18*1000</f>
        <v>0</v>
      </c>
      <c r="AY8" s="3">
        <f>'[1]التمام الصباحي'!$L$19*1000</f>
        <v>0</v>
      </c>
      <c r="AZ8" s="3">
        <f>'[1]التمام الصباحي'!$R$19*1000</f>
        <v>0</v>
      </c>
      <c r="BA8" s="3">
        <f>'[1]التمام الصباحي'!$X$19*1000</f>
        <v>0</v>
      </c>
      <c r="BC8" s="5">
        <v>1</v>
      </c>
      <c r="BD8" s="6">
        <v>43497</v>
      </c>
      <c r="BE8" s="6" t="s">
        <v>14</v>
      </c>
      <c r="BF8" s="3">
        <f>'[1]التمام الصباحي'!$L$20*1000</f>
        <v>0</v>
      </c>
      <c r="BG8" s="3">
        <f>'[1]التمام الصباحي'!$R$20*1000</f>
        <v>0</v>
      </c>
      <c r="BH8" s="3">
        <f>'[1]التمام الصباحي'!$X$20*1000</f>
        <v>0</v>
      </c>
      <c r="BJ8" s="3">
        <f>'[1]التمام الصباحي'!$L$21*1000</f>
        <v>0</v>
      </c>
      <c r="BK8" s="22">
        <f>'[1]التمام الصباحي'!$R$21*1000</f>
        <v>0</v>
      </c>
      <c r="BM8" s="3">
        <f>'[1]التمام الصباحي'!$F$22*1000</f>
        <v>0</v>
      </c>
      <c r="BN8" s="3">
        <f>'[1]التمام الصباحي'!$L$22*1000</f>
        <v>34000</v>
      </c>
      <c r="BO8" s="3">
        <f>'[1]التمام الصباحي'!$X$22*1000</f>
        <v>0</v>
      </c>
      <c r="BQ8" s="3">
        <f>'[1]التمام الصباحي'!$L$23*1000</f>
        <v>0</v>
      </c>
      <c r="BR8" s="3">
        <f>'[1]التمام الصباحي'!$X$23*1000</f>
        <v>0</v>
      </c>
      <c r="BT8" s="5">
        <v>1</v>
      </c>
      <c r="BU8" s="6">
        <v>43497</v>
      </c>
      <c r="BV8" s="6" t="s">
        <v>14</v>
      </c>
      <c r="BW8" s="3">
        <f>'[1]التمام الصباحي'!$L$24*1000</f>
        <v>0</v>
      </c>
      <c r="BX8" s="3">
        <f>'[1]التمام الصباحي'!$R$24*1000</f>
        <v>0</v>
      </c>
      <c r="BY8" s="3">
        <f>'[1]التمام الصباحي'!$X$24*1000</f>
        <v>0</v>
      </c>
      <c r="CA8" s="3">
        <f>'[1]التمام الصباحي'!$L$25*1000</f>
        <v>0</v>
      </c>
      <c r="CB8" s="3">
        <f>'[1]التمام الصباحي'!$R$25*1000</f>
        <v>0</v>
      </c>
      <c r="CC8" s="3">
        <f>'[1]التمام الصباحي'!$X$25*1000</f>
        <v>51000</v>
      </c>
      <c r="CE8" s="3">
        <f>'[1]التمام الصباحي'!$L$26*1000</f>
        <v>0</v>
      </c>
      <c r="CF8" s="3">
        <f>'[1]التمام الصباحي'!$R$26*1000</f>
        <v>0</v>
      </c>
      <c r="CG8" s="3">
        <f>'[1]التمام الصباحي'!$X$26*1000</f>
        <v>51000</v>
      </c>
      <c r="CI8" s="3">
        <f>'[1]التمام الصباحي'!$L$27*1000</f>
        <v>0</v>
      </c>
      <c r="CJ8" s="3">
        <f>'[1]التمام الصباحي'!$R$27*1000</f>
        <v>0</v>
      </c>
      <c r="CK8" s="3">
        <f>'[1]التمام الصباحي'!$X$27*1000</f>
        <v>51000</v>
      </c>
      <c r="CM8" s="5">
        <v>1</v>
      </c>
      <c r="CN8" s="6">
        <v>43497</v>
      </c>
      <c r="CO8" s="6" t="s">
        <v>14</v>
      </c>
      <c r="CP8" s="3">
        <f>'[1]التمام الصباحي'!$L$24*1000</f>
        <v>0</v>
      </c>
      <c r="CQ8" s="3">
        <f>'[1]التمام الصباحي'!$R$24*1000</f>
        <v>0</v>
      </c>
      <c r="CR8" s="3">
        <f>'[1]التمام الصباحي'!$X$24*1000</f>
        <v>0</v>
      </c>
      <c r="CT8" s="3">
        <f>'[1]التمام الصباحي'!$F$10*1000</f>
        <v>0</v>
      </c>
      <c r="CU8" s="3">
        <f>'[1]التمام الصباحي'!$L$10*1000</f>
        <v>0</v>
      </c>
      <c r="CV8" s="3">
        <f>'[1]التمام الصباحي'!$R$10*1000</f>
        <v>0</v>
      </c>
      <c r="CW8" s="3">
        <f>'[1]التمام الصباحي'!$X$10*1000</f>
        <v>0</v>
      </c>
      <c r="CY8" s="3">
        <f>'[1]التمام الصباحي'!$R$10*1000</f>
        <v>0</v>
      </c>
      <c r="CZ8" s="3">
        <f>'[1]التمام الصباحي'!$X$10*1000</f>
        <v>0</v>
      </c>
      <c r="DB8" s="3">
        <f>'[1]التمام الصباحي'!$R$10*1000</f>
        <v>0</v>
      </c>
      <c r="DC8" s="3">
        <f>'[1]التمام الصباحي'!$X$10*1000</f>
        <v>0</v>
      </c>
      <c r="DE8" s="3">
        <f>'[1]التمام الصباحي'!$R$10*1000</f>
        <v>0</v>
      </c>
      <c r="DF8" s="3">
        <f>'[1]التمام الصباحي'!$X$10*1000</f>
        <v>0</v>
      </c>
      <c r="DG8" s="77"/>
      <c r="DH8" s="5">
        <v>1</v>
      </c>
      <c r="DI8" s="6">
        <v>43497</v>
      </c>
      <c r="DJ8" s="6" t="s">
        <v>14</v>
      </c>
      <c r="DK8" s="3">
        <f>'[1]التمام الصباحي'!$R$10*1000</f>
        <v>0</v>
      </c>
      <c r="DL8" s="3">
        <f>'[1]التمام الصباحي'!$X$10*1000</f>
        <v>0</v>
      </c>
      <c r="DN8" s="3">
        <f>'[1]التمام الصباحي'!$R$10*1000</f>
        <v>0</v>
      </c>
      <c r="DO8" s="3">
        <f>'[1]التمام الصباحي'!$X$10*1000</f>
        <v>0</v>
      </c>
      <c r="DP8" s="77"/>
      <c r="DQ8" s="3"/>
      <c r="DR8" s="3">
        <f>'[1]التمام الصباحي'!$R$10*1000</f>
        <v>0</v>
      </c>
      <c r="DS8" s="3">
        <f>'[1]التمام الصباحي'!$X$10*1000</f>
        <v>0</v>
      </c>
      <c r="DU8" s="3">
        <f>'[1]التمام الصباحي'!$R$10*1000</f>
        <v>0</v>
      </c>
      <c r="DV8" s="3">
        <f>'[1]التمام الصباحي'!$X$10*1000</f>
        <v>0</v>
      </c>
      <c r="DX8" s="3">
        <f>'[1]التمام الصباحي'!$R$10*1000</f>
        <v>0</v>
      </c>
      <c r="DY8" s="3">
        <f>'[1]التمام الصباحي'!$X$10*1000</f>
        <v>0</v>
      </c>
      <c r="EA8" s="5">
        <v>1</v>
      </c>
      <c r="EB8" s="6">
        <v>43497</v>
      </c>
      <c r="EC8" s="6" t="s">
        <v>14</v>
      </c>
      <c r="ED8" s="3">
        <f>'[1]التمام الصباحي'!$L$24*1000</f>
        <v>0</v>
      </c>
      <c r="EE8" s="3">
        <f>'[1]التمام الصباحي'!$R$24*1000</f>
        <v>0</v>
      </c>
      <c r="EF8" s="3">
        <f>'[1]التمام الصباحي'!$X$24*1000</f>
        <v>0</v>
      </c>
    </row>
    <row r="9" spans="1:136" ht="15.75" thickBot="1" x14ac:dyDescent="0.25">
      <c r="A9" s="5">
        <v>1</v>
      </c>
      <c r="B9" s="6">
        <v>43647</v>
      </c>
      <c r="C9" s="6" t="s">
        <v>85</v>
      </c>
      <c r="D9" s="3">
        <f>ماستر!D8</f>
        <v>34000</v>
      </c>
      <c r="E9" s="3">
        <f>ماستر!H8</f>
        <v>17000</v>
      </c>
      <c r="G9" s="3">
        <f>النخيل!D8</f>
        <v>68000</v>
      </c>
      <c r="H9" s="3">
        <f>النخيل!H8</f>
        <v>17000</v>
      </c>
      <c r="J9" s="3">
        <f>شبرا1!D8</f>
        <v>0</v>
      </c>
      <c r="K9" s="3">
        <f>شبرا1!H8</f>
        <v>17000</v>
      </c>
      <c r="L9" s="3">
        <f>شبرا1!L8</f>
        <v>0</v>
      </c>
      <c r="M9" s="3">
        <f>شبرا1!P8</f>
        <v>0</v>
      </c>
      <c r="O9" s="3">
        <f>شبرا2!D8</f>
        <v>0</v>
      </c>
      <c r="P9" s="3">
        <f>شبرا2!H8</f>
        <v>17000</v>
      </c>
      <c r="Q9" s="3">
        <f>شبرا2!L8</f>
        <v>0</v>
      </c>
      <c r="S9" s="5">
        <v>1</v>
      </c>
      <c r="T9" s="6">
        <v>43647</v>
      </c>
      <c r="U9" s="6" t="s">
        <v>85</v>
      </c>
      <c r="V9" s="3">
        <f>شبرا3!D8</f>
        <v>0</v>
      </c>
      <c r="W9" s="3">
        <f>شبرا3!H8</f>
        <v>17000</v>
      </c>
      <c r="X9" s="3">
        <f>شبرا3!L8</f>
        <v>17000</v>
      </c>
      <c r="Z9" s="3">
        <f>شبرا4!D8</f>
        <v>0</v>
      </c>
      <c r="AA9" s="3">
        <f>شبرا4!H8</f>
        <v>17000</v>
      </c>
      <c r="AB9" s="3">
        <f>شبرا4!L8</f>
        <v>0</v>
      </c>
      <c r="AD9" s="3">
        <f>شل1!D8</f>
        <v>34000</v>
      </c>
      <c r="AE9" s="3">
        <f>شل1!H8</f>
        <v>17000</v>
      </c>
      <c r="AG9" s="3">
        <f>شل2!D8</f>
        <v>85000</v>
      </c>
      <c r="AH9" s="3">
        <f>شل2!H8</f>
        <v>17000</v>
      </c>
      <c r="AI9" s="3">
        <f>شل2!L8</f>
        <v>0</v>
      </c>
      <c r="AK9" s="5">
        <v>1</v>
      </c>
      <c r="AL9" s="6">
        <v>43647</v>
      </c>
      <c r="AM9" s="6" t="s">
        <v>85</v>
      </c>
      <c r="AN9" s="3">
        <f>الجلالة!D8</f>
        <v>34000</v>
      </c>
      <c r="AO9" s="3">
        <f>الجلالة!H8</f>
        <v>0</v>
      </c>
      <c r="AP9" s="3">
        <f>الجلالة!L8</f>
        <v>68000</v>
      </c>
      <c r="AR9" s="3">
        <f>الواحة1!D8</f>
        <v>51000</v>
      </c>
      <c r="AS9" s="3">
        <f>الواحة1!H8</f>
        <v>17000</v>
      </c>
      <c r="AT9" s="3">
        <f>الواحة1!L8</f>
        <v>0</v>
      </c>
      <c r="AV9" s="3">
        <f>الواحة2!D8</f>
        <v>34000</v>
      </c>
      <c r="AW9" s="3">
        <f>الواحة2!H8</f>
        <v>0</v>
      </c>
      <c r="AY9" s="3">
        <f>الكاب!D8</f>
        <v>0</v>
      </c>
      <c r="AZ9" s="3">
        <f>الكاب!H8</f>
        <v>0</v>
      </c>
      <c r="BA9" s="3">
        <f>الكاب!L8</f>
        <v>0</v>
      </c>
      <c r="BC9" s="5">
        <v>1</v>
      </c>
      <c r="BD9" s="6">
        <v>43647</v>
      </c>
      <c r="BE9" s="6" t="s">
        <v>85</v>
      </c>
      <c r="BF9" s="3">
        <f>الساحل!D8</f>
        <v>17000</v>
      </c>
      <c r="BG9" s="3">
        <f>الساحل!H8</f>
        <v>17000</v>
      </c>
      <c r="BH9" s="3">
        <f>الساحل!L8</f>
        <v>17000</v>
      </c>
      <c r="BJ9" s="3">
        <f>العامرية!D8</f>
        <v>51000</v>
      </c>
      <c r="BK9" s="22">
        <f>العامرية!H8</f>
        <v>0</v>
      </c>
      <c r="BM9" s="3">
        <f>الضبعة7!D8</f>
        <v>0</v>
      </c>
      <c r="BN9" s="3">
        <f>الضبعة7!H8</f>
        <v>0</v>
      </c>
      <c r="BO9" s="3">
        <f>الضبعة7!L8</f>
        <v>0</v>
      </c>
      <c r="BQ9" s="3">
        <f>الضبعة8!D8</f>
        <v>0</v>
      </c>
      <c r="BR9" s="3">
        <f>الضبعة8!H8</f>
        <v>0</v>
      </c>
      <c r="BT9" s="5">
        <v>1</v>
      </c>
      <c r="BU9" s="6">
        <v>43647</v>
      </c>
      <c r="BV9" s="6" t="s">
        <v>85</v>
      </c>
      <c r="BW9" s="3">
        <f>الصنافين1!D8</f>
        <v>17000</v>
      </c>
      <c r="BX9" s="3">
        <f>الصنافين1!H8</f>
        <v>0</v>
      </c>
      <c r="BY9" s="3">
        <f>الصنافين1!L8</f>
        <v>34000</v>
      </c>
      <c r="CA9" s="3">
        <f>الصنافين2!D8</f>
        <v>17000</v>
      </c>
      <c r="CB9" s="3">
        <f>الصنافين2!H8</f>
        <v>0</v>
      </c>
      <c r="CC9" s="3">
        <f>الصنافين2!L8</f>
        <v>34000</v>
      </c>
      <c r="CE9" s="3">
        <f>الخطاطبة1!D8</f>
        <v>0</v>
      </c>
      <c r="CF9" s="3">
        <f>الخطاطبة1!H8</f>
        <v>0</v>
      </c>
      <c r="CG9" s="3">
        <f>الخطاطبة1!L8</f>
        <v>0</v>
      </c>
      <c r="CI9" s="3">
        <f>الخطاطبة2!D8</f>
        <v>0</v>
      </c>
      <c r="CJ9" s="3">
        <f>الخطاطبة2!H8</f>
        <v>0</v>
      </c>
      <c r="CK9" s="3">
        <f>الخطاطبة2!L8</f>
        <v>0</v>
      </c>
      <c r="CM9" s="5">
        <v>1</v>
      </c>
      <c r="CN9" s="6">
        <v>43647</v>
      </c>
      <c r="CO9" s="6" t="s">
        <v>85</v>
      </c>
      <c r="CP9" s="3">
        <f>السلام!D8</f>
        <v>34000</v>
      </c>
      <c r="CQ9" s="3">
        <f>السلام!H8</f>
        <v>17000</v>
      </c>
      <c r="CR9" s="3">
        <f>السلام!L8</f>
        <v>17000</v>
      </c>
      <c r="CT9" s="3">
        <f>النوبارية!D8</f>
        <v>17000</v>
      </c>
      <c r="CU9" s="3">
        <f>النوبارية!H8</f>
        <v>17000</v>
      </c>
      <c r="CV9" s="3">
        <f>النوبارية!L8</f>
        <v>0</v>
      </c>
      <c r="CW9" s="3">
        <f>النوبارية!P8</f>
        <v>17000</v>
      </c>
      <c r="CY9" s="3">
        <f>ماستر2!D8</f>
        <v>17000</v>
      </c>
      <c r="CZ9" s="3">
        <f>ماستر2!H8</f>
        <v>0</v>
      </c>
      <c r="DB9" s="3">
        <f>زايد1!D8</f>
        <v>34000</v>
      </c>
      <c r="DC9" s="3">
        <f>زايد1!H8</f>
        <v>17000</v>
      </c>
      <c r="DE9" s="3">
        <f>زايد2!D8</f>
        <v>85000</v>
      </c>
      <c r="DF9" s="3">
        <f>زايد2!H8</f>
        <v>17000</v>
      </c>
      <c r="DG9" s="77"/>
      <c r="DH9" s="5">
        <v>1</v>
      </c>
      <c r="DI9" s="6">
        <v>43647</v>
      </c>
      <c r="DJ9" s="6" t="s">
        <v>85</v>
      </c>
      <c r="DK9" s="3">
        <f>اكتوبر1!D8</f>
        <v>102000</v>
      </c>
      <c r="DL9" s="3">
        <f>اكتوبر1!H8</f>
        <v>0</v>
      </c>
      <c r="DN9" s="3">
        <f>اكتوبر2!D8</f>
        <v>102000</v>
      </c>
      <c r="DO9" s="3">
        <f>اكتوبر2!H8</f>
        <v>0</v>
      </c>
      <c r="DP9" s="77"/>
      <c r="DQ9" s="3">
        <f>'اكتوبر  3'!D8</f>
        <v>0</v>
      </c>
      <c r="DR9" s="3">
        <f>'اكتوبر  3'!H8</f>
        <v>0</v>
      </c>
      <c r="DS9" s="3">
        <f>'اكتوبر  3'!L8</f>
        <v>0</v>
      </c>
      <c r="DU9" s="3">
        <f>'الشهيد 1'!D8</f>
        <v>0</v>
      </c>
      <c r="DV9" s="3">
        <f>'الشهيد 1'!H8</f>
        <v>0</v>
      </c>
      <c r="DX9" s="3">
        <f>'الشهيد 2'!D8</f>
        <v>0</v>
      </c>
      <c r="DY9" s="3">
        <f>'الشهيد 2'!H8</f>
        <v>0</v>
      </c>
      <c r="EA9" s="5">
        <v>1</v>
      </c>
      <c r="EB9" s="6">
        <v>43647</v>
      </c>
      <c r="EC9" s="6" t="s">
        <v>85</v>
      </c>
      <c r="ED9" s="3">
        <f>'وادي النطرون'!D8</f>
        <v>0</v>
      </c>
      <c r="EE9" s="3">
        <f>'وادي النطرون'!H8</f>
        <v>0</v>
      </c>
      <c r="EF9" s="3">
        <f>'وادي النطرون'!L8</f>
        <v>0</v>
      </c>
    </row>
    <row r="10" spans="1:136" ht="15.75" thickBot="1" x14ac:dyDescent="0.25">
      <c r="A10" s="5">
        <v>2</v>
      </c>
      <c r="B10" s="6">
        <v>43648</v>
      </c>
      <c r="C10" s="6" t="s">
        <v>18</v>
      </c>
      <c r="D10" s="3">
        <f>ماستر!D9</f>
        <v>51000</v>
      </c>
      <c r="E10" s="3">
        <f>ماستر!H9</f>
        <v>0</v>
      </c>
      <c r="G10" s="3">
        <f>النخيل!D9</f>
        <v>0</v>
      </c>
      <c r="H10" s="3">
        <f>النخيل!H9</f>
        <v>0</v>
      </c>
      <c r="J10" s="3">
        <f>شبرا1!D9</f>
        <v>0</v>
      </c>
      <c r="K10" s="3">
        <f>شبرا1!H9</f>
        <v>0</v>
      </c>
      <c r="L10" s="3">
        <f>شبرا1!L9</f>
        <v>0</v>
      </c>
      <c r="M10" s="3">
        <f>شبرا1!P9</f>
        <v>0</v>
      </c>
      <c r="O10" s="3">
        <f>شبرا2!D9</f>
        <v>0</v>
      </c>
      <c r="P10" s="3">
        <f>شبرا2!H9</f>
        <v>51000</v>
      </c>
      <c r="Q10" s="3">
        <f>شبرا2!L9</f>
        <v>0</v>
      </c>
      <c r="S10" s="5">
        <v>2</v>
      </c>
      <c r="T10" s="6">
        <v>43648</v>
      </c>
      <c r="U10" s="6" t="s">
        <v>18</v>
      </c>
      <c r="V10" s="3">
        <f>شبرا3!D9</f>
        <v>17000</v>
      </c>
      <c r="W10" s="3">
        <f>شبرا3!H9</f>
        <v>51000</v>
      </c>
      <c r="X10" s="3">
        <f>شبرا3!L9</f>
        <v>0</v>
      </c>
      <c r="Z10" s="3">
        <f>شبرا4!D9</f>
        <v>17000</v>
      </c>
      <c r="AA10" s="3">
        <f>شبرا4!H9</f>
        <v>34000</v>
      </c>
      <c r="AB10" s="3">
        <f>شبرا4!L9</f>
        <v>34000</v>
      </c>
      <c r="AD10" s="3">
        <f>شل1!D9</f>
        <v>85000</v>
      </c>
      <c r="AE10" s="3">
        <f>شل1!H9</f>
        <v>17000</v>
      </c>
      <c r="AG10" s="3">
        <f>شل2!D9</f>
        <v>51000</v>
      </c>
      <c r="AH10" s="3">
        <f>شل2!H9</f>
        <v>17000</v>
      </c>
      <c r="AI10" s="3">
        <f>شل2!L9</f>
        <v>34000</v>
      </c>
      <c r="AK10" s="5">
        <v>2</v>
      </c>
      <c r="AL10" s="6">
        <v>43648</v>
      </c>
      <c r="AM10" s="6" t="s">
        <v>18</v>
      </c>
      <c r="AN10" s="3">
        <f>الجلالة!D9</f>
        <v>0</v>
      </c>
      <c r="AO10" s="3">
        <f>الجلالة!H9</f>
        <v>0</v>
      </c>
      <c r="AP10" s="3">
        <f>الجلالة!L9</f>
        <v>51000</v>
      </c>
      <c r="AR10" s="3">
        <f>الواحة1!D9</f>
        <v>0</v>
      </c>
      <c r="AS10" s="3">
        <f>الواحة1!H9</f>
        <v>0</v>
      </c>
      <c r="AT10" s="3">
        <f>الواحة1!L9</f>
        <v>0</v>
      </c>
      <c r="AV10" s="3">
        <f>الواحة2!D9</f>
        <v>0</v>
      </c>
      <c r="AW10" s="3">
        <f>الواحة2!H9</f>
        <v>0</v>
      </c>
      <c r="AY10" s="3">
        <f>الكاب!D9</f>
        <v>17000</v>
      </c>
      <c r="AZ10" s="3">
        <f>الكاب!H9</f>
        <v>0</v>
      </c>
      <c r="BA10" s="3">
        <f>الكاب!L9</f>
        <v>34000</v>
      </c>
      <c r="BC10" s="5">
        <v>2</v>
      </c>
      <c r="BD10" s="6">
        <v>43648</v>
      </c>
      <c r="BE10" s="6" t="s">
        <v>18</v>
      </c>
      <c r="BF10" s="3">
        <f>الساحل!D9</f>
        <v>17000</v>
      </c>
      <c r="BG10" s="3">
        <f>الساحل!H9</f>
        <v>0</v>
      </c>
      <c r="BH10" s="3">
        <f>الساحل!L9</f>
        <v>34000</v>
      </c>
      <c r="BJ10" s="3">
        <f>العامرية!D9</f>
        <v>0</v>
      </c>
      <c r="BK10" s="22">
        <f>العامرية!H9</f>
        <v>0</v>
      </c>
      <c r="BM10" s="3">
        <f>الضبعة7!D9</f>
        <v>0</v>
      </c>
      <c r="BN10" s="3">
        <f>الضبعة7!H9</f>
        <v>0</v>
      </c>
      <c r="BO10" s="3">
        <f>الضبعة7!L9</f>
        <v>0</v>
      </c>
      <c r="BQ10" s="3">
        <f>الضبعة8!D9</f>
        <v>34000</v>
      </c>
      <c r="BR10" s="3">
        <f>الضبعة8!H9</f>
        <v>17000</v>
      </c>
      <c r="BT10" s="5">
        <v>2</v>
      </c>
      <c r="BU10" s="6">
        <v>43648</v>
      </c>
      <c r="BV10" s="6" t="s">
        <v>18</v>
      </c>
      <c r="BW10" s="3">
        <f>الصنافين1!D9</f>
        <v>0</v>
      </c>
      <c r="BX10" s="3">
        <f>الصنافين1!H9</f>
        <v>0</v>
      </c>
      <c r="BY10" s="3">
        <f>الصنافين1!L9</f>
        <v>51000</v>
      </c>
      <c r="CA10" s="3">
        <f>الصنافين2!D9</f>
        <v>34000</v>
      </c>
      <c r="CB10" s="3">
        <f>الصنافين2!H9</f>
        <v>17000</v>
      </c>
      <c r="CC10" s="3">
        <f>الصنافين2!L9</f>
        <v>51000</v>
      </c>
      <c r="CE10" s="3">
        <f>الخطاطبة1!D9</f>
        <v>34000</v>
      </c>
      <c r="CF10" s="3">
        <f>الخطاطبة1!H9</f>
        <v>0</v>
      </c>
      <c r="CG10" s="3">
        <f>الخطاطبة1!L9</f>
        <v>0</v>
      </c>
      <c r="CI10" s="3">
        <f>الخطاطبة2!D9</f>
        <v>17000</v>
      </c>
      <c r="CJ10" s="3">
        <f>الخطاطبة2!H9</f>
        <v>0</v>
      </c>
      <c r="CK10" s="3">
        <f>الخطاطبة2!L9</f>
        <v>0</v>
      </c>
      <c r="CM10" s="5">
        <v>2</v>
      </c>
      <c r="CN10" s="6">
        <v>43648</v>
      </c>
      <c r="CO10" s="6" t="s">
        <v>18</v>
      </c>
      <c r="CP10" s="3">
        <f>السلام!D9</f>
        <v>68000</v>
      </c>
      <c r="CQ10" s="3">
        <f>السلام!H9</f>
        <v>34000</v>
      </c>
      <c r="CR10" s="3">
        <f>السلام!L9</f>
        <v>0</v>
      </c>
      <c r="CT10" s="3">
        <f>النوبارية!D9</f>
        <v>17000</v>
      </c>
      <c r="CU10" s="3">
        <f>النوبارية!H9</f>
        <v>0</v>
      </c>
      <c r="CV10" s="3">
        <f>النوبارية!L9</f>
        <v>0</v>
      </c>
      <c r="CW10" s="3">
        <f>النوبارية!P9</f>
        <v>34000</v>
      </c>
      <c r="CY10" s="3">
        <f>ماستر2!D9</f>
        <v>0</v>
      </c>
      <c r="CZ10" s="3">
        <f>ماستر2!H9</f>
        <v>0</v>
      </c>
      <c r="DB10" s="3">
        <f>زايد1!D9</f>
        <v>0</v>
      </c>
      <c r="DC10" s="3">
        <f>زايد1!H9</f>
        <v>0</v>
      </c>
      <c r="DE10" s="3">
        <f>زايد2!D9</f>
        <v>0</v>
      </c>
      <c r="DF10" s="3">
        <f>زايد2!H9</f>
        <v>0</v>
      </c>
      <c r="DG10" s="77"/>
      <c r="DH10" s="5">
        <v>2</v>
      </c>
      <c r="DI10" s="6">
        <v>43648</v>
      </c>
      <c r="DJ10" s="6" t="s">
        <v>18</v>
      </c>
      <c r="DK10" s="3">
        <f>اكتوبر1!D9</f>
        <v>34000</v>
      </c>
      <c r="DL10" s="3">
        <f>اكتوبر1!H9</f>
        <v>17000</v>
      </c>
      <c r="DN10" s="3">
        <f>اكتوبر2!D9</f>
        <v>17000</v>
      </c>
      <c r="DO10" s="3">
        <f>اكتوبر2!H9</f>
        <v>34000</v>
      </c>
      <c r="DP10" s="77"/>
      <c r="DQ10" s="3">
        <f>'اكتوبر  3'!D9</f>
        <v>0</v>
      </c>
      <c r="DR10" s="3">
        <f>'اكتوبر  3'!H9</f>
        <v>0</v>
      </c>
      <c r="DS10" s="3">
        <f>'اكتوبر  3'!L9</f>
        <v>0</v>
      </c>
      <c r="DU10" s="3">
        <f>'الشهيد 1'!D9</f>
        <v>0</v>
      </c>
      <c r="DV10" s="3">
        <f>'الشهيد 1'!H9</f>
        <v>0</v>
      </c>
      <c r="DX10" s="3">
        <f>'الشهيد 2'!D9</f>
        <v>0</v>
      </c>
      <c r="DY10" s="3">
        <f>'الشهيد 2'!H9</f>
        <v>0</v>
      </c>
      <c r="EA10" s="5">
        <v>2</v>
      </c>
      <c r="EB10" s="6">
        <v>43648</v>
      </c>
      <c r="EC10" s="6" t="s">
        <v>18</v>
      </c>
      <c r="ED10" s="3">
        <f>'وادي النطرون'!D9</f>
        <v>0</v>
      </c>
      <c r="EE10" s="3">
        <f>'وادي النطرون'!H9</f>
        <v>0</v>
      </c>
      <c r="EF10" s="3">
        <f>'وادي النطرون'!L9</f>
        <v>0</v>
      </c>
    </row>
    <row r="11" spans="1:136" ht="15.75" thickBot="1" x14ac:dyDescent="0.25">
      <c r="A11" s="5">
        <v>3</v>
      </c>
      <c r="B11" s="6">
        <v>43649</v>
      </c>
      <c r="C11" s="6" t="s">
        <v>12</v>
      </c>
      <c r="D11" s="3">
        <f>ماستر!D10</f>
        <v>34000</v>
      </c>
      <c r="E11" s="3">
        <f>ماستر!H10</f>
        <v>17000</v>
      </c>
      <c r="G11" s="3">
        <f>النخيل!D10</f>
        <v>34000</v>
      </c>
      <c r="H11" s="3">
        <f>النخيل!H10</f>
        <v>17000</v>
      </c>
      <c r="J11" s="3">
        <f>شبرا1!D10</f>
        <v>0</v>
      </c>
      <c r="K11" s="3">
        <f>شبرا1!H10</f>
        <v>34000</v>
      </c>
      <c r="L11" s="3">
        <f>شبرا1!L10</f>
        <v>17000</v>
      </c>
      <c r="M11" s="3">
        <f>شبرا1!P10</f>
        <v>0</v>
      </c>
      <c r="O11" s="3">
        <f>شبرا2!D10</f>
        <v>0</v>
      </c>
      <c r="P11" s="3">
        <f>شبرا2!H10</f>
        <v>34000</v>
      </c>
      <c r="Q11" s="3">
        <f>شبرا2!L10</f>
        <v>17000</v>
      </c>
      <c r="S11" s="5">
        <v>3</v>
      </c>
      <c r="T11" s="6">
        <v>43649</v>
      </c>
      <c r="U11" s="6" t="s">
        <v>12</v>
      </c>
      <c r="V11" s="3">
        <f>شبرا3!D10</f>
        <v>0</v>
      </c>
      <c r="W11" s="3">
        <f>شبرا3!H10</f>
        <v>34000</v>
      </c>
      <c r="X11" s="3">
        <f>شبرا3!L10</f>
        <v>34000</v>
      </c>
      <c r="Z11" s="3">
        <f>شبرا4!D10</f>
        <v>0</v>
      </c>
      <c r="AA11" s="3">
        <f>شبرا4!H10</f>
        <v>17000</v>
      </c>
      <c r="AB11" s="3">
        <f>شبرا4!L10</f>
        <v>17000</v>
      </c>
      <c r="AD11" s="3">
        <f>شل1!D10</f>
        <v>17000</v>
      </c>
      <c r="AE11" s="3">
        <f>شل1!H10</f>
        <v>0</v>
      </c>
      <c r="AG11" s="3">
        <f>شل2!D10</f>
        <v>17000</v>
      </c>
      <c r="AH11" s="3">
        <f>شل2!H10</f>
        <v>17000</v>
      </c>
      <c r="AI11" s="3">
        <f>شل2!L10</f>
        <v>51000</v>
      </c>
      <c r="AK11" s="5">
        <v>3</v>
      </c>
      <c r="AL11" s="6">
        <v>43649</v>
      </c>
      <c r="AM11" s="6" t="s">
        <v>12</v>
      </c>
      <c r="AN11" s="3">
        <f>الجلالة!D10</f>
        <v>0</v>
      </c>
      <c r="AO11" s="3">
        <f>الجلالة!H10</f>
        <v>17000</v>
      </c>
      <c r="AP11" s="3">
        <f>الجلالة!L10</f>
        <v>34000</v>
      </c>
      <c r="AR11" s="3">
        <f>الواحة1!D10</f>
        <v>34000</v>
      </c>
      <c r="AS11" s="3">
        <f>الواحة1!H10</f>
        <v>0</v>
      </c>
      <c r="AT11" s="3">
        <f>الواحة1!L10</f>
        <v>0</v>
      </c>
      <c r="AV11" s="3">
        <f>الواحة2!D10</f>
        <v>0</v>
      </c>
      <c r="AW11" s="3">
        <f>الواحة2!H10</f>
        <v>17000</v>
      </c>
      <c r="AY11" s="3">
        <f>الكاب!D10</f>
        <v>0</v>
      </c>
      <c r="AZ11" s="3">
        <f>الكاب!H10</f>
        <v>0</v>
      </c>
      <c r="BA11" s="3">
        <f>الكاب!L10</f>
        <v>0</v>
      </c>
      <c r="BC11" s="5">
        <v>3</v>
      </c>
      <c r="BD11" s="6">
        <v>43649</v>
      </c>
      <c r="BE11" s="6" t="s">
        <v>12</v>
      </c>
      <c r="BF11" s="3">
        <f>الساحل!D10</f>
        <v>34000</v>
      </c>
      <c r="BG11" s="3">
        <f>الساحل!H10</f>
        <v>0</v>
      </c>
      <c r="BH11" s="3">
        <f>الساحل!L10</f>
        <v>17000</v>
      </c>
      <c r="BJ11" s="3">
        <f>العامرية!D10</f>
        <v>0</v>
      </c>
      <c r="BK11" s="22">
        <f>العامرية!H10</f>
        <v>0</v>
      </c>
      <c r="BM11" s="3">
        <f>الضبعة7!D10</f>
        <v>0</v>
      </c>
      <c r="BN11" s="3">
        <f>الضبعة7!H10</f>
        <v>17000</v>
      </c>
      <c r="BO11" s="3">
        <f>الضبعة7!L10</f>
        <v>34000</v>
      </c>
      <c r="BQ11" s="3">
        <f>الضبعة8!D10</f>
        <v>0</v>
      </c>
      <c r="BR11" s="3">
        <f>الضبعة8!H10</f>
        <v>0</v>
      </c>
      <c r="BT11" s="5">
        <v>3</v>
      </c>
      <c r="BU11" s="6">
        <v>43649</v>
      </c>
      <c r="BV11" s="6" t="s">
        <v>12</v>
      </c>
      <c r="BW11" s="3">
        <f>الصنافين1!D10</f>
        <v>51000</v>
      </c>
      <c r="BX11" s="3">
        <f>الصنافين1!H10</f>
        <v>0</v>
      </c>
      <c r="BY11" s="3">
        <f>الصنافين1!L10</f>
        <v>85000</v>
      </c>
      <c r="CA11" s="3">
        <f>الصنافين2!D10</f>
        <v>17000</v>
      </c>
      <c r="CB11" s="3">
        <f>الصنافين2!H10</f>
        <v>0</v>
      </c>
      <c r="CC11" s="3">
        <f>الصنافين2!L10</f>
        <v>51000</v>
      </c>
      <c r="CE11" s="3">
        <f>الخطاطبة1!D10</f>
        <v>17000</v>
      </c>
      <c r="CF11" s="3">
        <f>الخطاطبة1!H10</f>
        <v>0</v>
      </c>
      <c r="CG11" s="3">
        <f>الخطاطبة1!L10</f>
        <v>85000</v>
      </c>
      <c r="CI11" s="3">
        <f>الخطاطبة2!D10</f>
        <v>0</v>
      </c>
      <c r="CJ11" s="3">
        <f>الخطاطبة2!H10</f>
        <v>0</v>
      </c>
      <c r="CK11" s="3">
        <f>الخطاطبة2!L10</f>
        <v>51000</v>
      </c>
      <c r="CM11" s="5">
        <v>3</v>
      </c>
      <c r="CN11" s="6">
        <v>43649</v>
      </c>
      <c r="CO11" s="6" t="s">
        <v>12</v>
      </c>
      <c r="CP11" s="3">
        <f>السلام!D10</f>
        <v>34000</v>
      </c>
      <c r="CQ11" s="3">
        <f>السلام!H10</f>
        <v>17000</v>
      </c>
      <c r="CR11" s="3">
        <f>السلام!L10</f>
        <v>0</v>
      </c>
      <c r="CT11" s="3">
        <f>النوبارية!D10</f>
        <v>0</v>
      </c>
      <c r="CU11" s="3">
        <f>النوبارية!H10</f>
        <v>17000</v>
      </c>
      <c r="CV11" s="3">
        <f>النوبارية!L10</f>
        <v>0</v>
      </c>
      <c r="CW11" s="3">
        <f>النوبارية!P10</f>
        <v>34000</v>
      </c>
      <c r="CY11" s="3">
        <f>ماستر2!D10</f>
        <v>0</v>
      </c>
      <c r="CZ11" s="3">
        <f>ماستر2!H10</f>
        <v>0</v>
      </c>
      <c r="DB11" s="3">
        <f>زايد1!D10</f>
        <v>51000</v>
      </c>
      <c r="DC11" s="3">
        <f>زايد1!H10</f>
        <v>0</v>
      </c>
      <c r="DE11" s="3">
        <f>زايد2!D10</f>
        <v>34000</v>
      </c>
      <c r="DF11" s="3">
        <f>زايد2!H10</f>
        <v>17000</v>
      </c>
      <c r="DG11" s="77"/>
      <c r="DH11" s="5">
        <v>3</v>
      </c>
      <c r="DI11" s="6">
        <v>43649</v>
      </c>
      <c r="DJ11" s="6" t="s">
        <v>12</v>
      </c>
      <c r="DK11" s="3">
        <f>اكتوبر1!D10</f>
        <v>0</v>
      </c>
      <c r="DL11" s="3">
        <f>اكتوبر1!H10</f>
        <v>0</v>
      </c>
      <c r="DN11" s="3">
        <f>اكتوبر2!D10</f>
        <v>85000</v>
      </c>
      <c r="DO11" s="3">
        <f>اكتوبر2!H10</f>
        <v>17000</v>
      </c>
      <c r="DP11" s="77"/>
      <c r="DQ11" s="3">
        <f>'اكتوبر  3'!D10</f>
        <v>0</v>
      </c>
      <c r="DR11" s="3">
        <f>'اكتوبر  3'!H10</f>
        <v>0</v>
      </c>
      <c r="DS11" s="3">
        <f>'اكتوبر  3'!L10</f>
        <v>0</v>
      </c>
      <c r="DU11" s="3">
        <f>'الشهيد 1'!D10</f>
        <v>0</v>
      </c>
      <c r="DV11" s="3">
        <f>'الشهيد 1'!H10</f>
        <v>0</v>
      </c>
      <c r="DX11" s="3">
        <f>'الشهيد 2'!D10</f>
        <v>0</v>
      </c>
      <c r="DY11" s="3">
        <f>'الشهيد 2'!H10</f>
        <v>0</v>
      </c>
      <c r="EA11" s="5">
        <v>3</v>
      </c>
      <c r="EB11" s="6">
        <v>43649</v>
      </c>
      <c r="EC11" s="6" t="s">
        <v>12</v>
      </c>
      <c r="ED11" s="3">
        <f>'وادي النطرون'!D10</f>
        <v>0</v>
      </c>
      <c r="EE11" s="3">
        <f>'وادي النطرون'!H10</f>
        <v>0</v>
      </c>
      <c r="EF11" s="3">
        <f>'وادي النطرون'!L10</f>
        <v>0</v>
      </c>
    </row>
    <row r="12" spans="1:136" ht="15.75" thickBot="1" x14ac:dyDescent="0.25">
      <c r="A12" s="5">
        <v>4</v>
      </c>
      <c r="B12" s="6">
        <v>43650</v>
      </c>
      <c r="C12" s="6" t="s">
        <v>13</v>
      </c>
      <c r="D12" s="3">
        <f>ماستر!D11</f>
        <v>0</v>
      </c>
      <c r="E12" s="3">
        <f>ماستر!H11</f>
        <v>0</v>
      </c>
      <c r="G12" s="3">
        <f>النخيل!D11</f>
        <v>51000</v>
      </c>
      <c r="H12" s="3">
        <f>النخيل!H11</f>
        <v>0</v>
      </c>
      <c r="J12" s="3">
        <f>شبرا1!D11</f>
        <v>0</v>
      </c>
      <c r="K12" s="34">
        <f>شبرا1!H11</f>
        <v>17000</v>
      </c>
      <c r="L12" s="3">
        <f>شبرا1!L11</f>
        <v>17000</v>
      </c>
      <c r="M12" s="3">
        <f>شبرا1!P11</f>
        <v>17000</v>
      </c>
      <c r="O12" s="3">
        <f>شبرا2!D11</f>
        <v>0</v>
      </c>
      <c r="P12" s="3">
        <f>شبرا2!H11</f>
        <v>34000</v>
      </c>
      <c r="Q12" s="3">
        <f>شبرا2!L11</f>
        <v>17000</v>
      </c>
      <c r="S12" s="5">
        <v>4</v>
      </c>
      <c r="T12" s="6">
        <v>43650</v>
      </c>
      <c r="U12" s="6" t="s">
        <v>13</v>
      </c>
      <c r="V12" s="3">
        <f>شبرا3!D11</f>
        <v>0</v>
      </c>
      <c r="W12" s="3">
        <f>شبرا3!H11</f>
        <v>34000</v>
      </c>
      <c r="X12" s="3">
        <f>شبرا3!L11</f>
        <v>0</v>
      </c>
      <c r="Z12" s="3">
        <f>شبرا4!D11</f>
        <v>0</v>
      </c>
      <c r="AA12" s="3">
        <f>شبرا4!H11</f>
        <v>0</v>
      </c>
      <c r="AB12" s="3">
        <f>شبرا4!L11</f>
        <v>17000</v>
      </c>
      <c r="AD12" s="3">
        <f>شل1!D11</f>
        <v>34000</v>
      </c>
      <c r="AE12" s="3">
        <f>شل1!H11</f>
        <v>17000</v>
      </c>
      <c r="AG12" s="3">
        <f>شل2!D11</f>
        <v>51000</v>
      </c>
      <c r="AH12" s="3">
        <f>شل2!H11</f>
        <v>0</v>
      </c>
      <c r="AI12" s="3">
        <f>شل2!L11</f>
        <v>51000</v>
      </c>
      <c r="AK12" s="5">
        <v>4</v>
      </c>
      <c r="AL12" s="6">
        <v>43650</v>
      </c>
      <c r="AM12" s="6" t="s">
        <v>13</v>
      </c>
      <c r="AN12" s="3">
        <f>الجلالة!D11</f>
        <v>17000</v>
      </c>
      <c r="AO12" s="3">
        <f>الجلالة!H11</f>
        <v>0</v>
      </c>
      <c r="AP12" s="3">
        <f>الجلالة!L11</f>
        <v>85000</v>
      </c>
      <c r="AR12" s="3">
        <f>الواحة1!D11</f>
        <v>17000</v>
      </c>
      <c r="AS12" s="3">
        <f>الواحة1!H11</f>
        <v>0</v>
      </c>
      <c r="AT12" s="3">
        <f>الواحة1!L11</f>
        <v>34000</v>
      </c>
      <c r="AV12" s="3">
        <f>الواحة2!D11</f>
        <v>0</v>
      </c>
      <c r="AW12" s="3">
        <f>الواحة2!H11</f>
        <v>0</v>
      </c>
      <c r="AY12" s="3">
        <f>الكاب!D11</f>
        <v>0</v>
      </c>
      <c r="AZ12" s="3">
        <f>الكاب!H11</f>
        <v>0</v>
      </c>
      <c r="BA12" s="3">
        <f>الكاب!L11</f>
        <v>0</v>
      </c>
      <c r="BC12" s="5">
        <v>4</v>
      </c>
      <c r="BD12" s="6">
        <v>43650</v>
      </c>
      <c r="BE12" s="6" t="s">
        <v>13</v>
      </c>
      <c r="BF12" s="3">
        <f>الساحل!D11</f>
        <v>17000</v>
      </c>
      <c r="BG12" s="3">
        <f>الساحل!H11</f>
        <v>17000</v>
      </c>
      <c r="BH12" s="3">
        <f>الساحل!L11</f>
        <v>17000</v>
      </c>
      <c r="BJ12" s="3">
        <f>العامرية!D11</f>
        <v>0</v>
      </c>
      <c r="BK12" s="22">
        <f>العامرية!H11</f>
        <v>0</v>
      </c>
      <c r="BM12" s="3">
        <f>الضبعة7!D11</f>
        <v>0</v>
      </c>
      <c r="BN12" s="3">
        <f>الضبعة7!H11</f>
        <v>0</v>
      </c>
      <c r="BO12" s="3">
        <f>الضبعة7!L11</f>
        <v>34000</v>
      </c>
      <c r="BQ12" s="3">
        <f>الضبعة8!D11</f>
        <v>17000</v>
      </c>
      <c r="BR12" s="3">
        <f>الضبعة8!H11</f>
        <v>0</v>
      </c>
      <c r="BT12" s="5">
        <v>4</v>
      </c>
      <c r="BU12" s="6">
        <v>43650</v>
      </c>
      <c r="BV12" s="6" t="s">
        <v>13</v>
      </c>
      <c r="BW12" s="3">
        <f>الصنافين1!D11</f>
        <v>0</v>
      </c>
      <c r="BX12" s="3">
        <f>الصنافين1!H11</f>
        <v>0</v>
      </c>
      <c r="BY12" s="3">
        <f>الصنافين1!L11</f>
        <v>51000</v>
      </c>
      <c r="CA12" s="3">
        <f>الصنافين2!D11</f>
        <v>0</v>
      </c>
      <c r="CB12" s="3">
        <f>الصنافين2!H11</f>
        <v>0</v>
      </c>
      <c r="CC12" s="3">
        <f>الصنافين2!L11</f>
        <v>51000</v>
      </c>
      <c r="CE12" s="3">
        <f>الخطاطبة1!D11</f>
        <v>0</v>
      </c>
      <c r="CF12" s="3">
        <f>الخطاطبة1!H11</f>
        <v>0</v>
      </c>
      <c r="CG12" s="3">
        <f>الخطاطبة1!L11</f>
        <v>0</v>
      </c>
      <c r="CI12" s="3">
        <f>الخطاطبة2!D11</f>
        <v>0</v>
      </c>
      <c r="CJ12" s="3">
        <f>الخطاطبة2!H11</f>
        <v>0</v>
      </c>
      <c r="CK12" s="3">
        <f>الخطاطبة2!L11</f>
        <v>51000</v>
      </c>
      <c r="CM12" s="5">
        <v>4</v>
      </c>
      <c r="CN12" s="6">
        <v>43650</v>
      </c>
      <c r="CO12" s="6" t="s">
        <v>13</v>
      </c>
      <c r="CP12" s="3">
        <f>السلام!D11</f>
        <v>34000</v>
      </c>
      <c r="CQ12" s="3">
        <f>السلام!H11</f>
        <v>17000</v>
      </c>
      <c r="CR12" s="3">
        <f>السلام!L11</f>
        <v>0</v>
      </c>
      <c r="CT12" s="3">
        <f>النوبارية!D11</f>
        <v>0</v>
      </c>
      <c r="CU12" s="34">
        <f>النوبارية!H11</f>
        <v>0</v>
      </c>
      <c r="CV12" s="3">
        <f>النوبارية!L11</f>
        <v>0</v>
      </c>
      <c r="CW12" s="3">
        <f>النوبارية!P11</f>
        <v>0</v>
      </c>
      <c r="CY12" s="3">
        <f>ماستر2!D11</f>
        <v>0</v>
      </c>
      <c r="CZ12" s="3">
        <f>ماستر2!H11</f>
        <v>0</v>
      </c>
      <c r="DB12" s="3">
        <f>زايد1!D11</f>
        <v>34000</v>
      </c>
      <c r="DC12" s="3">
        <f>زايد1!H11</f>
        <v>17000</v>
      </c>
      <c r="DE12" s="3">
        <f>زايد2!D11</f>
        <v>0</v>
      </c>
      <c r="DF12" s="3">
        <f>زايد2!H11</f>
        <v>0</v>
      </c>
      <c r="DG12" s="77"/>
      <c r="DH12" s="5">
        <v>4</v>
      </c>
      <c r="DI12" s="6">
        <v>43650</v>
      </c>
      <c r="DJ12" s="6" t="s">
        <v>13</v>
      </c>
      <c r="DK12" s="3">
        <f>اكتوبر1!D11</f>
        <v>51000</v>
      </c>
      <c r="DL12" s="3">
        <f>اكتوبر1!H11</f>
        <v>0</v>
      </c>
      <c r="DN12" s="3">
        <f>اكتوبر2!D11</f>
        <v>85000</v>
      </c>
      <c r="DO12" s="3">
        <f>اكتوبر2!H11</f>
        <v>17000</v>
      </c>
      <c r="DP12" s="77"/>
      <c r="DQ12" s="3">
        <f>'اكتوبر  3'!D11</f>
        <v>0</v>
      </c>
      <c r="DR12" s="3">
        <f>'اكتوبر  3'!H11</f>
        <v>0</v>
      </c>
      <c r="DS12" s="3">
        <f>'اكتوبر  3'!L11</f>
        <v>0</v>
      </c>
      <c r="DU12" s="3">
        <f>'الشهيد 1'!D11</f>
        <v>0</v>
      </c>
      <c r="DV12" s="3">
        <f>'الشهيد 1'!H11</f>
        <v>0</v>
      </c>
      <c r="DX12" s="3">
        <f>'الشهيد 2'!D11</f>
        <v>0</v>
      </c>
      <c r="DY12" s="3">
        <f>'الشهيد 2'!H11</f>
        <v>0</v>
      </c>
      <c r="EA12" s="5">
        <v>4</v>
      </c>
      <c r="EB12" s="6">
        <v>43650</v>
      </c>
      <c r="EC12" s="6" t="s">
        <v>13</v>
      </c>
      <c r="ED12" s="3">
        <f>'وادي النطرون'!D11</f>
        <v>0</v>
      </c>
      <c r="EE12" s="3">
        <f>'وادي النطرون'!H11</f>
        <v>0</v>
      </c>
      <c r="EF12" s="3">
        <f>'وادي النطرون'!L11</f>
        <v>0</v>
      </c>
    </row>
    <row r="13" spans="1:136" ht="15.75" thickBot="1" x14ac:dyDescent="0.25">
      <c r="A13" s="5">
        <v>5</v>
      </c>
      <c r="B13" s="6">
        <v>43651</v>
      </c>
      <c r="C13" s="6" t="s">
        <v>14</v>
      </c>
      <c r="D13" s="3">
        <f>ماستر!D12</f>
        <v>34000</v>
      </c>
      <c r="E13" s="3">
        <f>ماستر!H12</f>
        <v>17000</v>
      </c>
      <c r="G13" s="3">
        <f>النخيل!D12</f>
        <v>17000</v>
      </c>
      <c r="H13" s="3">
        <f>النخيل!H12</f>
        <v>17000</v>
      </c>
      <c r="J13" s="3">
        <f>شبرا1!D12</f>
        <v>17000</v>
      </c>
      <c r="K13" s="3">
        <f>شبرا1!H12</f>
        <v>51000</v>
      </c>
      <c r="L13" s="3">
        <f>شبرا1!L12</f>
        <v>0</v>
      </c>
      <c r="M13" s="3">
        <f>شبرا1!P12</f>
        <v>0</v>
      </c>
      <c r="O13" s="3">
        <f>شبرا2!D12</f>
        <v>0</v>
      </c>
      <c r="P13" s="3">
        <f>شبرا2!H12</f>
        <v>68000</v>
      </c>
      <c r="Q13" s="3">
        <f>شبرا2!L12</f>
        <v>17000</v>
      </c>
      <c r="S13" s="5">
        <v>5</v>
      </c>
      <c r="T13" s="6">
        <v>43651</v>
      </c>
      <c r="U13" s="6" t="s">
        <v>14</v>
      </c>
      <c r="V13" s="3">
        <f>شبرا3!D12</f>
        <v>0</v>
      </c>
      <c r="W13" s="3">
        <f>شبرا3!H12</f>
        <v>17000</v>
      </c>
      <c r="X13" s="3">
        <f>شبرا3!L12</f>
        <v>0</v>
      </c>
      <c r="Z13" s="3">
        <f>شبرا4!D12</f>
        <v>0</v>
      </c>
      <c r="AA13" s="3">
        <f>شبرا4!H12</f>
        <v>17000</v>
      </c>
      <c r="AB13" s="3">
        <f>شبرا4!L12</f>
        <v>17000</v>
      </c>
      <c r="AD13" s="3">
        <f>شل1!D12</f>
        <v>51000</v>
      </c>
      <c r="AE13" s="3">
        <f>شل1!H12</f>
        <v>0</v>
      </c>
      <c r="AG13" s="3">
        <f>شل2!D12</f>
        <v>34000</v>
      </c>
      <c r="AH13" s="3">
        <f>شل2!H12</f>
        <v>17000</v>
      </c>
      <c r="AI13" s="3">
        <f>شل2!L12</f>
        <v>0</v>
      </c>
      <c r="AK13" s="5">
        <v>5</v>
      </c>
      <c r="AL13" s="6">
        <v>43651</v>
      </c>
      <c r="AM13" s="6" t="s">
        <v>14</v>
      </c>
      <c r="AN13" s="3">
        <f>الجلالة!D12</f>
        <v>0</v>
      </c>
      <c r="AO13" s="3">
        <f>الجلالة!H12</f>
        <v>0</v>
      </c>
      <c r="AP13" s="3">
        <f>الجلالة!L12</f>
        <v>51000</v>
      </c>
      <c r="AR13" s="3">
        <f>الواحة1!D12</f>
        <v>0</v>
      </c>
      <c r="AS13" s="3">
        <f>الواحة1!H12</f>
        <v>0</v>
      </c>
      <c r="AT13" s="3">
        <f>الواحة1!L12</f>
        <v>0</v>
      </c>
      <c r="AV13" s="3">
        <f>الواحة2!D12</f>
        <v>0</v>
      </c>
      <c r="AW13" s="3">
        <f>الواحة2!H12</f>
        <v>0</v>
      </c>
      <c r="AY13" s="3">
        <f>الكاب!D12</f>
        <v>17000</v>
      </c>
      <c r="AZ13" s="3">
        <f>الكاب!H12</f>
        <v>0</v>
      </c>
      <c r="BA13" s="3">
        <f>الكاب!L12</f>
        <v>34000</v>
      </c>
      <c r="BC13" s="5">
        <v>5</v>
      </c>
      <c r="BD13" s="6">
        <v>43651</v>
      </c>
      <c r="BE13" s="6" t="s">
        <v>14</v>
      </c>
      <c r="BF13" s="3">
        <f>الساحل!D12</f>
        <v>0</v>
      </c>
      <c r="BG13" s="3">
        <f>الساحل!H12</f>
        <v>0</v>
      </c>
      <c r="BH13" s="3">
        <f>الساحل!L12</f>
        <v>51000</v>
      </c>
      <c r="BJ13" s="3">
        <f>العامرية!D12</f>
        <v>34000</v>
      </c>
      <c r="BK13" s="22">
        <f>العامرية!H12</f>
        <v>17000</v>
      </c>
      <c r="BM13" s="3">
        <f>الضبعة7!D12</f>
        <v>0</v>
      </c>
      <c r="BN13" s="3">
        <f>الضبعة7!H12</f>
        <v>0</v>
      </c>
      <c r="BO13" s="3">
        <f>الضبعة7!L12</f>
        <v>0</v>
      </c>
      <c r="BQ13" s="3">
        <f>الضبعة8!D12</f>
        <v>0</v>
      </c>
      <c r="BR13" s="3">
        <f>الضبعة8!H12</f>
        <v>0</v>
      </c>
      <c r="BT13" s="5">
        <v>5</v>
      </c>
      <c r="BU13" s="6">
        <v>43651</v>
      </c>
      <c r="BV13" s="6" t="s">
        <v>14</v>
      </c>
      <c r="BW13" s="3">
        <f>الصنافين1!D12</f>
        <v>17000</v>
      </c>
      <c r="BX13" s="3">
        <f>الصنافين1!H12</f>
        <v>0</v>
      </c>
      <c r="BY13" s="3">
        <f>الصنافين1!L12</f>
        <v>51000</v>
      </c>
      <c r="CA13" s="3">
        <f>الصنافين2!D12</f>
        <v>34000</v>
      </c>
      <c r="CB13" s="3">
        <f>الصنافين2!H12</f>
        <v>0</v>
      </c>
      <c r="CC13" s="3">
        <f>الصنافين2!L12</f>
        <v>51000</v>
      </c>
      <c r="CE13" s="3">
        <f>الخطاطبة1!D12</f>
        <v>0</v>
      </c>
      <c r="CF13" s="3">
        <f>الخطاطبة1!H12</f>
        <v>0</v>
      </c>
      <c r="CG13" s="3">
        <f>الخطاطبة1!L12</f>
        <v>51000</v>
      </c>
      <c r="CI13" s="3">
        <f>الخطاطبة2!D12</f>
        <v>34000</v>
      </c>
      <c r="CJ13" s="3">
        <f>الخطاطبة2!H12</f>
        <v>17000</v>
      </c>
      <c r="CK13" s="3">
        <f>الخطاطبة2!L12</f>
        <v>0</v>
      </c>
      <c r="CM13" s="5">
        <v>5</v>
      </c>
      <c r="CN13" s="6">
        <v>43651</v>
      </c>
      <c r="CO13" s="6" t="s">
        <v>14</v>
      </c>
      <c r="CP13" s="3">
        <f>السلام!D12</f>
        <v>51000</v>
      </c>
      <c r="CQ13" s="3">
        <f>السلام!H12</f>
        <v>34000</v>
      </c>
      <c r="CR13" s="3">
        <f>السلام!L12</f>
        <v>17000</v>
      </c>
      <c r="CT13" s="3">
        <f>النوبارية!D12</f>
        <v>0</v>
      </c>
      <c r="CU13" s="3">
        <f>النوبارية!H12</f>
        <v>17000</v>
      </c>
      <c r="CV13" s="3">
        <f>النوبارية!L12</f>
        <v>17000</v>
      </c>
      <c r="CW13" s="3">
        <f>النوبارية!P12</f>
        <v>17000</v>
      </c>
      <c r="CY13" s="3">
        <f>ماستر2!D12</f>
        <v>17000</v>
      </c>
      <c r="CZ13" s="3">
        <f>ماستر2!H12</f>
        <v>0</v>
      </c>
      <c r="DB13" s="3">
        <f>زايد1!D12</f>
        <v>0</v>
      </c>
      <c r="DC13" s="3">
        <f>زايد1!H12</f>
        <v>0</v>
      </c>
      <c r="DE13" s="3">
        <f>زايد2!D12</f>
        <v>51000</v>
      </c>
      <c r="DF13" s="3">
        <f>زايد2!H12</f>
        <v>0</v>
      </c>
      <c r="DG13" s="77"/>
      <c r="DH13" s="5">
        <v>5</v>
      </c>
      <c r="DI13" s="6">
        <v>43651</v>
      </c>
      <c r="DJ13" s="6" t="s">
        <v>14</v>
      </c>
      <c r="DK13" s="3">
        <f>اكتوبر1!D12</f>
        <v>34000</v>
      </c>
      <c r="DL13" s="3">
        <f>اكتوبر1!H12</f>
        <v>17000</v>
      </c>
      <c r="DN13" s="3">
        <f>اكتوبر2!D12</f>
        <v>0</v>
      </c>
      <c r="DO13" s="3">
        <f>اكتوبر2!H12</f>
        <v>0</v>
      </c>
      <c r="DP13" s="77"/>
      <c r="DQ13" s="3">
        <f>'اكتوبر  3'!D12</f>
        <v>0</v>
      </c>
      <c r="DR13" s="3">
        <f>'اكتوبر  3'!H12</f>
        <v>0</v>
      </c>
      <c r="DS13" s="3">
        <f>'اكتوبر  3'!L12</f>
        <v>0</v>
      </c>
      <c r="DU13" s="3">
        <f>'الشهيد 1'!D12</f>
        <v>0</v>
      </c>
      <c r="DV13" s="3">
        <f>'الشهيد 1'!H12</f>
        <v>0</v>
      </c>
      <c r="DX13" s="3">
        <f>'الشهيد 2'!D12</f>
        <v>0</v>
      </c>
      <c r="DY13" s="3">
        <f>'الشهيد 2'!H12</f>
        <v>0</v>
      </c>
      <c r="EA13" s="5">
        <v>5</v>
      </c>
      <c r="EB13" s="6">
        <v>43651</v>
      </c>
      <c r="EC13" s="6" t="s">
        <v>14</v>
      </c>
      <c r="ED13" s="3">
        <f>'وادي النطرون'!D12</f>
        <v>0</v>
      </c>
      <c r="EE13" s="3">
        <f>'وادي النطرون'!H12</f>
        <v>0</v>
      </c>
      <c r="EF13" s="3">
        <f>'وادي النطرون'!L12</f>
        <v>0</v>
      </c>
    </row>
    <row r="14" spans="1:136" ht="15.75" thickBot="1" x14ac:dyDescent="0.25">
      <c r="A14" s="5">
        <v>6</v>
      </c>
      <c r="B14" s="6">
        <v>43652</v>
      </c>
      <c r="C14" s="6" t="s">
        <v>15</v>
      </c>
      <c r="D14" s="3">
        <f>ماستر!D13</f>
        <v>51000</v>
      </c>
      <c r="E14" s="3">
        <f>ماستر!H13</f>
        <v>0</v>
      </c>
      <c r="G14" s="3">
        <f>النخيل!D13</f>
        <v>34000</v>
      </c>
      <c r="H14" s="3">
        <f>النخيل!H13</f>
        <v>0</v>
      </c>
      <c r="J14" s="3">
        <f>شبرا1!D13</f>
        <v>17000</v>
      </c>
      <c r="K14" s="3">
        <f>شبرا1!H13</f>
        <v>34000</v>
      </c>
      <c r="L14" s="3">
        <f>شبرا1!L13</f>
        <v>17000</v>
      </c>
      <c r="M14" s="3">
        <f>شبرا1!P13</f>
        <v>0</v>
      </c>
      <c r="O14" s="3">
        <f>شبرا2!D13</f>
        <v>0</v>
      </c>
      <c r="P14" s="3">
        <f>شبرا2!H13</f>
        <v>34000</v>
      </c>
      <c r="Q14" s="3">
        <f>شبرا2!L13</f>
        <v>17000</v>
      </c>
      <c r="S14" s="5">
        <v>6</v>
      </c>
      <c r="T14" s="6">
        <v>43652</v>
      </c>
      <c r="U14" s="6" t="s">
        <v>15</v>
      </c>
      <c r="V14" s="3">
        <f>شبرا3!D13</f>
        <v>17000</v>
      </c>
      <c r="W14" s="3">
        <f>شبرا3!H13</f>
        <v>34000</v>
      </c>
      <c r="X14" s="3">
        <f>شبرا3!L13</f>
        <v>17000</v>
      </c>
      <c r="Z14" s="3">
        <f>شبرا4!D13</f>
        <v>17000</v>
      </c>
      <c r="AA14" s="3">
        <f>شبرا4!H13</f>
        <v>34000</v>
      </c>
      <c r="AB14" s="3">
        <f>شبرا4!L13</f>
        <v>34000</v>
      </c>
      <c r="AD14" s="3">
        <f>شل1!D13</f>
        <v>68000</v>
      </c>
      <c r="AE14" s="3">
        <f>شل1!H13</f>
        <v>34000</v>
      </c>
      <c r="AG14" s="3">
        <f>شل2!D13</f>
        <v>51000</v>
      </c>
      <c r="AH14" s="3">
        <f>شل2!H13</f>
        <v>0</v>
      </c>
      <c r="AI14" s="3">
        <f>شل2!L13</f>
        <v>51000</v>
      </c>
      <c r="AK14" s="5">
        <v>6</v>
      </c>
      <c r="AL14" s="6">
        <v>43652</v>
      </c>
      <c r="AM14" s="6" t="s">
        <v>15</v>
      </c>
      <c r="AN14" s="3">
        <f>الجلالة!D13</f>
        <v>17000</v>
      </c>
      <c r="AO14" s="3">
        <f>الجلالة!H13</f>
        <v>0</v>
      </c>
      <c r="AP14" s="3">
        <f>الجلالة!L13</f>
        <v>34000</v>
      </c>
      <c r="AR14" s="3">
        <f>الواحة1!D13</f>
        <v>17000</v>
      </c>
      <c r="AS14" s="3">
        <f>الواحة1!H13</f>
        <v>17000</v>
      </c>
      <c r="AT14" s="3">
        <f>الواحة1!L13</f>
        <v>0</v>
      </c>
      <c r="AV14" s="3">
        <f>الواحة2!D13</f>
        <v>17000</v>
      </c>
      <c r="AW14" s="3">
        <f>الواحة2!H13</f>
        <v>0</v>
      </c>
      <c r="AY14" s="3">
        <f>الكاب!D13</f>
        <v>0</v>
      </c>
      <c r="AZ14" s="3">
        <f>الكاب!H13</f>
        <v>0</v>
      </c>
      <c r="BA14" s="3">
        <f>الكاب!L13</f>
        <v>0</v>
      </c>
      <c r="BC14" s="5">
        <v>6</v>
      </c>
      <c r="BD14" s="6">
        <v>43652</v>
      </c>
      <c r="BE14" s="6" t="s">
        <v>15</v>
      </c>
      <c r="BF14" s="3">
        <f>الساحل!D13</f>
        <v>34000</v>
      </c>
      <c r="BG14" s="3">
        <f>الساحل!H13</f>
        <v>17000</v>
      </c>
      <c r="BH14" s="3">
        <f>الساحل!L13</f>
        <v>0</v>
      </c>
      <c r="BJ14" s="3">
        <f>العامرية!D13</f>
        <v>0</v>
      </c>
      <c r="BK14" s="22">
        <f>العامرية!H13</f>
        <v>0</v>
      </c>
      <c r="BM14" s="3">
        <f>الضبعة7!D13</f>
        <v>0</v>
      </c>
      <c r="BN14" s="3">
        <f>الضبعة7!H13</f>
        <v>0</v>
      </c>
      <c r="BO14" s="3">
        <f>الضبعة7!L13</f>
        <v>0</v>
      </c>
      <c r="BQ14" s="3">
        <f>الضبعة8!D13</f>
        <v>0</v>
      </c>
      <c r="BR14" s="3">
        <f>الضبعة8!H13</f>
        <v>0</v>
      </c>
      <c r="BT14" s="5">
        <v>6</v>
      </c>
      <c r="BU14" s="6">
        <v>43652</v>
      </c>
      <c r="BV14" s="6" t="s">
        <v>15</v>
      </c>
      <c r="BW14" s="3">
        <f>الصنافين1!D13</f>
        <v>0</v>
      </c>
      <c r="BX14" s="3">
        <f>الصنافين1!H13</f>
        <v>0</v>
      </c>
      <c r="BY14" s="3">
        <f>الصنافين1!L13</f>
        <v>51000</v>
      </c>
      <c r="CA14" s="3">
        <f>الصنافين2!D13</f>
        <v>0</v>
      </c>
      <c r="CB14" s="3">
        <f>الصنافين2!H13</f>
        <v>0</v>
      </c>
      <c r="CC14" s="3">
        <f>الصنافين2!L13</f>
        <v>51000</v>
      </c>
      <c r="CE14" s="3">
        <f>الخطاطبة1!D13</f>
        <v>0</v>
      </c>
      <c r="CF14" s="3">
        <f>الخطاطبة1!H13</f>
        <v>0</v>
      </c>
      <c r="CG14" s="3">
        <f>الخطاطبة1!L13</f>
        <v>17000</v>
      </c>
      <c r="CI14" s="3">
        <f>الخطاطبة2!D13</f>
        <v>0</v>
      </c>
      <c r="CJ14" s="3">
        <f>الخطاطبة2!H13</f>
        <v>0</v>
      </c>
      <c r="CK14" s="3">
        <f>الخطاطبة2!L13</f>
        <v>34000</v>
      </c>
      <c r="CM14" s="5">
        <v>6</v>
      </c>
      <c r="CN14" s="6">
        <v>43652</v>
      </c>
      <c r="CO14" s="6" t="s">
        <v>15</v>
      </c>
      <c r="CP14" s="3">
        <f>السلام!D13</f>
        <v>17000</v>
      </c>
      <c r="CQ14" s="3">
        <f>السلام!H13</f>
        <v>17000</v>
      </c>
      <c r="CR14" s="3">
        <f>السلام!L13</f>
        <v>0</v>
      </c>
      <c r="CT14" s="3">
        <f>النوبارية!D13</f>
        <v>17000</v>
      </c>
      <c r="CU14" s="3">
        <f>النوبارية!H13</f>
        <v>17000</v>
      </c>
      <c r="CV14" s="3">
        <f>النوبارية!L13</f>
        <v>0</v>
      </c>
      <c r="CW14" s="3">
        <f>النوبارية!P13</f>
        <v>17000</v>
      </c>
      <c r="CY14" s="3">
        <f>ماستر2!D13</f>
        <v>17000</v>
      </c>
      <c r="CZ14" s="3">
        <f>ماستر2!H13</f>
        <v>0</v>
      </c>
      <c r="DB14" s="3">
        <f>زايد1!D13</f>
        <v>85000</v>
      </c>
      <c r="DC14" s="3">
        <f>زايد1!H13</f>
        <v>17000</v>
      </c>
      <c r="DE14" s="3">
        <f>زايد2!D13</f>
        <v>34000</v>
      </c>
      <c r="DF14" s="3">
        <f>زايد2!H13</f>
        <v>17000</v>
      </c>
      <c r="DG14" s="77"/>
      <c r="DH14" s="5">
        <v>6</v>
      </c>
      <c r="DI14" s="6">
        <v>43652</v>
      </c>
      <c r="DJ14" s="6" t="s">
        <v>15</v>
      </c>
      <c r="DK14" s="3">
        <f>اكتوبر1!D13</f>
        <v>51000</v>
      </c>
      <c r="DL14" s="3">
        <f>اكتوبر1!H13</f>
        <v>0</v>
      </c>
      <c r="DN14" s="3">
        <f>اكتوبر2!D13</f>
        <v>136000</v>
      </c>
      <c r="DO14" s="3">
        <f>اكتوبر2!H13</f>
        <v>17000</v>
      </c>
      <c r="DP14" s="77"/>
      <c r="DQ14" s="3">
        <f>'اكتوبر  3'!D13</f>
        <v>0</v>
      </c>
      <c r="DR14" s="3">
        <f>'اكتوبر  3'!H13</f>
        <v>0</v>
      </c>
      <c r="DS14" s="3">
        <f>'اكتوبر  3'!L13</f>
        <v>0</v>
      </c>
      <c r="DU14" s="3">
        <f>'الشهيد 1'!D13</f>
        <v>0</v>
      </c>
      <c r="DV14" s="3">
        <f>'الشهيد 1'!H13</f>
        <v>0</v>
      </c>
      <c r="DX14" s="3">
        <f>'الشهيد 2'!D13</f>
        <v>0</v>
      </c>
      <c r="DY14" s="3">
        <f>'الشهيد 2'!H13</f>
        <v>0</v>
      </c>
      <c r="EA14" s="5">
        <v>6</v>
      </c>
      <c r="EB14" s="6">
        <v>43652</v>
      </c>
      <c r="EC14" s="6" t="s">
        <v>15</v>
      </c>
      <c r="ED14" s="3">
        <f>'وادي النطرون'!D13</f>
        <v>0</v>
      </c>
      <c r="EE14" s="3">
        <f>'وادي النطرون'!H13</f>
        <v>0</v>
      </c>
      <c r="EF14" s="3">
        <f>'وادي النطرون'!L13</f>
        <v>0</v>
      </c>
    </row>
    <row r="15" spans="1:136" ht="15.75" thickBot="1" x14ac:dyDescent="0.25">
      <c r="A15" s="5">
        <v>7</v>
      </c>
      <c r="B15" s="6">
        <v>43653</v>
      </c>
      <c r="C15" s="6" t="s">
        <v>16</v>
      </c>
      <c r="D15" s="3">
        <f>ماستر!D14</f>
        <v>17000</v>
      </c>
      <c r="E15" s="3">
        <f>ماستر!H14</f>
        <v>17000</v>
      </c>
      <c r="G15" s="3">
        <f>النخيل!D14</f>
        <v>34000</v>
      </c>
      <c r="H15" s="3">
        <f>النخيل!H14</f>
        <v>17000</v>
      </c>
      <c r="J15" s="3">
        <f>شبرا1!D14</f>
        <v>0</v>
      </c>
      <c r="K15" s="3">
        <f>شبرا1!H14</f>
        <v>17000</v>
      </c>
      <c r="L15" s="3">
        <f>شبرا1!L14</f>
        <v>0</v>
      </c>
      <c r="M15" s="3">
        <f>شبرا1!P14</f>
        <v>0</v>
      </c>
      <c r="O15" s="3">
        <f>شبرا2!D14</f>
        <v>0</v>
      </c>
      <c r="P15" s="3">
        <f>شبرا2!H14</f>
        <v>51000</v>
      </c>
      <c r="Q15" s="3">
        <f>شبرا2!L14</f>
        <v>0</v>
      </c>
      <c r="S15" s="5">
        <v>7</v>
      </c>
      <c r="T15" s="6">
        <v>43653</v>
      </c>
      <c r="U15" s="6" t="s">
        <v>16</v>
      </c>
      <c r="V15" s="3">
        <f>شبرا3!D14</f>
        <v>0</v>
      </c>
      <c r="W15" s="3">
        <f>شبرا3!H14</f>
        <v>17000</v>
      </c>
      <c r="X15" s="3">
        <f>شبرا3!L14</f>
        <v>0</v>
      </c>
      <c r="Z15" s="3">
        <f>شبرا4!D14</f>
        <v>0</v>
      </c>
      <c r="AA15" s="3">
        <f>شبرا4!H14</f>
        <v>17000</v>
      </c>
      <c r="AB15" s="3">
        <f>شبرا4!L14</f>
        <v>17000</v>
      </c>
      <c r="AD15" s="3">
        <f>شل1!D14</f>
        <v>51000</v>
      </c>
      <c r="AE15" s="3">
        <f>شل1!H14</f>
        <v>0</v>
      </c>
      <c r="AG15" s="3">
        <f>شل2!D14</f>
        <v>34000</v>
      </c>
      <c r="AH15" s="3">
        <f>شل2!H14</f>
        <v>17000</v>
      </c>
      <c r="AI15" s="3">
        <f>شل2!L14</f>
        <v>0</v>
      </c>
      <c r="AK15" s="5">
        <v>7</v>
      </c>
      <c r="AL15" s="6">
        <v>43653</v>
      </c>
      <c r="AM15" s="6" t="s">
        <v>16</v>
      </c>
      <c r="AN15" s="3">
        <f>الجلالة!D14</f>
        <v>17000</v>
      </c>
      <c r="AO15" s="3">
        <f>الجلالة!H14</f>
        <v>17000</v>
      </c>
      <c r="AP15" s="3">
        <f>الجلالة!L14</f>
        <v>68000</v>
      </c>
      <c r="AR15" s="3">
        <f>الواحة1!D14</f>
        <v>0</v>
      </c>
      <c r="AS15" s="3">
        <f>الواحة1!H14</f>
        <v>0</v>
      </c>
      <c r="AT15" s="3">
        <f>الواحة1!L14</f>
        <v>0</v>
      </c>
      <c r="AV15" s="3">
        <f>الواحة2!D14</f>
        <v>0</v>
      </c>
      <c r="AW15" s="3">
        <f>الواحة2!H14</f>
        <v>0</v>
      </c>
      <c r="AY15" s="3">
        <f>الكاب!D14</f>
        <v>0</v>
      </c>
      <c r="AZ15" s="3">
        <f>الكاب!H14</f>
        <v>0</v>
      </c>
      <c r="BA15" s="3">
        <f>الكاب!L14</f>
        <v>0</v>
      </c>
      <c r="BC15" s="5">
        <v>7</v>
      </c>
      <c r="BD15" s="6">
        <v>43653</v>
      </c>
      <c r="BE15" s="6" t="s">
        <v>16</v>
      </c>
      <c r="BF15" s="3">
        <f>الساحل!D14</f>
        <v>51000</v>
      </c>
      <c r="BG15" s="3">
        <f>الساحل!H14</f>
        <v>0</v>
      </c>
      <c r="BH15" s="3">
        <f>الساحل!L14</f>
        <v>51000</v>
      </c>
      <c r="BJ15" s="3">
        <f>العامرية!D14</f>
        <v>0</v>
      </c>
      <c r="BK15" s="22">
        <f>العامرية!H14</f>
        <v>0</v>
      </c>
      <c r="BM15" s="3">
        <f>الضبعة7!D14</f>
        <v>0</v>
      </c>
      <c r="BN15" s="3">
        <f>الضبعة7!H14</f>
        <v>0</v>
      </c>
      <c r="BO15" s="3">
        <f>الضبعة7!L14</f>
        <v>17000</v>
      </c>
      <c r="BQ15" s="3">
        <f>الضبعة8!D14</f>
        <v>0</v>
      </c>
      <c r="BR15" s="3">
        <f>الضبعة8!H14</f>
        <v>34000</v>
      </c>
      <c r="BT15" s="5">
        <v>7</v>
      </c>
      <c r="BU15" s="6">
        <v>43653</v>
      </c>
      <c r="BV15" s="6" t="s">
        <v>16</v>
      </c>
      <c r="BW15" s="3">
        <f>الصنافين1!D14</f>
        <v>17000</v>
      </c>
      <c r="BX15" s="3">
        <f>الصنافين1!H14</f>
        <v>17000</v>
      </c>
      <c r="BY15" s="3">
        <f>الصنافين1!L14</f>
        <v>51000</v>
      </c>
      <c r="CA15" s="3">
        <f>الصنافين2!D14</f>
        <v>34000</v>
      </c>
      <c r="CB15" s="3">
        <f>الصنافين2!H14</f>
        <v>17000</v>
      </c>
      <c r="CC15" s="3">
        <f>الصنافين2!L14</f>
        <v>17000</v>
      </c>
      <c r="CE15" s="3">
        <f>الخطاطبة1!D14</f>
        <v>34000</v>
      </c>
      <c r="CF15" s="3">
        <f>الخطاطبة1!H14</f>
        <v>17000</v>
      </c>
      <c r="CG15" s="3">
        <f>الخطاطبة1!L14</f>
        <v>0</v>
      </c>
      <c r="CI15" s="3">
        <f>الخطاطبة2!D14</f>
        <v>0</v>
      </c>
      <c r="CJ15" s="3">
        <f>الخطاطبة2!H14</f>
        <v>0</v>
      </c>
      <c r="CK15" s="3">
        <f>الخطاطبة2!L14</f>
        <v>0</v>
      </c>
      <c r="CM15" s="5">
        <v>7</v>
      </c>
      <c r="CN15" s="6">
        <v>43653</v>
      </c>
      <c r="CO15" s="6" t="s">
        <v>16</v>
      </c>
      <c r="CP15" s="3">
        <f>السلام!D14</f>
        <v>51000</v>
      </c>
      <c r="CQ15" s="3">
        <f>السلام!H14</f>
        <v>34000</v>
      </c>
      <c r="CR15" s="3">
        <f>السلام!L14</f>
        <v>0</v>
      </c>
      <c r="CT15" s="3">
        <f>النوبارية!D14</f>
        <v>0</v>
      </c>
      <c r="CU15" s="3">
        <f>النوبارية!H14</f>
        <v>0</v>
      </c>
      <c r="CV15" s="3">
        <f>النوبارية!L14</f>
        <v>0</v>
      </c>
      <c r="CW15" s="3">
        <f>النوبارية!P14</f>
        <v>0</v>
      </c>
      <c r="CY15" s="3">
        <f>ماستر2!D14</f>
        <v>0</v>
      </c>
      <c r="CZ15" s="3">
        <f>ماستر2!H14</f>
        <v>17000</v>
      </c>
      <c r="DB15" s="3">
        <f>زايد1!D14</f>
        <v>34000</v>
      </c>
      <c r="DC15" s="3">
        <f>زايد1!H14</f>
        <v>17000</v>
      </c>
      <c r="DE15" s="3">
        <f>زايد2!D14</f>
        <v>68000</v>
      </c>
      <c r="DF15" s="3">
        <f>زايد2!H14</f>
        <v>34000</v>
      </c>
      <c r="DG15" s="77"/>
      <c r="DH15" s="5">
        <v>7</v>
      </c>
      <c r="DI15" s="6">
        <v>43653</v>
      </c>
      <c r="DJ15" s="6" t="s">
        <v>16</v>
      </c>
      <c r="DK15" s="3">
        <f>اكتوبر1!D14</f>
        <v>34000</v>
      </c>
      <c r="DL15" s="3">
        <f>اكتوبر1!H14</f>
        <v>17000</v>
      </c>
      <c r="DN15" s="3">
        <f>اكتوبر2!D14</f>
        <v>85000</v>
      </c>
      <c r="DO15" s="3">
        <f>اكتوبر2!H14</f>
        <v>17000</v>
      </c>
      <c r="DP15" s="77"/>
      <c r="DQ15" s="3">
        <f>'اكتوبر  3'!D14</f>
        <v>0</v>
      </c>
      <c r="DR15" s="3">
        <f>'اكتوبر  3'!H14</f>
        <v>0</v>
      </c>
      <c r="DS15" s="3">
        <f>'اكتوبر  3'!L14</f>
        <v>0</v>
      </c>
      <c r="DU15" s="3">
        <f>'الشهيد 1'!D14</f>
        <v>0</v>
      </c>
      <c r="DV15" s="3">
        <f>'الشهيد 1'!H14</f>
        <v>0</v>
      </c>
      <c r="DX15" s="3">
        <f>'الشهيد 2'!D14</f>
        <v>0</v>
      </c>
      <c r="DY15" s="3">
        <f>'الشهيد 2'!H14</f>
        <v>0</v>
      </c>
      <c r="EA15" s="5">
        <v>7</v>
      </c>
      <c r="EB15" s="6">
        <v>43653</v>
      </c>
      <c r="EC15" s="6" t="s">
        <v>16</v>
      </c>
      <c r="ED15" s="3">
        <f>'وادي النطرون'!D14</f>
        <v>0</v>
      </c>
      <c r="EE15" s="3">
        <f>'وادي النطرون'!H14</f>
        <v>0</v>
      </c>
      <c r="EF15" s="3">
        <f>'وادي النطرون'!L14</f>
        <v>0</v>
      </c>
    </row>
    <row r="16" spans="1:136" ht="15.75" thickBot="1" x14ac:dyDescent="0.25">
      <c r="A16" s="5">
        <v>8</v>
      </c>
      <c r="B16" s="6">
        <v>43654</v>
      </c>
      <c r="C16" s="6" t="s">
        <v>17</v>
      </c>
      <c r="D16" s="3">
        <f>ماستر!D15</f>
        <v>0</v>
      </c>
      <c r="E16" s="3">
        <f>ماستر!H15</f>
        <v>0</v>
      </c>
      <c r="G16" s="3">
        <f>النخيل!D15</f>
        <v>34000</v>
      </c>
      <c r="H16" s="3">
        <f>النخيل!H15</f>
        <v>17000</v>
      </c>
      <c r="J16" s="3">
        <f>شبرا1!D15</f>
        <v>0</v>
      </c>
      <c r="K16" s="3">
        <f>شبرا1!H15</f>
        <v>34000</v>
      </c>
      <c r="L16" s="3">
        <f>شبرا1!L15</f>
        <v>17000</v>
      </c>
      <c r="M16" s="3">
        <f>شبرا1!P15</f>
        <v>0</v>
      </c>
      <c r="O16" s="3">
        <f>شبرا2!D15</f>
        <v>0</v>
      </c>
      <c r="P16" s="3">
        <f>شبرا2!H15</f>
        <v>34000</v>
      </c>
      <c r="Q16" s="3">
        <f>شبرا2!L15</f>
        <v>17000</v>
      </c>
      <c r="S16" s="5">
        <v>8</v>
      </c>
      <c r="T16" s="6">
        <v>43654</v>
      </c>
      <c r="U16" s="6" t="s">
        <v>17</v>
      </c>
      <c r="V16" s="3">
        <f>شبرا3!D15</f>
        <v>0</v>
      </c>
      <c r="W16" s="3">
        <f>شبرا3!H15</f>
        <v>17000</v>
      </c>
      <c r="X16" s="3">
        <f>شبرا3!L15</f>
        <v>0</v>
      </c>
      <c r="Z16" s="3">
        <f>شبرا4!D15</f>
        <v>0</v>
      </c>
      <c r="AA16" s="3">
        <f>شبرا4!H15</f>
        <v>17000</v>
      </c>
      <c r="AB16" s="3">
        <f>شبرا4!L15</f>
        <v>17000</v>
      </c>
      <c r="AD16" s="3">
        <f>شل1!D15</f>
        <v>34000</v>
      </c>
      <c r="AE16" s="3">
        <f>شل1!H15</f>
        <v>17000</v>
      </c>
      <c r="AG16" s="3">
        <f>شل2!D15</f>
        <v>0</v>
      </c>
      <c r="AH16" s="3">
        <f>شل2!H15</f>
        <v>17000</v>
      </c>
      <c r="AI16" s="3">
        <f>شل2!L15</f>
        <v>34000</v>
      </c>
      <c r="AK16" s="5">
        <v>8</v>
      </c>
      <c r="AL16" s="6">
        <v>43654</v>
      </c>
      <c r="AM16" s="6" t="s">
        <v>17</v>
      </c>
      <c r="AN16" s="3">
        <f>الجلالة!D15</f>
        <v>0</v>
      </c>
      <c r="AO16" s="3">
        <f>الجلالة!H15</f>
        <v>0</v>
      </c>
      <c r="AP16" s="3">
        <f>الجلالة!L15</f>
        <v>51000</v>
      </c>
      <c r="AR16" s="3">
        <f>الواحة1!D15</f>
        <v>34000</v>
      </c>
      <c r="AS16" s="3">
        <f>الواحة1!H15</f>
        <v>0</v>
      </c>
      <c r="AT16" s="3">
        <f>الواحة1!L15</f>
        <v>17000</v>
      </c>
      <c r="AV16" s="3">
        <f>الواحة2!D15</f>
        <v>0</v>
      </c>
      <c r="AW16" s="3">
        <f>الواحة2!H15</f>
        <v>0</v>
      </c>
      <c r="AY16" s="3">
        <f>الكاب!D15</f>
        <v>0</v>
      </c>
      <c r="AZ16" s="3">
        <f>الكاب!H15</f>
        <v>0</v>
      </c>
      <c r="BA16" s="3">
        <f>الكاب!L15</f>
        <v>0</v>
      </c>
      <c r="BC16" s="5">
        <v>8</v>
      </c>
      <c r="BD16" s="6">
        <v>43654</v>
      </c>
      <c r="BE16" s="6" t="s">
        <v>17</v>
      </c>
      <c r="BF16" s="3">
        <f>الساحل!D15</f>
        <v>17000</v>
      </c>
      <c r="BG16" s="3">
        <f>الساحل!H15</f>
        <v>17000</v>
      </c>
      <c r="BH16" s="3">
        <f>الساحل!L15</f>
        <v>17000</v>
      </c>
      <c r="BJ16" s="3">
        <f>العامرية!D15</f>
        <v>0</v>
      </c>
      <c r="BK16" s="22">
        <f>العامرية!H15</f>
        <v>0</v>
      </c>
      <c r="BM16" s="3">
        <f>الضبعة7!D15</f>
        <v>0</v>
      </c>
      <c r="BN16" s="3">
        <f>الضبعة7!H15</f>
        <v>0</v>
      </c>
      <c r="BO16" s="3">
        <f>الضبعة7!L15</f>
        <v>0</v>
      </c>
      <c r="BQ16" s="3">
        <f>الضبعة8!D15</f>
        <v>0</v>
      </c>
      <c r="BR16" s="3">
        <f>الضبعة8!H15</f>
        <v>0</v>
      </c>
      <c r="BT16" s="5">
        <v>8</v>
      </c>
      <c r="BU16" s="6">
        <v>43654</v>
      </c>
      <c r="BV16" s="6" t="s">
        <v>17</v>
      </c>
      <c r="BW16" s="3">
        <f>الصنافين1!D15</f>
        <v>34000</v>
      </c>
      <c r="BX16" s="3">
        <f>الصنافين1!H15</f>
        <v>0</v>
      </c>
      <c r="BY16" s="3">
        <f>الصنافين1!L15</f>
        <v>68000</v>
      </c>
      <c r="CA16" s="3">
        <f>الصنافين2!D15</f>
        <v>0</v>
      </c>
      <c r="CB16" s="3">
        <f>الصنافين2!H15</f>
        <v>0</v>
      </c>
      <c r="CC16" s="3">
        <f>الصنافين2!L15</f>
        <v>51000</v>
      </c>
      <c r="CE16" s="3">
        <f>الخطاطبة1!D15</f>
        <v>0</v>
      </c>
      <c r="CF16" s="3">
        <f>الخطاطبة1!H15</f>
        <v>0</v>
      </c>
      <c r="CG16" s="3">
        <f>الخطاطبة1!L15</f>
        <v>51000</v>
      </c>
      <c r="CI16" s="3">
        <f>الخطاطبة2!D15</f>
        <v>0</v>
      </c>
      <c r="CJ16" s="3">
        <f>الخطاطبة2!H15</f>
        <v>0</v>
      </c>
      <c r="CK16" s="3">
        <f>الخطاطبة2!L15</f>
        <v>51000</v>
      </c>
      <c r="CM16" s="5">
        <v>8</v>
      </c>
      <c r="CN16" s="6">
        <v>43654</v>
      </c>
      <c r="CO16" s="6" t="s">
        <v>17</v>
      </c>
      <c r="CP16" s="3">
        <f>السلام!D15</f>
        <v>34000</v>
      </c>
      <c r="CQ16" s="3">
        <f>السلام!H15</f>
        <v>17000</v>
      </c>
      <c r="CR16" s="3">
        <f>السلام!L15</f>
        <v>0</v>
      </c>
      <c r="CT16" s="3">
        <f>النوبارية!D15</f>
        <v>0</v>
      </c>
      <c r="CU16" s="3">
        <f>النوبارية!H15</f>
        <v>17000</v>
      </c>
      <c r="CV16" s="3">
        <f>النوبارية!L15</f>
        <v>0</v>
      </c>
      <c r="CW16" s="3">
        <f>النوبارية!P15</f>
        <v>34000</v>
      </c>
      <c r="CY16" s="3">
        <f>ماستر2!D15</f>
        <v>0</v>
      </c>
      <c r="CZ16" s="3">
        <f>ماستر2!H15</f>
        <v>0</v>
      </c>
      <c r="DB16" s="3">
        <f>زايد1!D15</f>
        <v>34000</v>
      </c>
      <c r="DC16" s="3">
        <f>زايد1!H15</f>
        <v>17000</v>
      </c>
      <c r="DE16" s="3">
        <f>زايد2!D15</f>
        <v>0</v>
      </c>
      <c r="DF16" s="3">
        <f>زايد2!H15</f>
        <v>0</v>
      </c>
      <c r="DG16" s="77"/>
      <c r="DH16" s="5">
        <v>8</v>
      </c>
      <c r="DI16" s="6">
        <v>43654</v>
      </c>
      <c r="DJ16" s="6" t="s">
        <v>17</v>
      </c>
      <c r="DK16" s="3">
        <f>اكتوبر1!D15</f>
        <v>34000</v>
      </c>
      <c r="DL16" s="3">
        <f>اكتوبر1!H15</f>
        <v>17000</v>
      </c>
      <c r="DN16" s="3">
        <f>اكتوبر2!D15</f>
        <v>34000</v>
      </c>
      <c r="DO16" s="3">
        <f>اكتوبر2!H15</f>
        <v>17000</v>
      </c>
      <c r="DP16" s="77"/>
      <c r="DQ16" s="3">
        <f>'اكتوبر  3'!D15</f>
        <v>0</v>
      </c>
      <c r="DR16" s="3">
        <f>'اكتوبر  3'!H15</f>
        <v>0</v>
      </c>
      <c r="DS16" s="3">
        <f>'اكتوبر  3'!L15</f>
        <v>0</v>
      </c>
      <c r="DU16" s="3">
        <f>'الشهيد 1'!D15</f>
        <v>0</v>
      </c>
      <c r="DV16" s="3">
        <f>'الشهيد 1'!H15</f>
        <v>0</v>
      </c>
      <c r="DX16" s="3">
        <f>'الشهيد 2'!D15</f>
        <v>0</v>
      </c>
      <c r="DY16" s="3">
        <f>'الشهيد 2'!H15</f>
        <v>0</v>
      </c>
      <c r="EA16" s="5">
        <v>8</v>
      </c>
      <c r="EB16" s="6">
        <v>43654</v>
      </c>
      <c r="EC16" s="6" t="s">
        <v>17</v>
      </c>
      <c r="ED16" s="3">
        <f>'وادي النطرون'!D15</f>
        <v>0</v>
      </c>
      <c r="EE16" s="3">
        <f>'وادي النطرون'!H15</f>
        <v>0</v>
      </c>
      <c r="EF16" s="3">
        <f>'وادي النطرون'!L15</f>
        <v>0</v>
      </c>
    </row>
    <row r="17" spans="1:136" ht="15.75" thickBot="1" x14ac:dyDescent="0.25">
      <c r="A17" s="5">
        <v>9</v>
      </c>
      <c r="B17" s="6">
        <v>43655</v>
      </c>
      <c r="C17" s="6" t="s">
        <v>18</v>
      </c>
      <c r="D17" s="3">
        <f>ماستر!D16</f>
        <v>34000</v>
      </c>
      <c r="E17" s="3">
        <f>ماستر!H16</f>
        <v>17000</v>
      </c>
      <c r="G17" s="3">
        <f>النخيل!D16</f>
        <v>34000</v>
      </c>
      <c r="H17" s="3">
        <f>النخيل!H16</f>
        <v>0</v>
      </c>
      <c r="J17" s="3">
        <f>شبرا1!D16</f>
        <v>0</v>
      </c>
      <c r="K17" s="3">
        <f>شبرا1!H16</f>
        <v>17000</v>
      </c>
      <c r="L17" s="3">
        <f>شبرا1!L16</f>
        <v>0</v>
      </c>
      <c r="M17" s="3">
        <f>شبرا1!P16</f>
        <v>0</v>
      </c>
      <c r="O17" s="3">
        <f>شبرا2!D16</f>
        <v>0</v>
      </c>
      <c r="P17" s="3">
        <f>شبرا2!H16</f>
        <v>34000</v>
      </c>
      <c r="Q17" s="3">
        <f>شبرا2!L16</f>
        <v>0</v>
      </c>
      <c r="S17" s="5">
        <v>9</v>
      </c>
      <c r="T17" s="6">
        <v>43655</v>
      </c>
      <c r="U17" s="6" t="s">
        <v>18</v>
      </c>
      <c r="V17" s="3">
        <f>شبرا3!D16</f>
        <v>0</v>
      </c>
      <c r="W17" s="3">
        <f>شبرا3!H16</f>
        <v>34000</v>
      </c>
      <c r="X17" s="3">
        <f>شبرا3!L16</f>
        <v>17000</v>
      </c>
      <c r="Z17" s="3">
        <f>شبرا4!D16</f>
        <v>17000</v>
      </c>
      <c r="AA17" s="3">
        <f>شبرا4!H16</f>
        <v>17000</v>
      </c>
      <c r="AB17" s="3">
        <f>شبرا4!L16</f>
        <v>17000</v>
      </c>
      <c r="AD17" s="3">
        <f>شل1!D16</f>
        <v>34000</v>
      </c>
      <c r="AE17" s="3">
        <f>شل1!H16</f>
        <v>17000</v>
      </c>
      <c r="AG17" s="3">
        <f>شل2!D16</f>
        <v>85000</v>
      </c>
      <c r="AH17" s="3">
        <f>شل2!H16</f>
        <v>17000</v>
      </c>
      <c r="AI17" s="3">
        <f>شل2!L16</f>
        <v>51000</v>
      </c>
      <c r="AK17" s="5">
        <v>9</v>
      </c>
      <c r="AL17" s="6">
        <v>43655</v>
      </c>
      <c r="AM17" s="6" t="s">
        <v>18</v>
      </c>
      <c r="AN17" s="3">
        <f>الجلالة!D16</f>
        <v>0</v>
      </c>
      <c r="AO17" s="3">
        <f>الجلالة!H16</f>
        <v>0</v>
      </c>
      <c r="AP17" s="3">
        <f>الجلالة!L16</f>
        <v>51000</v>
      </c>
      <c r="AR17" s="3">
        <f>الواحة1!D16</f>
        <v>0</v>
      </c>
      <c r="AS17" s="3">
        <f>الواحة1!H16</f>
        <v>0</v>
      </c>
      <c r="AT17" s="3">
        <f>الواحة1!L16</f>
        <v>0</v>
      </c>
      <c r="AV17" s="3">
        <f>الواحة2!D16</f>
        <v>0</v>
      </c>
      <c r="AW17" s="3">
        <f>الواحة2!H16</f>
        <v>0</v>
      </c>
      <c r="AY17" s="3">
        <f>الكاب!D16</f>
        <v>0</v>
      </c>
      <c r="AZ17" s="3">
        <f>الكاب!H16</f>
        <v>0</v>
      </c>
      <c r="BA17" s="3">
        <f>الكاب!L16</f>
        <v>0</v>
      </c>
      <c r="BC17" s="5">
        <v>9</v>
      </c>
      <c r="BD17" s="6">
        <v>43655</v>
      </c>
      <c r="BE17" s="6" t="s">
        <v>18</v>
      </c>
      <c r="BF17" s="3">
        <f>الساحل!D16</f>
        <v>17000</v>
      </c>
      <c r="BG17" s="3">
        <f>الساحل!H16</f>
        <v>0</v>
      </c>
      <c r="BH17" s="3">
        <f>الساحل!L16</f>
        <v>34000</v>
      </c>
      <c r="BJ17" s="3">
        <f>العامرية!D16</f>
        <v>0</v>
      </c>
      <c r="BK17" s="22">
        <f>العامرية!H16</f>
        <v>0</v>
      </c>
      <c r="BM17" s="3">
        <f>الضبعة7!D16</f>
        <v>0</v>
      </c>
      <c r="BN17" s="3">
        <f>الضبعة7!H16</f>
        <v>0</v>
      </c>
      <c r="BO17" s="3">
        <f>الضبعة7!L16</f>
        <v>0</v>
      </c>
      <c r="BQ17" s="3">
        <f>الضبعة8!D16</f>
        <v>0</v>
      </c>
      <c r="BR17" s="3">
        <f>الضبعة8!H16</f>
        <v>0</v>
      </c>
      <c r="BT17" s="5">
        <v>9</v>
      </c>
      <c r="BU17" s="6">
        <v>43655</v>
      </c>
      <c r="BV17" s="6" t="s">
        <v>18</v>
      </c>
      <c r="BW17" s="3">
        <f>الصنافين1!D16</f>
        <v>0</v>
      </c>
      <c r="BX17" s="3">
        <f>الصنافين1!H16</f>
        <v>0</v>
      </c>
      <c r="BY17" s="3">
        <f>الصنافين1!L16</f>
        <v>17000</v>
      </c>
      <c r="CA17" s="3">
        <f>الصنافين2!D16</f>
        <v>34000</v>
      </c>
      <c r="CB17" s="3">
        <f>الصنافين2!H16</f>
        <v>0</v>
      </c>
      <c r="CC17" s="3">
        <f>الصنافين2!L16</f>
        <v>51000</v>
      </c>
      <c r="CE17" s="3">
        <f>الخطاطبة1!D16</f>
        <v>34000</v>
      </c>
      <c r="CF17" s="3">
        <f>الخطاطبة1!H16</f>
        <v>0</v>
      </c>
      <c r="CG17" s="3">
        <f>الخطاطبة1!L16</f>
        <v>17000</v>
      </c>
      <c r="CI17" s="3">
        <f>الخطاطبة2!D16</f>
        <v>34000</v>
      </c>
      <c r="CJ17" s="3">
        <f>الخطاطبة2!H16</f>
        <v>0</v>
      </c>
      <c r="CK17" s="3">
        <f>الخطاطبة2!L16</f>
        <v>17000</v>
      </c>
      <c r="CM17" s="5">
        <v>9</v>
      </c>
      <c r="CN17" s="6">
        <v>43655</v>
      </c>
      <c r="CO17" s="6" t="s">
        <v>18</v>
      </c>
      <c r="CP17" s="3">
        <f>السلام!D16</f>
        <v>34000</v>
      </c>
      <c r="CQ17" s="3">
        <f>السلام!H16</f>
        <v>17000</v>
      </c>
      <c r="CR17" s="3">
        <f>السلام!L16</f>
        <v>0</v>
      </c>
      <c r="CT17" s="3">
        <f>النوبارية!D16</f>
        <v>0</v>
      </c>
      <c r="CU17" s="3">
        <f>النوبارية!H16</f>
        <v>0</v>
      </c>
      <c r="CV17" s="3">
        <f>النوبارية!L16</f>
        <v>0</v>
      </c>
      <c r="CW17" s="3">
        <f>النوبارية!P16</f>
        <v>0</v>
      </c>
      <c r="CY17" s="3">
        <f>ماستر2!D16</f>
        <v>17000</v>
      </c>
      <c r="CZ17" s="3">
        <f>ماستر2!H16</f>
        <v>0</v>
      </c>
      <c r="DB17" s="3">
        <f>زايد1!D16</f>
        <v>34000</v>
      </c>
      <c r="DC17" s="3">
        <f>زايد1!H16</f>
        <v>17000</v>
      </c>
      <c r="DE17" s="3">
        <f>زايد2!D16</f>
        <v>51000</v>
      </c>
      <c r="DF17" s="3">
        <f>زايد2!H16</f>
        <v>0</v>
      </c>
      <c r="DG17" s="77"/>
      <c r="DH17" s="5">
        <v>9</v>
      </c>
      <c r="DI17" s="6">
        <v>43655</v>
      </c>
      <c r="DJ17" s="6" t="s">
        <v>18</v>
      </c>
      <c r="DK17" s="3">
        <f>اكتوبر1!D16</f>
        <v>51000</v>
      </c>
      <c r="DL17" s="3">
        <f>اكتوبر1!H16</f>
        <v>0</v>
      </c>
      <c r="DN17" s="3">
        <f>اكتوبر2!D16</f>
        <v>51000</v>
      </c>
      <c r="DO17" s="3">
        <f>اكتوبر2!H16</f>
        <v>0</v>
      </c>
      <c r="DP17" s="77"/>
      <c r="DQ17" s="3">
        <f>'اكتوبر  3'!D16</f>
        <v>0</v>
      </c>
      <c r="DR17" s="3">
        <f>'اكتوبر  3'!H16</f>
        <v>0</v>
      </c>
      <c r="DS17" s="3">
        <f>'اكتوبر  3'!L16</f>
        <v>0</v>
      </c>
      <c r="DU17" s="3">
        <f>'الشهيد 1'!D16</f>
        <v>0</v>
      </c>
      <c r="DV17" s="3">
        <f>'الشهيد 1'!H16</f>
        <v>0</v>
      </c>
      <c r="DX17" s="3">
        <f>'الشهيد 2'!D16</f>
        <v>0</v>
      </c>
      <c r="DY17" s="3">
        <f>'الشهيد 2'!H16</f>
        <v>0</v>
      </c>
      <c r="EA17" s="5">
        <v>9</v>
      </c>
      <c r="EB17" s="6">
        <v>43655</v>
      </c>
      <c r="EC17" s="6" t="s">
        <v>18</v>
      </c>
      <c r="ED17" s="3">
        <f>'وادي النطرون'!D16</f>
        <v>0</v>
      </c>
      <c r="EE17" s="3">
        <f>'وادي النطرون'!H16</f>
        <v>0</v>
      </c>
      <c r="EF17" s="3">
        <f>'وادي النطرون'!L16</f>
        <v>0</v>
      </c>
    </row>
    <row r="18" spans="1:136" ht="15.75" thickBot="1" x14ac:dyDescent="0.25">
      <c r="A18" s="5">
        <v>10</v>
      </c>
      <c r="B18" s="6">
        <v>43656</v>
      </c>
      <c r="C18" s="6" t="s">
        <v>12</v>
      </c>
      <c r="D18" s="3">
        <f>ماستر!D17</f>
        <v>34000</v>
      </c>
      <c r="E18" s="3">
        <f>ماستر!H17</f>
        <v>0</v>
      </c>
      <c r="G18" s="3">
        <f>النخيل!D17</f>
        <v>0</v>
      </c>
      <c r="H18" s="3">
        <f>النخيل!H17</f>
        <v>17000</v>
      </c>
      <c r="J18" s="3">
        <f>شبرا1!D17</f>
        <v>0</v>
      </c>
      <c r="K18" s="3">
        <f>شبرا1!H17</f>
        <v>17000</v>
      </c>
      <c r="L18" s="3">
        <f>شبرا1!L17</f>
        <v>0</v>
      </c>
      <c r="M18" s="3">
        <f>شبرا1!P17</f>
        <v>17000</v>
      </c>
      <c r="O18" s="3">
        <f>شبرا2!D17</f>
        <v>0</v>
      </c>
      <c r="P18" s="3">
        <f>شبرا2!H17</f>
        <v>17000</v>
      </c>
      <c r="Q18" s="3">
        <f>شبرا2!L17</f>
        <v>17000</v>
      </c>
      <c r="S18" s="5">
        <v>10</v>
      </c>
      <c r="T18" s="6">
        <v>43656</v>
      </c>
      <c r="U18" s="6" t="s">
        <v>12</v>
      </c>
      <c r="V18" s="3">
        <f>شبرا3!D17</f>
        <v>17000</v>
      </c>
      <c r="W18" s="3">
        <f>شبرا3!H17</f>
        <v>34000</v>
      </c>
      <c r="X18" s="3">
        <f>شبرا3!L17</f>
        <v>0</v>
      </c>
      <c r="Z18" s="3">
        <f>شبرا4!D17</f>
        <v>0</v>
      </c>
      <c r="AA18" s="3">
        <f>شبرا4!H17</f>
        <v>0</v>
      </c>
      <c r="AB18" s="3">
        <f>شبرا4!L17</f>
        <v>0</v>
      </c>
      <c r="AD18" s="3">
        <f>شل1!D17</f>
        <v>51000</v>
      </c>
      <c r="AE18" s="3">
        <f>شل1!H17</f>
        <v>0</v>
      </c>
      <c r="AG18" s="3">
        <f>شل2!D17</f>
        <v>17000</v>
      </c>
      <c r="AH18" s="3">
        <f>شل2!H17</f>
        <v>0</v>
      </c>
      <c r="AI18" s="3">
        <f>شل2!L17</f>
        <v>34000</v>
      </c>
      <c r="AK18" s="5">
        <v>10</v>
      </c>
      <c r="AL18" s="6">
        <v>43656</v>
      </c>
      <c r="AM18" s="6" t="s">
        <v>12</v>
      </c>
      <c r="AN18" s="3">
        <f>الجلالة!D17</f>
        <v>17000</v>
      </c>
      <c r="AO18" s="3">
        <f>الجلالة!H17</f>
        <v>17000</v>
      </c>
      <c r="AP18" s="3">
        <f>الجلالة!L17</f>
        <v>68000</v>
      </c>
      <c r="AR18" s="3">
        <f>الواحة1!D17</f>
        <v>0</v>
      </c>
      <c r="AS18" s="3">
        <f>الواحة1!H17</f>
        <v>0</v>
      </c>
      <c r="AT18" s="3">
        <f>الواحة1!L17</f>
        <v>0</v>
      </c>
      <c r="AV18" s="3">
        <f>الواحة2!D17</f>
        <v>0</v>
      </c>
      <c r="AW18" s="3">
        <f>الواحة2!H17</f>
        <v>0</v>
      </c>
      <c r="AY18" s="3">
        <f>الكاب!D17</f>
        <v>0</v>
      </c>
      <c r="AZ18" s="3">
        <f>الكاب!H17</f>
        <v>0</v>
      </c>
      <c r="BA18" s="3">
        <f>الكاب!L17</f>
        <v>0</v>
      </c>
      <c r="BC18" s="5">
        <v>10</v>
      </c>
      <c r="BD18" s="6">
        <v>43656</v>
      </c>
      <c r="BE18" s="6" t="s">
        <v>12</v>
      </c>
      <c r="BF18" s="3">
        <f>الساحل!D17</f>
        <v>0</v>
      </c>
      <c r="BG18" s="3">
        <f>الساحل!H17</f>
        <v>0</v>
      </c>
      <c r="BH18" s="3">
        <f>الساحل!L17</f>
        <v>0</v>
      </c>
      <c r="BJ18" s="3">
        <f>العامرية!D17</f>
        <v>0</v>
      </c>
      <c r="BK18" s="22">
        <f>العامرية!H17</f>
        <v>0</v>
      </c>
      <c r="BM18" s="3">
        <f>الضبعة7!D17</f>
        <v>0</v>
      </c>
      <c r="BN18" s="3">
        <f>الضبعة7!H17</f>
        <v>0</v>
      </c>
      <c r="BO18" s="3">
        <f>الضبعة7!L17</f>
        <v>17000</v>
      </c>
      <c r="BQ18" s="3">
        <f>الضبعة8!D17</f>
        <v>17000</v>
      </c>
      <c r="BR18" s="3">
        <f>الضبعة8!H17</f>
        <v>17000</v>
      </c>
      <c r="BT18" s="5">
        <v>10</v>
      </c>
      <c r="BU18" s="6">
        <v>43656</v>
      </c>
      <c r="BV18" s="6" t="s">
        <v>12</v>
      </c>
      <c r="BW18" s="3">
        <f>الصنافين1!D17</f>
        <v>17000</v>
      </c>
      <c r="BX18" s="3">
        <f>الصنافين1!H17</f>
        <v>0</v>
      </c>
      <c r="BY18" s="3">
        <f>الصنافين1!L17</f>
        <v>68000</v>
      </c>
      <c r="CA18" s="3">
        <f>الصنافين2!D17</f>
        <v>17000</v>
      </c>
      <c r="CB18" s="3">
        <f>الصنافين2!H17</f>
        <v>0</v>
      </c>
      <c r="CC18" s="3">
        <f>الصنافين2!L17</f>
        <v>51000</v>
      </c>
      <c r="CE18" s="3">
        <f>الخطاطبة1!D17</f>
        <v>17000</v>
      </c>
      <c r="CF18" s="3">
        <f>الخطاطبة1!H17</f>
        <v>0</v>
      </c>
      <c r="CG18" s="3">
        <f>الخطاطبة1!L17</f>
        <v>34000</v>
      </c>
      <c r="CI18" s="3">
        <f>الخطاطبة2!D17</f>
        <v>0</v>
      </c>
      <c r="CJ18" s="3">
        <f>الخطاطبة2!H17</f>
        <v>0</v>
      </c>
      <c r="CK18" s="3">
        <f>الخطاطبة2!L17</f>
        <v>0</v>
      </c>
      <c r="CM18" s="5">
        <v>10</v>
      </c>
      <c r="CN18" s="6">
        <v>43656</v>
      </c>
      <c r="CO18" s="6" t="s">
        <v>12</v>
      </c>
      <c r="CP18" s="3">
        <f>السلام!D17</f>
        <v>51000</v>
      </c>
      <c r="CQ18" s="3">
        <f>السلام!H17</f>
        <v>17000</v>
      </c>
      <c r="CR18" s="3">
        <f>السلام!L17</f>
        <v>17000</v>
      </c>
      <c r="CT18" s="3">
        <f>النوبارية!D17</f>
        <v>0</v>
      </c>
      <c r="CU18" s="3">
        <f>النوبارية!H17</f>
        <v>17000</v>
      </c>
      <c r="CV18" s="3">
        <f>النوبارية!L17</f>
        <v>0</v>
      </c>
      <c r="CW18" s="3">
        <f>النوبارية!P17</f>
        <v>34000</v>
      </c>
      <c r="CY18" s="3">
        <f>ماستر2!D17</f>
        <v>0</v>
      </c>
      <c r="CZ18" s="3">
        <f>ماستر2!H17</f>
        <v>0</v>
      </c>
      <c r="DB18" s="3">
        <f>زايد1!D17</f>
        <v>17000</v>
      </c>
      <c r="DC18" s="3">
        <f>زايد1!H17</f>
        <v>0</v>
      </c>
      <c r="DE18" s="3">
        <f>زايد2!D17</f>
        <v>51000</v>
      </c>
      <c r="DF18" s="3">
        <f>زايد2!H17</f>
        <v>34000</v>
      </c>
      <c r="DG18" s="77"/>
      <c r="DH18" s="5">
        <v>10</v>
      </c>
      <c r="DI18" s="6">
        <v>43656</v>
      </c>
      <c r="DJ18" s="6" t="s">
        <v>12</v>
      </c>
      <c r="DK18" s="3">
        <f>اكتوبر1!D17</f>
        <v>34000</v>
      </c>
      <c r="DL18" s="3">
        <f>اكتوبر1!H17</f>
        <v>17000</v>
      </c>
      <c r="DN18" s="3">
        <f>اكتوبر2!D17</f>
        <v>68000</v>
      </c>
      <c r="DO18" s="3">
        <f>اكتوبر2!H17</f>
        <v>34000</v>
      </c>
      <c r="DP18" s="77"/>
      <c r="DQ18" s="3">
        <f>'اكتوبر  3'!D17</f>
        <v>0</v>
      </c>
      <c r="DR18" s="3">
        <f>'اكتوبر  3'!H17</f>
        <v>0</v>
      </c>
      <c r="DS18" s="3">
        <f>'اكتوبر  3'!L17</f>
        <v>0</v>
      </c>
      <c r="DU18" s="3">
        <f>'الشهيد 1'!D17</f>
        <v>0</v>
      </c>
      <c r="DV18" s="3">
        <f>'الشهيد 1'!H17</f>
        <v>0</v>
      </c>
      <c r="DX18" s="3">
        <f>'الشهيد 2'!D17</f>
        <v>0</v>
      </c>
      <c r="DY18" s="3">
        <f>'الشهيد 2'!H17</f>
        <v>0</v>
      </c>
      <c r="EA18" s="5">
        <v>10</v>
      </c>
      <c r="EB18" s="6">
        <v>43656</v>
      </c>
      <c r="EC18" s="6" t="s">
        <v>12</v>
      </c>
      <c r="ED18" s="3">
        <f>'وادي النطرون'!D17</f>
        <v>0</v>
      </c>
      <c r="EE18" s="3">
        <f>'وادي النطرون'!H17</f>
        <v>0</v>
      </c>
      <c r="EF18" s="3">
        <f>'وادي النطرون'!L17</f>
        <v>0</v>
      </c>
    </row>
    <row r="19" spans="1:136" ht="15.75" thickBot="1" x14ac:dyDescent="0.25">
      <c r="A19" s="5">
        <v>11</v>
      </c>
      <c r="B19" s="6">
        <v>43657</v>
      </c>
      <c r="C19" s="6" t="s">
        <v>13</v>
      </c>
      <c r="D19" s="3">
        <f>ماستر!D18</f>
        <v>0</v>
      </c>
      <c r="E19" s="3">
        <f>ماستر!H18</f>
        <v>0</v>
      </c>
      <c r="G19" s="3">
        <f>النخيل!D18</f>
        <v>51000</v>
      </c>
      <c r="H19" s="3">
        <f>النخيل!H18</f>
        <v>0</v>
      </c>
      <c r="J19" s="3">
        <f>شبرا1!D18</f>
        <v>17000</v>
      </c>
      <c r="K19" s="3">
        <f>شبرا1!H18</f>
        <v>34000</v>
      </c>
      <c r="L19" s="3">
        <f>شبرا1!L18</f>
        <v>17000</v>
      </c>
      <c r="M19" s="3">
        <f>شبرا1!P18</f>
        <v>0</v>
      </c>
      <c r="O19" s="3">
        <f>شبرا2!D18</f>
        <v>0</v>
      </c>
      <c r="P19" s="3">
        <f>شبرا2!H18</f>
        <v>51000</v>
      </c>
      <c r="Q19" s="3">
        <f>شبرا2!L18</f>
        <v>0</v>
      </c>
      <c r="S19" s="5">
        <v>11</v>
      </c>
      <c r="T19" s="6">
        <v>43657</v>
      </c>
      <c r="U19" s="6" t="s">
        <v>13</v>
      </c>
      <c r="V19" s="3">
        <f>شبرا3!D18</f>
        <v>0</v>
      </c>
      <c r="W19" s="3">
        <f>شبرا3!H18</f>
        <v>17000</v>
      </c>
      <c r="X19" s="3">
        <f>شبرا3!L18</f>
        <v>17000</v>
      </c>
      <c r="Z19" s="3">
        <f>شبرا4!D18</f>
        <v>17000</v>
      </c>
      <c r="AA19" s="3">
        <f>شبرا4!H18</f>
        <v>34000</v>
      </c>
      <c r="AB19" s="3">
        <f>شبرا4!L18</f>
        <v>51000</v>
      </c>
      <c r="AD19" s="3">
        <f>شل1!D18</f>
        <v>34000</v>
      </c>
      <c r="AE19" s="3">
        <f>شل1!H18</f>
        <v>17000</v>
      </c>
      <c r="AG19" s="3">
        <f>شل2!D18</f>
        <v>34000</v>
      </c>
      <c r="AH19" s="3">
        <f>شل2!H18</f>
        <v>17000</v>
      </c>
      <c r="AI19" s="3">
        <f>شل2!L18</f>
        <v>51000</v>
      </c>
      <c r="AK19" s="5">
        <v>11</v>
      </c>
      <c r="AL19" s="6">
        <v>43657</v>
      </c>
      <c r="AM19" s="6" t="s">
        <v>13</v>
      </c>
      <c r="AN19" s="3">
        <f>الجلالة!D18</f>
        <v>17000</v>
      </c>
      <c r="AO19" s="3">
        <f>الجلالة!H18</f>
        <v>0</v>
      </c>
      <c r="AP19" s="3">
        <f>الجلالة!L18</f>
        <v>34000</v>
      </c>
      <c r="AR19" s="3">
        <f>الواحة1!D18</f>
        <v>0</v>
      </c>
      <c r="AS19" s="3">
        <f>الواحة1!H18</f>
        <v>0</v>
      </c>
      <c r="AT19" s="3">
        <f>الواحة1!L18</f>
        <v>0</v>
      </c>
      <c r="AV19" s="3">
        <f>الواحة2!D18</f>
        <v>0</v>
      </c>
      <c r="AW19" s="3">
        <f>الواحة2!H18</f>
        <v>0</v>
      </c>
      <c r="AY19" s="3">
        <f>الكاب!D18</f>
        <v>17000</v>
      </c>
      <c r="AZ19" s="3">
        <f>الكاب!H18</f>
        <v>0</v>
      </c>
      <c r="BA19" s="3">
        <f>الكاب!L18</f>
        <v>34000</v>
      </c>
      <c r="BC19" s="5">
        <v>11</v>
      </c>
      <c r="BD19" s="6">
        <v>43657</v>
      </c>
      <c r="BE19" s="6" t="s">
        <v>13</v>
      </c>
      <c r="BF19" s="3">
        <f>الساحل!D18</f>
        <v>17000</v>
      </c>
      <c r="BG19" s="3">
        <f>الساحل!H18</f>
        <v>0</v>
      </c>
      <c r="BH19" s="3">
        <f>الساحل!L18</f>
        <v>34000</v>
      </c>
      <c r="BJ19" s="3">
        <f>العامرية!D18</f>
        <v>34000</v>
      </c>
      <c r="BK19" s="22">
        <f>العامرية!H18</f>
        <v>17000</v>
      </c>
      <c r="BM19" s="3">
        <f>الضبعة7!D18</f>
        <v>0</v>
      </c>
      <c r="BN19" s="3">
        <f>الضبعة7!H18</f>
        <v>0</v>
      </c>
      <c r="BO19" s="3">
        <f>الضبعة7!L18</f>
        <v>0</v>
      </c>
      <c r="BQ19" s="3">
        <f>الضبعة8!D18</f>
        <v>0</v>
      </c>
      <c r="BR19" s="3">
        <f>الضبعة8!H18</f>
        <v>0</v>
      </c>
      <c r="BT19" s="5">
        <v>11</v>
      </c>
      <c r="BU19" s="6">
        <v>43657</v>
      </c>
      <c r="BV19" s="6" t="s">
        <v>13</v>
      </c>
      <c r="BW19" s="3">
        <f>الصنافين1!D18</f>
        <v>17000</v>
      </c>
      <c r="BX19" s="3">
        <f>الصنافين1!H18</f>
        <v>0</v>
      </c>
      <c r="BY19" s="3">
        <f>الصنافين1!L18</f>
        <v>51000</v>
      </c>
      <c r="CA19" s="3">
        <f>الصنافين2!D18</f>
        <v>17000</v>
      </c>
      <c r="CB19" s="3">
        <f>الصنافين2!H18</f>
        <v>17000</v>
      </c>
      <c r="CC19" s="3">
        <f>الصنافين2!L18</f>
        <v>51000</v>
      </c>
      <c r="CE19" s="3">
        <f>الخطاطبة1!D18</f>
        <v>0</v>
      </c>
      <c r="CF19" s="3">
        <f>الخطاطبة1!H18</f>
        <v>0</v>
      </c>
      <c r="CG19" s="3">
        <f>الخطاطبة1!L18</f>
        <v>34000</v>
      </c>
      <c r="CI19" s="3">
        <f>الخطاطبة2!D18</f>
        <v>17000</v>
      </c>
      <c r="CJ19" s="3">
        <f>الخطاطبة2!H18</f>
        <v>0</v>
      </c>
      <c r="CK19" s="3">
        <f>الخطاطبة2!L18</f>
        <v>51000</v>
      </c>
      <c r="CM19" s="5">
        <v>11</v>
      </c>
      <c r="CN19" s="6">
        <v>43657</v>
      </c>
      <c r="CO19" s="6" t="s">
        <v>13</v>
      </c>
      <c r="CP19" s="3">
        <f>السلام!D18</f>
        <v>34000</v>
      </c>
      <c r="CQ19" s="3">
        <f>السلام!H18</f>
        <v>17000</v>
      </c>
      <c r="CR19" s="3">
        <f>السلام!L18</f>
        <v>0</v>
      </c>
      <c r="CT19" s="3">
        <f>النوبارية!D18</f>
        <v>17000</v>
      </c>
      <c r="CU19" s="3">
        <f>النوبارية!H18</f>
        <v>17000</v>
      </c>
      <c r="CV19" s="3">
        <f>النوبارية!L18</f>
        <v>0</v>
      </c>
      <c r="CW19" s="3">
        <f>النوبارية!P18</f>
        <v>17000</v>
      </c>
      <c r="CY19" s="3">
        <f>ماستر2!D18</f>
        <v>0</v>
      </c>
      <c r="CZ19" s="3">
        <f>ماستر2!H18</f>
        <v>0</v>
      </c>
      <c r="DB19" s="3">
        <f>زايد1!D18</f>
        <v>17000</v>
      </c>
      <c r="DC19" s="3">
        <f>زايد1!H18</f>
        <v>17000</v>
      </c>
      <c r="DE19" s="3">
        <f>زايد2!D18</f>
        <v>17000</v>
      </c>
      <c r="DF19" s="3">
        <f>زايد2!H18</f>
        <v>0</v>
      </c>
      <c r="DG19" s="77"/>
      <c r="DH19" s="5">
        <v>11</v>
      </c>
      <c r="DI19" s="6">
        <v>43657</v>
      </c>
      <c r="DJ19" s="6" t="s">
        <v>13</v>
      </c>
      <c r="DK19" s="3">
        <f>اكتوبر1!D18</f>
        <v>34000</v>
      </c>
      <c r="DL19" s="3">
        <f>اكتوبر1!H18</f>
        <v>17000</v>
      </c>
      <c r="DN19" s="3">
        <f>اكتوبر2!D18</f>
        <v>51000</v>
      </c>
      <c r="DO19" s="3">
        <f>اكتوبر2!H18</f>
        <v>0</v>
      </c>
      <c r="DP19" s="77"/>
      <c r="DQ19" s="3">
        <f>'اكتوبر  3'!D18</f>
        <v>0</v>
      </c>
      <c r="DR19" s="3">
        <f>'اكتوبر  3'!H18</f>
        <v>0</v>
      </c>
      <c r="DS19" s="3">
        <f>'اكتوبر  3'!L18</f>
        <v>0</v>
      </c>
      <c r="DU19" s="3">
        <f>'الشهيد 1'!D18</f>
        <v>0</v>
      </c>
      <c r="DV19" s="3">
        <f>'الشهيد 1'!H18</f>
        <v>0</v>
      </c>
      <c r="DX19" s="3">
        <f>'الشهيد 2'!D18</f>
        <v>0</v>
      </c>
      <c r="DY19" s="3">
        <f>'الشهيد 2'!H18</f>
        <v>0</v>
      </c>
      <c r="EA19" s="5">
        <v>11</v>
      </c>
      <c r="EB19" s="6">
        <v>43657</v>
      </c>
      <c r="EC19" s="6" t="s">
        <v>13</v>
      </c>
      <c r="ED19" s="3">
        <f>'وادي النطرون'!D18</f>
        <v>0</v>
      </c>
      <c r="EE19" s="3">
        <f>'وادي النطرون'!H18</f>
        <v>0</v>
      </c>
      <c r="EF19" s="3">
        <f>'وادي النطرون'!L18</f>
        <v>0</v>
      </c>
    </row>
    <row r="20" spans="1:136" ht="15.75" thickBot="1" x14ac:dyDescent="0.25">
      <c r="A20" s="5">
        <v>12</v>
      </c>
      <c r="B20" s="6">
        <v>43658</v>
      </c>
      <c r="C20" s="6" t="s">
        <v>14</v>
      </c>
      <c r="D20" s="3">
        <f>ماستر!D19</f>
        <v>34000</v>
      </c>
      <c r="E20" s="3">
        <f>ماستر!H19</f>
        <v>17000</v>
      </c>
      <c r="G20" s="3">
        <f>النخيل!D19</f>
        <v>17000</v>
      </c>
      <c r="H20" s="3">
        <f>النخيل!H19</f>
        <v>17000</v>
      </c>
      <c r="J20" s="3">
        <f>شبرا1!D19</f>
        <v>0</v>
      </c>
      <c r="K20" s="3">
        <f>شبرا1!H19</f>
        <v>17000</v>
      </c>
      <c r="L20" s="3">
        <f>شبرا1!L19</f>
        <v>0</v>
      </c>
      <c r="M20" s="3">
        <f>شبرا1!P19</f>
        <v>0</v>
      </c>
      <c r="O20" s="3">
        <f>شبرا2!D19</f>
        <v>0</v>
      </c>
      <c r="P20" s="3">
        <f>شبرا2!H19</f>
        <v>68000</v>
      </c>
      <c r="Q20" s="3">
        <f>شبرا2!L19</f>
        <v>34000</v>
      </c>
      <c r="S20" s="5">
        <v>12</v>
      </c>
      <c r="T20" s="6">
        <v>43658</v>
      </c>
      <c r="U20" s="6" t="s">
        <v>14</v>
      </c>
      <c r="V20" s="3">
        <f>شبرا3!D19</f>
        <v>0</v>
      </c>
      <c r="W20" s="3">
        <f>شبرا3!H19</f>
        <v>34000</v>
      </c>
      <c r="X20" s="3">
        <f>شبرا3!L19</f>
        <v>17000</v>
      </c>
      <c r="Z20" s="3">
        <f>شبرا4!D19</f>
        <v>0</v>
      </c>
      <c r="AA20" s="3">
        <f>شبرا4!H19</f>
        <v>0</v>
      </c>
      <c r="AB20" s="3">
        <f>شبرا4!L19</f>
        <v>0</v>
      </c>
      <c r="AD20" s="3">
        <f>شل1!D19</f>
        <v>85000</v>
      </c>
      <c r="AE20" s="3">
        <f>شل1!H19</f>
        <v>17000</v>
      </c>
      <c r="AG20" s="3">
        <f>شل2!D19</f>
        <v>51000</v>
      </c>
      <c r="AH20" s="3">
        <f>شل2!H19</f>
        <v>17000</v>
      </c>
      <c r="AI20" s="3">
        <f>شل2!L19</f>
        <v>34000</v>
      </c>
      <c r="AK20" s="5">
        <v>12</v>
      </c>
      <c r="AL20" s="6">
        <v>43658</v>
      </c>
      <c r="AM20" s="6" t="s">
        <v>14</v>
      </c>
      <c r="AN20" s="3">
        <f>الجلالة!D19</f>
        <v>0</v>
      </c>
      <c r="AO20" s="3">
        <f>الجلالة!H19</f>
        <v>0</v>
      </c>
      <c r="AP20" s="3">
        <f>الجلالة!L19</f>
        <v>51000</v>
      </c>
      <c r="AR20" s="3">
        <f>الواحة1!D19</f>
        <v>17000</v>
      </c>
      <c r="AS20" s="3">
        <f>الواحة1!H19</f>
        <v>17000</v>
      </c>
      <c r="AT20" s="3">
        <f>الواحة1!L19</f>
        <v>0</v>
      </c>
      <c r="AV20" s="3">
        <f>الواحة2!D19</f>
        <v>17000</v>
      </c>
      <c r="AW20" s="3">
        <f>الواحة2!H19</f>
        <v>0</v>
      </c>
      <c r="AY20" s="3">
        <f>الكاب!D19</f>
        <v>0</v>
      </c>
      <c r="AZ20" s="3">
        <f>الكاب!H19</f>
        <v>0</v>
      </c>
      <c r="BA20" s="3">
        <f>الكاب!L19</f>
        <v>0</v>
      </c>
      <c r="BC20" s="5">
        <v>12</v>
      </c>
      <c r="BD20" s="6">
        <v>43658</v>
      </c>
      <c r="BE20" s="6" t="s">
        <v>14</v>
      </c>
      <c r="BF20" s="3">
        <f>الساحل!D19</f>
        <v>34000</v>
      </c>
      <c r="BG20" s="3">
        <f>الساحل!H19</f>
        <v>17000</v>
      </c>
      <c r="BH20" s="3">
        <f>الساحل!L19</f>
        <v>0</v>
      </c>
      <c r="BJ20" s="3">
        <f>العامرية!D19</f>
        <v>0</v>
      </c>
      <c r="BK20" s="22">
        <f>العامرية!H19</f>
        <v>0</v>
      </c>
      <c r="BM20" s="3">
        <f>الضبعة7!D19</f>
        <v>0</v>
      </c>
      <c r="BN20" s="3">
        <f>الضبعة7!H19</f>
        <v>17000</v>
      </c>
      <c r="BO20" s="3">
        <f>الضبعة7!L19</f>
        <v>34000</v>
      </c>
      <c r="BQ20" s="3">
        <f>الضبعة8!D19</f>
        <v>0</v>
      </c>
      <c r="BR20" s="3">
        <f>الضبعة8!H19</f>
        <v>0</v>
      </c>
      <c r="BT20" s="5">
        <v>12</v>
      </c>
      <c r="BU20" s="6">
        <v>43658</v>
      </c>
      <c r="BV20" s="6" t="s">
        <v>14</v>
      </c>
      <c r="BW20" s="3">
        <f>الصنافين1!D19</f>
        <v>17000</v>
      </c>
      <c r="BX20" s="3">
        <f>الصنافين1!H19</f>
        <v>0</v>
      </c>
      <c r="BY20" s="3">
        <f>الصنافين1!L19</f>
        <v>68000</v>
      </c>
      <c r="CA20" s="3">
        <f>الصنافين2!D19</f>
        <v>17000</v>
      </c>
      <c r="CB20" s="3">
        <f>الصنافين2!H19</f>
        <v>0</v>
      </c>
      <c r="CC20" s="3">
        <f>الصنافين2!L19</f>
        <v>51000</v>
      </c>
      <c r="CE20" s="3">
        <f>الخطاطبة1!D19</f>
        <v>17000</v>
      </c>
      <c r="CF20" s="3">
        <f>الخطاطبة1!H19</f>
        <v>0</v>
      </c>
      <c r="CG20" s="3">
        <f>الخطاطبة1!L19</f>
        <v>17000</v>
      </c>
      <c r="CI20" s="3">
        <f>الخطاطبة2!D19</f>
        <v>0</v>
      </c>
      <c r="CJ20" s="3">
        <f>الخطاطبة2!H19</f>
        <v>0</v>
      </c>
      <c r="CK20" s="3">
        <f>الخطاطبة2!L19</f>
        <v>17000</v>
      </c>
      <c r="CM20" s="5">
        <v>12</v>
      </c>
      <c r="CN20" s="6">
        <v>43658</v>
      </c>
      <c r="CO20" s="6" t="s">
        <v>14</v>
      </c>
      <c r="CP20" s="3">
        <f>السلام!D19</f>
        <v>51000</v>
      </c>
      <c r="CQ20" s="3">
        <f>السلام!H19</f>
        <v>34000</v>
      </c>
      <c r="CR20" s="3">
        <f>السلام!L19</f>
        <v>0</v>
      </c>
      <c r="CT20" s="3">
        <f>النوبارية!D19</f>
        <v>0</v>
      </c>
      <c r="CU20" s="3">
        <f>النوبارية!H19</f>
        <v>0</v>
      </c>
      <c r="CV20" s="3">
        <f>النوبارية!L19</f>
        <v>0</v>
      </c>
      <c r="CW20" s="3">
        <f>النوبارية!P19</f>
        <v>0</v>
      </c>
      <c r="CY20" s="3">
        <f>ماستر2!D19</f>
        <v>17000</v>
      </c>
      <c r="CZ20" s="3">
        <f>ماستر2!H19</f>
        <v>0</v>
      </c>
      <c r="DB20" s="3">
        <f>زايد1!D19</f>
        <v>0</v>
      </c>
      <c r="DC20" s="3">
        <f>زايد1!H19</f>
        <v>0</v>
      </c>
      <c r="DE20" s="3">
        <f>زايد2!D19</f>
        <v>51000</v>
      </c>
      <c r="DF20" s="3">
        <f>زايد2!H19</f>
        <v>0</v>
      </c>
      <c r="DG20" s="77"/>
      <c r="DH20" s="5">
        <v>12</v>
      </c>
      <c r="DI20" s="6">
        <v>43658</v>
      </c>
      <c r="DJ20" s="6" t="s">
        <v>14</v>
      </c>
      <c r="DK20" s="3">
        <f>اكتوبر1!D19</f>
        <v>0</v>
      </c>
      <c r="DL20" s="3">
        <f>اكتوبر1!H19</f>
        <v>0</v>
      </c>
      <c r="DN20" s="3">
        <f>اكتوبر2!D19</f>
        <v>51000</v>
      </c>
      <c r="DO20" s="3">
        <f>اكتوبر2!H19</f>
        <v>0</v>
      </c>
      <c r="DP20" s="77"/>
      <c r="DQ20" s="3">
        <f>'اكتوبر  3'!D19</f>
        <v>0</v>
      </c>
      <c r="DR20" s="3">
        <f>'اكتوبر  3'!H19</f>
        <v>0</v>
      </c>
      <c r="DS20" s="3">
        <f>'اكتوبر  3'!L19</f>
        <v>0</v>
      </c>
      <c r="DU20" s="3">
        <f>'الشهيد 1'!D19</f>
        <v>0</v>
      </c>
      <c r="DV20" s="3">
        <f>'الشهيد 1'!H19</f>
        <v>0</v>
      </c>
      <c r="DX20" s="3">
        <f>'الشهيد 2'!D19</f>
        <v>0</v>
      </c>
      <c r="DY20" s="3">
        <f>'الشهيد 2'!H19</f>
        <v>0</v>
      </c>
      <c r="EA20" s="5">
        <v>12</v>
      </c>
      <c r="EB20" s="6">
        <v>43658</v>
      </c>
      <c r="EC20" s="6" t="s">
        <v>14</v>
      </c>
      <c r="ED20" s="3">
        <f>'وادي النطرون'!D19</f>
        <v>0</v>
      </c>
      <c r="EE20" s="3">
        <f>'وادي النطرون'!H19</f>
        <v>0</v>
      </c>
      <c r="EF20" s="3">
        <f>'وادي النطرون'!L19</f>
        <v>0</v>
      </c>
    </row>
    <row r="21" spans="1:136" ht="15.75" thickBot="1" x14ac:dyDescent="0.25">
      <c r="A21" s="5">
        <v>13</v>
      </c>
      <c r="B21" s="6">
        <v>43659</v>
      </c>
      <c r="C21" s="6" t="s">
        <v>15</v>
      </c>
      <c r="D21" s="3">
        <f>ماستر!D20</f>
        <v>34000</v>
      </c>
      <c r="E21" s="3">
        <f>ماستر!H20</f>
        <v>0</v>
      </c>
      <c r="G21" s="3">
        <f>النخيل!D20</f>
        <v>51000</v>
      </c>
      <c r="H21" s="3">
        <f>النخيل!H20</f>
        <v>0</v>
      </c>
      <c r="J21" s="3">
        <f>شبرا1!D20</f>
        <v>0</v>
      </c>
      <c r="K21" s="3">
        <f>شبرا1!H20</f>
        <v>17000</v>
      </c>
      <c r="L21" s="3">
        <f>شبرا1!L20</f>
        <v>17000</v>
      </c>
      <c r="M21" s="3">
        <f>شبرا1!P20</f>
        <v>0</v>
      </c>
      <c r="O21" s="3">
        <f>شبرا2!D20</f>
        <v>0</v>
      </c>
      <c r="P21" s="3">
        <f>شبرا2!H20</f>
        <v>17000</v>
      </c>
      <c r="Q21" s="3">
        <f>شبرا2!L20</f>
        <v>0</v>
      </c>
      <c r="S21" s="5">
        <v>13</v>
      </c>
      <c r="T21" s="6">
        <v>43659</v>
      </c>
      <c r="U21" s="6" t="s">
        <v>15</v>
      </c>
      <c r="V21" s="3">
        <f>شبرا3!D20</f>
        <v>0</v>
      </c>
      <c r="W21" s="3">
        <f>شبرا3!H20</f>
        <v>0</v>
      </c>
      <c r="X21" s="3">
        <f>شبرا3!L20</f>
        <v>0</v>
      </c>
      <c r="Z21" s="3">
        <f>شبرا4!D20</f>
        <v>17000</v>
      </c>
      <c r="AA21" s="3">
        <f>شبرا4!H20</f>
        <v>68000</v>
      </c>
      <c r="AB21" s="3">
        <f>شبرا4!L20</f>
        <v>17000</v>
      </c>
      <c r="AD21" s="3">
        <f>شل1!D20</f>
        <v>34000</v>
      </c>
      <c r="AE21" s="3">
        <f>شل1!H20</f>
        <v>17000</v>
      </c>
      <c r="AG21" s="3">
        <f>شل2!D20</f>
        <v>34000</v>
      </c>
      <c r="AH21" s="3">
        <f>شل2!H20</f>
        <v>0</v>
      </c>
      <c r="AI21" s="3">
        <f>شل2!L20</f>
        <v>17000</v>
      </c>
      <c r="AK21" s="5">
        <v>13</v>
      </c>
      <c r="AL21" s="6">
        <v>43659</v>
      </c>
      <c r="AM21" s="6" t="s">
        <v>15</v>
      </c>
      <c r="AN21" s="3">
        <f>الجلالة!D20</f>
        <v>17000</v>
      </c>
      <c r="AO21" s="3">
        <f>الجلالة!H20</f>
        <v>0</v>
      </c>
      <c r="AP21" s="3">
        <f>الجلالة!L20</f>
        <v>85000</v>
      </c>
      <c r="AR21" s="3">
        <f>الواحة1!D20</f>
        <v>17000</v>
      </c>
      <c r="AS21" s="3">
        <f>الواحة1!H20</f>
        <v>17000</v>
      </c>
      <c r="AT21" s="3">
        <f>الواحة1!L20</f>
        <v>17000</v>
      </c>
      <c r="AV21" s="3">
        <f>الواحة2!D20</f>
        <v>0</v>
      </c>
      <c r="AW21" s="3">
        <f>الواحة2!H20</f>
        <v>0</v>
      </c>
      <c r="AY21" s="3">
        <f>الكاب!D20</f>
        <v>0</v>
      </c>
      <c r="AZ21" s="3">
        <f>الكاب!H20</f>
        <v>0</v>
      </c>
      <c r="BA21" s="3">
        <f>الكاب!L20</f>
        <v>0</v>
      </c>
      <c r="BC21" s="5">
        <v>13</v>
      </c>
      <c r="BD21" s="6">
        <v>43659</v>
      </c>
      <c r="BE21" s="6" t="s">
        <v>15</v>
      </c>
      <c r="BF21" s="3">
        <f>الساحل!D20</f>
        <v>17000</v>
      </c>
      <c r="BG21" s="3">
        <f>الساحل!H20</f>
        <v>0</v>
      </c>
      <c r="BH21" s="3">
        <f>الساحل!L20</f>
        <v>34000</v>
      </c>
      <c r="BJ21" s="3">
        <f>العامرية!D20</f>
        <v>0</v>
      </c>
      <c r="BK21" s="22">
        <f>العامرية!H20</f>
        <v>0</v>
      </c>
      <c r="BM21" s="3">
        <f>الضبعة7!D20</f>
        <v>0</v>
      </c>
      <c r="BN21" s="3">
        <f>الضبعة7!H20</f>
        <v>0</v>
      </c>
      <c r="BO21" s="3">
        <f>الضبعة7!L20</f>
        <v>0</v>
      </c>
      <c r="BQ21" s="3">
        <f>الضبعة8!D20</f>
        <v>0</v>
      </c>
      <c r="BR21" s="3">
        <f>الضبعة8!H20</f>
        <v>0</v>
      </c>
      <c r="BT21" s="5">
        <v>13</v>
      </c>
      <c r="BU21" s="6">
        <v>43659</v>
      </c>
      <c r="BV21" s="6" t="s">
        <v>15</v>
      </c>
      <c r="BW21" s="3">
        <f>الصنافين1!D20</f>
        <v>17000</v>
      </c>
      <c r="BX21" s="3">
        <f>الصنافين1!H20</f>
        <v>0</v>
      </c>
      <c r="BY21" s="3">
        <f>الصنافين1!L20</f>
        <v>51000</v>
      </c>
      <c r="CA21" s="3">
        <f>الصنافين2!D20</f>
        <v>34000</v>
      </c>
      <c r="CB21" s="3">
        <f>الصنافين2!H20</f>
        <v>0</v>
      </c>
      <c r="CC21" s="3">
        <f>الصنافين2!L20</f>
        <v>51000</v>
      </c>
      <c r="CE21" s="3">
        <f>الخطاطبة1!D20</f>
        <v>0</v>
      </c>
      <c r="CF21" s="3">
        <f>الخطاطبة1!H20</f>
        <v>0</v>
      </c>
      <c r="CG21" s="3">
        <f>الخطاطبة1!L20</f>
        <v>0</v>
      </c>
      <c r="CI21" s="3">
        <f>الخطاطبة2!D20</f>
        <v>0</v>
      </c>
      <c r="CJ21" s="3">
        <f>الخطاطبة2!H20</f>
        <v>0</v>
      </c>
      <c r="CK21" s="3">
        <f>الخطاطبة2!L20</f>
        <v>0</v>
      </c>
      <c r="CM21" s="5">
        <v>13</v>
      </c>
      <c r="CN21" s="6">
        <v>43659</v>
      </c>
      <c r="CO21" s="6" t="s">
        <v>15</v>
      </c>
      <c r="CP21" s="3">
        <f>السلام!D20</f>
        <v>34000</v>
      </c>
      <c r="CQ21" s="3">
        <f>السلام!H20</f>
        <v>17000</v>
      </c>
      <c r="CR21" s="3">
        <f>السلام!L20</f>
        <v>0</v>
      </c>
      <c r="CT21" s="3">
        <f>النوبارية!D20</f>
        <v>0</v>
      </c>
      <c r="CU21" s="3">
        <f>النوبارية!H20</f>
        <v>17000</v>
      </c>
      <c r="CV21" s="3">
        <f>النوبارية!L20</f>
        <v>0</v>
      </c>
      <c r="CW21" s="3">
        <f>النوبارية!P20</f>
        <v>34000</v>
      </c>
      <c r="CY21" s="3">
        <f>ماستر2!D20</f>
        <v>17000</v>
      </c>
      <c r="CZ21" s="3">
        <f>ماستر2!H20</f>
        <v>0</v>
      </c>
      <c r="DB21" s="3">
        <f>زايد1!D20</f>
        <v>68000</v>
      </c>
      <c r="DC21" s="3">
        <f>زايد1!H20</f>
        <v>17000</v>
      </c>
      <c r="DE21" s="3">
        <f>زايد2!D20</f>
        <v>0</v>
      </c>
      <c r="DF21" s="3">
        <f>زايد2!H20</f>
        <v>17000</v>
      </c>
      <c r="DG21" s="77"/>
      <c r="DH21" s="5">
        <v>13</v>
      </c>
      <c r="DI21" s="6">
        <v>43659</v>
      </c>
      <c r="DJ21" s="6" t="s">
        <v>15</v>
      </c>
      <c r="DK21" s="3">
        <f>اكتوبر1!D20</f>
        <v>51000</v>
      </c>
      <c r="DL21" s="3">
        <f>اكتوبر1!H20</f>
        <v>0</v>
      </c>
      <c r="DN21" s="3">
        <f>اكتوبر2!D20</f>
        <v>51000</v>
      </c>
      <c r="DO21" s="3">
        <f>اكتوبر2!H20</f>
        <v>51000</v>
      </c>
      <c r="DP21" s="77"/>
      <c r="DQ21" s="3">
        <f>'اكتوبر  3'!D20</f>
        <v>0</v>
      </c>
      <c r="DR21" s="3">
        <f>'اكتوبر  3'!H20</f>
        <v>0</v>
      </c>
      <c r="DS21" s="3">
        <f>'اكتوبر  3'!L20</f>
        <v>0</v>
      </c>
      <c r="DU21" s="3">
        <f>'الشهيد 1'!D20</f>
        <v>0</v>
      </c>
      <c r="DV21" s="3">
        <f>'الشهيد 1'!H20</f>
        <v>0</v>
      </c>
      <c r="DX21" s="3">
        <f>'الشهيد 2'!D20</f>
        <v>0</v>
      </c>
      <c r="DY21" s="3">
        <f>'الشهيد 2'!H20</f>
        <v>0</v>
      </c>
      <c r="EA21" s="5">
        <v>13</v>
      </c>
      <c r="EB21" s="6">
        <v>43659</v>
      </c>
      <c r="EC21" s="6" t="s">
        <v>15</v>
      </c>
      <c r="ED21" s="3">
        <f>'وادي النطرون'!D20</f>
        <v>0</v>
      </c>
      <c r="EE21" s="3">
        <f>'وادي النطرون'!H20</f>
        <v>0</v>
      </c>
      <c r="EF21" s="3">
        <f>'وادي النطرون'!L20</f>
        <v>0</v>
      </c>
    </row>
    <row r="22" spans="1:136" ht="15.75" thickBot="1" x14ac:dyDescent="0.25">
      <c r="A22" s="5">
        <v>14</v>
      </c>
      <c r="B22" s="6">
        <v>43660</v>
      </c>
      <c r="C22" s="6" t="s">
        <v>16</v>
      </c>
      <c r="D22" s="3">
        <f>ماستر!D21</f>
        <v>34000</v>
      </c>
      <c r="E22" s="3">
        <f>ماستر!H21</f>
        <v>17000</v>
      </c>
      <c r="G22" s="3">
        <f>النخيل!D21</f>
        <v>34000</v>
      </c>
      <c r="H22" s="3">
        <f>النخيل!H21</f>
        <v>17000</v>
      </c>
      <c r="J22" s="3">
        <f>شبرا1!D21</f>
        <v>0</v>
      </c>
      <c r="K22" s="3">
        <f>شبرا1!H21</f>
        <v>34000</v>
      </c>
      <c r="L22" s="3">
        <f>شبرا1!L21</f>
        <v>0</v>
      </c>
      <c r="M22" s="3">
        <f>شبرا1!P21</f>
        <v>0</v>
      </c>
      <c r="O22" s="3">
        <f>شبرا2!D21</f>
        <v>0</v>
      </c>
      <c r="P22" s="3">
        <f>شبرا2!H21</f>
        <v>51000</v>
      </c>
      <c r="Q22" s="3">
        <f>شبرا2!L21</f>
        <v>17000</v>
      </c>
      <c r="S22" s="5">
        <v>14</v>
      </c>
      <c r="T22" s="6">
        <v>43660</v>
      </c>
      <c r="U22" s="6" t="s">
        <v>16</v>
      </c>
      <c r="V22" s="3">
        <f>شبرا3!D21</f>
        <v>0</v>
      </c>
      <c r="W22" s="3">
        <f>شبرا3!H21</f>
        <v>51000</v>
      </c>
      <c r="X22" s="3">
        <f>شبرا3!L21</f>
        <v>17000</v>
      </c>
      <c r="Z22" s="3">
        <f>شبرا4!D21</f>
        <v>0</v>
      </c>
      <c r="AA22" s="3">
        <f>شبرا4!H21</f>
        <v>0</v>
      </c>
      <c r="AB22" s="3">
        <f>شبرا4!L21</f>
        <v>34000</v>
      </c>
      <c r="AD22" s="3">
        <f>شل1!D21</f>
        <v>0</v>
      </c>
      <c r="AE22" s="3">
        <f>شل1!H21</f>
        <v>0</v>
      </c>
      <c r="AG22" s="3">
        <f>شل2!D21</f>
        <v>0</v>
      </c>
      <c r="AH22" s="3">
        <f>شل2!H21</f>
        <v>0</v>
      </c>
      <c r="AI22" s="3">
        <f>شل2!L21</f>
        <v>0</v>
      </c>
      <c r="AK22" s="5">
        <v>14</v>
      </c>
      <c r="AL22" s="6">
        <v>43660</v>
      </c>
      <c r="AM22" s="6" t="s">
        <v>16</v>
      </c>
      <c r="AN22" s="3">
        <f>الجلالة!D21</f>
        <v>0</v>
      </c>
      <c r="AO22" s="3">
        <f>الجلالة!H21</f>
        <v>17000</v>
      </c>
      <c r="AP22" s="3">
        <f>الجلالة!L21</f>
        <v>34000</v>
      </c>
      <c r="AR22" s="3">
        <f>الواحة1!D21</f>
        <v>0</v>
      </c>
      <c r="AS22" s="3">
        <f>الواحة1!H21</f>
        <v>0</v>
      </c>
      <c r="AT22" s="3">
        <f>الواحة1!L21</f>
        <v>0</v>
      </c>
      <c r="AV22" s="3">
        <f>الواحة2!D21</f>
        <v>0</v>
      </c>
      <c r="AW22" s="3">
        <f>الواحة2!H21</f>
        <v>0</v>
      </c>
      <c r="AY22" s="3">
        <f>الكاب!D21</f>
        <v>17000</v>
      </c>
      <c r="AZ22" s="3">
        <f>الكاب!H21</f>
        <v>17000</v>
      </c>
      <c r="BA22" s="3">
        <f>الكاب!L21</f>
        <v>17000</v>
      </c>
      <c r="BC22" s="5">
        <v>14</v>
      </c>
      <c r="BD22" s="6">
        <v>43660</v>
      </c>
      <c r="BE22" s="6" t="s">
        <v>16</v>
      </c>
      <c r="BF22" s="3">
        <f>الساحل!D21</f>
        <v>17000</v>
      </c>
      <c r="BG22" s="3">
        <f>الساحل!H21</f>
        <v>0</v>
      </c>
      <c r="BH22" s="3">
        <f>الساحل!L21</f>
        <v>34000</v>
      </c>
      <c r="BJ22" s="3">
        <f>العامرية!D21</f>
        <v>0</v>
      </c>
      <c r="BK22" s="22">
        <f>العامرية!H21</f>
        <v>0</v>
      </c>
      <c r="BM22" s="3">
        <f>الضبعة7!D21</f>
        <v>0</v>
      </c>
      <c r="BN22" s="3">
        <f>الضبعة7!H21</f>
        <v>0</v>
      </c>
      <c r="BO22" s="3">
        <f>الضبعة7!L21</f>
        <v>17000</v>
      </c>
      <c r="BQ22" s="3">
        <f>الضبعة8!D21</f>
        <v>17000</v>
      </c>
      <c r="BR22" s="3">
        <f>الضبعة8!H21</f>
        <v>17000</v>
      </c>
      <c r="BT22" s="5">
        <v>14</v>
      </c>
      <c r="BU22" s="6">
        <v>43660</v>
      </c>
      <c r="BV22" s="6" t="s">
        <v>16</v>
      </c>
      <c r="BW22" s="3">
        <f>الصنافين1!D21</f>
        <v>0</v>
      </c>
      <c r="BX22" s="3">
        <f>الصنافين1!H21</f>
        <v>17000</v>
      </c>
      <c r="BY22" s="3">
        <f>الصنافين1!L21</f>
        <v>51000</v>
      </c>
      <c r="CA22" s="3">
        <f>الصنافين2!D21</f>
        <v>0</v>
      </c>
      <c r="CB22" s="3">
        <f>الصنافين2!H21</f>
        <v>0</v>
      </c>
      <c r="CC22" s="3">
        <f>الصنافين2!L21</f>
        <v>34000</v>
      </c>
      <c r="CE22" s="3">
        <f>الخطاطبة1!D21</f>
        <v>34000</v>
      </c>
      <c r="CF22" s="3">
        <f>الخطاطبة1!H21</f>
        <v>0</v>
      </c>
      <c r="CG22" s="3">
        <f>الخطاطبة1!L21</f>
        <v>51000</v>
      </c>
      <c r="CI22" s="3">
        <f>الخطاطبة2!D21</f>
        <v>17000</v>
      </c>
      <c r="CJ22" s="3">
        <f>الخطاطبة2!H21</f>
        <v>0</v>
      </c>
      <c r="CK22" s="3">
        <f>الخطاطبة2!L21</f>
        <v>51000</v>
      </c>
      <c r="CM22" s="5">
        <v>14</v>
      </c>
      <c r="CN22" s="6">
        <v>43660</v>
      </c>
      <c r="CO22" s="6" t="s">
        <v>16</v>
      </c>
      <c r="CP22" s="3">
        <f>السلام!D21</f>
        <v>51000</v>
      </c>
      <c r="CQ22" s="3">
        <f>السلام!H21</f>
        <v>34000</v>
      </c>
      <c r="CR22" s="3">
        <f>السلام!L21</f>
        <v>17000</v>
      </c>
      <c r="CT22" s="3">
        <f>النوبارية!D21</f>
        <v>0</v>
      </c>
      <c r="CU22" s="3">
        <f>النوبارية!H21</f>
        <v>0</v>
      </c>
      <c r="CV22" s="3">
        <f>النوبارية!L21</f>
        <v>0</v>
      </c>
      <c r="CW22" s="3">
        <f>النوبارية!P21</f>
        <v>0</v>
      </c>
      <c r="CY22" s="3">
        <f>ماستر2!D21</f>
        <v>0</v>
      </c>
      <c r="CZ22" s="3">
        <f>ماستر2!H21</f>
        <v>0</v>
      </c>
      <c r="DB22" s="3">
        <f>زايد1!D21</f>
        <v>34000</v>
      </c>
      <c r="DC22" s="3">
        <f>زايد1!H21</f>
        <v>17000</v>
      </c>
      <c r="DE22" s="3">
        <f>زايد2!D21</f>
        <v>51000</v>
      </c>
      <c r="DF22" s="3">
        <f>زايد2!H21</f>
        <v>0</v>
      </c>
      <c r="DG22" s="77"/>
      <c r="DH22" s="5">
        <v>14</v>
      </c>
      <c r="DI22" s="6">
        <v>43660</v>
      </c>
      <c r="DJ22" s="6" t="s">
        <v>16</v>
      </c>
      <c r="DK22" s="3">
        <f>اكتوبر1!D21</f>
        <v>34000</v>
      </c>
      <c r="DL22" s="3">
        <f>اكتوبر1!H21</f>
        <v>17000</v>
      </c>
      <c r="DN22" s="3">
        <f>اكتوبر2!D21</f>
        <v>51000</v>
      </c>
      <c r="DO22" s="3">
        <f>اكتوبر2!H21</f>
        <v>0</v>
      </c>
      <c r="DP22" s="77"/>
      <c r="DQ22" s="3">
        <f>'اكتوبر  3'!D21</f>
        <v>0</v>
      </c>
      <c r="DR22" s="3">
        <f>'اكتوبر  3'!H21</f>
        <v>0</v>
      </c>
      <c r="DS22" s="3">
        <f>'اكتوبر  3'!L21</f>
        <v>0</v>
      </c>
      <c r="DU22" s="3">
        <f>'الشهيد 1'!D21</f>
        <v>0</v>
      </c>
      <c r="DV22" s="3">
        <f>'الشهيد 1'!H21</f>
        <v>0</v>
      </c>
      <c r="DX22" s="3">
        <f>'الشهيد 2'!D21</f>
        <v>0</v>
      </c>
      <c r="DY22" s="3">
        <f>'الشهيد 2'!H21</f>
        <v>0</v>
      </c>
      <c r="EA22" s="5">
        <v>14</v>
      </c>
      <c r="EB22" s="6">
        <v>43660</v>
      </c>
      <c r="EC22" s="6" t="s">
        <v>16</v>
      </c>
      <c r="ED22" s="3">
        <f>'وادي النطرون'!D21</f>
        <v>0</v>
      </c>
      <c r="EE22" s="3">
        <f>'وادي النطرون'!H21</f>
        <v>0</v>
      </c>
      <c r="EF22" s="3">
        <f>'وادي النطرون'!L21</f>
        <v>0</v>
      </c>
    </row>
    <row r="23" spans="1:136" ht="15.75" thickBot="1" x14ac:dyDescent="0.25">
      <c r="A23" s="5">
        <v>15</v>
      </c>
      <c r="B23" s="6">
        <v>43661</v>
      </c>
      <c r="C23" s="6" t="s">
        <v>17</v>
      </c>
      <c r="D23" s="3">
        <f>ماستر!D22</f>
        <v>17000</v>
      </c>
      <c r="E23" s="3">
        <f>ماستر!H22</f>
        <v>0</v>
      </c>
      <c r="G23" s="3">
        <f>النخيل!D22</f>
        <v>34000</v>
      </c>
      <c r="H23" s="3">
        <f>النخيل!H22</f>
        <v>17000</v>
      </c>
      <c r="J23" s="3">
        <f>شبرا1!D22</f>
        <v>0</v>
      </c>
      <c r="K23" s="3">
        <f>شبرا1!H22</f>
        <v>17000</v>
      </c>
      <c r="L23" s="3">
        <f>شبرا1!L22</f>
        <v>17000</v>
      </c>
      <c r="M23" s="3">
        <f>شبرا1!P22</f>
        <v>0</v>
      </c>
      <c r="O23" s="3">
        <f>شبرا2!D22</f>
        <v>0</v>
      </c>
      <c r="P23" s="3">
        <f>شبرا2!H22</f>
        <v>51000</v>
      </c>
      <c r="Q23" s="3">
        <f>شبرا2!L22</f>
        <v>17000</v>
      </c>
      <c r="S23" s="5">
        <v>15</v>
      </c>
      <c r="T23" s="6">
        <v>43661</v>
      </c>
      <c r="U23" s="6" t="s">
        <v>17</v>
      </c>
      <c r="V23" s="3">
        <f>شبرا3!D22</f>
        <v>17000</v>
      </c>
      <c r="W23" s="3">
        <f>شبرا3!H22</f>
        <v>17000</v>
      </c>
      <c r="X23" s="3">
        <f>شبرا3!L22</f>
        <v>0</v>
      </c>
      <c r="Z23" s="3">
        <f>شبرا4!D22</f>
        <v>0</v>
      </c>
      <c r="AA23" s="3">
        <f>شبرا4!H22</f>
        <v>17000</v>
      </c>
      <c r="AB23" s="3">
        <f>شبرا4!L22</f>
        <v>0</v>
      </c>
      <c r="AD23" s="3">
        <f>شل1!D22</f>
        <v>85000</v>
      </c>
      <c r="AE23" s="3">
        <f>شل1!H22</f>
        <v>17000</v>
      </c>
      <c r="AG23" s="3">
        <f>شل2!D22</f>
        <v>34000</v>
      </c>
      <c r="AH23" s="3">
        <f>شل2!H22</f>
        <v>17000</v>
      </c>
      <c r="AI23" s="3">
        <f>شل2!L22</f>
        <v>51000</v>
      </c>
      <c r="AK23" s="5">
        <v>15</v>
      </c>
      <c r="AL23" s="6">
        <v>43661</v>
      </c>
      <c r="AM23" s="6" t="s">
        <v>17</v>
      </c>
      <c r="AN23" s="3">
        <f>الجلالة!D22</f>
        <v>17000</v>
      </c>
      <c r="AO23" s="3">
        <f>الجلالة!H22</f>
        <v>0</v>
      </c>
      <c r="AP23" s="3">
        <f>الجلالة!L22</f>
        <v>85000</v>
      </c>
      <c r="AR23" s="3">
        <f>الواحة1!D22</f>
        <v>17000</v>
      </c>
      <c r="AS23" s="3">
        <f>الواحة1!H22</f>
        <v>0</v>
      </c>
      <c r="AT23" s="3">
        <f>الواحة1!L22</f>
        <v>0</v>
      </c>
      <c r="AV23" s="3">
        <f>الواحة2!D22</f>
        <v>17000</v>
      </c>
      <c r="AW23" s="3">
        <f>الواحة2!H22</f>
        <v>17000</v>
      </c>
      <c r="AY23" s="3">
        <f>الكاب!D22</f>
        <v>0</v>
      </c>
      <c r="AZ23" s="3">
        <f>الكاب!H22</f>
        <v>0</v>
      </c>
      <c r="BA23" s="3">
        <f>الكاب!L22</f>
        <v>0</v>
      </c>
      <c r="BC23" s="5">
        <v>15</v>
      </c>
      <c r="BD23" s="6">
        <v>43661</v>
      </c>
      <c r="BE23" s="6" t="s">
        <v>17</v>
      </c>
      <c r="BF23" s="3">
        <f>الساحل!D22</f>
        <v>17000</v>
      </c>
      <c r="BG23" s="3">
        <f>الساحل!H22</f>
        <v>17000</v>
      </c>
      <c r="BH23" s="3">
        <f>الساحل!L22</f>
        <v>17000</v>
      </c>
      <c r="BJ23" s="3">
        <f>العامرية!D22</f>
        <v>0</v>
      </c>
      <c r="BK23" s="22">
        <f>العامرية!H22</f>
        <v>0</v>
      </c>
      <c r="BM23" s="3">
        <f>الضبعة7!D22</f>
        <v>0</v>
      </c>
      <c r="BN23" s="3">
        <f>الضبعة7!H22</f>
        <v>0</v>
      </c>
      <c r="BO23" s="3">
        <f>الضبعة7!L22</f>
        <v>0</v>
      </c>
      <c r="BQ23" s="3">
        <f>الضبعة8!D22</f>
        <v>0</v>
      </c>
      <c r="BR23" s="3">
        <f>الضبعة8!H22</f>
        <v>0</v>
      </c>
      <c r="BT23" s="5">
        <v>15</v>
      </c>
      <c r="BU23" s="6">
        <v>43661</v>
      </c>
      <c r="BV23" s="6" t="s">
        <v>17</v>
      </c>
      <c r="BW23" s="3">
        <f>الصنافين1!D22</f>
        <v>17000</v>
      </c>
      <c r="BX23" s="3">
        <f>الصنافين1!H22</f>
        <v>0</v>
      </c>
      <c r="BY23" s="3">
        <f>الصنافين1!L22</f>
        <v>51000</v>
      </c>
      <c r="CA23" s="3">
        <f>الصنافين2!D22</f>
        <v>17000</v>
      </c>
      <c r="CB23" s="3">
        <f>الصنافين2!H22</f>
        <v>0</v>
      </c>
      <c r="CC23" s="3">
        <f>الصنافين2!L22</f>
        <v>68000</v>
      </c>
      <c r="CE23" s="3">
        <f>الخطاطبة1!D22</f>
        <v>0</v>
      </c>
      <c r="CF23" s="3">
        <f>الخطاطبة1!H22</f>
        <v>0</v>
      </c>
      <c r="CG23" s="3">
        <f>الخطاطبة1!L22</f>
        <v>17000</v>
      </c>
      <c r="CI23" s="3">
        <f>الخطاطبة2!D22</f>
        <v>0</v>
      </c>
      <c r="CJ23" s="3">
        <f>الخطاطبة2!H22</f>
        <v>0</v>
      </c>
      <c r="CK23" s="3">
        <f>الخطاطبة2!L22</f>
        <v>34000</v>
      </c>
      <c r="CM23" s="5">
        <v>15</v>
      </c>
      <c r="CN23" s="6">
        <v>43661</v>
      </c>
      <c r="CO23" s="6" t="s">
        <v>17</v>
      </c>
      <c r="CP23" s="3">
        <f>السلام!D22</f>
        <v>34000</v>
      </c>
      <c r="CQ23" s="3">
        <f>السلام!H22</f>
        <v>17000</v>
      </c>
      <c r="CR23" s="3">
        <f>السلام!L22</f>
        <v>0</v>
      </c>
      <c r="CT23" s="3">
        <f>النوبارية!D22</f>
        <v>17000</v>
      </c>
      <c r="CU23" s="3">
        <f>النوبارية!H22</f>
        <v>0</v>
      </c>
      <c r="CV23" s="3">
        <f>النوبارية!L22</f>
        <v>17000</v>
      </c>
      <c r="CW23" s="3">
        <f>النوبارية!P22</f>
        <v>17000</v>
      </c>
      <c r="CY23" s="3">
        <f>ماستر2!D22</f>
        <v>17000</v>
      </c>
      <c r="CZ23" s="3">
        <f>ماستر2!H22</f>
        <v>17000</v>
      </c>
      <c r="DB23" s="3">
        <f>زايد1!D22</f>
        <v>0</v>
      </c>
      <c r="DC23" s="3">
        <f>زايد1!H22</f>
        <v>0</v>
      </c>
      <c r="DE23" s="3">
        <f>زايد2!D22</f>
        <v>34000</v>
      </c>
      <c r="DF23" s="3">
        <f>زايد2!H22</f>
        <v>17000</v>
      </c>
      <c r="DG23" s="77"/>
      <c r="DH23" s="5">
        <v>15</v>
      </c>
      <c r="DI23" s="6">
        <v>43661</v>
      </c>
      <c r="DJ23" s="6" t="s">
        <v>17</v>
      </c>
      <c r="DK23" s="3">
        <f>اكتوبر1!D22</f>
        <v>51000</v>
      </c>
      <c r="DL23" s="3">
        <f>اكتوبر1!H22</f>
        <v>0</v>
      </c>
      <c r="DN23" s="3">
        <f>اكتوبر2!D22</f>
        <v>85000</v>
      </c>
      <c r="DO23" s="3">
        <f>اكتوبر2!H22</f>
        <v>17000</v>
      </c>
      <c r="DP23" s="77"/>
      <c r="DQ23" s="3">
        <f>'اكتوبر  3'!D22</f>
        <v>0</v>
      </c>
      <c r="DR23" s="3">
        <f>'اكتوبر  3'!H22</f>
        <v>0</v>
      </c>
      <c r="DS23" s="3">
        <f>'اكتوبر  3'!L22</f>
        <v>0</v>
      </c>
      <c r="DU23" s="3">
        <f>'الشهيد 1'!D22</f>
        <v>0</v>
      </c>
      <c r="DV23" s="3">
        <f>'الشهيد 1'!H22</f>
        <v>0</v>
      </c>
      <c r="DX23" s="3">
        <f>'الشهيد 2'!D22</f>
        <v>0</v>
      </c>
      <c r="DY23" s="3">
        <f>'الشهيد 2'!H22</f>
        <v>0</v>
      </c>
      <c r="EA23" s="5">
        <v>15</v>
      </c>
      <c r="EB23" s="6">
        <v>43661</v>
      </c>
      <c r="EC23" s="6" t="s">
        <v>17</v>
      </c>
      <c r="ED23" s="3">
        <f>'وادي النطرون'!D22</f>
        <v>0</v>
      </c>
      <c r="EE23" s="3">
        <f>'وادي النطرون'!H22</f>
        <v>0</v>
      </c>
      <c r="EF23" s="3">
        <f>'وادي النطرون'!L22</f>
        <v>0</v>
      </c>
    </row>
    <row r="24" spans="1:136" ht="15.75" thickBot="1" x14ac:dyDescent="0.25">
      <c r="A24" s="5">
        <v>16</v>
      </c>
      <c r="B24" s="6">
        <v>43662</v>
      </c>
      <c r="C24" s="6" t="s">
        <v>18</v>
      </c>
      <c r="D24" s="3">
        <f>ماستر!D23</f>
        <v>34000</v>
      </c>
      <c r="E24" s="3">
        <f>ماستر!H23</f>
        <v>17000</v>
      </c>
      <c r="G24" s="3">
        <f>النخيل!D23</f>
        <v>34000</v>
      </c>
      <c r="H24" s="3">
        <f>النخيل!H23</f>
        <v>0</v>
      </c>
      <c r="J24" s="3">
        <f>شبرا1!D23</f>
        <v>17000</v>
      </c>
      <c r="K24" s="3">
        <f>شبرا1!H23</f>
        <v>34000</v>
      </c>
      <c r="L24" s="3">
        <f>شبرا1!L23</f>
        <v>0</v>
      </c>
      <c r="M24" s="3">
        <f>شبرا1!P23</f>
        <v>0</v>
      </c>
      <c r="O24" s="3">
        <f>شبرا2!D23</f>
        <v>0</v>
      </c>
      <c r="P24" s="3">
        <f>شبرا2!H23</f>
        <v>0</v>
      </c>
      <c r="Q24" s="3">
        <f>شبرا2!L23</f>
        <v>0</v>
      </c>
      <c r="S24" s="5">
        <v>16</v>
      </c>
      <c r="T24" s="6">
        <v>43662</v>
      </c>
      <c r="U24" s="6" t="s">
        <v>18</v>
      </c>
      <c r="V24" s="3">
        <f>شبرا3!D23</f>
        <v>0</v>
      </c>
      <c r="W24" s="3">
        <f>شبرا3!H23</f>
        <v>17000</v>
      </c>
      <c r="X24" s="3">
        <f>شبرا3!L23</f>
        <v>17000</v>
      </c>
      <c r="Z24" s="3">
        <f>شبرا4!D23</f>
        <v>17000</v>
      </c>
      <c r="AA24" s="3">
        <f>شبرا4!H23</f>
        <v>17000</v>
      </c>
      <c r="AB24" s="3">
        <f>شبرا4!L23</f>
        <v>34000</v>
      </c>
      <c r="AD24" s="3">
        <f>شل1!D23</f>
        <v>34000</v>
      </c>
      <c r="AE24" s="3">
        <f>شل1!H23</f>
        <v>17000</v>
      </c>
      <c r="AG24" s="3">
        <f>شل2!D23</f>
        <v>85000</v>
      </c>
      <c r="AH24" s="3">
        <f>شل2!H23</f>
        <v>17000</v>
      </c>
      <c r="AI24" s="3">
        <f>شل2!L23</f>
        <v>0</v>
      </c>
      <c r="AK24" s="5">
        <v>16</v>
      </c>
      <c r="AL24" s="6">
        <v>43662</v>
      </c>
      <c r="AM24" s="6" t="s">
        <v>18</v>
      </c>
      <c r="AN24" s="3">
        <f>الجلالة!D23</f>
        <v>0</v>
      </c>
      <c r="AO24" s="3">
        <f>الجلالة!H23</f>
        <v>0</v>
      </c>
      <c r="AP24" s="3">
        <f>الجلالة!L23</f>
        <v>51000</v>
      </c>
      <c r="AR24" s="3">
        <f>الواحة1!D23</f>
        <v>0</v>
      </c>
      <c r="AS24" s="3">
        <f>الواحة1!H23</f>
        <v>0</v>
      </c>
      <c r="AT24" s="3">
        <f>الواحة1!L23</f>
        <v>0</v>
      </c>
      <c r="AV24" s="3">
        <f>الواحة2!D23</f>
        <v>0</v>
      </c>
      <c r="AW24" s="3">
        <f>الواحة2!H23</f>
        <v>0</v>
      </c>
      <c r="AY24" s="3">
        <f>الكاب!D23</f>
        <v>0</v>
      </c>
      <c r="AZ24" s="3">
        <f>الكاب!H23</f>
        <v>0</v>
      </c>
      <c r="BA24" s="3">
        <f>الكاب!L23</f>
        <v>0</v>
      </c>
      <c r="BC24" s="5">
        <v>16</v>
      </c>
      <c r="BD24" s="6">
        <v>43662</v>
      </c>
      <c r="BE24" s="6" t="s">
        <v>18</v>
      </c>
      <c r="BF24" s="3">
        <f>الساحل!D23</f>
        <v>0</v>
      </c>
      <c r="BG24" s="3">
        <f>الساحل!H23</f>
        <v>0</v>
      </c>
      <c r="BH24" s="3">
        <f>الساحل!L23</f>
        <v>0</v>
      </c>
      <c r="BJ24" s="3">
        <f>العامرية!D23</f>
        <v>51000</v>
      </c>
      <c r="BK24" s="22">
        <f>العامرية!H23</f>
        <v>0</v>
      </c>
      <c r="BM24" s="3">
        <f>الضبعة7!D23</f>
        <v>0</v>
      </c>
      <c r="BN24" s="3">
        <f>الضبعة7!H23</f>
        <v>0</v>
      </c>
      <c r="BO24" s="3">
        <f>الضبعة7!L23</f>
        <v>17000</v>
      </c>
      <c r="BQ24" s="3">
        <f>الضبعة8!D23</f>
        <v>17000</v>
      </c>
      <c r="BR24" s="3">
        <f>الضبعة8!H23</f>
        <v>17000</v>
      </c>
      <c r="BT24" s="5">
        <v>16</v>
      </c>
      <c r="BU24" s="6">
        <v>43662</v>
      </c>
      <c r="BV24" s="6" t="s">
        <v>18</v>
      </c>
      <c r="BW24" s="3">
        <f>الصنافين1!D23</f>
        <v>17000</v>
      </c>
      <c r="BX24" s="3">
        <f>الصنافين1!H23</f>
        <v>0</v>
      </c>
      <c r="BY24" s="3">
        <f>الصنافين1!L23</f>
        <v>51000</v>
      </c>
      <c r="CA24" s="3">
        <f>الصنافين2!D23</f>
        <v>17000</v>
      </c>
      <c r="CB24" s="3">
        <f>الصنافين2!H23</f>
        <v>17000</v>
      </c>
      <c r="CC24" s="3">
        <f>الصنافين2!L23</f>
        <v>51000</v>
      </c>
      <c r="CE24" s="3">
        <f>الخطاطبة1!D23</f>
        <v>17000</v>
      </c>
      <c r="CF24" s="3">
        <f>الخطاطبة1!H23</f>
        <v>17000</v>
      </c>
      <c r="CG24" s="3">
        <f>الخطاطبة1!L23</f>
        <v>17000</v>
      </c>
      <c r="CI24" s="3">
        <f>الخطاطبة2!D23</f>
        <v>0</v>
      </c>
      <c r="CJ24" s="3">
        <f>الخطاطبة2!H23</f>
        <v>0</v>
      </c>
      <c r="CK24" s="3">
        <f>الخطاطبة2!L23</f>
        <v>0</v>
      </c>
      <c r="CM24" s="5">
        <v>16</v>
      </c>
      <c r="CN24" s="6">
        <v>43662</v>
      </c>
      <c r="CO24" s="6" t="s">
        <v>18</v>
      </c>
      <c r="CP24" s="3">
        <f>السلام!D23</f>
        <v>34000</v>
      </c>
      <c r="CQ24" s="3">
        <f>السلام!H23</f>
        <v>17000</v>
      </c>
      <c r="CR24" s="3">
        <f>السلام!L23</f>
        <v>0</v>
      </c>
      <c r="CT24" s="3">
        <f>النوبارية!D23</f>
        <v>0</v>
      </c>
      <c r="CU24" s="3">
        <f>النوبارية!H23</f>
        <v>0</v>
      </c>
      <c r="CV24" s="3">
        <f>النوبارية!L23</f>
        <v>0</v>
      </c>
      <c r="CW24" s="3">
        <f>النوبارية!P23</f>
        <v>0</v>
      </c>
      <c r="CY24" s="3">
        <f>ماستر2!D23</f>
        <v>17000</v>
      </c>
      <c r="CZ24" s="3">
        <f>ماستر2!H23</f>
        <v>0</v>
      </c>
      <c r="DB24" s="3">
        <f>زايد1!D23</f>
        <v>34000</v>
      </c>
      <c r="DC24" s="3">
        <f>زايد1!H23</f>
        <v>17000</v>
      </c>
      <c r="DE24" s="3">
        <f>زايد2!D23</f>
        <v>34000</v>
      </c>
      <c r="DF24" s="3">
        <f>زايد2!H23</f>
        <v>17000</v>
      </c>
      <c r="DG24" s="77"/>
      <c r="DH24" s="5">
        <v>16</v>
      </c>
      <c r="DI24" s="6">
        <v>43662</v>
      </c>
      <c r="DJ24" s="6" t="s">
        <v>18</v>
      </c>
      <c r="DK24" s="3">
        <f>اكتوبر1!D23</f>
        <v>51000</v>
      </c>
      <c r="DL24" s="3">
        <f>اكتوبر1!H23</f>
        <v>17000</v>
      </c>
      <c r="DN24" s="3">
        <f>اكتوبر2!D23</f>
        <v>68000</v>
      </c>
      <c r="DO24" s="3">
        <f>اكتوبر2!H23</f>
        <v>17000</v>
      </c>
      <c r="DP24" s="77"/>
      <c r="DQ24" s="3">
        <f>'اكتوبر  3'!D23</f>
        <v>0</v>
      </c>
      <c r="DR24" s="3">
        <f>'اكتوبر  3'!H23</f>
        <v>0</v>
      </c>
      <c r="DS24" s="3">
        <f>'اكتوبر  3'!L23</f>
        <v>0</v>
      </c>
      <c r="DU24" s="3">
        <f>'الشهيد 1'!D23</f>
        <v>0</v>
      </c>
      <c r="DV24" s="3">
        <f>'الشهيد 1'!H23</f>
        <v>0</v>
      </c>
      <c r="DX24" s="3">
        <f>'الشهيد 2'!D23</f>
        <v>0</v>
      </c>
      <c r="DY24" s="3">
        <f>'الشهيد 2'!H23</f>
        <v>0</v>
      </c>
      <c r="EA24" s="5">
        <v>16</v>
      </c>
      <c r="EB24" s="6">
        <v>43662</v>
      </c>
      <c r="EC24" s="6" t="s">
        <v>18</v>
      </c>
      <c r="ED24" s="3">
        <f>'وادي النطرون'!D23</f>
        <v>0</v>
      </c>
      <c r="EE24" s="3">
        <f>'وادي النطرون'!H23</f>
        <v>0</v>
      </c>
      <c r="EF24" s="3">
        <f>'وادي النطرون'!L23</f>
        <v>0</v>
      </c>
    </row>
    <row r="25" spans="1:136" ht="15.75" thickBot="1" x14ac:dyDescent="0.25">
      <c r="A25" s="5">
        <v>17</v>
      </c>
      <c r="B25" s="6">
        <v>43663</v>
      </c>
      <c r="C25" s="6" t="s">
        <v>12</v>
      </c>
      <c r="D25" s="3">
        <f>ماستر!D24</f>
        <v>0</v>
      </c>
      <c r="E25" s="3">
        <f>ماستر!H24</f>
        <v>0</v>
      </c>
      <c r="G25" s="3">
        <f>النخيل!D24</f>
        <v>34000</v>
      </c>
      <c r="H25" s="3">
        <f>النخيل!H24</f>
        <v>17000</v>
      </c>
      <c r="J25" s="3">
        <f>شبرا1!D24</f>
        <v>0</v>
      </c>
      <c r="K25" s="3">
        <f>شبرا1!H24</f>
        <v>17000</v>
      </c>
      <c r="L25" s="3">
        <f>شبرا1!L24</f>
        <v>0</v>
      </c>
      <c r="M25" s="3">
        <f>شبرا1!P24</f>
        <v>34000</v>
      </c>
      <c r="O25" s="3">
        <f>شبرا2!D24</f>
        <v>0</v>
      </c>
      <c r="P25" s="3">
        <f>شبرا2!H24</f>
        <v>68000</v>
      </c>
      <c r="Q25" s="3">
        <f>شبرا2!L24</f>
        <v>17000</v>
      </c>
      <c r="S25" s="5">
        <v>17</v>
      </c>
      <c r="T25" s="6">
        <v>43663</v>
      </c>
      <c r="U25" s="6" t="s">
        <v>12</v>
      </c>
      <c r="V25" s="3">
        <f>شبرا3!D24</f>
        <v>0</v>
      </c>
      <c r="W25" s="3">
        <f>شبرا3!H24</f>
        <v>17000</v>
      </c>
      <c r="X25" s="3">
        <f>شبرا3!L24</f>
        <v>0</v>
      </c>
      <c r="Z25" s="3">
        <f>شبرا4!D24</f>
        <v>0</v>
      </c>
      <c r="AA25" s="3">
        <f>شبرا4!H24</f>
        <v>0</v>
      </c>
      <c r="AB25" s="3">
        <f>شبرا4!L24</f>
        <v>0</v>
      </c>
      <c r="AD25" s="3">
        <f>شل1!D24</f>
        <v>0</v>
      </c>
      <c r="AE25" s="3">
        <f>شل1!H24</f>
        <v>0</v>
      </c>
      <c r="AG25" s="3">
        <f>شل2!D24</f>
        <v>34000</v>
      </c>
      <c r="AH25" s="3">
        <f>شل2!H24</f>
        <v>17000</v>
      </c>
      <c r="AI25" s="3">
        <f>شل2!L24</f>
        <v>51000</v>
      </c>
      <c r="AK25" s="5">
        <v>17</v>
      </c>
      <c r="AL25" s="6">
        <v>43663</v>
      </c>
      <c r="AM25" s="6" t="s">
        <v>12</v>
      </c>
      <c r="AN25" s="3">
        <f>الجلالة!D24</f>
        <v>0</v>
      </c>
      <c r="AO25" s="3">
        <f>الجلالة!H24</f>
        <v>0</v>
      </c>
      <c r="AP25" s="3">
        <f>الجلالة!L24</f>
        <v>51000</v>
      </c>
      <c r="AR25" s="3">
        <f>الواحة1!D24</f>
        <v>34000</v>
      </c>
      <c r="AS25" s="3">
        <f>الواحة1!H24</f>
        <v>0</v>
      </c>
      <c r="AT25" s="3">
        <f>الواحة1!L24</f>
        <v>0</v>
      </c>
      <c r="AV25" s="3">
        <f>الواحة2!D24</f>
        <v>17000</v>
      </c>
      <c r="AW25" s="3">
        <f>الواحة2!H24</f>
        <v>0</v>
      </c>
      <c r="AY25" s="3">
        <f>الكاب!D24</f>
        <v>0</v>
      </c>
      <c r="AZ25" s="3">
        <f>الكاب!H24</f>
        <v>0</v>
      </c>
      <c r="BA25" s="3">
        <f>الكاب!L24</f>
        <v>0</v>
      </c>
      <c r="BC25" s="5">
        <v>17</v>
      </c>
      <c r="BD25" s="6">
        <v>43663</v>
      </c>
      <c r="BE25" s="6" t="s">
        <v>12</v>
      </c>
      <c r="BF25" s="3">
        <f>الساحل!D24</f>
        <v>17000</v>
      </c>
      <c r="BG25" s="3">
        <f>الساحل!H24</f>
        <v>0</v>
      </c>
      <c r="BH25" s="3">
        <f>الساحل!L24</f>
        <v>34000</v>
      </c>
      <c r="BJ25" s="3">
        <f>العامرية!D24</f>
        <v>0</v>
      </c>
      <c r="BK25" s="22">
        <f>العامرية!H24</f>
        <v>0</v>
      </c>
      <c r="BM25" s="3">
        <f>الضبعة7!D24</f>
        <v>0</v>
      </c>
      <c r="BN25" s="3">
        <f>الضبعة7!H24</f>
        <v>0</v>
      </c>
      <c r="BO25" s="3">
        <f>الضبعة7!L24</f>
        <v>0</v>
      </c>
      <c r="BQ25" s="3">
        <f>الضبعة8!D24</f>
        <v>0</v>
      </c>
      <c r="BR25" s="3">
        <f>الضبعة8!H24</f>
        <v>0</v>
      </c>
      <c r="BT25" s="5">
        <v>17</v>
      </c>
      <c r="BU25" s="6">
        <v>43663</v>
      </c>
      <c r="BV25" s="6" t="s">
        <v>12</v>
      </c>
      <c r="BW25" s="3">
        <f>الصنافين1!D24</f>
        <v>17000</v>
      </c>
      <c r="BX25" s="3">
        <f>الصنافين1!H24</f>
        <v>0</v>
      </c>
      <c r="BY25" s="3">
        <f>الصنافين1!L24</f>
        <v>68000</v>
      </c>
      <c r="CA25" s="3">
        <f>الصنافين2!D24</f>
        <v>17000</v>
      </c>
      <c r="CB25" s="3">
        <f>الصنافين2!H24</f>
        <v>0</v>
      </c>
      <c r="CC25" s="3">
        <f>الصنافين2!L24</f>
        <v>51000</v>
      </c>
      <c r="CE25" s="3">
        <f>الخطاطبة1!D24</f>
        <v>0</v>
      </c>
      <c r="CF25" s="3">
        <f>الخطاطبة1!H24</f>
        <v>0</v>
      </c>
      <c r="CG25" s="3">
        <f>الخطاطبة1!L24</f>
        <v>51000</v>
      </c>
      <c r="CI25" s="3">
        <f>الخطاطبة2!D24</f>
        <v>34000</v>
      </c>
      <c r="CJ25" s="3">
        <f>الخطاطبة2!H24</f>
        <v>0</v>
      </c>
      <c r="CK25" s="3">
        <f>الخطاطبة2!L24</f>
        <v>17000</v>
      </c>
      <c r="CM25" s="5">
        <v>17</v>
      </c>
      <c r="CN25" s="6">
        <v>43663</v>
      </c>
      <c r="CO25" s="6" t="s">
        <v>12</v>
      </c>
      <c r="CP25" s="3">
        <f>السلام!D24</f>
        <v>34000</v>
      </c>
      <c r="CQ25" s="3">
        <f>السلام!H24</f>
        <v>17000</v>
      </c>
      <c r="CR25" s="3">
        <f>السلام!L24</f>
        <v>0</v>
      </c>
      <c r="CT25" s="3">
        <f>النوبارية!D24</f>
        <v>0</v>
      </c>
      <c r="CU25" s="3">
        <f>النوبارية!H24</f>
        <v>17000</v>
      </c>
      <c r="CV25" s="3">
        <f>النوبارية!L24</f>
        <v>0</v>
      </c>
      <c r="CW25" s="3">
        <f>النوبارية!P24</f>
        <v>34000</v>
      </c>
      <c r="CY25" s="3">
        <f>ماستر2!D24</f>
        <v>0</v>
      </c>
      <c r="CZ25" s="3">
        <f>ماستر2!H24</f>
        <v>0</v>
      </c>
      <c r="DB25" s="3">
        <f>زايد1!D24</f>
        <v>34000</v>
      </c>
      <c r="DC25" s="3">
        <f>زايد1!H24</f>
        <v>17000</v>
      </c>
      <c r="DE25" s="3">
        <f>زايد2!D24</f>
        <v>34000</v>
      </c>
      <c r="DF25" s="3">
        <f>زايد2!H24</f>
        <v>17000</v>
      </c>
      <c r="DG25" s="77"/>
      <c r="DH25" s="5">
        <v>17</v>
      </c>
      <c r="DI25" s="6">
        <v>43663</v>
      </c>
      <c r="DJ25" s="6" t="s">
        <v>12</v>
      </c>
      <c r="DK25" s="3">
        <f>اكتوبر1!D24</f>
        <v>34000</v>
      </c>
      <c r="DL25" s="3">
        <f>اكتوبر1!H24</f>
        <v>17000</v>
      </c>
      <c r="DN25" s="3">
        <f>اكتوبر2!D24</f>
        <v>34000</v>
      </c>
      <c r="DO25" s="3">
        <f>اكتوبر2!H24</f>
        <v>17000</v>
      </c>
      <c r="DP25" s="77"/>
      <c r="DQ25" s="3">
        <f>'اكتوبر  3'!D24</f>
        <v>0</v>
      </c>
      <c r="DR25" s="3">
        <f>'اكتوبر  3'!H24</f>
        <v>0</v>
      </c>
      <c r="DS25" s="3">
        <f>'اكتوبر  3'!L24</f>
        <v>0</v>
      </c>
      <c r="DU25" s="3">
        <f>'الشهيد 1'!D24</f>
        <v>0</v>
      </c>
      <c r="DV25" s="3">
        <f>'الشهيد 1'!H24</f>
        <v>0</v>
      </c>
      <c r="DX25" s="3">
        <f>'الشهيد 2'!D24</f>
        <v>0</v>
      </c>
      <c r="DY25" s="3">
        <f>'الشهيد 2'!H24</f>
        <v>0</v>
      </c>
      <c r="EA25" s="5">
        <v>17</v>
      </c>
      <c r="EB25" s="6">
        <v>43663</v>
      </c>
      <c r="EC25" s="6" t="s">
        <v>12</v>
      </c>
      <c r="ED25" s="3">
        <f>'وادي النطرون'!D24</f>
        <v>0</v>
      </c>
      <c r="EE25" s="3">
        <f>'وادي النطرون'!H24</f>
        <v>0</v>
      </c>
      <c r="EF25" s="3">
        <f>'وادي النطرون'!L24</f>
        <v>0</v>
      </c>
    </row>
    <row r="26" spans="1:136" ht="15.75" thickBot="1" x14ac:dyDescent="0.25">
      <c r="A26" s="5">
        <v>18</v>
      </c>
      <c r="B26" s="6">
        <v>43664</v>
      </c>
      <c r="C26" s="6" t="s">
        <v>13</v>
      </c>
      <c r="D26" s="3">
        <f>ماستر!D25</f>
        <v>34000</v>
      </c>
      <c r="E26" s="3">
        <f>ماستر!H25</f>
        <v>17000</v>
      </c>
      <c r="G26" s="3">
        <f>النخيل!D25</f>
        <v>0</v>
      </c>
      <c r="H26" s="3">
        <f>النخيل!H25</f>
        <v>0</v>
      </c>
      <c r="J26" s="3">
        <f>شبرا1!D25</f>
        <v>0</v>
      </c>
      <c r="K26" s="3">
        <f>شبرا1!H25</f>
        <v>17000</v>
      </c>
      <c r="L26" s="3">
        <f>شبرا1!L25</f>
        <v>17000</v>
      </c>
      <c r="M26" s="3">
        <f>شبرا1!P25</f>
        <v>0</v>
      </c>
      <c r="O26" s="3">
        <f>شبرا2!D25</f>
        <v>0</v>
      </c>
      <c r="P26" s="3">
        <f>شبرا2!H25</f>
        <v>0</v>
      </c>
      <c r="Q26" s="3">
        <f>شبرا2!L25</f>
        <v>0</v>
      </c>
      <c r="S26" s="5">
        <v>18</v>
      </c>
      <c r="T26" s="6">
        <v>43664</v>
      </c>
      <c r="U26" s="6" t="s">
        <v>13</v>
      </c>
      <c r="V26" s="3">
        <f>شبرا3!D25</f>
        <v>17000</v>
      </c>
      <c r="W26" s="3">
        <f>شبرا3!H25</f>
        <v>34000</v>
      </c>
      <c r="X26" s="3">
        <f>شبرا3!L25</f>
        <v>0</v>
      </c>
      <c r="Z26" s="3">
        <f>شبرا4!D25</f>
        <v>17000</v>
      </c>
      <c r="AA26" s="3">
        <f>شبرا4!H25</f>
        <v>34000</v>
      </c>
      <c r="AB26" s="3">
        <f>شبرا4!L25</f>
        <v>51000</v>
      </c>
      <c r="AD26" s="3">
        <f>شل1!D25</f>
        <v>51000</v>
      </c>
      <c r="AE26" s="3">
        <f>شل1!H25</f>
        <v>0</v>
      </c>
      <c r="AG26" s="3">
        <f>شل2!D25</f>
        <v>17000</v>
      </c>
      <c r="AH26" s="3">
        <f>شل2!H25</f>
        <v>0</v>
      </c>
      <c r="AI26" s="3">
        <f>شل2!L25</f>
        <v>34000</v>
      </c>
      <c r="AK26" s="5">
        <v>18</v>
      </c>
      <c r="AL26" s="6">
        <v>43664</v>
      </c>
      <c r="AM26" s="6" t="s">
        <v>13</v>
      </c>
      <c r="AN26" s="3">
        <f>الجلالة!D25</f>
        <v>17000</v>
      </c>
      <c r="AO26" s="3">
        <f>الجلالة!H25</f>
        <v>17000</v>
      </c>
      <c r="AP26" s="3">
        <f>الجلالة!L25</f>
        <v>68000</v>
      </c>
      <c r="AR26" s="3">
        <f>الواحة1!D25</f>
        <v>0</v>
      </c>
      <c r="AS26" s="3">
        <f>الواحة1!H25</f>
        <v>0</v>
      </c>
      <c r="AT26" s="3">
        <f>الواحة1!L25</f>
        <v>0</v>
      </c>
      <c r="AV26" s="3">
        <f>الواحة2!D25</f>
        <v>0</v>
      </c>
      <c r="AW26" s="3">
        <f>الواحة2!H25</f>
        <v>0</v>
      </c>
      <c r="AY26" s="3">
        <f>الكاب!D25</f>
        <v>17000</v>
      </c>
      <c r="AZ26" s="3">
        <f>الكاب!H25</f>
        <v>0</v>
      </c>
      <c r="BA26" s="3">
        <f>الكاب!L25</f>
        <v>34000</v>
      </c>
      <c r="BC26" s="5">
        <v>18</v>
      </c>
      <c r="BD26" s="6">
        <v>43664</v>
      </c>
      <c r="BE26" s="6" t="s">
        <v>13</v>
      </c>
      <c r="BF26" s="3">
        <f>الساحل!D25</f>
        <v>17000</v>
      </c>
      <c r="BG26" s="3">
        <f>الساحل!H25</f>
        <v>0</v>
      </c>
      <c r="BH26" s="3">
        <f>الساحل!L25</f>
        <v>34000</v>
      </c>
      <c r="BJ26" s="3">
        <f>العامرية!D25</f>
        <v>0</v>
      </c>
      <c r="BK26" s="22">
        <f>العامرية!H25</f>
        <v>0</v>
      </c>
      <c r="BM26" s="3">
        <f>الضبعة7!D25</f>
        <v>0</v>
      </c>
      <c r="BN26" s="3">
        <f>الضبعة7!H25</f>
        <v>0</v>
      </c>
      <c r="BO26" s="3">
        <f>الضبعة7!L25</f>
        <v>34000</v>
      </c>
      <c r="BQ26" s="3">
        <f>الضبعة8!D25</f>
        <v>0</v>
      </c>
      <c r="BR26" s="3">
        <f>الضبعة8!H25</f>
        <v>17000</v>
      </c>
      <c r="BT26" s="5">
        <v>18</v>
      </c>
      <c r="BU26" s="6">
        <v>43664</v>
      </c>
      <c r="BV26" s="6" t="s">
        <v>13</v>
      </c>
      <c r="BW26" s="3">
        <f>الصنافين1!D25</f>
        <v>17000</v>
      </c>
      <c r="BX26" s="3">
        <f>الصنافين1!H25</f>
        <v>0</v>
      </c>
      <c r="BY26" s="3">
        <f>الصنافين1!L25</f>
        <v>68000</v>
      </c>
      <c r="CA26" s="3">
        <f>الصنافين2!D25</f>
        <v>17000</v>
      </c>
      <c r="CB26" s="3">
        <f>الصنافين2!H25</f>
        <v>0</v>
      </c>
      <c r="CC26" s="3">
        <f>الصنافين2!L25</f>
        <v>51000</v>
      </c>
      <c r="CE26" s="3">
        <f>الخطاطبة1!D25</f>
        <v>17000</v>
      </c>
      <c r="CF26" s="3">
        <f>الخطاطبة1!H25</f>
        <v>0</v>
      </c>
      <c r="CG26" s="3">
        <f>الخطاطبة1!L25</f>
        <v>34000</v>
      </c>
      <c r="CI26" s="3">
        <f>الخطاطبة2!D25</f>
        <v>0</v>
      </c>
      <c r="CJ26" s="3">
        <f>الخطاطبة2!H25</f>
        <v>0</v>
      </c>
      <c r="CK26" s="3">
        <f>الخطاطبة2!L25</f>
        <v>51000</v>
      </c>
      <c r="CM26" s="5">
        <v>18</v>
      </c>
      <c r="CN26" s="6">
        <v>43664</v>
      </c>
      <c r="CO26" s="6" t="s">
        <v>13</v>
      </c>
      <c r="CP26" s="3">
        <f>السلام!D25</f>
        <v>34000</v>
      </c>
      <c r="CQ26" s="3">
        <f>السلام!H25</f>
        <v>17000</v>
      </c>
      <c r="CR26" s="3">
        <f>السلام!L25</f>
        <v>17000</v>
      </c>
      <c r="CT26" s="3">
        <f>النوبارية!D25</f>
        <v>0</v>
      </c>
      <c r="CU26" s="3">
        <f>النوبارية!H25</f>
        <v>0</v>
      </c>
      <c r="CV26" s="3">
        <f>النوبارية!L25</f>
        <v>0</v>
      </c>
      <c r="CW26" s="3">
        <f>النوبارية!P25</f>
        <v>0</v>
      </c>
      <c r="CY26" s="3">
        <f>ماستر2!D25</f>
        <v>0</v>
      </c>
      <c r="CZ26" s="3">
        <f>ماستر2!H25</f>
        <v>0</v>
      </c>
      <c r="DB26" s="3">
        <f>زايد1!D25</f>
        <v>0</v>
      </c>
      <c r="DC26" s="3">
        <f>زايد1!H25</f>
        <v>0</v>
      </c>
      <c r="DE26" s="3">
        <f>زايد2!D25</f>
        <v>0</v>
      </c>
      <c r="DF26" s="3">
        <f>زايد2!H25</f>
        <v>0</v>
      </c>
      <c r="DG26" s="77"/>
      <c r="DH26" s="5">
        <v>18</v>
      </c>
      <c r="DI26" s="6">
        <v>43664</v>
      </c>
      <c r="DJ26" s="6" t="s">
        <v>13</v>
      </c>
      <c r="DK26" s="3">
        <f>اكتوبر1!D25</f>
        <v>34000</v>
      </c>
      <c r="DL26" s="3">
        <f>اكتوبر1!H25</f>
        <v>17000</v>
      </c>
      <c r="DN26" s="3">
        <f>اكتوبر2!D25</f>
        <v>85000</v>
      </c>
      <c r="DO26" s="3">
        <f>اكتوبر2!H25</f>
        <v>17000</v>
      </c>
      <c r="DP26" s="77"/>
      <c r="DQ26" s="3">
        <f>'اكتوبر  3'!D25</f>
        <v>0</v>
      </c>
      <c r="DR26" s="3">
        <f>'اكتوبر  3'!H25</f>
        <v>0</v>
      </c>
      <c r="DS26" s="3">
        <f>'اكتوبر  3'!L25</f>
        <v>0</v>
      </c>
      <c r="DU26" s="3">
        <f>'الشهيد 1'!D25</f>
        <v>0</v>
      </c>
      <c r="DV26" s="3">
        <f>'الشهيد 1'!H25</f>
        <v>0</v>
      </c>
      <c r="DX26" s="3">
        <f>'الشهيد 2'!D25</f>
        <v>0</v>
      </c>
      <c r="DY26" s="3">
        <f>'الشهيد 2'!H25</f>
        <v>0</v>
      </c>
      <c r="EA26" s="5">
        <v>18</v>
      </c>
      <c r="EB26" s="6">
        <v>43664</v>
      </c>
      <c r="EC26" s="6" t="s">
        <v>13</v>
      </c>
      <c r="ED26" s="3">
        <f>'وادي النطرون'!D25</f>
        <v>0</v>
      </c>
      <c r="EE26" s="3">
        <f>'وادي النطرون'!H25</f>
        <v>0</v>
      </c>
      <c r="EF26" s="3">
        <f>'وادي النطرون'!L25</f>
        <v>0</v>
      </c>
    </row>
    <row r="27" spans="1:136" ht="15.75" thickBot="1" x14ac:dyDescent="0.25">
      <c r="A27" s="5">
        <v>19</v>
      </c>
      <c r="B27" s="6">
        <v>43665</v>
      </c>
      <c r="C27" s="6" t="s">
        <v>14</v>
      </c>
      <c r="D27" s="3">
        <f>ماستر!D26</f>
        <v>34000</v>
      </c>
      <c r="E27" s="3">
        <f>ماستر!H26</f>
        <v>0</v>
      </c>
      <c r="G27" s="3">
        <f>النخيل!D26</f>
        <v>34000</v>
      </c>
      <c r="H27" s="3">
        <f>النخيل!H26</f>
        <v>17000</v>
      </c>
      <c r="J27" s="3">
        <f>شبرا1!D26</f>
        <v>0</v>
      </c>
      <c r="K27" s="3">
        <f>شبرا1!H26</f>
        <v>0</v>
      </c>
      <c r="L27" s="3">
        <f>شبرا1!L26</f>
        <v>0</v>
      </c>
      <c r="M27" s="3">
        <f>شبرا1!P26</f>
        <v>0</v>
      </c>
      <c r="O27" s="3">
        <f>شبرا2!D26</f>
        <v>0</v>
      </c>
      <c r="P27" s="3">
        <f>شبرا2!H26</f>
        <v>68000</v>
      </c>
      <c r="Q27" s="3">
        <f>شبرا2!L26</f>
        <v>17000</v>
      </c>
      <c r="S27" s="5">
        <v>19</v>
      </c>
      <c r="T27" s="6">
        <v>43665</v>
      </c>
      <c r="U27" s="6" t="s">
        <v>14</v>
      </c>
      <c r="V27" s="3">
        <f>شبرا3!D26</f>
        <v>0</v>
      </c>
      <c r="W27" s="3">
        <f>شبرا3!H26</f>
        <v>17000</v>
      </c>
      <c r="X27" s="3">
        <f>شبرا3!L26</f>
        <v>0</v>
      </c>
      <c r="Z27" s="3">
        <f>شبرا4!D26</f>
        <v>17000</v>
      </c>
      <c r="AA27" s="3">
        <f>شبرا4!H26</f>
        <v>0</v>
      </c>
      <c r="AB27" s="3">
        <f>شبرا4!L26</f>
        <v>0</v>
      </c>
      <c r="AD27" s="3">
        <f>شل1!D26</f>
        <v>68000</v>
      </c>
      <c r="AE27" s="3">
        <f>شل1!H26</f>
        <v>34000</v>
      </c>
      <c r="AG27" s="3">
        <f>شل2!D26</f>
        <v>34000</v>
      </c>
      <c r="AH27" s="3">
        <f>شل2!H26</f>
        <v>17000</v>
      </c>
      <c r="AI27" s="3">
        <f>شل2!L26</f>
        <v>51000</v>
      </c>
      <c r="AK27" s="5">
        <v>19</v>
      </c>
      <c r="AL27" s="6">
        <v>43665</v>
      </c>
      <c r="AM27" s="6" t="s">
        <v>14</v>
      </c>
      <c r="AN27" s="3">
        <f>الجلالة!D26</f>
        <v>0</v>
      </c>
      <c r="AO27" s="3">
        <f>الجلالة!H26</f>
        <v>0</v>
      </c>
      <c r="AP27" s="3">
        <f>الجلالة!L26</f>
        <v>51000</v>
      </c>
      <c r="AR27" s="3">
        <f>الواحة1!D26</f>
        <v>17000</v>
      </c>
      <c r="AS27" s="3">
        <f>الواحة1!H26</f>
        <v>17000</v>
      </c>
      <c r="AT27" s="3">
        <f>الواحة1!L26</f>
        <v>17000</v>
      </c>
      <c r="AV27" s="3">
        <f>الواحة2!D26</f>
        <v>0</v>
      </c>
      <c r="AW27" s="3">
        <f>الواحة2!H26</f>
        <v>0</v>
      </c>
      <c r="AY27" s="3">
        <f>الكاب!D26</f>
        <v>0</v>
      </c>
      <c r="AZ27" s="3">
        <f>الكاب!H26</f>
        <v>0</v>
      </c>
      <c r="BA27" s="3">
        <f>الكاب!L26</f>
        <v>0</v>
      </c>
      <c r="BC27" s="5">
        <v>19</v>
      </c>
      <c r="BD27" s="6">
        <v>43665</v>
      </c>
      <c r="BE27" s="6" t="s">
        <v>14</v>
      </c>
      <c r="BF27" s="3">
        <f>الساحل!D26</f>
        <v>17000</v>
      </c>
      <c r="BG27" s="3">
        <f>الساحل!H26</f>
        <v>0</v>
      </c>
      <c r="BH27" s="3">
        <f>الساحل!L26</f>
        <v>34000</v>
      </c>
      <c r="BJ27" s="3">
        <f>العامرية!D26</f>
        <v>0</v>
      </c>
      <c r="BK27" s="22">
        <f>العامرية!H26</f>
        <v>0</v>
      </c>
      <c r="BM27" s="3">
        <f>الضبعة7!D26</f>
        <v>0</v>
      </c>
      <c r="BN27" s="3">
        <f>الضبعة7!H26</f>
        <v>0</v>
      </c>
      <c r="BO27" s="3">
        <f>الضبعة7!L26</f>
        <v>0</v>
      </c>
      <c r="BQ27" s="3">
        <f>الضبعة8!D26</f>
        <v>0</v>
      </c>
      <c r="BR27" s="3">
        <f>الضبعة8!H26</f>
        <v>0</v>
      </c>
      <c r="BT27" s="5">
        <v>19</v>
      </c>
      <c r="BU27" s="6">
        <v>43665</v>
      </c>
      <c r="BV27" s="6" t="s">
        <v>14</v>
      </c>
      <c r="BW27" s="3">
        <f>الصنافين1!D26</f>
        <v>17000</v>
      </c>
      <c r="BX27" s="3">
        <f>الصنافين1!H26</f>
        <v>0</v>
      </c>
      <c r="BY27" s="3">
        <f>الصنافين1!L26</f>
        <v>68000</v>
      </c>
      <c r="CA27" s="3">
        <f>الصنافين2!D26</f>
        <v>17000</v>
      </c>
      <c r="CB27" s="3">
        <f>الصنافين2!H26</f>
        <v>0</v>
      </c>
      <c r="CC27" s="3">
        <f>الصنافين2!L26</f>
        <v>51000</v>
      </c>
      <c r="CE27" s="3">
        <f>الخطاطبة1!D26</f>
        <v>17000</v>
      </c>
      <c r="CF27" s="3">
        <f>الخطاطبة1!H26</f>
        <v>0</v>
      </c>
      <c r="CG27" s="3">
        <f>الخطاطبة1!L26</f>
        <v>17000</v>
      </c>
      <c r="CI27" s="3">
        <f>الخطاطبة2!D26</f>
        <v>17000</v>
      </c>
      <c r="CJ27" s="3">
        <f>الخطاطبة2!H26</f>
        <v>17000</v>
      </c>
      <c r="CK27" s="3">
        <f>الخطاطبة2!L26</f>
        <v>34000</v>
      </c>
      <c r="CM27" s="5">
        <v>19</v>
      </c>
      <c r="CN27" s="6">
        <v>43665</v>
      </c>
      <c r="CO27" s="6" t="s">
        <v>14</v>
      </c>
      <c r="CP27" s="3">
        <f>السلام!D26</f>
        <v>68000</v>
      </c>
      <c r="CQ27" s="3">
        <f>السلام!H26</f>
        <v>17000</v>
      </c>
      <c r="CR27" s="3">
        <f>السلام!L26</f>
        <v>0</v>
      </c>
      <c r="CT27" s="3">
        <f>النوبارية!D26</f>
        <v>17000</v>
      </c>
      <c r="CU27" s="3">
        <f>النوبارية!H26</f>
        <v>34000</v>
      </c>
      <c r="CV27" s="3">
        <f>النوبارية!L26</f>
        <v>0</v>
      </c>
      <c r="CW27" s="3">
        <f>النوبارية!P26</f>
        <v>0</v>
      </c>
      <c r="CY27" s="3">
        <f>ماستر2!D26</f>
        <v>17000</v>
      </c>
      <c r="CZ27" s="3">
        <f>ماستر2!H26</f>
        <v>0</v>
      </c>
      <c r="DB27" s="3">
        <f>زايد1!D26</f>
        <v>51000</v>
      </c>
      <c r="DC27" s="3">
        <f>زايد1!H26</f>
        <v>0</v>
      </c>
      <c r="DE27" s="3">
        <f>زايد2!D26</f>
        <v>34000</v>
      </c>
      <c r="DF27" s="3">
        <f>زايد2!H26</f>
        <v>17000</v>
      </c>
      <c r="DG27" s="77"/>
      <c r="DH27" s="5">
        <v>19</v>
      </c>
      <c r="DI27" s="6">
        <v>43665</v>
      </c>
      <c r="DJ27" s="6" t="s">
        <v>14</v>
      </c>
      <c r="DK27" s="3">
        <f>اكتوبر1!D26</f>
        <v>51000</v>
      </c>
      <c r="DL27" s="3">
        <f>اكتوبر1!H26</f>
        <v>0</v>
      </c>
      <c r="DN27" s="3">
        <f>اكتوبر2!D26</f>
        <v>34000</v>
      </c>
      <c r="DO27" s="3">
        <f>اكتوبر2!H26</f>
        <v>17000</v>
      </c>
      <c r="DP27" s="77"/>
      <c r="DQ27" s="3">
        <f>'اكتوبر  3'!D26</f>
        <v>0</v>
      </c>
      <c r="DR27" s="3">
        <f>'اكتوبر  3'!H26</f>
        <v>0</v>
      </c>
      <c r="DS27" s="3">
        <f>'اكتوبر  3'!L26</f>
        <v>0</v>
      </c>
      <c r="DU27" s="3">
        <f>'الشهيد 1'!D26</f>
        <v>0</v>
      </c>
      <c r="DV27" s="3">
        <f>'الشهيد 1'!H26</f>
        <v>0</v>
      </c>
      <c r="DX27" s="3">
        <f>'الشهيد 2'!D26</f>
        <v>0</v>
      </c>
      <c r="DY27" s="3">
        <f>'الشهيد 2'!H26</f>
        <v>0</v>
      </c>
      <c r="EA27" s="5">
        <v>19</v>
      </c>
      <c r="EB27" s="6">
        <v>43665</v>
      </c>
      <c r="EC27" s="6" t="s">
        <v>14</v>
      </c>
      <c r="ED27" s="3">
        <f>'وادي النطرون'!D26</f>
        <v>0</v>
      </c>
      <c r="EE27" s="3">
        <f>'وادي النطرون'!H26</f>
        <v>0</v>
      </c>
      <c r="EF27" s="3">
        <f>'وادي النطرون'!L26</f>
        <v>0</v>
      </c>
    </row>
    <row r="28" spans="1:136" ht="15.75" thickBot="1" x14ac:dyDescent="0.25">
      <c r="A28" s="5">
        <v>20</v>
      </c>
      <c r="B28" s="6">
        <v>43666</v>
      </c>
      <c r="C28" s="6" t="s">
        <v>15</v>
      </c>
      <c r="D28" s="3">
        <f>ماستر!D27</f>
        <v>34000</v>
      </c>
      <c r="E28" s="3">
        <f>ماستر!H27</f>
        <v>17000</v>
      </c>
      <c r="G28" s="3">
        <f>النخيل!D27</f>
        <v>34000</v>
      </c>
      <c r="H28" s="3">
        <f>النخيل!H27</f>
        <v>17000</v>
      </c>
      <c r="J28" s="3">
        <f>شبرا1!D27</f>
        <v>0</v>
      </c>
      <c r="K28" s="3">
        <f>شبرا1!H27</f>
        <v>34000</v>
      </c>
      <c r="L28" s="3">
        <f>شبرا1!L27</f>
        <v>17000</v>
      </c>
      <c r="M28" s="3">
        <f>شبرا1!P27</f>
        <v>0</v>
      </c>
      <c r="O28" s="3">
        <f>شبرا2!D27</f>
        <v>0</v>
      </c>
      <c r="P28" s="3">
        <f>شبرا2!H27</f>
        <v>51000</v>
      </c>
      <c r="Q28" s="3">
        <f>شبرا2!L27</f>
        <v>17000</v>
      </c>
      <c r="S28" s="5">
        <v>20</v>
      </c>
      <c r="T28" s="6">
        <v>43666</v>
      </c>
      <c r="U28" s="6" t="s">
        <v>15</v>
      </c>
      <c r="V28" s="3">
        <f>شبرا3!D27</f>
        <v>0</v>
      </c>
      <c r="W28" s="3">
        <f>شبرا3!H27</f>
        <v>34000</v>
      </c>
      <c r="X28" s="3">
        <f>شبرا3!L27</f>
        <v>17000</v>
      </c>
      <c r="Z28" s="3">
        <f>شبرا4!D27</f>
        <v>0</v>
      </c>
      <c r="AA28" s="3">
        <f>شبرا4!H27</f>
        <v>34000</v>
      </c>
      <c r="AB28" s="3">
        <f>شبرا4!L27</f>
        <v>17000</v>
      </c>
      <c r="AD28" s="3">
        <f>شل1!D27</f>
        <v>51000</v>
      </c>
      <c r="AE28" s="3">
        <f>شل1!H27</f>
        <v>0</v>
      </c>
      <c r="AG28" s="3">
        <f>شل2!D27</f>
        <v>34000</v>
      </c>
      <c r="AH28" s="3">
        <f>شل2!H27</f>
        <v>0</v>
      </c>
      <c r="AI28" s="3">
        <f>شل2!L27</f>
        <v>17000</v>
      </c>
      <c r="AK28" s="5">
        <v>20</v>
      </c>
      <c r="AL28" s="6">
        <v>43666</v>
      </c>
      <c r="AM28" s="6" t="s">
        <v>15</v>
      </c>
      <c r="AN28" s="3">
        <f>الجلالة!D27</f>
        <v>17000</v>
      </c>
      <c r="AO28" s="3">
        <f>الجلالة!H27</f>
        <v>0</v>
      </c>
      <c r="AP28" s="3">
        <f>الجلالة!L27</f>
        <v>34000</v>
      </c>
      <c r="AR28" s="3">
        <f>الواحة1!D27</f>
        <v>0</v>
      </c>
      <c r="AS28" s="3">
        <f>الواحة1!H27</f>
        <v>0</v>
      </c>
      <c r="AT28" s="3">
        <f>الواحة1!L27</f>
        <v>0</v>
      </c>
      <c r="AV28" s="3">
        <f>الواحة2!D27</f>
        <v>0</v>
      </c>
      <c r="AW28" s="3">
        <f>الواحة2!H27</f>
        <v>0</v>
      </c>
      <c r="AY28" s="3">
        <f>الكاب!D27</f>
        <v>0</v>
      </c>
      <c r="AZ28" s="3">
        <f>الكاب!H27</f>
        <v>0</v>
      </c>
      <c r="BA28" s="3">
        <f>الكاب!L27</f>
        <v>0</v>
      </c>
      <c r="BC28" s="5">
        <v>20</v>
      </c>
      <c r="BD28" s="6">
        <v>43666</v>
      </c>
      <c r="BE28" s="6" t="s">
        <v>15</v>
      </c>
      <c r="BF28" s="3">
        <f>الساحل!D27</f>
        <v>0</v>
      </c>
      <c r="BG28" s="3">
        <f>الساحل!H27</f>
        <v>0</v>
      </c>
      <c r="BH28" s="3">
        <f>الساحل!L27</f>
        <v>0</v>
      </c>
      <c r="BJ28" s="3">
        <f>العامرية!D27</f>
        <v>34000</v>
      </c>
      <c r="BK28" s="22">
        <f>العامرية!H27</f>
        <v>17000</v>
      </c>
      <c r="BM28" s="3">
        <f>الضبعة7!D27</f>
        <v>0</v>
      </c>
      <c r="BN28" s="3">
        <f>الضبعة7!H27</f>
        <v>0</v>
      </c>
      <c r="BO28" s="3">
        <f>الضبعة7!L27</f>
        <v>0</v>
      </c>
      <c r="BQ28" s="3">
        <f>الضبعة8!D27</f>
        <v>0</v>
      </c>
      <c r="BR28" s="3">
        <f>الضبعة8!H27</f>
        <v>0</v>
      </c>
      <c r="BT28" s="5">
        <v>20</v>
      </c>
      <c r="BU28" s="6">
        <v>43666</v>
      </c>
      <c r="BV28" s="6" t="s">
        <v>15</v>
      </c>
      <c r="BW28" s="3">
        <f>الصنافين1!D27</f>
        <v>17000</v>
      </c>
      <c r="BX28" s="3">
        <f>الصنافين1!H27</f>
        <v>0</v>
      </c>
      <c r="BY28" s="3">
        <f>الصنافين1!L27</f>
        <v>34000</v>
      </c>
      <c r="CA28" s="3">
        <f>الصنافين2!D27</f>
        <v>17000</v>
      </c>
      <c r="CB28" s="3">
        <f>الصنافين2!H27</f>
        <v>17000</v>
      </c>
      <c r="CC28" s="3">
        <f>الصنافين2!L27</f>
        <v>68000</v>
      </c>
      <c r="CE28" s="3">
        <f>الخطاطبة1!D27</f>
        <v>0</v>
      </c>
      <c r="CF28" s="3">
        <f>الخطاطبة1!H27</f>
        <v>0</v>
      </c>
      <c r="CG28" s="3">
        <f>الخطاطبة1!L27</f>
        <v>34000</v>
      </c>
      <c r="CI28" s="3">
        <f>الخطاطبة2!D27</f>
        <v>0</v>
      </c>
      <c r="CJ28" s="3">
        <f>الخطاطبة2!H27</f>
        <v>0</v>
      </c>
      <c r="CK28" s="3">
        <f>الخطاطبة2!L27</f>
        <v>17000</v>
      </c>
      <c r="CM28" s="5">
        <v>20</v>
      </c>
      <c r="CN28" s="6">
        <v>43666</v>
      </c>
      <c r="CO28" s="6" t="s">
        <v>15</v>
      </c>
      <c r="CP28" s="3">
        <f>السلام!D27</f>
        <v>0</v>
      </c>
      <c r="CQ28" s="3">
        <f>السلام!H27</f>
        <v>34000</v>
      </c>
      <c r="CR28" s="3">
        <f>السلام!L27</f>
        <v>0</v>
      </c>
      <c r="CT28" s="3">
        <f>النوبارية!D27</f>
        <v>0</v>
      </c>
      <c r="CU28" s="3">
        <f>النوبارية!H27</f>
        <v>0</v>
      </c>
      <c r="CV28" s="3">
        <f>النوبارية!L27</f>
        <v>0</v>
      </c>
      <c r="CW28" s="3">
        <f>النوبارية!P27</f>
        <v>51000</v>
      </c>
      <c r="CY28" s="3">
        <f>ماستر2!D27</f>
        <v>0</v>
      </c>
      <c r="CZ28" s="3">
        <f>ماستر2!H27</f>
        <v>0</v>
      </c>
      <c r="DB28" s="3">
        <f>زايد1!D27</f>
        <v>34000</v>
      </c>
      <c r="DC28" s="3">
        <f>زايد1!H27</f>
        <v>17000</v>
      </c>
      <c r="DE28" s="3">
        <f>زايد2!D27</f>
        <v>51000</v>
      </c>
      <c r="DF28" s="3">
        <f>زايد2!H27</f>
        <v>0</v>
      </c>
      <c r="DG28" s="77"/>
      <c r="DH28" s="5">
        <v>20</v>
      </c>
      <c r="DI28" s="6">
        <v>43666</v>
      </c>
      <c r="DJ28" s="6" t="s">
        <v>15</v>
      </c>
      <c r="DK28" s="3">
        <f>اكتوبر1!D27</f>
        <v>34000</v>
      </c>
      <c r="DL28" s="3">
        <f>اكتوبر1!H27</f>
        <v>0</v>
      </c>
      <c r="DN28" s="3">
        <f>اكتوبر2!D27</f>
        <v>68000</v>
      </c>
      <c r="DO28" s="3">
        <f>اكتوبر2!H27</f>
        <v>0</v>
      </c>
      <c r="DP28" s="77"/>
      <c r="DQ28" s="3">
        <f>'اكتوبر  3'!D27</f>
        <v>0</v>
      </c>
      <c r="DR28" s="3">
        <f>'اكتوبر  3'!H27</f>
        <v>0</v>
      </c>
      <c r="DS28" s="3">
        <f>'اكتوبر  3'!L27</f>
        <v>0</v>
      </c>
      <c r="DU28" s="3">
        <f>'الشهيد 1'!D27</f>
        <v>0</v>
      </c>
      <c r="DV28" s="3">
        <f>'الشهيد 1'!H27</f>
        <v>0</v>
      </c>
      <c r="DX28" s="3">
        <f>'الشهيد 2'!D27</f>
        <v>0</v>
      </c>
      <c r="DY28" s="3">
        <f>'الشهيد 2'!H27</f>
        <v>0</v>
      </c>
      <c r="EA28" s="5">
        <v>20</v>
      </c>
      <c r="EB28" s="6">
        <v>43666</v>
      </c>
      <c r="EC28" s="6" t="s">
        <v>15</v>
      </c>
      <c r="ED28" s="3">
        <f>'وادي النطرون'!D27</f>
        <v>0</v>
      </c>
      <c r="EE28" s="3">
        <f>'وادي النطرون'!H27</f>
        <v>0</v>
      </c>
      <c r="EF28" s="3">
        <f>'وادي النطرون'!L27</f>
        <v>0</v>
      </c>
    </row>
    <row r="29" spans="1:136" ht="15.75" thickBot="1" x14ac:dyDescent="0.25">
      <c r="A29" s="5">
        <v>21</v>
      </c>
      <c r="B29" s="6">
        <v>43667</v>
      </c>
      <c r="C29" s="6" t="s">
        <v>16</v>
      </c>
      <c r="D29" s="3">
        <f>ماستر!D28</f>
        <v>0</v>
      </c>
      <c r="E29" s="3">
        <f>ماستر!H28</f>
        <v>0</v>
      </c>
      <c r="G29" s="3">
        <f>النخيل!D28</f>
        <v>34000</v>
      </c>
      <c r="H29" s="3">
        <f>النخيل!H28</f>
        <v>0</v>
      </c>
      <c r="J29" s="3">
        <f>شبرا1!D28</f>
        <v>0</v>
      </c>
      <c r="K29" s="3">
        <f>شبرا1!H28</f>
        <v>17000</v>
      </c>
      <c r="L29" s="3">
        <f>شبرا1!L28</f>
        <v>0</v>
      </c>
      <c r="M29" s="3">
        <f>شبرا1!P28</f>
        <v>17000</v>
      </c>
      <c r="O29" s="3">
        <f>شبرا2!D28</f>
        <v>0</v>
      </c>
      <c r="P29" s="3">
        <f>شبرا2!H28</f>
        <v>34000</v>
      </c>
      <c r="Q29" s="3">
        <f>شبرا2!L28</f>
        <v>0</v>
      </c>
      <c r="S29" s="5">
        <v>21</v>
      </c>
      <c r="T29" s="6">
        <v>43667</v>
      </c>
      <c r="U29" s="6" t="s">
        <v>16</v>
      </c>
      <c r="V29" s="3">
        <f>شبرا3!D28</f>
        <v>0</v>
      </c>
      <c r="W29" s="3">
        <f>شبرا3!H28</f>
        <v>34000</v>
      </c>
      <c r="X29" s="3">
        <f>شبرا3!L28</f>
        <v>0</v>
      </c>
      <c r="Z29" s="3">
        <f>شبرا4!D28</f>
        <v>0</v>
      </c>
      <c r="AA29" s="3">
        <f>شبرا4!H28</f>
        <v>34000</v>
      </c>
      <c r="AB29" s="3">
        <f>شبرا4!L28</f>
        <v>34000</v>
      </c>
      <c r="AD29" s="3">
        <f>شل1!D28</f>
        <v>34000</v>
      </c>
      <c r="AE29" s="3">
        <f>شل1!H28</f>
        <v>17000</v>
      </c>
      <c r="AG29" s="3">
        <f>شل2!D28</f>
        <v>51000</v>
      </c>
      <c r="AH29" s="3">
        <f>شل2!H28</f>
        <v>17000</v>
      </c>
      <c r="AI29" s="3">
        <f>شل2!L28</f>
        <v>34000</v>
      </c>
      <c r="AK29" s="5">
        <v>21</v>
      </c>
      <c r="AL29" s="6">
        <v>43667</v>
      </c>
      <c r="AM29" s="6" t="s">
        <v>16</v>
      </c>
      <c r="AN29" s="3">
        <f>الجلالة!D28</f>
        <v>0</v>
      </c>
      <c r="AO29" s="3">
        <f>الجلالة!H28</f>
        <v>0</v>
      </c>
      <c r="AP29" s="3">
        <f>الجلالة!L28</f>
        <v>51000</v>
      </c>
      <c r="AR29" s="3">
        <f>الواحة1!D28</f>
        <v>0</v>
      </c>
      <c r="AS29" s="3">
        <f>الواحة1!H28</f>
        <v>0</v>
      </c>
      <c r="AT29" s="3">
        <f>الواحة1!L28</f>
        <v>0</v>
      </c>
      <c r="AV29" s="3">
        <f>الواحة2!D28</f>
        <v>0</v>
      </c>
      <c r="AW29" s="3">
        <f>الواحة2!H28</f>
        <v>0</v>
      </c>
      <c r="AY29" s="3">
        <f>الكاب!D28</f>
        <v>0</v>
      </c>
      <c r="AZ29" s="3">
        <f>الكاب!H28</f>
        <v>0</v>
      </c>
      <c r="BA29" s="3">
        <f>الكاب!L28</f>
        <v>0</v>
      </c>
      <c r="BC29" s="5">
        <v>21</v>
      </c>
      <c r="BD29" s="6">
        <v>43667</v>
      </c>
      <c r="BE29" s="6" t="s">
        <v>16</v>
      </c>
      <c r="BF29" s="3">
        <f>الساحل!D28</f>
        <v>17000</v>
      </c>
      <c r="BG29" s="3">
        <f>الساحل!H28</f>
        <v>17000</v>
      </c>
      <c r="BH29" s="3">
        <f>الساحل!L28</f>
        <v>17000</v>
      </c>
      <c r="BJ29" s="3">
        <f>العامرية!D28</f>
        <v>0</v>
      </c>
      <c r="BK29" s="22">
        <f>العامرية!H28</f>
        <v>0</v>
      </c>
      <c r="BM29" s="3">
        <f>الضبعة7!D28</f>
        <v>0</v>
      </c>
      <c r="BN29" s="3">
        <f>الضبعة7!H28</f>
        <v>0</v>
      </c>
      <c r="BO29" s="3">
        <f>الضبعة7!L28</f>
        <v>17000</v>
      </c>
      <c r="BQ29" s="3">
        <f>الضبعة8!D28</f>
        <v>17000</v>
      </c>
      <c r="BR29" s="3">
        <f>الضبعة8!H28</f>
        <v>17000</v>
      </c>
      <c r="BT29" s="5">
        <v>21</v>
      </c>
      <c r="BU29" s="6">
        <v>43667</v>
      </c>
      <c r="BV29" s="6" t="s">
        <v>16</v>
      </c>
      <c r="BW29" s="3">
        <f>الصنافين1!D28</f>
        <v>17000</v>
      </c>
      <c r="BX29" s="3">
        <f>الصنافين1!H28</f>
        <v>0</v>
      </c>
      <c r="BY29" s="3">
        <f>الصنافين1!L28</f>
        <v>51000</v>
      </c>
      <c r="CA29" s="3">
        <f>الصنافين2!D28</f>
        <v>17000</v>
      </c>
      <c r="CB29" s="3">
        <f>الصنافين2!H28</f>
        <v>0</v>
      </c>
      <c r="CC29" s="3">
        <f>الصنافين2!L28</f>
        <v>17000</v>
      </c>
      <c r="CE29" s="3">
        <f>الخطاطبة1!D28</f>
        <v>0</v>
      </c>
      <c r="CF29" s="3">
        <f>الخطاطبة1!H28</f>
        <v>0</v>
      </c>
      <c r="CG29" s="3">
        <f>الخطاطبة1!L28</f>
        <v>0</v>
      </c>
      <c r="CI29" s="3">
        <f>الخطاطبة2!D28</f>
        <v>0</v>
      </c>
      <c r="CJ29" s="3">
        <f>الخطاطبة2!H28</f>
        <v>0</v>
      </c>
      <c r="CK29" s="3">
        <f>الخطاطبة2!L28</f>
        <v>0</v>
      </c>
      <c r="CM29" s="5">
        <v>21</v>
      </c>
      <c r="CN29" s="6">
        <v>43667</v>
      </c>
      <c r="CO29" s="6" t="s">
        <v>16</v>
      </c>
      <c r="CP29" s="3">
        <f>السلام!D28</f>
        <v>68000</v>
      </c>
      <c r="CQ29" s="3">
        <f>السلام!H28</f>
        <v>17000</v>
      </c>
      <c r="CR29" s="3">
        <f>السلام!L28</f>
        <v>0</v>
      </c>
      <c r="CT29" s="3">
        <f>النوبارية!D28</f>
        <v>0</v>
      </c>
      <c r="CU29" s="3">
        <f>النوبارية!H28</f>
        <v>0</v>
      </c>
      <c r="CV29" s="3">
        <f>النوبارية!L28</f>
        <v>0</v>
      </c>
      <c r="CW29" s="3">
        <f>النوبارية!P28</f>
        <v>0</v>
      </c>
      <c r="CY29" s="3">
        <f>ماستر2!D28</f>
        <v>17000</v>
      </c>
      <c r="CZ29" s="3">
        <f>ماستر2!H28</f>
        <v>0</v>
      </c>
      <c r="DB29" s="3">
        <f>زايد1!D28</f>
        <v>34000</v>
      </c>
      <c r="DC29" s="3">
        <f>زايد1!H28</f>
        <v>17000</v>
      </c>
      <c r="DE29" s="3">
        <f>زايد2!D28</f>
        <v>34000</v>
      </c>
      <c r="DF29" s="3">
        <f>زايد2!H28</f>
        <v>17000</v>
      </c>
      <c r="DG29" s="77"/>
      <c r="DH29" s="5">
        <v>21</v>
      </c>
      <c r="DI29" s="6">
        <v>43667</v>
      </c>
      <c r="DJ29" s="6" t="s">
        <v>16</v>
      </c>
      <c r="DK29" s="3">
        <f>اكتوبر1!D28</f>
        <v>34000</v>
      </c>
      <c r="DL29" s="3">
        <f>اكتوبر1!H28</f>
        <v>17000</v>
      </c>
      <c r="DN29" s="3">
        <f>اكتوبر2!D28</f>
        <v>34000</v>
      </c>
      <c r="DO29" s="3">
        <f>اكتوبر2!H28</f>
        <v>17000</v>
      </c>
      <c r="DP29" s="77"/>
      <c r="DQ29" s="3">
        <f>'اكتوبر  3'!D28</f>
        <v>0</v>
      </c>
      <c r="DR29" s="3">
        <f>'اكتوبر  3'!H28</f>
        <v>0</v>
      </c>
      <c r="DS29" s="3">
        <f>'اكتوبر  3'!L28</f>
        <v>0</v>
      </c>
      <c r="DU29" s="3">
        <f>'الشهيد 1'!D28</f>
        <v>0</v>
      </c>
      <c r="DV29" s="3">
        <f>'الشهيد 1'!H28</f>
        <v>0</v>
      </c>
      <c r="DX29" s="3">
        <f>'الشهيد 2'!D28</f>
        <v>0</v>
      </c>
      <c r="DY29" s="3">
        <f>'الشهيد 2'!H28</f>
        <v>0</v>
      </c>
      <c r="EA29" s="5">
        <v>21</v>
      </c>
      <c r="EB29" s="6">
        <v>43667</v>
      </c>
      <c r="EC29" s="6" t="s">
        <v>16</v>
      </c>
      <c r="ED29" s="3">
        <f>'وادي النطرون'!D28</f>
        <v>0</v>
      </c>
      <c r="EE29" s="3">
        <f>'وادي النطرون'!H28</f>
        <v>0</v>
      </c>
      <c r="EF29" s="3">
        <f>'وادي النطرون'!L28</f>
        <v>0</v>
      </c>
    </row>
    <row r="30" spans="1:136" ht="15.75" thickBot="1" x14ac:dyDescent="0.25">
      <c r="A30" s="5">
        <v>22</v>
      </c>
      <c r="B30" s="6">
        <v>43668</v>
      </c>
      <c r="C30" s="6" t="s">
        <v>17</v>
      </c>
      <c r="D30" s="3">
        <f>ماستر!D29</f>
        <v>34000</v>
      </c>
      <c r="E30" s="3">
        <f>ماستر!H29</f>
        <v>17000</v>
      </c>
      <c r="G30" s="3">
        <f>النخيل!D29</f>
        <v>0</v>
      </c>
      <c r="H30" s="3">
        <f>النخيل!H29</f>
        <v>0</v>
      </c>
      <c r="J30" s="3">
        <f>شبرا1!D29</f>
        <v>17000</v>
      </c>
      <c r="K30" s="3">
        <f>شبرا1!H29</f>
        <v>51000</v>
      </c>
      <c r="L30" s="3">
        <f>شبرا1!L29</f>
        <v>17000</v>
      </c>
      <c r="M30" s="3">
        <f>شبرا1!P29</f>
        <v>17000</v>
      </c>
      <c r="O30" s="3">
        <f>شبرا2!D29</f>
        <v>0</v>
      </c>
      <c r="P30" s="3">
        <f>شبرا2!H29</f>
        <v>34000</v>
      </c>
      <c r="Q30" s="3">
        <f>شبرا2!L29</f>
        <v>17000</v>
      </c>
      <c r="S30" s="5">
        <v>22</v>
      </c>
      <c r="T30" s="6">
        <v>43668</v>
      </c>
      <c r="U30" s="6" t="s">
        <v>17</v>
      </c>
      <c r="V30" s="3">
        <f>شبرا3!D29</f>
        <v>0</v>
      </c>
      <c r="W30" s="3">
        <f>شبرا3!H29</f>
        <v>34000</v>
      </c>
      <c r="X30" s="3">
        <f>شبرا3!L29</f>
        <v>34000</v>
      </c>
      <c r="Z30" s="3">
        <f>شبرا4!D29</f>
        <v>0</v>
      </c>
      <c r="AA30" s="3">
        <f>شبرا4!H29</f>
        <v>17000</v>
      </c>
      <c r="AB30" s="3">
        <f>شبرا4!L29</f>
        <v>17000</v>
      </c>
      <c r="AD30" s="3">
        <f>شل1!D29</f>
        <v>34000</v>
      </c>
      <c r="AE30" s="3">
        <f>شل1!H29</f>
        <v>17000</v>
      </c>
      <c r="AG30" s="3">
        <f>شل2!D29</f>
        <v>0</v>
      </c>
      <c r="AH30" s="3">
        <f>شل2!H29</f>
        <v>0</v>
      </c>
      <c r="AI30" s="3">
        <f>شل2!L29</f>
        <v>0</v>
      </c>
      <c r="AK30" s="5">
        <v>22</v>
      </c>
      <c r="AL30" s="6">
        <v>43668</v>
      </c>
      <c r="AM30" s="6" t="s">
        <v>17</v>
      </c>
      <c r="AN30" s="3">
        <f>الجلالة!D29</f>
        <v>17000</v>
      </c>
      <c r="AO30" s="3">
        <f>الجلالة!H29</f>
        <v>17000</v>
      </c>
      <c r="AP30" s="3">
        <f>الجلالة!L29</f>
        <v>68000</v>
      </c>
      <c r="AR30" s="3">
        <f>الواحة1!D29</f>
        <v>0</v>
      </c>
      <c r="AS30" s="3">
        <f>الواحة1!H29</f>
        <v>0</v>
      </c>
      <c r="AT30" s="3">
        <f>الواحة1!L29</f>
        <v>0</v>
      </c>
      <c r="AV30" s="3">
        <f>الواحة2!D29</f>
        <v>0</v>
      </c>
      <c r="AW30" s="3">
        <f>الواحة2!H29</f>
        <v>0</v>
      </c>
      <c r="AY30" s="3">
        <f>الكاب!D29</f>
        <v>0</v>
      </c>
      <c r="AZ30" s="3">
        <f>الكاب!H29</f>
        <v>0</v>
      </c>
      <c r="BA30" s="3">
        <f>الكاب!L29</f>
        <v>0</v>
      </c>
      <c r="BC30" s="5">
        <v>22</v>
      </c>
      <c r="BD30" s="6">
        <v>43668</v>
      </c>
      <c r="BE30" s="6" t="s">
        <v>17</v>
      </c>
      <c r="BF30" s="3">
        <f>الساحل!D29</f>
        <v>17000</v>
      </c>
      <c r="BG30" s="3">
        <f>الساحل!H29</f>
        <v>0</v>
      </c>
      <c r="BH30" s="3">
        <f>الساحل!L29</f>
        <v>34000</v>
      </c>
      <c r="BJ30" s="3">
        <f>العامرية!D29</f>
        <v>0</v>
      </c>
      <c r="BK30" s="22">
        <f>العامرية!H29</f>
        <v>0</v>
      </c>
      <c r="BM30" s="3">
        <f>الضبعة7!D29</f>
        <v>0</v>
      </c>
      <c r="BN30" s="3">
        <f>الضبعة7!H29</f>
        <v>0</v>
      </c>
      <c r="BO30" s="3">
        <f>الضبعة7!L29</f>
        <v>0</v>
      </c>
      <c r="BQ30" s="3">
        <f>الضبعة8!D29</f>
        <v>0</v>
      </c>
      <c r="BR30" s="3">
        <f>الضبعة8!H29</f>
        <v>0</v>
      </c>
      <c r="BT30" s="5">
        <v>22</v>
      </c>
      <c r="BU30" s="6">
        <v>43668</v>
      </c>
      <c r="BV30" s="6" t="s">
        <v>17</v>
      </c>
      <c r="BW30" s="3">
        <f>الصنافين1!D29</f>
        <v>0</v>
      </c>
      <c r="BX30" s="3">
        <f>الصنافين1!H29</f>
        <v>17000</v>
      </c>
      <c r="BY30" s="3">
        <f>الصنافين1!L29</f>
        <v>51000</v>
      </c>
      <c r="CA30" s="3">
        <f>الصنافين2!D29</f>
        <v>17000</v>
      </c>
      <c r="CB30" s="3">
        <f>الصنافين2!H29</f>
        <v>0</v>
      </c>
      <c r="CC30" s="3">
        <f>الصنافين2!L29</f>
        <v>68000</v>
      </c>
      <c r="CE30" s="3">
        <f>الخطاطبة1!D29</f>
        <v>34000</v>
      </c>
      <c r="CF30" s="3">
        <f>الخطاطبة1!H29</f>
        <v>0</v>
      </c>
      <c r="CG30" s="3">
        <f>الخطاطبة1!L29</f>
        <v>51000</v>
      </c>
      <c r="CI30" s="3">
        <f>الخطاطبة2!D29</f>
        <v>17000</v>
      </c>
      <c r="CJ30" s="3">
        <f>الخطاطبة2!H29</f>
        <v>0</v>
      </c>
      <c r="CK30" s="3">
        <f>الخطاطبة2!L29</f>
        <v>0</v>
      </c>
      <c r="CM30" s="5">
        <v>22</v>
      </c>
      <c r="CN30" s="6">
        <v>43668</v>
      </c>
      <c r="CO30" s="6" t="s">
        <v>17</v>
      </c>
      <c r="CP30" s="3">
        <f>السلام!D29</f>
        <v>34000</v>
      </c>
      <c r="CQ30" s="3">
        <f>السلام!H29</f>
        <v>17000</v>
      </c>
      <c r="CR30" s="3">
        <f>السلام!L29</f>
        <v>0</v>
      </c>
      <c r="CT30" s="3">
        <f>النوبارية!D29</f>
        <v>0</v>
      </c>
      <c r="CU30" s="3">
        <f>النوبارية!H29</f>
        <v>17000</v>
      </c>
      <c r="CV30" s="3">
        <f>النوبارية!L29</f>
        <v>0</v>
      </c>
      <c r="CW30" s="3">
        <f>النوبارية!P29</f>
        <v>34000</v>
      </c>
      <c r="CY30" s="3">
        <f>ماستر2!D29</f>
        <v>0</v>
      </c>
      <c r="CZ30" s="3">
        <f>ماستر2!H29</f>
        <v>0</v>
      </c>
      <c r="DB30" s="3">
        <f>زايد1!D29</f>
        <v>34000</v>
      </c>
      <c r="DC30" s="3">
        <f>زايد1!H29</f>
        <v>17000</v>
      </c>
      <c r="DE30" s="3">
        <f>زايد2!D29</f>
        <v>0</v>
      </c>
      <c r="DF30" s="3">
        <f>زايد2!H29</f>
        <v>0</v>
      </c>
      <c r="DG30" s="77"/>
      <c r="DH30" s="5">
        <v>22</v>
      </c>
      <c r="DI30" s="6">
        <v>43668</v>
      </c>
      <c r="DJ30" s="6" t="s">
        <v>17</v>
      </c>
      <c r="DK30" s="3">
        <f>اكتوبر1!D29</f>
        <v>0</v>
      </c>
      <c r="DL30" s="3">
        <f>اكتوبر1!H29</f>
        <v>0</v>
      </c>
      <c r="DN30" s="3">
        <f>اكتوبر2!D29</f>
        <v>85000</v>
      </c>
      <c r="DO30" s="3">
        <f>اكتوبر2!H29</f>
        <v>17000</v>
      </c>
      <c r="DP30" s="77"/>
      <c r="DQ30" s="3">
        <f>'اكتوبر  3'!D29</f>
        <v>0</v>
      </c>
      <c r="DR30" s="3">
        <f>'اكتوبر  3'!H29</f>
        <v>0</v>
      </c>
      <c r="DS30" s="3">
        <f>'اكتوبر  3'!L29</f>
        <v>0</v>
      </c>
      <c r="DU30" s="3">
        <f>'الشهيد 1'!D29</f>
        <v>0</v>
      </c>
      <c r="DV30" s="3">
        <f>'الشهيد 1'!H29</f>
        <v>0</v>
      </c>
      <c r="DX30" s="3">
        <f>'الشهيد 2'!D29</f>
        <v>0</v>
      </c>
      <c r="DY30" s="3">
        <f>'الشهيد 2'!H29</f>
        <v>0</v>
      </c>
      <c r="EA30" s="5">
        <v>22</v>
      </c>
      <c r="EB30" s="6">
        <v>43668</v>
      </c>
      <c r="EC30" s="6" t="s">
        <v>17</v>
      </c>
      <c r="ED30" s="3">
        <f>'وادي النطرون'!D29</f>
        <v>0</v>
      </c>
      <c r="EE30" s="3">
        <f>'وادي النطرون'!H29</f>
        <v>0</v>
      </c>
      <c r="EF30" s="3">
        <f>'وادي النطرون'!L29</f>
        <v>0</v>
      </c>
    </row>
    <row r="31" spans="1:136" ht="15.75" thickBot="1" x14ac:dyDescent="0.25">
      <c r="A31" s="5">
        <v>23</v>
      </c>
      <c r="B31" s="6">
        <v>43669</v>
      </c>
      <c r="C31" s="6" t="s">
        <v>18</v>
      </c>
      <c r="D31" s="3">
        <f>ماستر!D30</f>
        <v>0</v>
      </c>
      <c r="E31" s="3">
        <f>ماستر!H30</f>
        <v>0</v>
      </c>
      <c r="G31" s="3">
        <f>النخيل!D30</f>
        <v>51000</v>
      </c>
      <c r="H31" s="3">
        <f>النخيل!H30</f>
        <v>17000</v>
      </c>
      <c r="J31" s="3">
        <f>شبرا1!D30</f>
        <v>0</v>
      </c>
      <c r="K31" s="3">
        <f>شبرا1!H30</f>
        <v>17000</v>
      </c>
      <c r="L31" s="3">
        <f>شبرا1!L30</f>
        <v>0</v>
      </c>
      <c r="M31" s="3">
        <f>شبرا1!P30</f>
        <v>0</v>
      </c>
      <c r="O31" s="3">
        <f>شبرا2!D30</f>
        <v>0</v>
      </c>
      <c r="P31" s="3">
        <f>شبرا2!H30</f>
        <v>34000</v>
      </c>
      <c r="Q31" s="3">
        <f>شبرا2!L30</f>
        <v>0</v>
      </c>
      <c r="S31" s="5">
        <v>23</v>
      </c>
      <c r="T31" s="6">
        <v>43669</v>
      </c>
      <c r="U31" s="6" t="s">
        <v>18</v>
      </c>
      <c r="V31" s="3">
        <f>شبرا3!D30</f>
        <v>17000</v>
      </c>
      <c r="W31" s="3">
        <f>شبرا3!H30</f>
        <v>17000</v>
      </c>
      <c r="X31" s="3">
        <f>شبرا3!L30</f>
        <v>0</v>
      </c>
      <c r="Z31" s="3">
        <f>شبرا4!D30</f>
        <v>17000</v>
      </c>
      <c r="AA31" s="3">
        <f>شبرا4!H30</f>
        <v>0</v>
      </c>
      <c r="AB31" s="3">
        <f>شبرا4!L30</f>
        <v>0</v>
      </c>
      <c r="AD31" s="3">
        <f>شل1!D30</f>
        <v>0</v>
      </c>
      <c r="AE31" s="3">
        <f>شل1!H30</f>
        <v>0</v>
      </c>
      <c r="AG31" s="3">
        <f>شل2!D30</f>
        <v>34000</v>
      </c>
      <c r="AH31" s="3">
        <f>شل2!H30</f>
        <v>17000</v>
      </c>
      <c r="AI31" s="3">
        <f>شل2!L30</f>
        <v>51000</v>
      </c>
      <c r="AK31" s="5">
        <v>23</v>
      </c>
      <c r="AL31" s="6">
        <v>43669</v>
      </c>
      <c r="AM31" s="6" t="s">
        <v>18</v>
      </c>
      <c r="AN31" s="3">
        <f>الجلالة!D30</f>
        <v>0</v>
      </c>
      <c r="AO31" s="3">
        <f>الجلالة!H30</f>
        <v>0</v>
      </c>
      <c r="AP31" s="3">
        <f>الجلالة!L30</f>
        <v>51000</v>
      </c>
      <c r="AR31" s="3">
        <f>الواحة1!D30</f>
        <v>34000</v>
      </c>
      <c r="AS31" s="3">
        <f>الواحة1!H30</f>
        <v>0</v>
      </c>
      <c r="AT31" s="3">
        <f>الواحة1!L30</f>
        <v>0</v>
      </c>
      <c r="AV31" s="3">
        <f>الواحة2!D30</f>
        <v>17000</v>
      </c>
      <c r="AW31" s="3">
        <f>الواحة2!H30</f>
        <v>0</v>
      </c>
      <c r="AY31" s="3">
        <f>الكاب!D30</f>
        <v>17000</v>
      </c>
      <c r="AZ31" s="3">
        <f>الكاب!H30</f>
        <v>0</v>
      </c>
      <c r="BA31" s="3">
        <f>الكاب!L30</f>
        <v>34000</v>
      </c>
      <c r="BC31" s="5">
        <v>23</v>
      </c>
      <c r="BD31" s="6">
        <v>43669</v>
      </c>
      <c r="BE31" s="6" t="s">
        <v>18</v>
      </c>
      <c r="BF31" s="3">
        <f>الساحل!D30</f>
        <v>0</v>
      </c>
      <c r="BG31" s="3">
        <f>الساحل!H30</f>
        <v>0</v>
      </c>
      <c r="BH31" s="3">
        <f>الساحل!L30</f>
        <v>0</v>
      </c>
      <c r="BJ31" s="3">
        <f>العامرية!D30</f>
        <v>0</v>
      </c>
      <c r="BK31" s="22">
        <f>العامرية!H30</f>
        <v>0</v>
      </c>
      <c r="BM31" s="3">
        <f>الضبعة7!D30</f>
        <v>0</v>
      </c>
      <c r="BN31" s="3">
        <f>الضبعة7!H30</f>
        <v>0</v>
      </c>
      <c r="BO31" s="3">
        <f>الضبعة7!L30</f>
        <v>0</v>
      </c>
      <c r="BQ31" s="3">
        <f>الضبعة8!D30</f>
        <v>0</v>
      </c>
      <c r="BR31" s="3">
        <f>الضبعة8!H30</f>
        <v>0</v>
      </c>
      <c r="BT31" s="5">
        <v>23</v>
      </c>
      <c r="BU31" s="6">
        <v>43669</v>
      </c>
      <c r="BV31" s="6" t="s">
        <v>18</v>
      </c>
      <c r="BW31" s="3">
        <f>الصنافين1!D30</f>
        <v>17000</v>
      </c>
      <c r="BX31" s="3">
        <f>الصنافين1!H30</f>
        <v>0</v>
      </c>
      <c r="BY31" s="3">
        <f>الصنافين1!L30</f>
        <v>34000</v>
      </c>
      <c r="CA31" s="3">
        <f>الصنافين2!D30</f>
        <v>17000</v>
      </c>
      <c r="CB31" s="3">
        <f>الصنافين2!H30</f>
        <v>0</v>
      </c>
      <c r="CC31" s="3">
        <f>الصنافين2!L30</f>
        <v>34000</v>
      </c>
      <c r="CE31" s="3">
        <f>الخطاطبة1!D30</f>
        <v>0</v>
      </c>
      <c r="CF31" s="3">
        <f>الخطاطبة1!H30</f>
        <v>0</v>
      </c>
      <c r="CG31" s="3">
        <f>الخطاطبة1!L30</f>
        <v>0</v>
      </c>
      <c r="CI31" s="3">
        <f>الخطاطبة2!D30</f>
        <v>0</v>
      </c>
      <c r="CJ31" s="3">
        <f>الخطاطبة2!H30</f>
        <v>0</v>
      </c>
      <c r="CK31" s="3">
        <f>الخطاطبة2!L30</f>
        <v>51000</v>
      </c>
      <c r="CM31" s="5">
        <v>23</v>
      </c>
      <c r="CN31" s="6">
        <v>43669</v>
      </c>
      <c r="CO31" s="6" t="s">
        <v>18</v>
      </c>
      <c r="CP31" s="3">
        <f>السلام!D30</f>
        <v>51000</v>
      </c>
      <c r="CQ31" s="3">
        <f>السلام!H30</f>
        <v>34000</v>
      </c>
      <c r="CR31" s="3">
        <f>السلام!L30</f>
        <v>17000</v>
      </c>
      <c r="CT31" s="3">
        <f>النوبارية!D30</f>
        <v>17000</v>
      </c>
      <c r="CU31" s="3">
        <f>النوبارية!H30</f>
        <v>17000</v>
      </c>
      <c r="CV31" s="3">
        <f>النوبارية!L30</f>
        <v>0</v>
      </c>
      <c r="CW31" s="3">
        <f>النوبارية!P30</f>
        <v>17000</v>
      </c>
      <c r="CY31" s="3">
        <f>ماستر2!D30</f>
        <v>17000</v>
      </c>
      <c r="CZ31" s="3">
        <f>ماستر2!H30</f>
        <v>17000</v>
      </c>
      <c r="DB31" s="3">
        <f>زايد1!D30</f>
        <v>17000</v>
      </c>
      <c r="DC31" s="3">
        <f>زايد1!H30</f>
        <v>0</v>
      </c>
      <c r="DE31" s="3">
        <f>زايد2!D30</f>
        <v>68000</v>
      </c>
      <c r="DF31" s="3">
        <f>زايد2!H30</f>
        <v>17000</v>
      </c>
      <c r="DG31" s="77"/>
      <c r="DH31" s="5">
        <v>23</v>
      </c>
      <c r="DI31" s="6">
        <v>43669</v>
      </c>
      <c r="DJ31" s="6" t="s">
        <v>18</v>
      </c>
      <c r="DK31" s="3">
        <f>اكتوبر1!D30</f>
        <v>68000</v>
      </c>
      <c r="DL31" s="3">
        <f>اكتوبر1!H30</f>
        <v>34000</v>
      </c>
      <c r="DN31" s="3">
        <f>اكتوبر2!D30</f>
        <v>85000</v>
      </c>
      <c r="DO31" s="3">
        <f>اكتوبر2!H30</f>
        <v>17000</v>
      </c>
      <c r="DP31" s="77"/>
      <c r="DQ31" s="3">
        <f>'اكتوبر  3'!D30</f>
        <v>0</v>
      </c>
      <c r="DR31" s="3">
        <f>'اكتوبر  3'!H30</f>
        <v>0</v>
      </c>
      <c r="DS31" s="3">
        <f>'اكتوبر  3'!L30</f>
        <v>0</v>
      </c>
      <c r="DU31" s="3">
        <f>'الشهيد 1'!D30</f>
        <v>0</v>
      </c>
      <c r="DV31" s="3">
        <f>'الشهيد 1'!H30</f>
        <v>0</v>
      </c>
      <c r="DX31" s="3">
        <f>'الشهيد 2'!D30</f>
        <v>0</v>
      </c>
      <c r="DY31" s="3">
        <f>'الشهيد 2'!H30</f>
        <v>0</v>
      </c>
      <c r="EA31" s="5">
        <v>23</v>
      </c>
      <c r="EB31" s="6">
        <v>43669</v>
      </c>
      <c r="EC31" s="6" t="s">
        <v>18</v>
      </c>
      <c r="ED31" s="3">
        <f>'وادي النطرون'!D30</f>
        <v>0</v>
      </c>
      <c r="EE31" s="3">
        <f>'وادي النطرون'!H30</f>
        <v>0</v>
      </c>
      <c r="EF31" s="3">
        <f>'وادي النطرون'!L30</f>
        <v>0</v>
      </c>
    </row>
    <row r="32" spans="1:136" ht="15.75" thickBot="1" x14ac:dyDescent="0.25">
      <c r="A32" s="5">
        <v>24</v>
      </c>
      <c r="B32" s="6">
        <v>43670</v>
      </c>
      <c r="C32" s="6" t="s">
        <v>12</v>
      </c>
      <c r="D32" s="3">
        <f>ماستر!D31</f>
        <v>34000</v>
      </c>
      <c r="E32" s="3">
        <f>ماستر!H31</f>
        <v>0</v>
      </c>
      <c r="G32" s="3">
        <f>النخيل!D31</f>
        <v>51000</v>
      </c>
      <c r="H32" s="3">
        <f>النخيل!H31</f>
        <v>17000</v>
      </c>
      <c r="J32" s="3">
        <f>شبرا1!D31</f>
        <v>0</v>
      </c>
      <c r="K32" s="3">
        <f>شبرا1!H31</f>
        <v>0</v>
      </c>
      <c r="L32" s="3">
        <f>شبرا1!L31</f>
        <v>0</v>
      </c>
      <c r="M32" s="3">
        <f>شبرا1!P31</f>
        <v>0</v>
      </c>
      <c r="O32" s="3">
        <f>شبرا2!D31</f>
        <v>0</v>
      </c>
      <c r="P32" s="3">
        <f>شبرا2!H31</f>
        <v>34000</v>
      </c>
      <c r="Q32" s="3">
        <f>شبرا2!L31</f>
        <v>17000</v>
      </c>
      <c r="S32" s="5">
        <v>24</v>
      </c>
      <c r="T32" s="6">
        <v>43670</v>
      </c>
      <c r="U32" s="6" t="s">
        <v>12</v>
      </c>
      <c r="V32" s="3">
        <f>شبرا3!D31</f>
        <v>0</v>
      </c>
      <c r="W32" s="3">
        <f>شبرا3!H31</f>
        <v>34000</v>
      </c>
      <c r="X32" s="3">
        <f>شبرا3!L31</f>
        <v>17000</v>
      </c>
      <c r="Z32" s="3">
        <f>شبرا4!D31</f>
        <v>0</v>
      </c>
      <c r="AA32" s="3">
        <f>شبرا4!H31</f>
        <v>17000</v>
      </c>
      <c r="AB32" s="3">
        <f>شبرا4!L31</f>
        <v>34000</v>
      </c>
      <c r="AD32" s="3">
        <f>شل1!D31</f>
        <v>85000</v>
      </c>
      <c r="AE32" s="3">
        <f>شل1!H31</f>
        <v>17000</v>
      </c>
      <c r="AG32" s="3">
        <f>شل2!D31</f>
        <v>34000</v>
      </c>
      <c r="AH32" s="3">
        <f>شل2!H31</f>
        <v>17000</v>
      </c>
      <c r="AI32" s="3">
        <f>شل2!L31</f>
        <v>51000</v>
      </c>
      <c r="AK32" s="5">
        <v>24</v>
      </c>
      <c r="AL32" s="6">
        <v>43670</v>
      </c>
      <c r="AM32" s="6" t="s">
        <v>12</v>
      </c>
      <c r="AN32" s="3">
        <f>الجلالة!D31</f>
        <v>0</v>
      </c>
      <c r="AO32" s="3">
        <f>الجلالة!H31</f>
        <v>0</v>
      </c>
      <c r="AP32" s="3">
        <f>الجلالة!L31</f>
        <v>51000</v>
      </c>
      <c r="AR32" s="3">
        <f>الواحة1!D31</f>
        <v>17000</v>
      </c>
      <c r="AS32" s="3">
        <f>الواحة1!H31</f>
        <v>17000</v>
      </c>
      <c r="AT32" s="3">
        <f>الواحة1!L31</f>
        <v>17000</v>
      </c>
      <c r="AV32" s="3">
        <f>الواحة2!D31</f>
        <v>0</v>
      </c>
      <c r="AW32" s="3">
        <f>الواحة2!H31</f>
        <v>0</v>
      </c>
      <c r="AY32" s="3">
        <f>الكاب!D31</f>
        <v>0</v>
      </c>
      <c r="AZ32" s="3">
        <f>الكاب!H31</f>
        <v>0</v>
      </c>
      <c r="BA32" s="3">
        <f>الكاب!L31</f>
        <v>0</v>
      </c>
      <c r="BC32" s="5">
        <v>24</v>
      </c>
      <c r="BD32" s="6">
        <v>43670</v>
      </c>
      <c r="BE32" s="6" t="s">
        <v>12</v>
      </c>
      <c r="BF32" s="3">
        <f>الساحل!D31</f>
        <v>0</v>
      </c>
      <c r="BG32" s="3">
        <f>الساحل!H31</f>
        <v>0</v>
      </c>
      <c r="BH32" s="3">
        <f>الساحل!L31</f>
        <v>51000</v>
      </c>
      <c r="BJ32" s="3">
        <f>العامرية!D31</f>
        <v>0</v>
      </c>
      <c r="BK32" s="22">
        <f>العامرية!H31</f>
        <v>0</v>
      </c>
      <c r="BM32" s="3">
        <f>الضبعة7!D31</f>
        <v>0</v>
      </c>
      <c r="BN32" s="3">
        <f>الضبعة7!H31</f>
        <v>0</v>
      </c>
      <c r="BO32" s="3">
        <f>الضبعة7!L31</f>
        <v>0</v>
      </c>
      <c r="BQ32" s="3">
        <f>الضبعة8!D31</f>
        <v>0</v>
      </c>
      <c r="BR32" s="3">
        <f>الضبعة8!H31</f>
        <v>0</v>
      </c>
      <c r="BT32" s="5">
        <v>24</v>
      </c>
      <c r="BU32" s="6">
        <v>43670</v>
      </c>
      <c r="BV32" s="6" t="s">
        <v>12</v>
      </c>
      <c r="BW32" s="3">
        <f>الصنافين1!D31</f>
        <v>0</v>
      </c>
      <c r="BX32" s="3">
        <f>الصنافين1!H31</f>
        <v>0</v>
      </c>
      <c r="BY32" s="3">
        <f>الصنافين1!L31</f>
        <v>51000</v>
      </c>
      <c r="CA32" s="3">
        <f>الصنافين2!D31</f>
        <v>0</v>
      </c>
      <c r="CB32" s="3">
        <f>الصنافين2!H31</f>
        <v>0</v>
      </c>
      <c r="CC32" s="3">
        <f>الصنافين2!L31</f>
        <v>51000</v>
      </c>
      <c r="CE32" s="3">
        <f>الخطاطبة1!D31</f>
        <v>0</v>
      </c>
      <c r="CF32" s="3">
        <f>الخطاطبة1!H31</f>
        <v>0</v>
      </c>
      <c r="CG32" s="3">
        <f>الخطاطبة1!L31</f>
        <v>51000</v>
      </c>
      <c r="CI32" s="3">
        <f>الخطاطبة2!D31</f>
        <v>17000</v>
      </c>
      <c r="CJ32" s="3">
        <f>الخطاطبة2!H31</f>
        <v>0</v>
      </c>
      <c r="CK32" s="3">
        <f>الخطاطبة2!L31</f>
        <v>34000</v>
      </c>
      <c r="CM32" s="5">
        <v>24</v>
      </c>
      <c r="CN32" s="6">
        <v>43670</v>
      </c>
      <c r="CO32" s="6" t="s">
        <v>12</v>
      </c>
      <c r="CP32" s="3">
        <f>السلام!D31</f>
        <v>34000</v>
      </c>
      <c r="CQ32" s="3">
        <f>السلام!H31</f>
        <v>17000</v>
      </c>
      <c r="CR32" s="3">
        <f>السلام!L31</f>
        <v>0</v>
      </c>
      <c r="CT32" s="3">
        <f>النوبارية!D31</f>
        <v>0</v>
      </c>
      <c r="CU32" s="3">
        <f>النوبارية!H31</f>
        <v>0</v>
      </c>
      <c r="CV32" s="3">
        <f>النوبارية!L31</f>
        <v>0</v>
      </c>
      <c r="CW32" s="3">
        <f>النوبارية!P31</f>
        <v>0</v>
      </c>
      <c r="CY32" s="3">
        <f>ماستر2!D31</f>
        <v>0</v>
      </c>
      <c r="CZ32" s="3">
        <f>ماستر2!H31</f>
        <v>0</v>
      </c>
      <c r="DB32" s="3">
        <f>زايد1!D31</f>
        <v>34000</v>
      </c>
      <c r="DC32" s="3">
        <f>زايد1!H31</f>
        <v>17000</v>
      </c>
      <c r="DE32" s="3">
        <f>زايد2!D31</f>
        <v>0</v>
      </c>
      <c r="DF32" s="3">
        <f>زايد2!H31</f>
        <v>0</v>
      </c>
      <c r="DG32" s="77"/>
      <c r="DH32" s="5">
        <v>24</v>
      </c>
      <c r="DI32" s="6">
        <v>43670</v>
      </c>
      <c r="DJ32" s="6" t="s">
        <v>12</v>
      </c>
      <c r="DK32" s="3">
        <f>اكتوبر1!D31</f>
        <v>51000</v>
      </c>
      <c r="DL32" s="3">
        <f>اكتوبر1!H31</f>
        <v>0</v>
      </c>
      <c r="DN32" s="3">
        <f>اكتوبر2!D31</f>
        <v>51000</v>
      </c>
      <c r="DO32" s="3">
        <f>اكتوبر2!H31</f>
        <v>0</v>
      </c>
      <c r="DP32" s="77"/>
      <c r="DQ32" s="3">
        <f>'اكتوبر  3'!D31</f>
        <v>0</v>
      </c>
      <c r="DR32" s="3">
        <f>'اكتوبر  3'!H31</f>
        <v>0</v>
      </c>
      <c r="DS32" s="3">
        <f>'اكتوبر  3'!L31</f>
        <v>0</v>
      </c>
      <c r="DU32" s="3">
        <f>'الشهيد 1'!D31</f>
        <v>0</v>
      </c>
      <c r="DV32" s="3">
        <f>'الشهيد 1'!H31</f>
        <v>0</v>
      </c>
      <c r="DX32" s="3">
        <f>'الشهيد 2'!D31</f>
        <v>0</v>
      </c>
      <c r="DY32" s="3">
        <f>'الشهيد 2'!H31</f>
        <v>0</v>
      </c>
      <c r="EA32" s="5">
        <v>24</v>
      </c>
      <c r="EB32" s="6">
        <v>43670</v>
      </c>
      <c r="EC32" s="6" t="s">
        <v>12</v>
      </c>
      <c r="ED32" s="3">
        <f>'وادي النطرون'!D31</f>
        <v>0</v>
      </c>
      <c r="EE32" s="3">
        <f>'وادي النطرون'!H31</f>
        <v>0</v>
      </c>
      <c r="EF32" s="3">
        <f>'وادي النطرون'!L31</f>
        <v>0</v>
      </c>
    </row>
    <row r="33" spans="1:136" ht="15.75" thickBot="1" x14ac:dyDescent="0.25">
      <c r="A33" s="5">
        <v>25</v>
      </c>
      <c r="B33" s="6">
        <v>43671</v>
      </c>
      <c r="C33" s="6" t="s">
        <v>13</v>
      </c>
      <c r="D33" s="3">
        <f>ماستر!D32</f>
        <v>34000</v>
      </c>
      <c r="E33" s="3">
        <f>ماستر!H32</f>
        <v>17000</v>
      </c>
      <c r="G33" s="3">
        <f>النخيل!D32</f>
        <v>0</v>
      </c>
      <c r="H33" s="3">
        <f>النخيل!H32</f>
        <v>0</v>
      </c>
      <c r="J33" s="3">
        <f>شبرا1!D32</f>
        <v>0</v>
      </c>
      <c r="K33" s="3">
        <f>شبرا1!H32</f>
        <v>0</v>
      </c>
      <c r="L33" s="3">
        <f>شبرا1!L32</f>
        <v>0</v>
      </c>
      <c r="M33" s="3">
        <f>شبرا1!P32</f>
        <v>0</v>
      </c>
      <c r="O33" s="3">
        <f>شبرا2!D32</f>
        <v>0</v>
      </c>
      <c r="P33" s="3">
        <f>شبرا2!H32</f>
        <v>34000</v>
      </c>
      <c r="Q33" s="3">
        <f>شبرا2!L32</f>
        <v>17000</v>
      </c>
      <c r="S33" s="5">
        <v>25</v>
      </c>
      <c r="T33" s="6">
        <v>43671</v>
      </c>
      <c r="U33" s="6" t="s">
        <v>13</v>
      </c>
      <c r="V33" s="3">
        <f>شبرا3!D32</f>
        <v>0</v>
      </c>
      <c r="W33" s="3">
        <f>شبرا3!H32</f>
        <v>0</v>
      </c>
      <c r="X33" s="3">
        <f>شبرا3!L32</f>
        <v>0</v>
      </c>
      <c r="Z33" s="3">
        <f>شبرا4!D32</f>
        <v>0</v>
      </c>
      <c r="AA33" s="3">
        <f>شبرا4!H32</f>
        <v>0</v>
      </c>
      <c r="AB33" s="3">
        <f>شبرا4!L32</f>
        <v>0</v>
      </c>
      <c r="AD33" s="3">
        <f>شل1!D32</f>
        <v>0</v>
      </c>
      <c r="AE33" s="3">
        <f>شل1!H32</f>
        <v>0</v>
      </c>
      <c r="AG33" s="3">
        <f>شل2!D32</f>
        <v>51000</v>
      </c>
      <c r="AH33" s="3">
        <f>شل2!H32</f>
        <v>0</v>
      </c>
      <c r="AI33" s="3">
        <f>شل2!L32</f>
        <v>51000</v>
      </c>
      <c r="AK33" s="5">
        <v>25</v>
      </c>
      <c r="AL33" s="6">
        <v>43671</v>
      </c>
      <c r="AM33" s="6" t="s">
        <v>13</v>
      </c>
      <c r="AN33" s="3">
        <f>الجلالة!D32</f>
        <v>17000</v>
      </c>
      <c r="AO33" s="3">
        <f>الجلالة!H32</f>
        <v>0</v>
      </c>
      <c r="AP33" s="3">
        <f>الجلالة!L32</f>
        <v>85000</v>
      </c>
      <c r="AR33" s="3">
        <f>الواحة1!D32</f>
        <v>0</v>
      </c>
      <c r="AS33" s="3">
        <f>الواحة1!H32</f>
        <v>0</v>
      </c>
      <c r="AT33" s="3">
        <f>الواحة1!L32</f>
        <v>0</v>
      </c>
      <c r="AV33" s="3">
        <f>الواحة2!D32</f>
        <v>0</v>
      </c>
      <c r="AW33" s="3">
        <f>الواحة2!H32</f>
        <v>0</v>
      </c>
      <c r="AY33" s="3">
        <f>الكاب!D32</f>
        <v>0</v>
      </c>
      <c r="AZ33" s="3">
        <f>الكاب!H32</f>
        <v>0</v>
      </c>
      <c r="BA33" s="3">
        <f>الكاب!L32</f>
        <v>0</v>
      </c>
      <c r="BC33" s="5">
        <v>25</v>
      </c>
      <c r="BD33" s="6">
        <v>43671</v>
      </c>
      <c r="BE33" s="6" t="s">
        <v>13</v>
      </c>
      <c r="BF33" s="3">
        <f>الساحل!D32</f>
        <v>17000</v>
      </c>
      <c r="BG33" s="3">
        <f>الساحل!H32</f>
        <v>0</v>
      </c>
      <c r="BH33" s="3">
        <f>الساحل!L32</f>
        <v>34000</v>
      </c>
      <c r="BJ33" s="3">
        <f>العامرية!D32</f>
        <v>0</v>
      </c>
      <c r="BK33" s="22">
        <f>العامرية!H32</f>
        <v>0</v>
      </c>
      <c r="BM33" s="3">
        <f>الضبعة7!D32</f>
        <v>0</v>
      </c>
      <c r="BN33" s="3">
        <f>الضبعة7!H32</f>
        <v>0</v>
      </c>
      <c r="BO33" s="3">
        <f>الضبعة7!L32</f>
        <v>34000</v>
      </c>
      <c r="BQ33" s="3">
        <f>الضبعة8!D32</f>
        <v>17000</v>
      </c>
      <c r="BR33" s="3">
        <f>الضبعة8!H32</f>
        <v>0</v>
      </c>
      <c r="BT33" s="5">
        <v>25</v>
      </c>
      <c r="BU33" s="6">
        <v>43671</v>
      </c>
      <c r="BV33" s="6" t="s">
        <v>13</v>
      </c>
      <c r="BW33" s="3">
        <f>الصنافين1!D32</f>
        <v>0</v>
      </c>
      <c r="BX33" s="3">
        <f>الصنافين1!H32</f>
        <v>0</v>
      </c>
      <c r="BY33" s="3">
        <f>الصنافين1!L32</f>
        <v>102000</v>
      </c>
      <c r="CA33" s="3">
        <f>الصنافين2!D32</f>
        <v>0</v>
      </c>
      <c r="CB33" s="3">
        <f>الصنافين2!H32</f>
        <v>0</v>
      </c>
      <c r="CC33" s="3">
        <f>الصنافين2!L32</f>
        <v>51000</v>
      </c>
      <c r="CE33" s="3">
        <f>الخطاطبة1!D32</f>
        <v>0</v>
      </c>
      <c r="CF33" s="3">
        <f>الخطاطبة1!H32</f>
        <v>0</v>
      </c>
      <c r="CG33" s="3">
        <f>الخطاطبة1!L32</f>
        <v>34000</v>
      </c>
      <c r="CI33" s="3">
        <f>الخطاطبة2!D32</f>
        <v>0</v>
      </c>
      <c r="CJ33" s="3">
        <f>الخطاطبة2!H32</f>
        <v>0</v>
      </c>
      <c r="CK33" s="3">
        <f>الخطاطبة2!L32</f>
        <v>17000</v>
      </c>
      <c r="CM33" s="5">
        <v>25</v>
      </c>
      <c r="CN33" s="6">
        <v>43671</v>
      </c>
      <c r="CO33" s="6" t="s">
        <v>13</v>
      </c>
      <c r="CP33" s="3">
        <f>السلام!D32</f>
        <v>34000</v>
      </c>
      <c r="CQ33" s="3">
        <f>السلام!H32</f>
        <v>17000</v>
      </c>
      <c r="CR33" s="3">
        <f>السلام!L32</f>
        <v>0</v>
      </c>
      <c r="CT33" s="3">
        <f>النوبارية!D32</f>
        <v>0</v>
      </c>
      <c r="CU33" s="3">
        <f>النوبارية!H32</f>
        <v>17000</v>
      </c>
      <c r="CV33" s="3">
        <f>النوبارية!L32</f>
        <v>17000</v>
      </c>
      <c r="CW33" s="3">
        <f>النوبارية!P32</f>
        <v>17000</v>
      </c>
      <c r="CY33" s="3">
        <f>ماستر2!D32</f>
        <v>0</v>
      </c>
      <c r="CZ33" s="3">
        <f>ماستر2!H32</f>
        <v>0</v>
      </c>
      <c r="DB33" s="3">
        <f>زايد1!D32</f>
        <v>0</v>
      </c>
      <c r="DC33" s="3">
        <f>زايد1!H32</f>
        <v>0</v>
      </c>
      <c r="DE33" s="3">
        <f>زايد2!D32</f>
        <v>51000</v>
      </c>
      <c r="DF33" s="3">
        <f>زايد2!H32</f>
        <v>0</v>
      </c>
      <c r="DG33" s="77"/>
      <c r="DH33" s="5">
        <v>25</v>
      </c>
      <c r="DI33" s="6">
        <v>43671</v>
      </c>
      <c r="DJ33" s="6" t="s">
        <v>13</v>
      </c>
      <c r="DK33" s="3">
        <f>اكتوبر1!D32</f>
        <v>0</v>
      </c>
      <c r="DL33" s="3">
        <f>اكتوبر1!H32</f>
        <v>0</v>
      </c>
      <c r="DN33" s="3">
        <f>اكتوبر2!D32</f>
        <v>51000</v>
      </c>
      <c r="DO33" s="3">
        <f>اكتوبر2!H32</f>
        <v>0</v>
      </c>
      <c r="DP33" s="77"/>
      <c r="DQ33" s="3">
        <f>'اكتوبر  3'!D32</f>
        <v>51000</v>
      </c>
      <c r="DR33" s="3">
        <f>'اكتوبر  3'!H32</f>
        <v>85000</v>
      </c>
      <c r="DS33" s="3">
        <f>'اكتوبر  3'!L32</f>
        <v>68000</v>
      </c>
      <c r="DU33" s="3">
        <f>'الشهيد 1'!D32</f>
        <v>0</v>
      </c>
      <c r="DV33" s="3">
        <f>'الشهيد 1'!H32</f>
        <v>0</v>
      </c>
      <c r="DX33" s="3">
        <f>'الشهيد 2'!D32</f>
        <v>0</v>
      </c>
      <c r="DY33" s="3">
        <f>'الشهيد 2'!H32</f>
        <v>0</v>
      </c>
      <c r="EA33" s="5">
        <v>25</v>
      </c>
      <c r="EB33" s="6">
        <v>43671</v>
      </c>
      <c r="EC33" s="6" t="s">
        <v>13</v>
      </c>
      <c r="ED33" s="3">
        <f>'وادي النطرون'!D32</f>
        <v>0</v>
      </c>
      <c r="EE33" s="3">
        <f>'وادي النطرون'!H32</f>
        <v>0</v>
      </c>
      <c r="EF33" s="3">
        <f>'وادي النطرون'!L32</f>
        <v>0</v>
      </c>
    </row>
    <row r="34" spans="1:136" ht="15.75" thickBot="1" x14ac:dyDescent="0.25">
      <c r="A34" s="5">
        <v>26</v>
      </c>
      <c r="B34" s="6">
        <v>43672</v>
      </c>
      <c r="C34" s="6" t="s">
        <v>14</v>
      </c>
      <c r="D34" s="3">
        <f>ماستر!D33</f>
        <v>0</v>
      </c>
      <c r="E34" s="3">
        <f>ماستر!H33</f>
        <v>0</v>
      </c>
      <c r="G34" s="3">
        <f>النخيل!D33</f>
        <v>34000</v>
      </c>
      <c r="H34" s="3">
        <f>النخيل!H33</f>
        <v>17000</v>
      </c>
      <c r="J34" s="3">
        <f>شبرا1!D33</f>
        <v>0</v>
      </c>
      <c r="K34" s="3">
        <f>شبرا1!H33</f>
        <v>17000</v>
      </c>
      <c r="L34" s="3">
        <f>شبرا1!L33</f>
        <v>0</v>
      </c>
      <c r="M34" s="3">
        <f>شبرا1!P33</f>
        <v>0</v>
      </c>
      <c r="O34" s="3">
        <f>شبرا2!D33</f>
        <v>0</v>
      </c>
      <c r="P34" s="3">
        <f>شبرا2!H33</f>
        <v>68000</v>
      </c>
      <c r="Q34" s="3">
        <f>شبرا2!L33</f>
        <v>17000</v>
      </c>
      <c r="S34" s="5">
        <v>26</v>
      </c>
      <c r="T34" s="6">
        <v>43672</v>
      </c>
      <c r="U34" s="6" t="s">
        <v>14</v>
      </c>
      <c r="V34" s="3">
        <f>شبرا3!D33</f>
        <v>0</v>
      </c>
      <c r="W34" s="3">
        <f>شبرا3!H33</f>
        <v>34000</v>
      </c>
      <c r="X34" s="3">
        <f>شبرا3!L33</f>
        <v>0</v>
      </c>
      <c r="Z34" s="3">
        <f>شبرا4!D33</f>
        <v>17000</v>
      </c>
      <c r="AA34" s="3">
        <f>شبرا4!H33</f>
        <v>34000</v>
      </c>
      <c r="AB34" s="3">
        <f>شبرا4!L33</f>
        <v>17000</v>
      </c>
      <c r="AD34" s="3">
        <f>شل1!D33</f>
        <v>51000</v>
      </c>
      <c r="AE34" s="3">
        <f>شل1!H33</f>
        <v>0</v>
      </c>
      <c r="AG34" s="3">
        <f>شل2!D33</f>
        <v>34000</v>
      </c>
      <c r="AH34" s="3">
        <f>شل2!H33</f>
        <v>17000</v>
      </c>
      <c r="AI34" s="3">
        <f>شل2!L33</f>
        <v>0</v>
      </c>
      <c r="AK34" s="5">
        <v>26</v>
      </c>
      <c r="AL34" s="6">
        <v>43672</v>
      </c>
      <c r="AM34" s="6" t="s">
        <v>14</v>
      </c>
      <c r="AN34" s="3">
        <f>الجلالة!D33</f>
        <v>0</v>
      </c>
      <c r="AO34" s="3">
        <f>الجلالة!H33</f>
        <v>17000</v>
      </c>
      <c r="AP34" s="3">
        <f>الجلالة!L33</f>
        <v>85000</v>
      </c>
      <c r="AR34" s="3">
        <f>الواحة1!D33</f>
        <v>0</v>
      </c>
      <c r="AS34" s="3">
        <f>الواحة1!H33</f>
        <v>0</v>
      </c>
      <c r="AT34" s="3">
        <f>الواحة1!L33</f>
        <v>0</v>
      </c>
      <c r="AV34" s="3">
        <f>الواحة2!D33</f>
        <v>0</v>
      </c>
      <c r="AW34" s="3">
        <f>الواحة2!H33</f>
        <v>0</v>
      </c>
      <c r="AY34" s="3">
        <f>الكاب!D33</f>
        <v>0</v>
      </c>
      <c r="AZ34" s="3">
        <f>الكاب!H33</f>
        <v>0</v>
      </c>
      <c r="BA34" s="3">
        <f>الكاب!L33</f>
        <v>0</v>
      </c>
      <c r="BC34" s="5">
        <v>26</v>
      </c>
      <c r="BD34" s="6">
        <v>43672</v>
      </c>
      <c r="BE34" s="6" t="s">
        <v>14</v>
      </c>
      <c r="BF34" s="3">
        <f>الساحل!D33</f>
        <v>17000</v>
      </c>
      <c r="BG34" s="3">
        <f>الساحل!H33</f>
        <v>0</v>
      </c>
      <c r="BH34" s="3">
        <f>الساحل!L33</f>
        <v>34000</v>
      </c>
      <c r="BJ34" s="3">
        <f>العامرية!D33</f>
        <v>51000</v>
      </c>
      <c r="BK34" s="22">
        <f>العامرية!H33</f>
        <v>0</v>
      </c>
      <c r="BM34" s="3">
        <f>الضبعة7!D33</f>
        <v>0</v>
      </c>
      <c r="BN34" s="3">
        <f>الضبعة7!H33</f>
        <v>0</v>
      </c>
      <c r="BO34" s="3">
        <f>الضبعة7!L33</f>
        <v>0</v>
      </c>
      <c r="BQ34" s="3">
        <f>الضبعة8!D33</f>
        <v>0</v>
      </c>
      <c r="BR34" s="3">
        <f>الضبعة8!H33</f>
        <v>0</v>
      </c>
      <c r="BT34" s="5">
        <v>26</v>
      </c>
      <c r="BU34" s="6">
        <v>43672</v>
      </c>
      <c r="BV34" s="6" t="s">
        <v>14</v>
      </c>
      <c r="BW34" s="3">
        <f>الصنافين1!D33</f>
        <v>34000</v>
      </c>
      <c r="BX34" s="3">
        <f>الصنافين1!H33</f>
        <v>0</v>
      </c>
      <c r="BY34" s="3">
        <f>الصنافين1!L33</f>
        <v>17000</v>
      </c>
      <c r="CA34" s="3">
        <f>الصنافين2!D33</f>
        <v>34000</v>
      </c>
      <c r="CB34" s="3">
        <f>الصنافين2!H33</f>
        <v>17000</v>
      </c>
      <c r="CC34" s="3">
        <f>الصنافين2!L33</f>
        <v>51000</v>
      </c>
      <c r="CE34" s="3">
        <f>الخطاطبة1!D33</f>
        <v>34000</v>
      </c>
      <c r="CF34" s="3">
        <f>الخطاطبة1!H33</f>
        <v>17000</v>
      </c>
      <c r="CG34" s="3">
        <f>الخطاطبة1!L33</f>
        <v>17000</v>
      </c>
      <c r="CI34" s="3">
        <f>الخطاطبة2!D33</f>
        <v>0</v>
      </c>
      <c r="CJ34" s="3">
        <f>الخطاطبة2!H33</f>
        <v>0</v>
      </c>
      <c r="CK34" s="3">
        <f>الخطاطبة2!L33</f>
        <v>34000</v>
      </c>
      <c r="CM34" s="5">
        <v>26</v>
      </c>
      <c r="CN34" s="6">
        <v>43672</v>
      </c>
      <c r="CO34" s="6" t="s">
        <v>14</v>
      </c>
      <c r="CP34" s="3">
        <f>السلام!D33</f>
        <v>34000</v>
      </c>
      <c r="CQ34" s="3">
        <f>السلام!H33</f>
        <v>17000</v>
      </c>
      <c r="CR34" s="3">
        <f>السلام!L33</f>
        <v>0</v>
      </c>
      <c r="CT34" s="3">
        <f>النوبارية!D33</f>
        <v>0</v>
      </c>
      <c r="CU34" s="3">
        <f>النوبارية!H33</f>
        <v>0</v>
      </c>
      <c r="CV34" s="3">
        <f>النوبارية!L33</f>
        <v>0</v>
      </c>
      <c r="CW34" s="3">
        <f>النوبارية!P33</f>
        <v>0</v>
      </c>
      <c r="CY34" s="3">
        <f>ماستر2!D33</f>
        <v>0</v>
      </c>
      <c r="CZ34" s="3">
        <f>ماستر2!H33</f>
        <v>0</v>
      </c>
      <c r="DB34" s="3">
        <f>زايد1!D33</f>
        <v>51000</v>
      </c>
      <c r="DC34" s="3">
        <f>زايد1!H33</f>
        <v>0</v>
      </c>
      <c r="DE34" s="3">
        <f>زايد2!D33</f>
        <v>51000</v>
      </c>
      <c r="DF34" s="3">
        <f>زايد2!H33</f>
        <v>0</v>
      </c>
      <c r="DG34" s="77"/>
      <c r="DH34" s="5">
        <v>26</v>
      </c>
      <c r="DI34" s="6">
        <v>43672</v>
      </c>
      <c r="DJ34" s="6" t="s">
        <v>14</v>
      </c>
      <c r="DK34" s="3">
        <f>اكتوبر1!D33</f>
        <v>51000</v>
      </c>
      <c r="DL34" s="3">
        <f>اكتوبر1!H33</f>
        <v>0</v>
      </c>
      <c r="DN34" s="3">
        <f>اكتوبر2!D33</f>
        <v>51000</v>
      </c>
      <c r="DO34" s="3">
        <f>اكتوبر2!H33</f>
        <v>0</v>
      </c>
      <c r="DP34" s="77"/>
      <c r="DQ34" s="3">
        <f>'اكتوبر  3'!D33</f>
        <v>34000</v>
      </c>
      <c r="DR34" s="3">
        <f>'اكتوبر  3'!H33</f>
        <v>0</v>
      </c>
      <c r="DS34" s="3">
        <f>'اكتوبر  3'!L33</f>
        <v>17000</v>
      </c>
      <c r="DU34" s="3">
        <f>'الشهيد 1'!D33</f>
        <v>0</v>
      </c>
      <c r="DV34" s="3">
        <f>'الشهيد 1'!H33</f>
        <v>0</v>
      </c>
      <c r="DX34" s="3">
        <f>'الشهيد 2'!D33</f>
        <v>0</v>
      </c>
      <c r="DY34" s="3">
        <f>'الشهيد 2'!H33</f>
        <v>0</v>
      </c>
      <c r="EA34" s="5">
        <v>26</v>
      </c>
      <c r="EB34" s="6">
        <v>43672</v>
      </c>
      <c r="EC34" s="6" t="s">
        <v>14</v>
      </c>
      <c r="ED34" s="3">
        <f>'وادي النطرون'!D33</f>
        <v>0</v>
      </c>
      <c r="EE34" s="3">
        <f>'وادي النطرون'!H33</f>
        <v>0</v>
      </c>
      <c r="EF34" s="3">
        <f>'وادي النطرون'!L33</f>
        <v>0</v>
      </c>
    </row>
    <row r="35" spans="1:136" ht="15.75" thickBot="1" x14ac:dyDescent="0.25">
      <c r="A35" s="5">
        <v>27</v>
      </c>
      <c r="B35" s="6">
        <v>43673</v>
      </c>
      <c r="C35" s="6" t="s">
        <v>15</v>
      </c>
      <c r="D35" s="3">
        <f>ماستر!D34</f>
        <v>51000</v>
      </c>
      <c r="E35" s="3">
        <f>ماستر!H34</f>
        <v>17000</v>
      </c>
      <c r="G35" s="3">
        <f>النخيل!D34</f>
        <v>0</v>
      </c>
      <c r="H35" s="3">
        <f>النخيل!H34</f>
        <v>0</v>
      </c>
      <c r="J35" s="3">
        <f>شبرا1!D34</f>
        <v>17000</v>
      </c>
      <c r="K35" s="3">
        <f>شبرا1!H34</f>
        <v>17000</v>
      </c>
      <c r="L35" s="3">
        <f>شبرا1!L34</f>
        <v>0</v>
      </c>
      <c r="M35" s="3">
        <f>شبرا1!P34</f>
        <v>0</v>
      </c>
      <c r="O35" s="3">
        <f>شبرا2!D34</f>
        <v>0</v>
      </c>
      <c r="P35" s="3">
        <f>شبرا2!H34</f>
        <v>34000</v>
      </c>
      <c r="Q35" s="3">
        <f>شبرا2!L34</f>
        <v>17000</v>
      </c>
      <c r="S35" s="5">
        <v>27</v>
      </c>
      <c r="T35" s="6">
        <v>43673</v>
      </c>
      <c r="U35" s="6" t="s">
        <v>15</v>
      </c>
      <c r="V35" s="3">
        <f>شبرا3!D34</f>
        <v>0</v>
      </c>
      <c r="W35" s="3">
        <f>شبرا3!H34</f>
        <v>17000</v>
      </c>
      <c r="X35" s="3">
        <f>شبرا3!L34</f>
        <v>17000</v>
      </c>
      <c r="Z35" s="3">
        <f>شبرا4!D34</f>
        <v>0</v>
      </c>
      <c r="AA35" s="3">
        <f>شبرا4!H34</f>
        <v>34000</v>
      </c>
      <c r="AB35" s="3">
        <f>شبرا4!L34</f>
        <v>34000</v>
      </c>
      <c r="AD35" s="3">
        <f>شل1!D34</f>
        <v>34000</v>
      </c>
      <c r="AE35" s="3">
        <f>شل1!H34</f>
        <v>17000</v>
      </c>
      <c r="AG35" s="3">
        <f>شل2!D34</f>
        <v>34000</v>
      </c>
      <c r="AH35" s="3">
        <f>شل2!H34</f>
        <v>17000</v>
      </c>
      <c r="AI35" s="3">
        <f>شل2!L34</f>
        <v>51000</v>
      </c>
      <c r="AK35" s="5">
        <v>27</v>
      </c>
      <c r="AL35" s="6">
        <v>43673</v>
      </c>
      <c r="AM35" s="6" t="s">
        <v>15</v>
      </c>
      <c r="AN35" s="3">
        <f>الجلالة!D34</f>
        <v>17000</v>
      </c>
      <c r="AO35" s="3">
        <f>الجلالة!H34</f>
        <v>0</v>
      </c>
      <c r="AP35" s="3">
        <f>الجلالة!L34</f>
        <v>85000</v>
      </c>
      <c r="AR35" s="3">
        <f>الواحة1!D34</f>
        <v>0</v>
      </c>
      <c r="AS35" s="3">
        <f>الواحة1!H34</f>
        <v>0</v>
      </c>
      <c r="AT35" s="3">
        <f>الواحة1!L34</f>
        <v>0</v>
      </c>
      <c r="AV35" s="3">
        <f>الواحة2!D34</f>
        <v>0</v>
      </c>
      <c r="AW35" s="3">
        <f>الواحة2!H34</f>
        <v>0</v>
      </c>
      <c r="AY35" s="3">
        <f>الكاب!D34</f>
        <v>0</v>
      </c>
      <c r="AZ35" s="3">
        <f>الكاب!H34</f>
        <v>0</v>
      </c>
      <c r="BA35" s="3">
        <f>الكاب!L34</f>
        <v>0</v>
      </c>
      <c r="BC35" s="5">
        <v>27</v>
      </c>
      <c r="BD35" s="6">
        <v>43673</v>
      </c>
      <c r="BE35" s="6" t="s">
        <v>15</v>
      </c>
      <c r="BF35" s="3">
        <f>الساحل!D34</f>
        <v>0</v>
      </c>
      <c r="BG35" s="3">
        <f>الساحل!H34</f>
        <v>0</v>
      </c>
      <c r="BH35" s="3">
        <f>الساحل!L34</f>
        <v>0</v>
      </c>
      <c r="BJ35" s="3">
        <f>العامرية!D34</f>
        <v>0</v>
      </c>
      <c r="BK35" s="22">
        <f>العامرية!H34</f>
        <v>0</v>
      </c>
      <c r="BM35" s="3">
        <f>الضبعة7!D34</f>
        <v>17000</v>
      </c>
      <c r="BN35" s="3">
        <f>الضبعة7!H34</f>
        <v>0</v>
      </c>
      <c r="BO35" s="3">
        <f>الضبعة7!L34</f>
        <v>17000</v>
      </c>
      <c r="BQ35" s="3">
        <f>الضبعة8!D34</f>
        <v>0</v>
      </c>
      <c r="BR35" s="3">
        <f>الضبعة8!H34</f>
        <v>17000</v>
      </c>
      <c r="BT35" s="5">
        <v>27</v>
      </c>
      <c r="BU35" s="6">
        <v>43673</v>
      </c>
      <c r="BV35" s="6" t="s">
        <v>15</v>
      </c>
      <c r="BW35" s="3">
        <f>الصنافين1!D34</f>
        <v>17000</v>
      </c>
      <c r="BX35" s="3">
        <f>الصنافين1!H34</f>
        <v>0</v>
      </c>
      <c r="BY35" s="3">
        <f>الصنافين1!L34</f>
        <v>51000</v>
      </c>
      <c r="CA35" s="3">
        <f>الصنافين2!D34</f>
        <v>34000</v>
      </c>
      <c r="CB35" s="3">
        <f>الصنافين2!H34</f>
        <v>0</v>
      </c>
      <c r="CC35" s="3">
        <f>الصنافين2!L34</f>
        <v>51000</v>
      </c>
      <c r="CE35" s="3">
        <f>الخطاطبة1!D34</f>
        <v>17000</v>
      </c>
      <c r="CF35" s="3">
        <f>الخطاطبة1!H34</f>
        <v>0</v>
      </c>
      <c r="CG35" s="3">
        <f>الخطاطبة1!L34</f>
        <v>34000</v>
      </c>
      <c r="CI35" s="3">
        <f>الخطاطبة2!D34</f>
        <v>34000</v>
      </c>
      <c r="CJ35" s="3">
        <f>الخطاطبة2!H34</f>
        <v>0</v>
      </c>
      <c r="CK35" s="3">
        <f>الخطاطبة2!L34</f>
        <v>17000</v>
      </c>
      <c r="CM35" s="5">
        <v>27</v>
      </c>
      <c r="CN35" s="6">
        <v>43673</v>
      </c>
      <c r="CO35" s="6" t="s">
        <v>15</v>
      </c>
      <c r="CP35" s="3">
        <f>السلام!D34</f>
        <v>51000</v>
      </c>
      <c r="CQ35" s="3">
        <f>السلام!H34</f>
        <v>17000</v>
      </c>
      <c r="CR35" s="3">
        <f>السلام!L34</f>
        <v>0</v>
      </c>
      <c r="CT35" s="3">
        <f>النوبارية!D34</f>
        <v>0</v>
      </c>
      <c r="CU35" s="3">
        <f>النوبارية!H34</f>
        <v>17000</v>
      </c>
      <c r="CV35" s="3">
        <f>النوبارية!L34</f>
        <v>0</v>
      </c>
      <c r="CW35" s="3">
        <f>النوبارية!P34</f>
        <v>34000</v>
      </c>
      <c r="CY35" s="3">
        <f>ماستر2!D34</f>
        <v>34000</v>
      </c>
      <c r="CZ35" s="3">
        <f>ماستر2!H34</f>
        <v>0</v>
      </c>
      <c r="DB35" s="3">
        <f>زايد1!D34</f>
        <v>51000</v>
      </c>
      <c r="DC35" s="3">
        <f>زايد1!H34</f>
        <v>17000</v>
      </c>
      <c r="DE35" s="3">
        <f>زايد2!D34</f>
        <v>0</v>
      </c>
      <c r="DF35" s="3">
        <f>زايد2!H34</f>
        <v>34000</v>
      </c>
      <c r="DG35" s="77"/>
      <c r="DH35" s="5">
        <v>27</v>
      </c>
      <c r="DI35" s="6">
        <v>43673</v>
      </c>
      <c r="DJ35" s="6" t="s">
        <v>15</v>
      </c>
      <c r="DK35" s="3">
        <f>اكتوبر1!D34</f>
        <v>51000</v>
      </c>
      <c r="DL35" s="3">
        <f>اكتوبر1!H34</f>
        <v>0</v>
      </c>
      <c r="DN35" s="3">
        <f>اكتوبر2!D34</f>
        <v>51000</v>
      </c>
      <c r="DO35" s="3">
        <f>اكتوبر2!H34</f>
        <v>51000</v>
      </c>
      <c r="DP35" s="77"/>
      <c r="DQ35" s="3">
        <f>'اكتوبر  3'!D34</f>
        <v>0</v>
      </c>
      <c r="DR35" s="3">
        <f>'اكتوبر  3'!H34</f>
        <v>0</v>
      </c>
      <c r="DS35" s="3">
        <f>'اكتوبر  3'!L34</f>
        <v>0</v>
      </c>
      <c r="DU35" s="3">
        <f>'الشهيد 1'!D34</f>
        <v>0</v>
      </c>
      <c r="DV35" s="3">
        <f>'الشهيد 1'!H34</f>
        <v>0</v>
      </c>
      <c r="DX35" s="3">
        <f>'الشهيد 2'!D34</f>
        <v>0</v>
      </c>
      <c r="DY35" s="3">
        <f>'الشهيد 2'!H34</f>
        <v>0</v>
      </c>
      <c r="EA35" s="5">
        <v>27</v>
      </c>
      <c r="EB35" s="6">
        <v>43673</v>
      </c>
      <c r="EC35" s="6" t="s">
        <v>15</v>
      </c>
      <c r="ED35" s="3">
        <f>'وادي النطرون'!D34</f>
        <v>0</v>
      </c>
      <c r="EE35" s="3">
        <f>'وادي النطرون'!H34</f>
        <v>0</v>
      </c>
      <c r="EF35" s="3">
        <f>'وادي النطرون'!L34</f>
        <v>0</v>
      </c>
    </row>
    <row r="36" spans="1:136" ht="15.75" thickBot="1" x14ac:dyDescent="0.25">
      <c r="A36" s="5">
        <v>28</v>
      </c>
      <c r="B36" s="6">
        <v>43674</v>
      </c>
      <c r="C36" s="6" t="s">
        <v>16</v>
      </c>
      <c r="D36" s="3">
        <f>ماستر!D35</f>
        <v>0</v>
      </c>
      <c r="E36" s="3">
        <f>ماستر!H35</f>
        <v>0</v>
      </c>
      <c r="G36" s="3">
        <f>النخيل!D35</f>
        <v>34000</v>
      </c>
      <c r="H36" s="3">
        <f>النخيل!H35</f>
        <v>17000</v>
      </c>
      <c r="J36" s="3">
        <f>شبرا1!D35</f>
        <v>0</v>
      </c>
      <c r="K36" s="3">
        <f>شبرا1!H35</f>
        <v>17000</v>
      </c>
      <c r="L36" s="3">
        <f>شبرا1!L35</f>
        <v>17000</v>
      </c>
      <c r="M36" s="3">
        <f>شبرا1!P35</f>
        <v>0</v>
      </c>
      <c r="O36" s="3">
        <f>شبرا2!D35</f>
        <v>0</v>
      </c>
      <c r="P36" s="3">
        <f>شبرا2!H35</f>
        <v>34000</v>
      </c>
      <c r="Q36" s="3">
        <f>شبرا2!L35</f>
        <v>0</v>
      </c>
      <c r="S36" s="5">
        <v>28</v>
      </c>
      <c r="T36" s="6">
        <v>43674</v>
      </c>
      <c r="U36" s="6" t="s">
        <v>16</v>
      </c>
      <c r="V36" s="3">
        <f>شبرا3!D35</f>
        <v>0</v>
      </c>
      <c r="W36" s="3">
        <f>شبرا3!H35</f>
        <v>17000</v>
      </c>
      <c r="X36" s="3">
        <f>شبرا3!L35</f>
        <v>0</v>
      </c>
      <c r="Z36" s="3">
        <f>شبرا4!D35</f>
        <v>17000</v>
      </c>
      <c r="AA36" s="3">
        <f>شبرا4!H35</f>
        <v>17000</v>
      </c>
      <c r="AB36" s="3">
        <f>شبرا4!L35</f>
        <v>17000</v>
      </c>
      <c r="AD36" s="3">
        <f>شل1!D35</f>
        <v>51000</v>
      </c>
      <c r="AE36" s="3">
        <f>شل1!H35</f>
        <v>17000</v>
      </c>
      <c r="AG36" s="3">
        <f>شل2!D35</f>
        <v>34000</v>
      </c>
      <c r="AH36" s="3">
        <f>شل2!H35</f>
        <v>0</v>
      </c>
      <c r="AI36" s="3">
        <f>شل2!L35</f>
        <v>0</v>
      </c>
      <c r="AK36" s="5">
        <v>28</v>
      </c>
      <c r="AL36" s="6">
        <v>43674</v>
      </c>
      <c r="AM36" s="6" t="s">
        <v>16</v>
      </c>
      <c r="AN36" s="3">
        <f>الجلالة!D35</f>
        <v>0</v>
      </c>
      <c r="AO36" s="3">
        <f>الجلالة!H35</f>
        <v>0</v>
      </c>
      <c r="AP36" s="3">
        <f>الجلالة!L35</f>
        <v>51000</v>
      </c>
      <c r="AR36" s="3">
        <f>الواحة1!D35</f>
        <v>34000</v>
      </c>
      <c r="AS36" s="3">
        <f>الواحة1!H35</f>
        <v>0</v>
      </c>
      <c r="AT36" s="3">
        <f>الواحة1!L35</f>
        <v>0</v>
      </c>
      <c r="AV36" s="3">
        <f>الواحة2!D35</f>
        <v>17000</v>
      </c>
      <c r="AW36" s="3">
        <f>الواحة2!H35</f>
        <v>0</v>
      </c>
      <c r="AY36" s="3">
        <f>الكاب!D35</f>
        <v>0</v>
      </c>
      <c r="AZ36" s="3">
        <f>الكاب!H35</f>
        <v>0</v>
      </c>
      <c r="BA36" s="3">
        <f>الكاب!L35</f>
        <v>0</v>
      </c>
      <c r="BC36" s="5">
        <v>28</v>
      </c>
      <c r="BD36" s="6">
        <v>43674</v>
      </c>
      <c r="BE36" s="6" t="s">
        <v>16</v>
      </c>
      <c r="BF36" s="3">
        <f>الساحل!D35</f>
        <v>17000</v>
      </c>
      <c r="BG36" s="3">
        <f>الساحل!H35</f>
        <v>17000</v>
      </c>
      <c r="BH36" s="3">
        <f>الساحل!L35</f>
        <v>17000</v>
      </c>
      <c r="BJ36" s="3">
        <f>العامرية!D35</f>
        <v>0</v>
      </c>
      <c r="BK36" s="22">
        <f>العامرية!H35</f>
        <v>0</v>
      </c>
      <c r="BM36" s="3">
        <f>الضبعة7!D35</f>
        <v>0</v>
      </c>
      <c r="BN36" s="3">
        <f>الضبعة7!H35</f>
        <v>0</v>
      </c>
      <c r="BO36" s="3">
        <f>الضبعة7!L35</f>
        <v>0</v>
      </c>
      <c r="BQ36" s="3">
        <f>الضبعة8!D35</f>
        <v>0</v>
      </c>
      <c r="BR36" s="3">
        <f>الضبعة8!H35</f>
        <v>0</v>
      </c>
      <c r="BT36" s="5">
        <v>28</v>
      </c>
      <c r="BU36" s="6">
        <v>43674</v>
      </c>
      <c r="BV36" s="6" t="s">
        <v>16</v>
      </c>
      <c r="BW36" s="3">
        <f>الصنافين1!D35</f>
        <v>17000</v>
      </c>
      <c r="BX36" s="3">
        <f>الصنافين1!H35</f>
        <v>0</v>
      </c>
      <c r="BY36" s="3">
        <f>الصنافين1!L35</f>
        <v>85000</v>
      </c>
      <c r="CA36" s="3">
        <f>الصنافين2!D35</f>
        <v>0</v>
      </c>
      <c r="CB36" s="3">
        <f>الصنافين2!H35</f>
        <v>0</v>
      </c>
      <c r="CC36" s="3">
        <f>الصنافين2!L35</f>
        <v>51000</v>
      </c>
      <c r="CE36" s="3">
        <f>الخطاطبة1!D35</f>
        <v>17000</v>
      </c>
      <c r="CF36" s="3">
        <f>الخطاطبة1!H35</f>
        <v>0</v>
      </c>
      <c r="CG36" s="3">
        <f>الخطاطبة1!L35</f>
        <v>34000</v>
      </c>
      <c r="CI36" s="3">
        <f>الخطاطبة2!D35</f>
        <v>0</v>
      </c>
      <c r="CJ36" s="3">
        <f>الخطاطبة2!H35</f>
        <v>0</v>
      </c>
      <c r="CK36" s="3">
        <f>الخطاطبة2!L35</f>
        <v>0</v>
      </c>
      <c r="CM36" s="5">
        <v>28</v>
      </c>
      <c r="CN36" s="6">
        <v>43674</v>
      </c>
      <c r="CO36" s="6" t="s">
        <v>16</v>
      </c>
      <c r="CP36" s="3">
        <f>السلام!D35</f>
        <v>34000</v>
      </c>
      <c r="CQ36" s="3">
        <f>السلام!H35</f>
        <v>17000</v>
      </c>
      <c r="CR36" s="3">
        <f>السلام!L35</f>
        <v>17000</v>
      </c>
      <c r="CT36" s="3">
        <f>النوبارية!D35</f>
        <v>0</v>
      </c>
      <c r="CU36" s="3">
        <f>النوبارية!H35</f>
        <v>0</v>
      </c>
      <c r="CV36" s="3">
        <f>النوبارية!L35</f>
        <v>0</v>
      </c>
      <c r="CW36" s="3">
        <f>النوبارية!P35</f>
        <v>0</v>
      </c>
      <c r="CY36" s="3">
        <f>ماستر2!D35</f>
        <v>0</v>
      </c>
      <c r="CZ36" s="3">
        <f>ماستر2!H35</f>
        <v>0</v>
      </c>
      <c r="DB36" s="3">
        <f>زايد1!D35</f>
        <v>34000</v>
      </c>
      <c r="DC36" s="3">
        <f>زايد1!H35</f>
        <v>17000</v>
      </c>
      <c r="DE36" s="3">
        <f>زايد2!D35</f>
        <v>34000</v>
      </c>
      <c r="DF36" s="3">
        <f>زايد2!H35</f>
        <v>17000</v>
      </c>
      <c r="DG36" s="77"/>
      <c r="DH36" s="5">
        <v>28</v>
      </c>
      <c r="DI36" s="6">
        <v>43674</v>
      </c>
      <c r="DJ36" s="6" t="s">
        <v>16</v>
      </c>
      <c r="DK36" s="3">
        <f>اكتوبر1!D35</f>
        <v>0</v>
      </c>
      <c r="DL36" s="3">
        <f>اكتوبر1!H35</f>
        <v>34000</v>
      </c>
      <c r="DN36" s="3">
        <f>اكتوبر2!D35</f>
        <v>51000</v>
      </c>
      <c r="DO36" s="3">
        <f>اكتوبر2!H35</f>
        <v>17000</v>
      </c>
      <c r="DP36" s="77"/>
      <c r="DQ36" s="3">
        <f>'اكتوبر  3'!D35</f>
        <v>0</v>
      </c>
      <c r="DR36" s="3">
        <f>'اكتوبر  3'!H35</f>
        <v>0</v>
      </c>
      <c r="DS36" s="3">
        <f>'اكتوبر  3'!L35</f>
        <v>0</v>
      </c>
      <c r="DU36" s="3">
        <f>'الشهيد 1'!D35</f>
        <v>0</v>
      </c>
      <c r="DV36" s="3">
        <f>'الشهيد 1'!H35</f>
        <v>0</v>
      </c>
      <c r="DX36" s="3">
        <f>'الشهيد 2'!D35</f>
        <v>0</v>
      </c>
      <c r="DY36" s="3">
        <f>'الشهيد 2'!H35</f>
        <v>0</v>
      </c>
      <c r="EA36" s="5">
        <v>28</v>
      </c>
      <c r="EB36" s="6">
        <v>43674</v>
      </c>
      <c r="EC36" s="6" t="s">
        <v>16</v>
      </c>
      <c r="ED36" s="3">
        <f>'وادي النطرون'!D35</f>
        <v>0</v>
      </c>
      <c r="EE36" s="3">
        <f>'وادي النطرون'!H35</f>
        <v>0</v>
      </c>
      <c r="EF36" s="3">
        <f>'وادي النطرون'!L35</f>
        <v>0</v>
      </c>
    </row>
    <row r="37" spans="1:136" ht="15.75" thickBot="1" x14ac:dyDescent="0.25">
      <c r="A37" s="5">
        <v>29</v>
      </c>
      <c r="B37" s="6">
        <v>43675</v>
      </c>
      <c r="C37" s="6" t="s">
        <v>17</v>
      </c>
      <c r="D37" s="3">
        <f>ماستر!D36</f>
        <v>34000</v>
      </c>
      <c r="E37" s="3">
        <f>ماستر!H36</f>
        <v>17000</v>
      </c>
      <c r="G37" s="3">
        <f>النخيل!D36</f>
        <v>51000</v>
      </c>
      <c r="H37" s="3">
        <f>النخيل!H36</f>
        <v>0</v>
      </c>
      <c r="J37" s="3">
        <f>شبرا1!D36</f>
        <v>0</v>
      </c>
      <c r="K37" s="3">
        <f>شبرا1!H36</f>
        <v>34000</v>
      </c>
      <c r="L37" s="3">
        <f>شبرا1!L36</f>
        <v>0</v>
      </c>
      <c r="M37" s="3">
        <f>شبرا1!P36</f>
        <v>17000</v>
      </c>
      <c r="O37" s="3">
        <f>شبرا2!D36</f>
        <v>0</v>
      </c>
      <c r="P37" s="3">
        <f>شبرا2!H36</f>
        <v>34000</v>
      </c>
      <c r="Q37" s="3">
        <f>شبرا2!L36</f>
        <v>17000</v>
      </c>
      <c r="S37" s="5">
        <v>29</v>
      </c>
      <c r="T37" s="6">
        <v>43675</v>
      </c>
      <c r="U37" s="6" t="s">
        <v>17</v>
      </c>
      <c r="V37" s="3">
        <f>شبرا3!D36</f>
        <v>17000</v>
      </c>
      <c r="W37" s="3">
        <f>شبرا3!H36</f>
        <v>34000</v>
      </c>
      <c r="X37" s="3">
        <f>شبرا3!L36</f>
        <v>0</v>
      </c>
      <c r="Z37" s="3">
        <f>شبرا4!D36</f>
        <v>0</v>
      </c>
      <c r="AA37" s="3">
        <f>شبرا4!H36</f>
        <v>17000</v>
      </c>
      <c r="AB37" s="3">
        <f>شبرا4!L36</f>
        <v>34000</v>
      </c>
      <c r="AD37" s="3">
        <f>شل1!D36</f>
        <v>0</v>
      </c>
      <c r="AE37" s="3">
        <f>شل1!H36</f>
        <v>0</v>
      </c>
      <c r="AG37" s="3">
        <f>شل2!D36</f>
        <v>34000</v>
      </c>
      <c r="AH37" s="3">
        <f>شل2!H36</f>
        <v>17000</v>
      </c>
      <c r="AI37" s="3">
        <f>شل2!L36</f>
        <v>51000</v>
      </c>
      <c r="AK37" s="5">
        <v>29</v>
      </c>
      <c r="AL37" s="6">
        <v>43675</v>
      </c>
      <c r="AM37" s="6" t="s">
        <v>17</v>
      </c>
      <c r="AN37" s="3">
        <f>الجلالة!D36</f>
        <v>17000</v>
      </c>
      <c r="AO37" s="3">
        <f>الجلالة!H36</f>
        <v>17000</v>
      </c>
      <c r="AP37" s="3">
        <f>الجلالة!L36</f>
        <v>68000</v>
      </c>
      <c r="AR37" s="3">
        <f>الواحة1!D36</f>
        <v>0</v>
      </c>
      <c r="AS37" s="3">
        <f>الواحة1!H36</f>
        <v>0</v>
      </c>
      <c r="AT37" s="3">
        <f>الواحة1!L36</f>
        <v>0</v>
      </c>
      <c r="AV37" s="3">
        <f>الواحة2!D36</f>
        <v>0</v>
      </c>
      <c r="AW37" s="3">
        <f>الواحة2!H36</f>
        <v>0</v>
      </c>
      <c r="AY37" s="3">
        <f>الكاب!D36</f>
        <v>0</v>
      </c>
      <c r="AZ37" s="3">
        <f>الكاب!H36</f>
        <v>0</v>
      </c>
      <c r="BA37" s="3">
        <f>الكاب!L36</f>
        <v>0</v>
      </c>
      <c r="BC37" s="5">
        <v>29</v>
      </c>
      <c r="BD37" s="6">
        <v>43675</v>
      </c>
      <c r="BE37" s="6" t="s">
        <v>17</v>
      </c>
      <c r="BF37" s="3">
        <f>الساحل!D36</f>
        <v>0</v>
      </c>
      <c r="BG37" s="3">
        <f>الساحل!H36</f>
        <v>0</v>
      </c>
      <c r="BH37" s="3">
        <f>الساحل!L36</f>
        <v>51000</v>
      </c>
      <c r="BJ37" s="3">
        <f>العامرية!D36</f>
        <v>0</v>
      </c>
      <c r="BK37" s="22">
        <f>العامرية!H36</f>
        <v>0</v>
      </c>
      <c r="BM37" s="3">
        <f>الضبعة7!D36</f>
        <v>0</v>
      </c>
      <c r="BN37" s="3">
        <f>الضبعة7!H36</f>
        <v>0</v>
      </c>
      <c r="BO37" s="3">
        <f>الضبعة7!L36</f>
        <v>0</v>
      </c>
      <c r="BQ37" s="3">
        <f>الضبعة8!D36</f>
        <v>0</v>
      </c>
      <c r="BR37" s="3">
        <f>الضبعة8!H36</f>
        <v>0</v>
      </c>
      <c r="BT37" s="5">
        <v>29</v>
      </c>
      <c r="BU37" s="6">
        <v>43675</v>
      </c>
      <c r="BV37" s="6" t="s">
        <v>17</v>
      </c>
      <c r="BW37" s="3">
        <f>الصنافين1!D36</f>
        <v>17000</v>
      </c>
      <c r="BX37" s="3">
        <f>الصنافين1!H36</f>
        <v>17000</v>
      </c>
      <c r="BY37" s="3">
        <f>الصنافين1!L36</f>
        <v>68000</v>
      </c>
      <c r="CA37" s="3">
        <f>الصنافين2!D36</f>
        <v>34000</v>
      </c>
      <c r="CB37" s="3">
        <f>الصنافين2!H36</f>
        <v>0</v>
      </c>
      <c r="CC37" s="3">
        <f>الصنافين2!L36</f>
        <v>68000</v>
      </c>
      <c r="CE37" s="3">
        <f>الخطاطبة1!D36</f>
        <v>0</v>
      </c>
      <c r="CF37" s="3">
        <f>الخطاطبة1!H36</f>
        <v>0</v>
      </c>
      <c r="CG37" s="3">
        <f>الخطاطبة1!L36</f>
        <v>0</v>
      </c>
      <c r="CI37" s="3">
        <f>الخطاطبة2!D36</f>
        <v>0</v>
      </c>
      <c r="CJ37" s="3">
        <f>الخطاطبة2!H36</f>
        <v>0</v>
      </c>
      <c r="CK37" s="3">
        <f>الخطاطبة2!L36</f>
        <v>0</v>
      </c>
      <c r="CM37" s="5">
        <v>29</v>
      </c>
      <c r="CN37" s="6">
        <v>43675</v>
      </c>
      <c r="CO37" s="6" t="s">
        <v>17</v>
      </c>
      <c r="CP37" s="3">
        <f>السلام!D36</f>
        <v>34000</v>
      </c>
      <c r="CQ37" s="3">
        <f>السلام!H36</f>
        <v>17000</v>
      </c>
      <c r="CR37" s="3">
        <f>السلام!L36</f>
        <v>0</v>
      </c>
      <c r="CT37" s="3">
        <f>النوبارية!D36</f>
        <v>17000</v>
      </c>
      <c r="CU37" s="3">
        <f>النوبارية!H36</f>
        <v>0</v>
      </c>
      <c r="CV37" s="3">
        <f>النوبارية!L36</f>
        <v>0</v>
      </c>
      <c r="CW37" s="3">
        <f>النوبارية!P36</f>
        <v>34000</v>
      </c>
      <c r="CY37" s="3">
        <f>ماستر2!D36</f>
        <v>0</v>
      </c>
      <c r="CZ37" s="3">
        <f>ماستر2!H36</f>
        <v>0</v>
      </c>
      <c r="DB37" s="3">
        <f>زايد1!D36</f>
        <v>0</v>
      </c>
      <c r="DC37" s="3">
        <f>زايد1!H36</f>
        <v>0</v>
      </c>
      <c r="DE37" s="3">
        <f>زايد2!D36</f>
        <v>34000</v>
      </c>
      <c r="DF37" s="3">
        <f>زايد2!H36</f>
        <v>17000</v>
      </c>
      <c r="DG37" s="77"/>
      <c r="DH37" s="5">
        <v>29</v>
      </c>
      <c r="DI37" s="6">
        <v>43675</v>
      </c>
      <c r="DJ37" s="6" t="s">
        <v>17</v>
      </c>
      <c r="DK37" s="3">
        <f>اكتوبر1!D36</f>
        <v>51000</v>
      </c>
      <c r="DL37" s="3">
        <f>اكتوبر1!H36</f>
        <v>0</v>
      </c>
      <c r="DN37" s="3">
        <f>اكتوبر2!D36</f>
        <v>68000</v>
      </c>
      <c r="DO37" s="3">
        <f>اكتوبر2!H36</f>
        <v>17000</v>
      </c>
      <c r="DP37" s="77"/>
      <c r="DQ37" s="3">
        <f>'اكتوبر  3'!D36</f>
        <v>34000</v>
      </c>
      <c r="DR37" s="3">
        <f>'اكتوبر  3'!H36</f>
        <v>34000</v>
      </c>
      <c r="DS37" s="3">
        <f>'اكتوبر  3'!L36</f>
        <v>0</v>
      </c>
      <c r="DU37" s="3">
        <f>'الشهيد 1'!D36</f>
        <v>0</v>
      </c>
      <c r="DV37" s="3">
        <f>'الشهيد 1'!H36</f>
        <v>0</v>
      </c>
      <c r="DX37" s="3">
        <f>'الشهيد 2'!D36</f>
        <v>0</v>
      </c>
      <c r="DY37" s="3">
        <f>'الشهيد 2'!H36</f>
        <v>0</v>
      </c>
      <c r="EA37" s="5">
        <v>29</v>
      </c>
      <c r="EB37" s="6">
        <v>43675</v>
      </c>
      <c r="EC37" s="6" t="s">
        <v>17</v>
      </c>
      <c r="ED37" s="3">
        <f>'وادي النطرون'!D36</f>
        <v>0</v>
      </c>
      <c r="EE37" s="3">
        <f>'وادي النطرون'!H36</f>
        <v>0</v>
      </c>
      <c r="EF37" s="3">
        <f>'وادي النطرون'!L36</f>
        <v>0</v>
      </c>
    </row>
    <row r="38" spans="1:136" ht="15.75" thickBot="1" x14ac:dyDescent="0.25">
      <c r="A38" s="5">
        <v>30</v>
      </c>
      <c r="B38" s="6">
        <v>43676</v>
      </c>
      <c r="C38" s="6" t="s">
        <v>18</v>
      </c>
      <c r="D38" s="3">
        <f>ماستر!D37</f>
        <v>0</v>
      </c>
      <c r="E38" s="3">
        <f>ماستر!H37</f>
        <v>0</v>
      </c>
      <c r="G38" s="3">
        <f>النخيل!D37</f>
        <v>0</v>
      </c>
      <c r="H38" s="3">
        <f>النخيل!H37</f>
        <v>0</v>
      </c>
      <c r="J38" s="3">
        <f>شبرا1!D37</f>
        <v>0</v>
      </c>
      <c r="K38" s="3">
        <f>شبرا1!H37</f>
        <v>17000</v>
      </c>
      <c r="L38" s="3">
        <f>شبرا1!L37</f>
        <v>17000</v>
      </c>
      <c r="M38" s="3">
        <f>شبرا1!P37</f>
        <v>0</v>
      </c>
      <c r="O38" s="3">
        <f>شبرا2!D37</f>
        <v>0</v>
      </c>
      <c r="P38" s="3">
        <f>شبرا2!H37</f>
        <v>17000</v>
      </c>
      <c r="Q38" s="3">
        <f>شبرا2!L37</f>
        <v>0</v>
      </c>
      <c r="S38" s="5">
        <v>30</v>
      </c>
      <c r="T38" s="6">
        <v>43676</v>
      </c>
      <c r="U38" s="6" t="s">
        <v>18</v>
      </c>
      <c r="V38" s="3">
        <f>شبرا3!D37</f>
        <v>0</v>
      </c>
      <c r="W38" s="3">
        <f>شبرا3!H37</f>
        <v>17000</v>
      </c>
      <c r="X38" s="3">
        <f>شبرا3!L37</f>
        <v>0</v>
      </c>
      <c r="Z38" s="3">
        <f>شبرا4!D37</f>
        <v>17000</v>
      </c>
      <c r="AA38" s="3">
        <f>شبرا4!H37</f>
        <v>17000</v>
      </c>
      <c r="AB38" s="3">
        <f>شبرا4!L37</f>
        <v>0</v>
      </c>
      <c r="AD38" s="3">
        <f>شل1!D37</f>
        <v>34000</v>
      </c>
      <c r="AE38" s="3">
        <f>شل1!H37</f>
        <v>17000</v>
      </c>
      <c r="AG38" s="3">
        <f>شل2!D37</f>
        <v>34000</v>
      </c>
      <c r="AH38" s="3">
        <f>شل2!H37</f>
        <v>17000</v>
      </c>
      <c r="AI38" s="3">
        <f>شل2!L37</f>
        <v>51000</v>
      </c>
      <c r="AK38" s="5">
        <v>30</v>
      </c>
      <c r="AL38" s="6">
        <v>43676</v>
      </c>
      <c r="AM38" s="6" t="s">
        <v>18</v>
      </c>
      <c r="AN38" s="3">
        <f>الجلالة!D37</f>
        <v>0</v>
      </c>
      <c r="AO38" s="3">
        <f>الجلالة!H37</f>
        <v>0</v>
      </c>
      <c r="AP38" s="3">
        <f>الجلالة!L37</f>
        <v>51000</v>
      </c>
      <c r="AR38" s="3">
        <f>الواحة1!D37</f>
        <v>17000</v>
      </c>
      <c r="AS38" s="3">
        <f>الواحة1!H37</f>
        <v>17000</v>
      </c>
      <c r="AT38" s="3">
        <f>الواحة1!L37</f>
        <v>0</v>
      </c>
      <c r="AV38" s="3">
        <f>الواحة2!D37</f>
        <v>0</v>
      </c>
      <c r="AW38" s="3">
        <f>الواحة2!H37</f>
        <v>17000</v>
      </c>
      <c r="AY38" s="3">
        <f>الكاب!D37</f>
        <v>17000</v>
      </c>
      <c r="AZ38" s="3">
        <f>الكاب!H37</f>
        <v>17000</v>
      </c>
      <c r="BA38" s="3">
        <f>الكاب!L37</f>
        <v>17000</v>
      </c>
      <c r="BC38" s="5">
        <v>30</v>
      </c>
      <c r="BD38" s="6">
        <v>43676</v>
      </c>
      <c r="BE38" s="6" t="s">
        <v>18</v>
      </c>
      <c r="BF38" s="3">
        <f>الساحل!D37</f>
        <v>0</v>
      </c>
      <c r="BG38" s="3">
        <f>الساحل!H37</f>
        <v>0</v>
      </c>
      <c r="BH38" s="3">
        <f>الساحل!L37</f>
        <v>0</v>
      </c>
      <c r="BJ38" s="3">
        <f>العامرية!D37</f>
        <v>0</v>
      </c>
      <c r="BK38" s="22">
        <f>العامرية!H37</f>
        <v>0</v>
      </c>
      <c r="BM38" s="3">
        <f>الضبعة7!D37</f>
        <v>0</v>
      </c>
      <c r="BN38" s="3">
        <f>الضبعة7!H37</f>
        <v>0</v>
      </c>
      <c r="BO38" s="3">
        <f>الضبعة7!L37</f>
        <v>0</v>
      </c>
      <c r="BQ38" s="3">
        <f>الضبعة8!D37</f>
        <v>0</v>
      </c>
      <c r="BR38" s="3">
        <f>الضبعة8!H37</f>
        <v>0</v>
      </c>
      <c r="BT38" s="5">
        <v>30</v>
      </c>
      <c r="BU38" s="6">
        <v>43676</v>
      </c>
      <c r="BV38" s="6" t="s">
        <v>18</v>
      </c>
      <c r="BW38" s="3">
        <f>الصنافين1!D37</f>
        <v>17000</v>
      </c>
      <c r="BX38" s="3">
        <f>الصنافين1!H37</f>
        <v>0</v>
      </c>
      <c r="BY38" s="3">
        <f>الصنافين1!L37</f>
        <v>0</v>
      </c>
      <c r="CA38" s="3">
        <f>الصنافين2!D37</f>
        <v>0</v>
      </c>
      <c r="CB38" s="3">
        <f>الصنافين2!H37</f>
        <v>0</v>
      </c>
      <c r="CC38" s="3">
        <f>الصنافين2!L37</f>
        <v>34000</v>
      </c>
      <c r="CE38" s="3">
        <f>الخطاطبة1!D37</f>
        <v>17000</v>
      </c>
      <c r="CF38" s="3">
        <f>الخطاطبة1!H37</f>
        <v>0</v>
      </c>
      <c r="CG38" s="3">
        <f>الخطاطبة1!L37</f>
        <v>34000</v>
      </c>
      <c r="CI38" s="3">
        <f>الخطاطبة2!D37</f>
        <v>0</v>
      </c>
      <c r="CJ38" s="3">
        <f>الخطاطبة2!H37</f>
        <v>0</v>
      </c>
      <c r="CK38" s="3">
        <f>الخطاطبة2!L37</f>
        <v>51000</v>
      </c>
      <c r="CM38" s="5">
        <v>30</v>
      </c>
      <c r="CN38" s="6">
        <v>43676</v>
      </c>
      <c r="CO38" s="6" t="s">
        <v>18</v>
      </c>
      <c r="CP38" s="3">
        <f>السلام!D37</f>
        <v>34000</v>
      </c>
      <c r="CQ38" s="3">
        <f>السلام!H37</f>
        <v>17000</v>
      </c>
      <c r="CR38" s="3">
        <f>السلام!L37</f>
        <v>0</v>
      </c>
      <c r="CT38" s="3">
        <f>النوبارية!D37</f>
        <v>0</v>
      </c>
      <c r="CU38" s="3">
        <f>النوبارية!H37</f>
        <v>0</v>
      </c>
      <c r="CV38" s="3">
        <f>النوبارية!L37</f>
        <v>0</v>
      </c>
      <c r="CW38" s="3">
        <f>النوبارية!P37</f>
        <v>0</v>
      </c>
      <c r="CY38" s="3">
        <f>ماستر2!D37</f>
        <v>0</v>
      </c>
      <c r="CZ38" s="3">
        <f>ماستر2!H37</f>
        <v>0</v>
      </c>
      <c r="DB38" s="3">
        <f>زايد1!D37</f>
        <v>34000</v>
      </c>
      <c r="DC38" s="3">
        <f>زايد1!H37</f>
        <v>17000</v>
      </c>
      <c r="DE38" s="3">
        <f>زايد2!D37</f>
        <v>34000</v>
      </c>
      <c r="DF38" s="3">
        <f>زايد2!H37</f>
        <v>17000</v>
      </c>
      <c r="DG38" s="77"/>
      <c r="DH38" s="5">
        <v>30</v>
      </c>
      <c r="DI38" s="6">
        <v>43676</v>
      </c>
      <c r="DJ38" s="6" t="s">
        <v>18</v>
      </c>
      <c r="DK38" s="3">
        <f>اكتوبر1!D37</f>
        <v>51000</v>
      </c>
      <c r="DL38" s="3">
        <f>اكتوبر1!H37</f>
        <v>0</v>
      </c>
      <c r="DN38" s="3">
        <f>اكتوبر2!D37</f>
        <v>51000</v>
      </c>
      <c r="DO38" s="3">
        <f>اكتوبر2!H37</f>
        <v>0</v>
      </c>
      <c r="DP38" s="77"/>
      <c r="DQ38" s="3">
        <f>'اكتوبر  3'!D37</f>
        <v>17000</v>
      </c>
      <c r="DR38" s="3">
        <f>'اكتوبر  3'!H37</f>
        <v>34000</v>
      </c>
      <c r="DS38" s="3">
        <f>'اكتوبر  3'!L37</f>
        <v>0</v>
      </c>
      <c r="DU38" s="3">
        <f>'الشهيد 1'!D37</f>
        <v>0</v>
      </c>
      <c r="DV38" s="3">
        <f>'الشهيد 1'!H37</f>
        <v>0</v>
      </c>
      <c r="DX38" s="3">
        <f>'الشهيد 2'!D37</f>
        <v>0</v>
      </c>
      <c r="DY38" s="3">
        <f>'الشهيد 2'!H37</f>
        <v>0</v>
      </c>
      <c r="EA38" s="5">
        <v>30</v>
      </c>
      <c r="EB38" s="6">
        <v>43676</v>
      </c>
      <c r="EC38" s="6" t="s">
        <v>18</v>
      </c>
      <c r="ED38" s="3">
        <f>'وادي النطرون'!D37</f>
        <v>0</v>
      </c>
      <c r="EE38" s="3">
        <f>'وادي النطرون'!H37</f>
        <v>0</v>
      </c>
      <c r="EF38" s="3">
        <f>'وادي النطرون'!L37</f>
        <v>0</v>
      </c>
    </row>
    <row r="39" spans="1:136" ht="15.75" thickBot="1" x14ac:dyDescent="0.25">
      <c r="A39" s="5">
        <v>31</v>
      </c>
      <c r="B39" s="6">
        <v>43677</v>
      </c>
      <c r="C39" s="6" t="s">
        <v>12</v>
      </c>
      <c r="D39" s="3">
        <f>ماستر!D38</f>
        <v>0</v>
      </c>
      <c r="E39" s="3">
        <f>ماستر!H38</f>
        <v>0</v>
      </c>
      <c r="G39" s="3">
        <f>النخيل!D38</f>
        <v>0</v>
      </c>
      <c r="H39" s="3">
        <f>النخيل!H38</f>
        <v>0</v>
      </c>
      <c r="J39" s="3">
        <f>شبرا1!D38</f>
        <v>0</v>
      </c>
      <c r="K39" s="3">
        <f>شبرا1!H38</f>
        <v>0</v>
      </c>
      <c r="L39" s="3">
        <f>شبرا1!L38</f>
        <v>0</v>
      </c>
      <c r="M39" s="3">
        <f>شبرا1!P38</f>
        <v>0</v>
      </c>
      <c r="O39" s="3">
        <f>شبرا2!D38</f>
        <v>0</v>
      </c>
      <c r="P39" s="3">
        <f>شبرا2!H38</f>
        <v>0</v>
      </c>
      <c r="Q39" s="3">
        <f>شبرا2!L38</f>
        <v>0</v>
      </c>
      <c r="S39" s="5">
        <v>31</v>
      </c>
      <c r="T39" s="6">
        <v>43677</v>
      </c>
      <c r="U39" s="6" t="s">
        <v>12</v>
      </c>
      <c r="V39" s="3" t="str">
        <f>شبرا3!D38</f>
        <v>\</v>
      </c>
      <c r="W39" s="3">
        <f>شبرا3!H38</f>
        <v>0</v>
      </c>
      <c r="X39" s="3">
        <f>شبرا3!L38</f>
        <v>0</v>
      </c>
      <c r="Z39" s="3">
        <f>شبرا4!D38</f>
        <v>0</v>
      </c>
      <c r="AA39" s="3">
        <f>شبرا4!H38</f>
        <v>0</v>
      </c>
      <c r="AB39" s="3">
        <f>شبرا4!L38</f>
        <v>0</v>
      </c>
      <c r="AD39" s="3">
        <f>شل1!D38</f>
        <v>0</v>
      </c>
      <c r="AE39" s="3">
        <f>شل1!H38</f>
        <v>0</v>
      </c>
      <c r="AG39" s="3">
        <f>شل2!D38</f>
        <v>0</v>
      </c>
      <c r="AH39" s="3">
        <f>شل2!H38</f>
        <v>0</v>
      </c>
      <c r="AI39" s="3">
        <f>شل2!L38</f>
        <v>0</v>
      </c>
      <c r="AK39" s="5">
        <v>31</v>
      </c>
      <c r="AL39" s="6">
        <v>43677</v>
      </c>
      <c r="AM39" s="6" t="s">
        <v>12</v>
      </c>
      <c r="AN39" s="3">
        <f>الجلالة!D38</f>
        <v>0</v>
      </c>
      <c r="AO39" s="3">
        <f>الجلالة!H38</f>
        <v>0</v>
      </c>
      <c r="AP39" s="3">
        <f>الجلالة!L38</f>
        <v>0</v>
      </c>
      <c r="AR39" s="3">
        <f>الواحة1!D38</f>
        <v>0</v>
      </c>
      <c r="AS39" s="3">
        <f>الواحة1!H38</f>
        <v>0</v>
      </c>
      <c r="AT39" s="3">
        <f>الواحة1!L38</f>
        <v>0</v>
      </c>
      <c r="AV39" s="3">
        <f>الواحة2!D38</f>
        <v>0</v>
      </c>
      <c r="AW39" s="3">
        <f>الواحة2!H38</f>
        <v>0</v>
      </c>
      <c r="AY39" s="3">
        <f>الكاب!D38</f>
        <v>0</v>
      </c>
      <c r="AZ39" s="3">
        <f>الكاب!H38</f>
        <v>0</v>
      </c>
      <c r="BA39" s="3">
        <f>الكاب!L38</f>
        <v>0</v>
      </c>
      <c r="BC39" s="5">
        <v>31</v>
      </c>
      <c r="BD39" s="6">
        <v>43677</v>
      </c>
      <c r="BE39" s="6" t="s">
        <v>12</v>
      </c>
      <c r="BF39" s="3">
        <f>الساحل!D38</f>
        <v>0</v>
      </c>
      <c r="BG39" s="3">
        <f>الساحل!H38</f>
        <v>0</v>
      </c>
      <c r="BH39" s="3">
        <f>الساحل!L38</f>
        <v>0</v>
      </c>
      <c r="BJ39" s="3">
        <f>العامرية!D38</f>
        <v>0</v>
      </c>
      <c r="BK39" s="22">
        <f>العامرية!H38</f>
        <v>0</v>
      </c>
      <c r="BM39" s="3">
        <f>الضبعة7!D38</f>
        <v>0</v>
      </c>
      <c r="BN39" s="3">
        <f>الضبعة7!H38</f>
        <v>0</v>
      </c>
      <c r="BO39" s="3">
        <f>الضبعة7!L38</f>
        <v>0</v>
      </c>
      <c r="BQ39" s="3">
        <f>الضبعة8!D38</f>
        <v>0</v>
      </c>
      <c r="BR39" s="3">
        <f>الضبعة8!H38</f>
        <v>0</v>
      </c>
      <c r="BT39" s="5">
        <v>31</v>
      </c>
      <c r="BU39" s="6">
        <v>43677</v>
      </c>
      <c r="BV39" s="6" t="s">
        <v>12</v>
      </c>
      <c r="BW39" s="3">
        <f>الصنافين1!D38</f>
        <v>0</v>
      </c>
      <c r="BX39" s="3">
        <f>الصنافين1!H38</f>
        <v>0</v>
      </c>
      <c r="BY39" s="3">
        <f>الصنافين1!L38</f>
        <v>0</v>
      </c>
      <c r="CA39" s="3">
        <f>الصنافين2!D38</f>
        <v>0</v>
      </c>
      <c r="CB39" s="3">
        <f>الصنافين2!H38</f>
        <v>0</v>
      </c>
      <c r="CC39" s="3">
        <f>الصنافين2!L38</f>
        <v>0</v>
      </c>
      <c r="CE39" s="3">
        <f>الخطاطبة1!D38</f>
        <v>0</v>
      </c>
      <c r="CF39" s="3">
        <f>الخطاطبة1!H38</f>
        <v>0</v>
      </c>
      <c r="CG39" s="3">
        <f>الخطاطبة1!L38</f>
        <v>0</v>
      </c>
      <c r="CI39" s="3">
        <f>الخطاطبة2!D38</f>
        <v>0</v>
      </c>
      <c r="CJ39" s="3">
        <f>الخطاطبة2!H38</f>
        <v>0</v>
      </c>
      <c r="CK39" s="3">
        <f>الخطاطبة2!L38</f>
        <v>0</v>
      </c>
      <c r="CM39" s="5">
        <v>31</v>
      </c>
      <c r="CN39" s="6">
        <v>43677</v>
      </c>
      <c r="CO39" s="6" t="s">
        <v>12</v>
      </c>
      <c r="CP39" s="3">
        <f>السلام!D38</f>
        <v>0</v>
      </c>
      <c r="CQ39" s="3">
        <f>السلام!H38</f>
        <v>0</v>
      </c>
      <c r="CR39" s="3">
        <f>السلام!L38</f>
        <v>0</v>
      </c>
      <c r="CT39" s="3">
        <f>النوبارية!D38</f>
        <v>0</v>
      </c>
      <c r="CU39" s="3">
        <f>النوبارية!H38</f>
        <v>0</v>
      </c>
      <c r="CV39" s="3">
        <f>النوبارية!L38</f>
        <v>0</v>
      </c>
      <c r="CW39" s="3">
        <f>النوبارية!P38</f>
        <v>0</v>
      </c>
      <c r="CY39" s="3">
        <f>ماستر2!D38</f>
        <v>0</v>
      </c>
      <c r="CZ39" s="3">
        <f>ماستر2!H38</f>
        <v>0</v>
      </c>
      <c r="DB39" s="3">
        <f>زايد1!D38</f>
        <v>0</v>
      </c>
      <c r="DC39" s="3">
        <f>زايد1!H38</f>
        <v>0</v>
      </c>
      <c r="DE39" s="3">
        <f>زايد2!D38</f>
        <v>0</v>
      </c>
      <c r="DF39" s="3">
        <f>زايد2!H38</f>
        <v>0</v>
      </c>
      <c r="DG39" s="77"/>
      <c r="DH39" s="5">
        <v>31</v>
      </c>
      <c r="DI39" s="6">
        <v>43677</v>
      </c>
      <c r="DJ39" s="6" t="s">
        <v>12</v>
      </c>
      <c r="DK39" s="3">
        <f>اكتوبر1!D38</f>
        <v>0</v>
      </c>
      <c r="DL39" s="3">
        <f>اكتوبر1!H38</f>
        <v>0</v>
      </c>
      <c r="DM39" s="3"/>
      <c r="DN39" s="3">
        <f>اكتوبر2!D38</f>
        <v>0</v>
      </c>
      <c r="DO39" s="3">
        <f>اكتوبر2!H38</f>
        <v>0</v>
      </c>
      <c r="DP39" s="77"/>
      <c r="DQ39" s="3">
        <f>'اكتوبر  3'!D38</f>
        <v>0</v>
      </c>
      <c r="DR39" s="3">
        <f>'اكتوبر  3'!H38</f>
        <v>0</v>
      </c>
      <c r="DS39" s="3">
        <f>'اكتوبر  3'!L38</f>
        <v>0</v>
      </c>
      <c r="DU39" s="3">
        <f>'الشهيد 1'!D38</f>
        <v>0</v>
      </c>
      <c r="DV39" s="3">
        <f>'الشهيد 1'!H38</f>
        <v>0</v>
      </c>
      <c r="DX39" s="3">
        <f>'الشهيد 2'!D38</f>
        <v>0</v>
      </c>
      <c r="DY39" s="3">
        <f>'الشهيد 2'!H38</f>
        <v>0</v>
      </c>
      <c r="EA39" s="5">
        <v>31</v>
      </c>
      <c r="EB39" s="6">
        <v>43677</v>
      </c>
      <c r="EC39" s="6" t="s">
        <v>12</v>
      </c>
      <c r="ED39" s="3">
        <f>'وادي النطرون'!D38</f>
        <v>0</v>
      </c>
      <c r="EE39" s="3">
        <f>'وادي النطرون'!H38</f>
        <v>0</v>
      </c>
      <c r="EF39" s="3">
        <f>'وادي النطرون'!L38</f>
        <v>0</v>
      </c>
    </row>
    <row r="40" spans="1:136" ht="15.75" thickBot="1" x14ac:dyDescent="0.25">
      <c r="A40" s="99" t="s">
        <v>19</v>
      </c>
      <c r="B40" s="99"/>
      <c r="C40" s="99"/>
      <c r="D40" s="4">
        <f>SUM(D9:D39)</f>
        <v>731000</v>
      </c>
      <c r="E40" s="4">
        <f>SUM(E9:E38)</f>
        <v>238000</v>
      </c>
      <c r="G40" s="4">
        <f>SUM(G9:G39)</f>
        <v>884000</v>
      </c>
      <c r="H40" s="4">
        <f>SUM(H9:H39)</f>
        <v>272000</v>
      </c>
      <c r="J40" s="4">
        <f>SUM(J9:J39)</f>
        <v>102000</v>
      </c>
      <c r="K40" s="4">
        <f t="shared" ref="K40:M40" si="0">SUM(K9:K39)</f>
        <v>646000</v>
      </c>
      <c r="L40" s="4">
        <f t="shared" si="0"/>
        <v>204000</v>
      </c>
      <c r="M40" s="4">
        <f t="shared" si="0"/>
        <v>119000</v>
      </c>
      <c r="O40" s="4">
        <f>SUM(O9:O39)</f>
        <v>0</v>
      </c>
      <c r="P40" s="4">
        <f t="shared" ref="P40:Q40" si="1">SUM(P9:P39)</f>
        <v>1156000</v>
      </c>
      <c r="Q40" s="4">
        <f t="shared" si="1"/>
        <v>323000</v>
      </c>
      <c r="S40" s="99" t="s">
        <v>19</v>
      </c>
      <c r="T40" s="99"/>
      <c r="U40" s="99"/>
      <c r="V40" s="4">
        <f>SUM(V9:V39)</f>
        <v>119000</v>
      </c>
      <c r="W40" s="4">
        <f t="shared" ref="W40:X40" si="2">SUM(W9:W39)</f>
        <v>765000</v>
      </c>
      <c r="X40" s="4">
        <f t="shared" si="2"/>
        <v>238000</v>
      </c>
      <c r="Z40" s="4">
        <f>SUM(Z9:Z39)</f>
        <v>204000</v>
      </c>
      <c r="AA40" s="4">
        <f t="shared" ref="AA40:AB40" si="3">SUM(AA9:AA39)</f>
        <v>561000</v>
      </c>
      <c r="AB40" s="4">
        <f t="shared" si="3"/>
        <v>561000</v>
      </c>
      <c r="AD40" s="4">
        <f>SUM(AD9:AD39)</f>
        <v>1224000</v>
      </c>
      <c r="AE40" s="4">
        <f>SUM(AE9:AE39)</f>
        <v>340000</v>
      </c>
      <c r="AG40" s="4">
        <f>SUM(AG9:AG39)</f>
        <v>1122000</v>
      </c>
      <c r="AH40" s="4">
        <f t="shared" ref="AH40:AI40" si="4">SUM(AH9:AH39)</f>
        <v>340000</v>
      </c>
      <c r="AI40" s="4">
        <f t="shared" si="4"/>
        <v>952000</v>
      </c>
      <c r="AK40" s="39" t="s">
        <v>19</v>
      </c>
      <c r="AL40" s="39"/>
      <c r="AM40" s="39"/>
      <c r="AN40" s="4">
        <f>SUM(AN9:AN39)</f>
        <v>255000</v>
      </c>
      <c r="AO40" s="4">
        <f t="shared" ref="AO40:AP40" si="5">SUM(AO9:AO39)</f>
        <v>136000</v>
      </c>
      <c r="AP40" s="4">
        <f t="shared" si="5"/>
        <v>1751000</v>
      </c>
      <c r="AR40" s="4">
        <f>SUM(AR9:AR39)</f>
        <v>357000</v>
      </c>
      <c r="AS40" s="4">
        <f t="shared" ref="AS40:AT40" si="6">SUM(AS9:AS39)</f>
        <v>119000</v>
      </c>
      <c r="AT40" s="4">
        <f t="shared" si="6"/>
        <v>102000</v>
      </c>
      <c r="AV40" s="4">
        <f>SUM(AV9:AV39)</f>
        <v>136000</v>
      </c>
      <c r="AW40" s="4">
        <f>SUM(AW9:AW39)</f>
        <v>51000</v>
      </c>
      <c r="AY40" s="4">
        <f>SUM(AY9:AY39)</f>
        <v>119000</v>
      </c>
      <c r="AZ40" s="4">
        <f t="shared" ref="AZ40:BA40" si="7">SUM(AZ9:AZ39)</f>
        <v>34000</v>
      </c>
      <c r="BA40" s="4">
        <f t="shared" si="7"/>
        <v>204000</v>
      </c>
      <c r="BC40" s="99" t="s">
        <v>19</v>
      </c>
      <c r="BD40" s="99"/>
      <c r="BE40" s="99"/>
      <c r="BF40" s="4">
        <f>SUM(BF9:BF39)</f>
        <v>442000</v>
      </c>
      <c r="BG40" s="4">
        <f t="shared" ref="BG40:BH40" si="8">SUM(BG9:BG39)</f>
        <v>136000</v>
      </c>
      <c r="BH40" s="4">
        <f t="shared" si="8"/>
        <v>697000</v>
      </c>
      <c r="BJ40" s="4">
        <f>SUM(BJ9:BJ39)</f>
        <v>255000</v>
      </c>
      <c r="BK40" s="21">
        <f>SUM(BK9:BK39)</f>
        <v>51000</v>
      </c>
      <c r="BM40" s="4">
        <f>SUM(BM8:BM39)</f>
        <v>17000</v>
      </c>
      <c r="BN40" s="4">
        <f>SUM(BN9:BN39)</f>
        <v>34000</v>
      </c>
      <c r="BO40" s="4">
        <f>SUM(BO9:BO39)</f>
        <v>272000</v>
      </c>
      <c r="BQ40" s="4">
        <f>SUM(BQ9:BQ39)</f>
        <v>136000</v>
      </c>
      <c r="BR40" s="4">
        <f>SUM(BR9:BR39)</f>
        <v>153000</v>
      </c>
      <c r="BT40" s="99" t="s">
        <v>19</v>
      </c>
      <c r="BU40" s="99"/>
      <c r="BV40" s="99"/>
      <c r="BW40" s="4">
        <f>SUM(BW9:BW39)</f>
        <v>442000</v>
      </c>
      <c r="BX40" s="4">
        <f t="shared" ref="BX40:BY40" si="9">SUM(BX9:BX39)</f>
        <v>68000</v>
      </c>
      <c r="BY40" s="4">
        <f t="shared" si="9"/>
        <v>1598000</v>
      </c>
      <c r="CA40" s="4">
        <f>SUM(CA9:CA39)</f>
        <v>510000</v>
      </c>
      <c r="CB40" s="4">
        <f t="shared" ref="CB40:CC40" si="10">SUM(CB9:CB39)</f>
        <v>102000</v>
      </c>
      <c r="CC40" s="4">
        <f t="shared" si="10"/>
        <v>1462000</v>
      </c>
      <c r="CE40" s="4">
        <f>SUM(CE9:CE39)</f>
        <v>357000</v>
      </c>
      <c r="CF40" s="4">
        <f t="shared" ref="CF40:CG40" si="11">SUM(CF9:CF39)</f>
        <v>51000</v>
      </c>
      <c r="CG40" s="4">
        <f t="shared" si="11"/>
        <v>782000</v>
      </c>
      <c r="CI40" s="4">
        <f>SUM(CI9:CI39)</f>
        <v>238000</v>
      </c>
      <c r="CJ40" s="4">
        <f t="shared" ref="CJ40:CK40" si="12">SUM(CJ9:CJ39)</f>
        <v>34000</v>
      </c>
      <c r="CK40" s="4">
        <f t="shared" si="12"/>
        <v>680000</v>
      </c>
      <c r="CM40" s="99" t="s">
        <v>19</v>
      </c>
      <c r="CN40" s="99"/>
      <c r="CO40" s="99"/>
      <c r="CP40" s="4">
        <f>SUM(CP9:CP39)</f>
        <v>1190000</v>
      </c>
      <c r="CQ40" s="4">
        <f t="shared" ref="CQ40:CR40" si="13">SUM(CQ9:CQ39)</f>
        <v>629000</v>
      </c>
      <c r="CR40" s="4">
        <f t="shared" si="13"/>
        <v>119000</v>
      </c>
      <c r="CT40" s="4">
        <f>SUM(CT9:CT39)</f>
        <v>136000</v>
      </c>
      <c r="CU40" s="4">
        <f t="shared" ref="CU40:CW40" si="14">SUM(CU9:CU39)</f>
        <v>255000</v>
      </c>
      <c r="CV40" s="4">
        <f t="shared" si="14"/>
        <v>51000</v>
      </c>
      <c r="CW40" s="4">
        <f t="shared" si="14"/>
        <v>476000</v>
      </c>
      <c r="CY40" s="4">
        <f>SUM(CY9:CY39)</f>
        <v>221000</v>
      </c>
      <c r="CZ40" s="4">
        <f>SUM(CZ9:CZ39)</f>
        <v>51000</v>
      </c>
      <c r="DB40" s="4">
        <f>SUM(DB9:DB39)</f>
        <v>884000</v>
      </c>
      <c r="DC40" s="4">
        <f>SUM(DC9:DC39)</f>
        <v>306000</v>
      </c>
      <c r="DE40" s="4">
        <f>SUM(DE9:DE39)</f>
        <v>986000</v>
      </c>
      <c r="DF40" s="4">
        <f>SUM(DF9:DF39)</f>
        <v>323000</v>
      </c>
      <c r="DG40" s="77"/>
      <c r="DH40" s="99" t="s">
        <v>19</v>
      </c>
      <c r="DI40" s="99"/>
      <c r="DJ40" s="99"/>
      <c r="DK40" s="4">
        <f>SUM(DK9:DK39)</f>
        <v>1156000</v>
      </c>
      <c r="DL40" s="4">
        <f>SUM(DL9:DL39)</f>
        <v>255000</v>
      </c>
      <c r="DN40" s="4">
        <f>SUM(DN9:DN39)</f>
        <v>1819000</v>
      </c>
      <c r="DO40" s="4">
        <f>SUM(DO9:DO39)</f>
        <v>425000</v>
      </c>
      <c r="DP40" s="96"/>
      <c r="DQ40" s="4">
        <f>SUM(DQ9:DQ39)</f>
        <v>136000</v>
      </c>
      <c r="DR40" s="4">
        <f>SUM(DR9:DR39)</f>
        <v>153000</v>
      </c>
      <c r="DS40" s="4">
        <f>SUM(DS9:DS39)</f>
        <v>85000</v>
      </c>
      <c r="DU40" s="4">
        <f>SUM(DU9:DU39)</f>
        <v>0</v>
      </c>
      <c r="DV40" s="4">
        <f>SUM(DV9:DV39)</f>
        <v>0</v>
      </c>
      <c r="DX40" s="4">
        <f>SUM(DX9:DX39)</f>
        <v>0</v>
      </c>
      <c r="DY40" s="4">
        <f>SUM(DY9:DY39)</f>
        <v>0</v>
      </c>
      <c r="EA40" s="99" t="s">
        <v>19</v>
      </c>
      <c r="EB40" s="99"/>
      <c r="EC40" s="99"/>
      <c r="ED40" s="4">
        <f>SUM(ED9:ED39)</f>
        <v>0</v>
      </c>
      <c r="EE40" s="4">
        <f t="shared" ref="EE40:EF40" si="15">SUM(EE9:EE39)</f>
        <v>0</v>
      </c>
      <c r="EF40" s="4">
        <f t="shared" si="15"/>
        <v>0</v>
      </c>
    </row>
    <row r="41" spans="1:136" ht="15.75" hidden="1" customHeight="1" thickBot="1" x14ac:dyDescent="0.25">
      <c r="BK41" s="27"/>
      <c r="DQ41" s="31"/>
    </row>
    <row r="42" spans="1:136" ht="15.75" hidden="1" customHeight="1" thickBot="1" x14ac:dyDescent="0.3">
      <c r="A42" s="105" t="s">
        <v>43</v>
      </c>
      <c r="B42" s="106"/>
      <c r="C42" s="107"/>
      <c r="D42" s="15">
        <f>D8+D9+D10+D11+D12+D13+D14</f>
        <v>238000</v>
      </c>
      <c r="E42" s="15">
        <f>E8+E9+E10+E11+E12+E13+E14</f>
        <v>68000</v>
      </c>
      <c r="G42" s="15">
        <f>G8+G9+G10+G11+G12+G13+G14</f>
        <v>204000</v>
      </c>
      <c r="H42" s="15">
        <f>H8+H9+H10+H11+H12+H13+H14</f>
        <v>51000</v>
      </c>
      <c r="J42" s="15">
        <f>J8+J9+J10+J11+J12+J13+J14</f>
        <v>34000</v>
      </c>
      <c r="K42" s="15">
        <f>K8+K9+K10+K11+K12+K13+K14</f>
        <v>153000</v>
      </c>
      <c r="L42" s="15">
        <f>L8+L9+L10+L11+L12+L13+L14</f>
        <v>51000</v>
      </c>
      <c r="M42" s="15">
        <f>M8+M9+M10+M11+M12+M13+M14</f>
        <v>17000</v>
      </c>
      <c r="O42" s="15">
        <f>O8+O9+O10+O11+O12+O13+O14</f>
        <v>0</v>
      </c>
      <c r="P42" s="15">
        <f>P8+P9+P10+P11+P12+P13+P14</f>
        <v>272000</v>
      </c>
      <c r="Q42" s="15">
        <f>Q8+Q9+Q10+Q11+Q12+Q13+Q14</f>
        <v>85000</v>
      </c>
      <c r="S42" s="104" t="s">
        <v>43</v>
      </c>
      <c r="T42" s="104"/>
      <c r="U42" s="104"/>
      <c r="V42" s="15">
        <f>V8+V9+V10+V11+V12+V13+V14</f>
        <v>34000</v>
      </c>
      <c r="W42" s="15">
        <f>W8+W9+W10+W11+W12+W13+W14</f>
        <v>221000</v>
      </c>
      <c r="X42" s="15">
        <f>X8+X9+X10+X11+X12+X13+X14</f>
        <v>68000</v>
      </c>
      <c r="Z42" s="15">
        <f>Z8+Z9+Z10+Z11+Z12+Z13+Z14</f>
        <v>34000</v>
      </c>
      <c r="AA42" s="15">
        <f>AA8+AA9+AA10+AA11+AA12+AA13+AA14</f>
        <v>136000</v>
      </c>
      <c r="AB42" s="15">
        <f>AB8+AB9+AB10+AB11+AB12+AB13+AB14</f>
        <v>119000</v>
      </c>
      <c r="AD42" s="15">
        <f>AD8+AD9+AD10+AD11+AD12+AD13+AD14</f>
        <v>323000</v>
      </c>
      <c r="AE42" s="15">
        <f>AE8+AE9+AE10+AE11+AE12+AE13+AE14</f>
        <v>85000</v>
      </c>
      <c r="AG42" s="15">
        <f>AG8+AG9+AG10+AG11+AG12+AG13+AG14</f>
        <v>323000</v>
      </c>
      <c r="AH42" s="15">
        <f>AH8+AH9+AH10+AH11+AH12+AH13+AH14</f>
        <v>85000</v>
      </c>
      <c r="AI42" s="15">
        <f>AI8+AI9+AI10+AI11+AI12+AI13+AI14</f>
        <v>187000</v>
      </c>
      <c r="AK42" s="46" t="s">
        <v>43</v>
      </c>
      <c r="AL42" s="46"/>
      <c r="AM42" s="46"/>
      <c r="AN42" s="15">
        <f>AN8+AN9+AN10+AN11+AN12+AN13+AN14</f>
        <v>68000</v>
      </c>
      <c r="AO42" s="15">
        <f>AO8+AO9+AO10+AO11+AO12+AO13+AO14</f>
        <v>17000</v>
      </c>
      <c r="AP42" s="15">
        <f>AP8+AP9+AP10+AP11+AP12+AP13+AP14</f>
        <v>374000</v>
      </c>
      <c r="AR42" s="15">
        <f>AR8+AR9+AR10+AR11+AR12+AR13+AR14</f>
        <v>136000</v>
      </c>
      <c r="AS42" s="15">
        <f>AS8+AS9+AS10+AS11+AS12+AS13+AS14</f>
        <v>34000</v>
      </c>
      <c r="AT42" s="15">
        <f>AT8+AT9+AT10+AT11+AT12+AT13+AT14</f>
        <v>119000</v>
      </c>
      <c r="AV42" s="15">
        <f>AV8+AV9+AV10+AV11+AV12+AV13+AV14</f>
        <v>51000</v>
      </c>
      <c r="AW42" s="15">
        <f>AW8+AW9+AW10+AW11+AW12+AW13+AW14</f>
        <v>17000</v>
      </c>
      <c r="AY42" s="15">
        <f>AY8+AY9+AY10+AY11+AY12+AY13+AY14</f>
        <v>34000</v>
      </c>
      <c r="AZ42" s="15">
        <f>AZ8+AZ9+AZ10+AZ11+AZ12+AZ13+AZ14</f>
        <v>0</v>
      </c>
      <c r="BA42" s="15">
        <f>BA8+BA9+BA10+BA11+BA12+BA13+BA14</f>
        <v>68000</v>
      </c>
      <c r="BC42" s="103" t="s">
        <v>43</v>
      </c>
      <c r="BD42" s="103"/>
      <c r="BE42" s="103"/>
      <c r="BF42" s="15">
        <f>BF8+BF9+BF10+BF11+BF12+BF13+BF14</f>
        <v>119000</v>
      </c>
      <c r="BG42" s="15">
        <f>BG8+BG9+BG10+BG11+BG12+BG13+BG14</f>
        <v>51000</v>
      </c>
      <c r="BH42" s="15">
        <f>BH8+BH9+BH10+BH11+BH12+BH13+BH14</f>
        <v>136000</v>
      </c>
      <c r="BJ42" s="15">
        <f>BJ8+BJ9+BJ10+BJ11+BJ12+BJ13+BJ14</f>
        <v>85000</v>
      </c>
      <c r="BK42" s="15">
        <f>BK8+BK9+BK10+BK11+BK12+BK13+BK14</f>
        <v>17000</v>
      </c>
      <c r="BM42" s="15">
        <f>BM8+BM9+BM10+BM11+BM12+BM13+BM14</f>
        <v>0</v>
      </c>
      <c r="BN42" s="15">
        <f>BN8+BN9+BN10+BN11+BN12+BN13+BN14</f>
        <v>51000</v>
      </c>
      <c r="BO42" s="15">
        <f>BO8+BO9+BO10+BO11+BO12+BO13+BO14</f>
        <v>68000</v>
      </c>
      <c r="BQ42" s="15">
        <f>BQ8+BQ9+BQ10+BQ11+BQ12+BQ13+BQ14</f>
        <v>51000</v>
      </c>
      <c r="BR42" s="15">
        <f>BR8+BR9+BR10+BR11+BR12+BR13+BR14</f>
        <v>17000</v>
      </c>
      <c r="BT42" s="103" t="s">
        <v>43</v>
      </c>
      <c r="BU42" s="103"/>
      <c r="BV42" s="103"/>
      <c r="BW42" s="15">
        <f>BW8+BW9+BW10+BW11+BW12+BW13+BW14</f>
        <v>85000</v>
      </c>
      <c r="BX42" s="15">
        <f>BX8+BX9+BX10+BX11+BX12+BX13+BX14</f>
        <v>0</v>
      </c>
      <c r="BY42" s="15">
        <f>BY8+BY9+BY10+BY11+BY12+BY13+BY14</f>
        <v>323000</v>
      </c>
      <c r="CA42" s="15">
        <f>CA8+CA9+CA10+CA11+CA12+CA13+CA14</f>
        <v>102000</v>
      </c>
      <c r="CB42" s="15">
        <f>CB8+CB9+CB10+CB11+CB12+CB13+CB14</f>
        <v>17000</v>
      </c>
      <c r="CC42" s="15">
        <f>CC8+CC9+CC10+CC11+CC12+CC13+CC14</f>
        <v>340000</v>
      </c>
      <c r="CE42" s="15">
        <f>CE8+CE9+CE10+CE11+CE12+CE13+CE14</f>
        <v>51000</v>
      </c>
      <c r="CF42" s="15">
        <f>CF8+CF9+CF10+CF11+CF12+CF13+CF14</f>
        <v>0</v>
      </c>
      <c r="CG42" s="15">
        <f>CG8+CG9+CG10+CG11+CG12+CG13+CG14</f>
        <v>204000</v>
      </c>
      <c r="CI42" s="15">
        <f>CI8+CI9+CI10+CI11+CI12+CI13+CI14</f>
        <v>51000</v>
      </c>
      <c r="CJ42" s="15">
        <f>CJ8+CJ9+CJ10+CJ11+CJ12+CJ13+CJ14</f>
        <v>17000</v>
      </c>
      <c r="CK42" s="15">
        <f>CK8+CK9+CK10+CK11+CK12+CK13+CK14</f>
        <v>187000</v>
      </c>
      <c r="DQ42" s="31"/>
    </row>
    <row r="43" spans="1:136" ht="15.75" hidden="1" thickBot="1" x14ac:dyDescent="0.3">
      <c r="A43" s="103" t="s">
        <v>44</v>
      </c>
      <c r="B43" s="103"/>
      <c r="C43" s="103"/>
      <c r="D43" s="15">
        <f>D15+D16+D17+D18+D19+D20+D21+D22</f>
        <v>187000</v>
      </c>
      <c r="E43" s="15">
        <f>E15+E16+E17+E18+E19+E20+E21+E22</f>
        <v>68000</v>
      </c>
      <c r="G43" s="15">
        <f>G15+G16+G17+G18+G19+G20+G21+G22</f>
        <v>255000</v>
      </c>
      <c r="H43" s="15">
        <f>H15+H16+H17+H18+H19+H20+H21+H22</f>
        <v>85000</v>
      </c>
      <c r="J43" s="15">
        <f>J15+J16+J17+J18+J19+J20+J21+J22</f>
        <v>17000</v>
      </c>
      <c r="K43" s="15">
        <f>K15+K16+K17+K18+K19+K20+K21+K22</f>
        <v>187000</v>
      </c>
      <c r="L43" s="15">
        <f>L15+L16+L17+L18+L19+L20+L21+L22</f>
        <v>51000</v>
      </c>
      <c r="M43" s="15">
        <f>M15+M16+M17+M18+M19+M20+M21+M22</f>
        <v>17000</v>
      </c>
      <c r="O43" s="15">
        <f>O15+O16+O17+O18+O19+O20+O21+O22</f>
        <v>0</v>
      </c>
      <c r="P43" s="15">
        <f>P15+P16+P17+P18+P19+P20+P21+P22</f>
        <v>323000</v>
      </c>
      <c r="Q43" s="15">
        <f>Q15+Q16+Q17+Q18+Q19+Q20+Q21+Q22</f>
        <v>85000</v>
      </c>
      <c r="S43" s="104" t="s">
        <v>44</v>
      </c>
      <c r="T43" s="104"/>
      <c r="U43" s="104"/>
      <c r="V43" s="15">
        <f>V15+V16+V17+V18+V19+V20+V21+V22</f>
        <v>17000</v>
      </c>
      <c r="W43" s="15">
        <f>W15+W16+W17+W18+W19+W20+W21+W22</f>
        <v>204000</v>
      </c>
      <c r="X43" s="15">
        <f>X15+X16+X17+X18+X19+X20+X21+X22</f>
        <v>68000</v>
      </c>
      <c r="Z43" s="15">
        <f>Z15+Z16+Z17+Z18+Z19+Z20+Z21+Z22</f>
        <v>51000</v>
      </c>
      <c r="AA43" s="15">
        <f>AA15+AA16+AA17+AA18+AA19+AA20+AA21+AA22</f>
        <v>153000</v>
      </c>
      <c r="AB43" s="15">
        <f>AB15+AB16+AB17+AB18+AB19+AB20+AB21+AB22</f>
        <v>153000</v>
      </c>
      <c r="AD43" s="15">
        <f>AD15+AD16+AD17+AD18+AD19+AD20+AD21+AD22</f>
        <v>323000</v>
      </c>
      <c r="AE43" s="15">
        <f>AE15+AE16+AE17+AE18+AE19+AE20+AE21+AE22</f>
        <v>85000</v>
      </c>
      <c r="AG43" s="15">
        <f>AG15+AG16+AG17+AG18+AG19+AG20+AG21+AG22</f>
        <v>255000</v>
      </c>
      <c r="AH43" s="15">
        <f>AH15+AH16+AH17+AH18+AH19+AH20+AH21+AH22</f>
        <v>85000</v>
      </c>
      <c r="AI43" s="15">
        <f>AI15+AI16+AI17+AI18+AI19+AI20+AI21+AI22</f>
        <v>221000</v>
      </c>
      <c r="AK43" s="46" t="s">
        <v>44</v>
      </c>
      <c r="AL43" s="46"/>
      <c r="AM43" s="46"/>
      <c r="AN43" s="15">
        <f>AN15+AN16+AN17+AN18+AN19+AN20+AN21+AN22</f>
        <v>68000</v>
      </c>
      <c r="AO43" s="15">
        <f>AO15+AO16+AO17+AO18+AO19+AO20+AO21+AO22</f>
        <v>51000</v>
      </c>
      <c r="AP43" s="15">
        <f>AP15+AP16+AP17+AP18+AP19+AP20+AP21+AP22</f>
        <v>442000</v>
      </c>
      <c r="AR43" s="15">
        <f>AR15+AR16+AR17+AR18+AR19+AR20+AR21+AR22</f>
        <v>68000</v>
      </c>
      <c r="AS43" s="15">
        <f>AS15+AS16+AS17+AS18+AS19+AS20+AS21+AS22</f>
        <v>34000</v>
      </c>
      <c r="AT43" s="15">
        <f>AT15+AT16+AT17+AT18+AT19+AT20+AT21+AT22</f>
        <v>34000</v>
      </c>
      <c r="AV43" s="15">
        <f>AV15+AV16+AV17+AV18+AV19+AV20+AV21+AV22</f>
        <v>17000</v>
      </c>
      <c r="AW43" s="15">
        <f>AW15+AW16+AW17+AW18+AW19+AW20+AW21+AW22</f>
        <v>0</v>
      </c>
      <c r="AY43" s="15">
        <f>AY15+AY16+AY17+AY18+AY19+AY20+AY21+AY22</f>
        <v>34000</v>
      </c>
      <c r="AZ43" s="15">
        <f>AZ15+AZ16+AZ17+AZ18+AZ19+AZ20+AZ21+AZ22</f>
        <v>17000</v>
      </c>
      <c r="BA43" s="15">
        <f>BA15+BA16+BA17+BA18+BA19+BA20+BA21+BA22</f>
        <v>51000</v>
      </c>
      <c r="BC43" s="103" t="s">
        <v>44</v>
      </c>
      <c r="BD43" s="103"/>
      <c r="BE43" s="103"/>
      <c r="BF43" s="15">
        <f>BF15+BF16+BF17+BF18+BF19+BF20+BF21+BF22</f>
        <v>170000</v>
      </c>
      <c r="BG43" s="15">
        <f>BG15+BG16+BG17+BG18+BG19+BG20+BG21+BG22</f>
        <v>34000</v>
      </c>
      <c r="BH43" s="15">
        <f>BH15+BH16+BH17+BH18+BH19+BH20+BH21+BH22</f>
        <v>204000</v>
      </c>
      <c r="BJ43" s="15">
        <f>BJ15+BJ16+BJ17+BJ18+BJ19+BJ20+BJ21+BJ22</f>
        <v>34000</v>
      </c>
      <c r="BK43" s="15">
        <f>BK15+BK16+BK17+BK18+BK19+BK20+BK21+BK22</f>
        <v>17000</v>
      </c>
      <c r="BM43" s="15">
        <f>BM15+BM16+BM17+BM18+BM19+BM20+BM21+BM22</f>
        <v>0</v>
      </c>
      <c r="BN43" s="15">
        <f>BN15+BN16+BN17+BN18+BN19+BN20+BN21+BN22</f>
        <v>17000</v>
      </c>
      <c r="BO43" s="15">
        <f>BO15+BO16+BO17+BO18+BO19+BO20+BO21+BO22</f>
        <v>85000</v>
      </c>
      <c r="BQ43" s="15">
        <f>BQ15+BQ16+BQ17+BQ18+BQ19+BQ20+BQ21+BQ22</f>
        <v>34000</v>
      </c>
      <c r="BR43" s="15">
        <f>BR15+BR16+BR17+BR18+BR19+BR20+BR21+BR22</f>
        <v>68000</v>
      </c>
      <c r="BT43" s="103" t="s">
        <v>44</v>
      </c>
      <c r="BU43" s="103"/>
      <c r="BV43" s="103"/>
      <c r="BW43" s="15">
        <f>BW15+BW16+BW17+BW18+BW19+BW20+BW21+BW22</f>
        <v>119000</v>
      </c>
      <c r="BX43" s="15">
        <f>BX15+BX16+BX17+BX18+BX19+BX20+BX21+BX22</f>
        <v>34000</v>
      </c>
      <c r="BY43" s="15">
        <f>BY15+BY16+BY17+BY18+BY19+BY20+BY21+BY22</f>
        <v>425000</v>
      </c>
      <c r="CA43" s="15">
        <f>CA15+CA16+CA17+CA18+CA19+CA20+CA21+CA22</f>
        <v>153000</v>
      </c>
      <c r="CB43" s="15">
        <f>CB15+CB16+CB17+CB18+CB19+CB20+CB21+CB22</f>
        <v>34000</v>
      </c>
      <c r="CC43" s="15">
        <f>CC15+CC16+CC17+CC18+CC19+CC20+CC21+CC22</f>
        <v>357000</v>
      </c>
      <c r="CE43" s="15">
        <f>CE15+CE16+CE17+CE18+CE19+CE20+CE21+CE22</f>
        <v>136000</v>
      </c>
      <c r="CF43" s="15">
        <f>CF15+CF16+CF17+CF18+CF19+CF20+CF21+CF22</f>
        <v>17000</v>
      </c>
      <c r="CG43" s="15">
        <f>CG15+CG16+CG17+CG18+CG19+CG20+CG21+CG22</f>
        <v>204000</v>
      </c>
      <c r="CI43" s="15">
        <f>CI15+CI16+CI17+CI18+CI19+CI20+CI21+CI22</f>
        <v>68000</v>
      </c>
      <c r="CJ43" s="15">
        <f>CJ15+CJ16+CJ17+CJ18+CJ19+CJ20+CJ21+CJ22</f>
        <v>0</v>
      </c>
      <c r="CK43" s="15">
        <f>CK15+CK16+CK17+CK18+CK19+CK20+CK21+CK22</f>
        <v>187000</v>
      </c>
      <c r="DQ43" s="31"/>
    </row>
    <row r="44" spans="1:136" ht="15.75" hidden="1" thickBot="1" x14ac:dyDescent="0.3">
      <c r="A44" s="103" t="s">
        <v>45</v>
      </c>
      <c r="B44" s="103"/>
      <c r="C44" s="103"/>
      <c r="D44" s="15">
        <f>D23+D24+D25+D26+D27+D28+D29+D30</f>
        <v>187000</v>
      </c>
      <c r="E44" s="15">
        <f>E23+E24+E25+E26+E27+E28+E29+E30</f>
        <v>68000</v>
      </c>
      <c r="G44" s="15">
        <f>G23+G24+G25+G26+G27+G28+G29+G30</f>
        <v>204000</v>
      </c>
      <c r="H44" s="15">
        <f>H23+H24+H25+H26+H27+H28+H29+H30</f>
        <v>68000</v>
      </c>
      <c r="J44" s="15">
        <f>J23+J24+J25+J26+J27+J28+J29+J30</f>
        <v>34000</v>
      </c>
      <c r="K44" s="15">
        <f>K23+K24+K25+K26+K27+K28+K29+K30</f>
        <v>187000</v>
      </c>
      <c r="L44" s="15">
        <f>L23+L24+L25+L26+L27+L28+L29+L30</f>
        <v>68000</v>
      </c>
      <c r="M44" s="15">
        <f>M23+M24+M25+M26+M27+M28+M29+M30</f>
        <v>68000</v>
      </c>
      <c r="O44" s="15">
        <f>O23+O24+O25+O26+O27+O28+O29+O30</f>
        <v>0</v>
      </c>
      <c r="P44" s="15">
        <f>P23+P24+P25+P26+P27+P28+P29+P30</f>
        <v>306000</v>
      </c>
      <c r="Q44" s="15">
        <f>Q23+Q24+Q25+Q26+Q27+Q28+Q29+Q30</f>
        <v>85000</v>
      </c>
      <c r="S44" s="104" t="s">
        <v>45</v>
      </c>
      <c r="T44" s="104"/>
      <c r="U44" s="104"/>
      <c r="V44" s="15">
        <f>V23+V24+V25+V26+V27+V28+V29+V30</f>
        <v>34000</v>
      </c>
      <c r="W44" s="15">
        <f>W23+W24+W25+W26+W27+W28+W29+W30</f>
        <v>204000</v>
      </c>
      <c r="X44" s="15">
        <f>X23+X24+X25+X26+X27+X28+X29+X30</f>
        <v>68000</v>
      </c>
      <c r="Z44" s="15">
        <f>Z23+Z24+Z25+Z26+Z27+Z28+Z29+Z30</f>
        <v>51000</v>
      </c>
      <c r="AA44" s="15">
        <f>AA23+AA24+AA25+AA26+AA27+AA28+AA29+AA30</f>
        <v>153000</v>
      </c>
      <c r="AB44" s="15">
        <f>AB23+AB24+AB25+AB26+AB27+AB28+AB29+AB30</f>
        <v>153000</v>
      </c>
      <c r="AD44" s="15">
        <f>AD23+AD24+AD25+AD26+AD27+AD28+AD29+AD30</f>
        <v>357000</v>
      </c>
      <c r="AE44" s="15">
        <f>AE23+AE24+AE25+AE26+AE27+AE28+AE29+AE30</f>
        <v>102000</v>
      </c>
      <c r="AG44" s="15">
        <f>AG23+AG24+AG25+AG26+AG27+AG28+AG29+AG30</f>
        <v>289000</v>
      </c>
      <c r="AH44" s="15">
        <f>AH23+AH24+AH25+AH26+AH27+AH28+AH29+AH30</f>
        <v>85000</v>
      </c>
      <c r="AI44" s="15">
        <f>AI23+AI24+AI25+AI26+AI27+AI28+AI29+AI30</f>
        <v>238000</v>
      </c>
      <c r="AK44" s="46" t="s">
        <v>45</v>
      </c>
      <c r="AL44" s="46"/>
      <c r="AM44" s="46"/>
      <c r="AN44" s="15">
        <f>AN23+AN24+AN25+AN26+AN27+AN28+AN29+AN30</f>
        <v>68000</v>
      </c>
      <c r="AO44" s="15">
        <f>AO23+AO24+AO25+AO26+AO27+AO28+AO29+AO30</f>
        <v>34000</v>
      </c>
      <c r="AP44" s="15">
        <f>AP23+AP24+AP25+AP26+AP27+AP28+AP29+AP30</f>
        <v>459000</v>
      </c>
      <c r="AR44" s="15">
        <f>AR23+AR24+AR25+AR26+AR27+AR28+AR29+AR30</f>
        <v>68000</v>
      </c>
      <c r="AS44" s="15">
        <f>AS23+AS24+AS25+AS26+AS27+AS28+AS29+AS30</f>
        <v>17000</v>
      </c>
      <c r="AT44" s="15">
        <f>AT23+AT24+AT25+AT26+AT27+AT28+AT29+AT30</f>
        <v>17000</v>
      </c>
      <c r="AV44" s="15">
        <f>AV23+AV24+AV25+AV26+AV27+AV28+AV29+AV30</f>
        <v>34000</v>
      </c>
      <c r="AW44" s="15">
        <f>AW23+AW24+AW25+AW26+AW27+AW28+AW29+AW30</f>
        <v>17000</v>
      </c>
      <c r="AY44" s="15">
        <f>AY23+AY24+AY25+AY26+AY27+AY28+AY29+AY30</f>
        <v>17000</v>
      </c>
      <c r="AZ44" s="15">
        <f>AZ23+AZ24+AZ25+AZ26+AZ27+AZ28+AZ29+AZ30</f>
        <v>0</v>
      </c>
      <c r="BA44" s="15">
        <f>BA23+BA24+BA25+BA26+BA27+BA28+BA29+BA30</f>
        <v>34000</v>
      </c>
      <c r="BC44" s="103" t="s">
        <v>45</v>
      </c>
      <c r="BD44" s="103"/>
      <c r="BE44" s="103"/>
      <c r="BF44" s="15">
        <f>BF23+BF24+BF25+BF26+BF27+BF28+BF29+BF30</f>
        <v>102000</v>
      </c>
      <c r="BG44" s="15">
        <f>BG23+BG24+BG25+BG26+BG27+BG28+BG29+BG30</f>
        <v>34000</v>
      </c>
      <c r="BH44" s="15">
        <f>BH23+BH24+BH25+BH26+BH27+BH28+BH29+BH30</f>
        <v>170000</v>
      </c>
      <c r="BJ44" s="15">
        <f>BJ23+BJ24+BJ25+BJ26+BJ27+BJ28+BJ29+BJ30</f>
        <v>85000</v>
      </c>
      <c r="BK44" s="15">
        <f>BK23+BK24+BK25+BK26+BK27+BK28+BK29+BK30</f>
        <v>17000</v>
      </c>
      <c r="BM44" s="15">
        <f>BM23+BM24+BM25+BM26+BM27+BM28+BM29+BM30</f>
        <v>0</v>
      </c>
      <c r="BN44" s="15">
        <f>BN23+BN24+BN25+BN26+BN27+BN28+BN29+BN30</f>
        <v>0</v>
      </c>
      <c r="BO44" s="15">
        <f>BO23+BO24+BO25+BO26+BO27+BO28+BO29+BO30</f>
        <v>68000</v>
      </c>
      <c r="BQ44" s="15">
        <f>BQ23+BQ24+BQ25+BQ26+BQ27+BQ28+BQ29+BQ30</f>
        <v>34000</v>
      </c>
      <c r="BR44" s="15">
        <f>BR23+BR24+BR25+BR26+BR27+BR28+BR29+BR30</f>
        <v>51000</v>
      </c>
      <c r="BT44" s="103" t="s">
        <v>45</v>
      </c>
      <c r="BU44" s="103"/>
      <c r="BV44" s="103"/>
      <c r="BW44" s="15">
        <f>BW23+BW24+BW25+BW26+BW27+BW28+BW29+BW30</f>
        <v>119000</v>
      </c>
      <c r="BX44" s="15">
        <f>BX23+BX24+BX25+BX26+BX27+BX28+BX29+BX30</f>
        <v>17000</v>
      </c>
      <c r="BY44" s="15">
        <f>BY23+BY24+BY25+BY26+BY27+BY28+BY29+BY30</f>
        <v>442000</v>
      </c>
      <c r="CA44" s="15">
        <f>CA23+CA24+CA25+CA26+CA27+CA28+CA29+CA30</f>
        <v>136000</v>
      </c>
      <c r="CB44" s="15">
        <f>CB23+CB24+CB25+CB26+CB27+CB28+CB29+CB30</f>
        <v>34000</v>
      </c>
      <c r="CC44" s="15">
        <f>CC23+CC24+CC25+CC26+CC27+CC28+CC29+CC30</f>
        <v>425000</v>
      </c>
      <c r="CE44" s="15">
        <f>CE23+CE24+CE25+CE26+CE27+CE28+CE29+CE30</f>
        <v>85000</v>
      </c>
      <c r="CF44" s="15">
        <f>CF23+CF24+CF25+CF26+CF27+CF28+CF29+CF30</f>
        <v>17000</v>
      </c>
      <c r="CG44" s="15">
        <f>CG23+CG24+CG25+CG26+CG27+CG28+CG29+CG30</f>
        <v>221000</v>
      </c>
      <c r="CI44" s="15">
        <f>CI23+CI24+CI25+CI26+CI27+CI28+CI29+CI30</f>
        <v>68000</v>
      </c>
      <c r="CJ44" s="15">
        <f>CJ23+CJ24+CJ25+CJ26+CJ27+CJ28+CJ29+CJ30</f>
        <v>17000</v>
      </c>
      <c r="CK44" s="15">
        <f>CK23+CK24+CK25+CK26+CK27+CK28+CK29+CK30</f>
        <v>153000</v>
      </c>
      <c r="DQ44" s="31"/>
    </row>
    <row r="45" spans="1:136" ht="15.75" hidden="1" thickBot="1" x14ac:dyDescent="0.3">
      <c r="A45" s="103" t="s">
        <v>46</v>
      </c>
      <c r="B45" s="103"/>
      <c r="C45" s="103"/>
      <c r="D45" s="15">
        <f>D31+D32+D33+D34+D35+D36+D37+D38</f>
        <v>153000</v>
      </c>
      <c r="E45" s="15">
        <f>E31+E32+E33+E34+E35+E36+E37+E38</f>
        <v>51000</v>
      </c>
      <c r="G45" s="15">
        <f>G31+G32+G33+G34+G35+G36+G37+G38</f>
        <v>221000</v>
      </c>
      <c r="H45" s="15">
        <f>H31+H32+H33+H34+H35+H36+H37+H38</f>
        <v>68000</v>
      </c>
      <c r="J45" s="15">
        <f>J31+J32+J33+J34+J35+J36+J37+J38</f>
        <v>17000</v>
      </c>
      <c r="K45" s="15">
        <f>K31+K32+K33+K34+K35+K36+K37+K38</f>
        <v>119000</v>
      </c>
      <c r="L45" s="15">
        <f>L31+L32+L33+L34+L35+L36+L37+L38</f>
        <v>34000</v>
      </c>
      <c r="M45" s="15">
        <f>M31+M32+M33+M34+M35+M36+M37+M38</f>
        <v>17000</v>
      </c>
      <c r="O45" s="15">
        <f>O31+O32+O33+O34+O35+O36+O37+O38</f>
        <v>0</v>
      </c>
      <c r="P45" s="15">
        <f>P31+P32+P33+P34+P35+P36+P37+P38</f>
        <v>289000</v>
      </c>
      <c r="Q45" s="15">
        <f>Q31+Q32+Q33+Q34+Q35+Q36+Q37+Q38</f>
        <v>85000</v>
      </c>
      <c r="S45" s="104" t="s">
        <v>46</v>
      </c>
      <c r="T45" s="104"/>
      <c r="U45" s="104"/>
      <c r="V45" s="15">
        <f>V31+V32+V33+V34+V35+V36+V37+V38</f>
        <v>34000</v>
      </c>
      <c r="W45" s="15">
        <f>W31+W32+W33+W34+W35+W36+W37+W38</f>
        <v>170000</v>
      </c>
      <c r="X45" s="15">
        <f>X31+X32+X33+X34+X35+X36+X37+X38</f>
        <v>34000</v>
      </c>
      <c r="Z45" s="15">
        <f>Z31+Z32+Z33+Z34+Z35+Z36+Z37+Z38</f>
        <v>68000</v>
      </c>
      <c r="AA45" s="15">
        <f>AA31+AA32+AA33+AA34+AA35+AA36+AA37+AA38</f>
        <v>136000</v>
      </c>
      <c r="AB45" s="15">
        <f>AB31+AB32+AB33+AB34+AB35+AB36+AB37+AB38</f>
        <v>136000</v>
      </c>
      <c r="AD45" s="15">
        <f>AD31+AD32+AD33+AD34+AD35+AD36+AD37+AD38</f>
        <v>255000</v>
      </c>
      <c r="AE45" s="15">
        <f>AE31+AE32+AE33+AE34+AE35+AE36+AE37+AE38</f>
        <v>68000</v>
      </c>
      <c r="AG45" s="15">
        <f>AG31+AG32+AG33+AG34+AG35+AG36+AG37+AG38</f>
        <v>289000</v>
      </c>
      <c r="AH45" s="15">
        <f>AH31+AH32+AH33+AH34+AH35+AH36+AH37+AH38</f>
        <v>102000</v>
      </c>
      <c r="AI45" s="15">
        <f>AI31+AI32+AI33+AI34+AI35+AI36+AI37+AI38</f>
        <v>306000</v>
      </c>
      <c r="AK45" s="46" t="s">
        <v>46</v>
      </c>
      <c r="AL45" s="46"/>
      <c r="AM45" s="46"/>
      <c r="AN45" s="15">
        <f>AN31+AN32+AN33+AN34+AN35+AN36+AN37+AN38</f>
        <v>51000</v>
      </c>
      <c r="AO45" s="15">
        <f>AO31+AO32+AO33+AO34+AO35+AO36+AO37+AO38</f>
        <v>34000</v>
      </c>
      <c r="AP45" s="15">
        <f>AP31+AP32+AP33+AP34+AP35+AP36+AP37+AP38</f>
        <v>527000</v>
      </c>
      <c r="AR45" s="15">
        <f>AR31+AR32+AR33+AR34+AR35+AR36+AR37+AR38</f>
        <v>102000</v>
      </c>
      <c r="AS45" s="15">
        <f>AS31+AS32+AS33+AS34+AS35+AS36+AS37+AS38</f>
        <v>34000</v>
      </c>
      <c r="AT45" s="15">
        <f>AT31+AT32+AT33+AT34+AT35+AT36+AT37+AT38</f>
        <v>17000</v>
      </c>
      <c r="AV45" s="15">
        <f>AV31+AV32+AV33+AV34+AV35+AV36+AV37+AV38</f>
        <v>34000</v>
      </c>
      <c r="AW45" s="15">
        <f>AW31+AW32+AW33+AW34+AW35+AW36+AW37+AW38</f>
        <v>17000</v>
      </c>
      <c r="AY45" s="15">
        <f>AY31+AY32+AY33+AY34+AY35+AY36+AY37+AY38</f>
        <v>34000</v>
      </c>
      <c r="AZ45" s="15">
        <f>AZ31+AZ32+AZ33+AZ34+AZ35+AZ36+AZ37+AZ38</f>
        <v>17000</v>
      </c>
      <c r="BA45" s="15">
        <f>BA31+BA32+BA33+BA34+BA35+BA36+BA37+BA38</f>
        <v>51000</v>
      </c>
      <c r="BC45" s="103" t="s">
        <v>46</v>
      </c>
      <c r="BD45" s="103"/>
      <c r="BE45" s="103"/>
      <c r="BF45" s="15">
        <f>BF31+BF32+BF33+BF34+BF35+BF36+BF37+BF38</f>
        <v>51000</v>
      </c>
      <c r="BG45" s="15">
        <f>BG31+BG32+BG33+BG34+BG35+BG36+BG37+BG38</f>
        <v>17000</v>
      </c>
      <c r="BH45" s="15">
        <f>BH31+BH32+BH33+BH34+BH35+BH36+BH37+BH38</f>
        <v>187000</v>
      </c>
      <c r="BJ45" s="15">
        <f>BJ31+BJ32+BJ33+BJ34+BJ35+BJ36+BJ37+BJ38</f>
        <v>51000</v>
      </c>
      <c r="BK45" s="15">
        <f>BK31+BK32+BK33+BK34+BK35+BK36+BK37+BK38</f>
        <v>0</v>
      </c>
      <c r="BM45" s="15">
        <f>BM31+BM32+BM33+BM34+BM35+BM36+BM37+BM38</f>
        <v>17000</v>
      </c>
      <c r="BN45" s="15">
        <f>BN31+BN32+BN33+BN34+BN35+BN36+BN37+BN38</f>
        <v>0</v>
      </c>
      <c r="BO45" s="15">
        <f>BO31+BO32+BO33+BO34+BO35+BO36+BO37+BO38</f>
        <v>51000</v>
      </c>
      <c r="BQ45" s="15">
        <f>BQ31+BQ32+BQ33+BQ34+BQ35+BQ36+BQ37+BQ38</f>
        <v>17000</v>
      </c>
      <c r="BR45" s="15">
        <f>BR31+BR32+BR33+BR34+BR35+BR36+BR37+BR38</f>
        <v>17000</v>
      </c>
      <c r="BT45" s="103" t="s">
        <v>46</v>
      </c>
      <c r="BU45" s="103"/>
      <c r="BV45" s="103"/>
      <c r="BW45" s="15">
        <f>BW24+BW25+BW26+BW27+BW28+BW29+BW30+BW31</f>
        <v>119000</v>
      </c>
      <c r="BX45" s="15">
        <f>BX24+BX25+BX26+BX27+BX28+BX29+BX30+BX31</f>
        <v>17000</v>
      </c>
      <c r="BY45" s="15">
        <f>BY31+BY32+BY33+BY34+BY35+BY36+BY37+BY38</f>
        <v>408000</v>
      </c>
      <c r="CA45" s="15">
        <f>CA31+CA32+CA33+CA34+CA35+CA36+CA37+CA38</f>
        <v>119000</v>
      </c>
      <c r="CB45" s="15">
        <f>CB31+CB32+CB33+CB34+CB35+CB36+CB37+CB38</f>
        <v>17000</v>
      </c>
      <c r="CC45" s="15">
        <f>CC31+CC32+CC33+CC34+CC35+CC36+CC37+CC38</f>
        <v>391000</v>
      </c>
      <c r="CE45" s="15">
        <f>CE31+CE32+CE33+CE34+CE35+CE36+CE37+CE38</f>
        <v>85000</v>
      </c>
      <c r="CF45" s="15">
        <f>CF31+CF32+CF33+CF34+CF35+CF36+CF37+CF38</f>
        <v>17000</v>
      </c>
      <c r="CG45" s="15">
        <f>CG31+CG32+CG33+CG34+CG35+CG36+CG37+CG38</f>
        <v>204000</v>
      </c>
      <c r="CI45" s="15">
        <f>CI31+CI32+CI33+CI34+CI35+CI36+CI37+CI38</f>
        <v>51000</v>
      </c>
      <c r="CJ45" s="15">
        <f>CJ31+CJ32+CJ33+CJ34+CJ35+CJ36+CJ37+CJ38</f>
        <v>0</v>
      </c>
      <c r="CK45" s="15">
        <f>CK31+CK32+CK33+CK34+CK35+CK36+CK37+CK38</f>
        <v>204000</v>
      </c>
      <c r="DQ45" s="31"/>
    </row>
    <row r="46" spans="1:136" x14ac:dyDescent="0.2">
      <c r="BW46" s="31"/>
      <c r="BX46" s="31"/>
      <c r="BY46" s="31"/>
      <c r="DQ46" s="31"/>
    </row>
    <row r="47" spans="1:136" x14ac:dyDescent="0.2">
      <c r="U47" s="31"/>
      <c r="AP47" s="31"/>
      <c r="BA47" s="31"/>
    </row>
    <row r="48" spans="1:136" x14ac:dyDescent="0.2">
      <c r="U48" s="31"/>
    </row>
    <row r="49" spans="21:21" x14ac:dyDescent="0.2">
      <c r="U49" s="31"/>
    </row>
    <row r="50" spans="21:21" x14ac:dyDescent="0.2">
      <c r="U50" s="31"/>
    </row>
  </sheetData>
  <mergeCells count="75">
    <mergeCell ref="CP4:CQ4"/>
    <mergeCell ref="CM6:CM7"/>
    <mergeCell ref="CN6:CN7"/>
    <mergeCell ref="CO6:CO7"/>
    <mergeCell ref="CM40:CO40"/>
    <mergeCell ref="Z4:AA4"/>
    <mergeCell ref="AD4:AE4"/>
    <mergeCell ref="AG4:AH4"/>
    <mergeCell ref="C4:D4"/>
    <mergeCell ref="G4:H4"/>
    <mergeCell ref="K4:L4"/>
    <mergeCell ref="O4:P4"/>
    <mergeCell ref="U4:V4"/>
    <mergeCell ref="CI4:CJ4"/>
    <mergeCell ref="AM4:AN4"/>
    <mergeCell ref="AR4:AS4"/>
    <mergeCell ref="AV4:AW4"/>
    <mergeCell ref="AY4:AZ4"/>
    <mergeCell ref="BE4:BF4"/>
    <mergeCell ref="BJ4:BK4"/>
    <mergeCell ref="BM4:BN4"/>
    <mergeCell ref="BQ4:BR4"/>
    <mergeCell ref="BW4:BX4"/>
    <mergeCell ref="CA4:CB4"/>
    <mergeCell ref="CE4:CF4"/>
    <mergeCell ref="BT45:BV45"/>
    <mergeCell ref="A42:C42"/>
    <mergeCell ref="S42:U42"/>
    <mergeCell ref="BC42:BE42"/>
    <mergeCell ref="BT42:BV42"/>
    <mergeCell ref="A43:C43"/>
    <mergeCell ref="S43:U43"/>
    <mergeCell ref="BC43:BE43"/>
    <mergeCell ref="BT43:BV43"/>
    <mergeCell ref="U6:U7"/>
    <mergeCell ref="A45:C45"/>
    <mergeCell ref="S45:U45"/>
    <mergeCell ref="BC45:BE45"/>
    <mergeCell ref="S6:S7"/>
    <mergeCell ref="T6:T7"/>
    <mergeCell ref="A6:A7"/>
    <mergeCell ref="B6:B7"/>
    <mergeCell ref="C6:C7"/>
    <mergeCell ref="CY4:CZ4"/>
    <mergeCell ref="CU4:CV4"/>
    <mergeCell ref="A44:C44"/>
    <mergeCell ref="S44:U44"/>
    <mergeCell ref="BC44:BE44"/>
    <mergeCell ref="BT44:BV44"/>
    <mergeCell ref="A40:C40"/>
    <mergeCell ref="S40:U40"/>
    <mergeCell ref="BC40:BE40"/>
    <mergeCell ref="BT40:BV40"/>
    <mergeCell ref="BV6:BV7"/>
    <mergeCell ref="BT6:BT7"/>
    <mergeCell ref="BU6:BU7"/>
    <mergeCell ref="BC6:BC7"/>
    <mergeCell ref="BD6:BD7"/>
    <mergeCell ref="BE6:BE7"/>
    <mergeCell ref="DH40:DJ40"/>
    <mergeCell ref="DB4:DC4"/>
    <mergeCell ref="DE4:DF4"/>
    <mergeCell ref="DK4:DL4"/>
    <mergeCell ref="DN4:DO4"/>
    <mergeCell ref="DR4:DS4"/>
    <mergeCell ref="DU4:DV4"/>
    <mergeCell ref="DX4:DY4"/>
    <mergeCell ref="DH6:DH7"/>
    <mergeCell ref="DI6:DI7"/>
    <mergeCell ref="DJ6:DJ7"/>
    <mergeCell ref="EA6:EA7"/>
    <mergeCell ref="EB6:EB7"/>
    <mergeCell ref="EC6:EC7"/>
    <mergeCell ref="EA40:EC40"/>
    <mergeCell ref="EA4:EF4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4" orientation="landscape" r:id="rId1"/>
  <colBreaks count="5" manualBreakCount="5">
    <brk id="17" max="40" man="1"/>
    <brk id="35" max="1048575" man="1"/>
    <brk id="54" max="1048575" man="1"/>
    <brk id="70" max="40" man="1"/>
    <brk id="90" max="40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47"/>
  <sheetViews>
    <sheetView rightToLeft="1" zoomScale="70" zoomScaleNormal="70" workbookViewId="0">
      <pane xSplit="3" ySplit="7" topLeftCell="D11" activePane="bottomRight" state="frozen"/>
      <selection pane="topRight" activeCell="D1" sqref="D1"/>
      <selection pane="bottomLeft" activeCell="A8" sqref="A8"/>
      <selection pane="bottomRight" activeCell="F38" sqref="F38"/>
    </sheetView>
  </sheetViews>
  <sheetFormatPr defaultRowHeight="14.25" x14ac:dyDescent="0.2"/>
  <cols>
    <col min="1" max="1" width="3.375" customWidth="1"/>
    <col min="2" max="2" width="13.25" customWidth="1"/>
    <col min="13" max="13" width="12.75" customWidth="1"/>
    <col min="16" max="16" width="11.75" customWidth="1"/>
    <col min="17" max="17" width="10.125" customWidth="1"/>
    <col min="26" max="26" width="9" style="11"/>
  </cols>
  <sheetData>
    <row r="3" spans="1:26" ht="23.25" x14ac:dyDescent="0.35">
      <c r="J3" s="135" t="s">
        <v>22</v>
      </c>
      <c r="K3" s="135"/>
      <c r="L3" s="14"/>
    </row>
    <row r="5" spans="1:26" ht="15" thickBot="1" x14ac:dyDescent="0.25"/>
    <row r="6" spans="1:26" ht="15.75" thickBot="1" x14ac:dyDescent="0.25">
      <c r="A6" s="97" t="s">
        <v>0</v>
      </c>
      <c r="B6" s="97" t="s">
        <v>1</v>
      </c>
      <c r="C6" s="97" t="s">
        <v>11</v>
      </c>
      <c r="D6" s="138" t="s">
        <v>2</v>
      </c>
      <c r="E6" s="139"/>
      <c r="F6" s="139"/>
      <c r="G6" s="140"/>
      <c r="H6" s="138" t="s">
        <v>3</v>
      </c>
      <c r="I6" s="139"/>
      <c r="J6" s="139"/>
      <c r="K6" s="140"/>
      <c r="L6" s="138" t="s">
        <v>4</v>
      </c>
      <c r="M6" s="139"/>
      <c r="N6" s="139"/>
      <c r="O6" s="140"/>
      <c r="P6" s="138" t="s">
        <v>5</v>
      </c>
      <c r="Q6" s="139"/>
      <c r="R6" s="139"/>
      <c r="S6" s="140"/>
      <c r="T6" s="136" t="s">
        <v>40</v>
      </c>
      <c r="U6" s="136" t="s">
        <v>41</v>
      </c>
      <c r="V6" s="138" t="s">
        <v>6</v>
      </c>
      <c r="W6" s="140"/>
      <c r="X6" s="134" t="s">
        <v>7</v>
      </c>
      <c r="Z6"/>
    </row>
    <row r="7" spans="1:26" ht="31.5" customHeight="1" thickBot="1" x14ac:dyDescent="0.25">
      <c r="A7" s="98"/>
      <c r="B7" s="98"/>
      <c r="C7" s="98"/>
      <c r="D7" s="13" t="s">
        <v>47</v>
      </c>
      <c r="E7" s="1" t="s">
        <v>49</v>
      </c>
      <c r="F7" s="1" t="s">
        <v>8</v>
      </c>
      <c r="G7" s="1" t="s">
        <v>9</v>
      </c>
      <c r="H7" s="13" t="s">
        <v>47</v>
      </c>
      <c r="I7" s="1" t="s">
        <v>49</v>
      </c>
      <c r="J7" s="1" t="s">
        <v>8</v>
      </c>
      <c r="K7" s="1" t="s">
        <v>9</v>
      </c>
      <c r="L7" s="13" t="s">
        <v>47</v>
      </c>
      <c r="M7" s="1" t="s">
        <v>49</v>
      </c>
      <c r="N7" s="1" t="s">
        <v>8</v>
      </c>
      <c r="O7" s="1" t="s">
        <v>9</v>
      </c>
      <c r="P7" s="13" t="s">
        <v>47</v>
      </c>
      <c r="Q7" s="1" t="s">
        <v>49</v>
      </c>
      <c r="R7" s="1" t="s">
        <v>8</v>
      </c>
      <c r="S7" s="1" t="s">
        <v>9</v>
      </c>
      <c r="T7" s="137"/>
      <c r="U7" s="137"/>
      <c r="V7" s="1" t="s">
        <v>10</v>
      </c>
      <c r="W7" s="7" t="s">
        <v>50</v>
      </c>
      <c r="X7" s="134"/>
      <c r="Z7"/>
    </row>
    <row r="8" spans="1:26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الصباحي'!$F$11*1000</f>
        <v>0</v>
      </c>
      <c r="E8" s="2">
        <f>[2]المبيعات!$C$10</f>
        <v>4173</v>
      </c>
      <c r="F8" s="3">
        <f t="shared" ref="F8:F23" si="0">E8*5.5</f>
        <v>22951.5</v>
      </c>
      <c r="G8" s="3">
        <f>E8*0.25</f>
        <v>1043.25</v>
      </c>
      <c r="H8" s="3">
        <f>'[2]التمام الصباحي'!$L$11*1000</f>
        <v>17000</v>
      </c>
      <c r="I8" s="2">
        <f>[2]المبيعات!$F$10</f>
        <v>26275</v>
      </c>
      <c r="J8" s="3">
        <f t="shared" ref="J8:J23" si="1">I8*6.75</f>
        <v>177356.25</v>
      </c>
      <c r="K8" s="3">
        <f>I8*0.33</f>
        <v>8670.75</v>
      </c>
      <c r="L8" s="3">
        <f>'[2]التمام الصباحي'!$R$11*1000</f>
        <v>0</v>
      </c>
      <c r="M8" s="2">
        <f>[2]المبيعات!$I$10</f>
        <v>9557</v>
      </c>
      <c r="N8" s="3">
        <f t="shared" ref="N8:N23" si="2">M8*7.75</f>
        <v>74066.75</v>
      </c>
      <c r="O8" s="3">
        <f>M8*0.45</f>
        <v>4300.6500000000005</v>
      </c>
      <c r="P8" s="3">
        <f>'[2]التمام الصباحي'!$X$11*1000</f>
        <v>0</v>
      </c>
      <c r="Q8" s="2">
        <f>[2]المبيعات!$L$10</f>
        <v>3931</v>
      </c>
      <c r="R8" s="3">
        <f t="shared" ref="R8:R23" si="3">Q8*5.5</f>
        <v>21620.5</v>
      </c>
      <c r="S8" s="3">
        <f>Q8*0.26</f>
        <v>1022.0600000000001</v>
      </c>
      <c r="T8" s="8">
        <f t="shared" ref="T8:T38" si="4">J8+N8+R8</f>
        <v>273043.5</v>
      </c>
      <c r="U8" s="8">
        <f t="shared" ref="U8:U38" si="5">K8+O8+S8</f>
        <v>13993.460000000001</v>
      </c>
      <c r="V8" s="3">
        <f t="shared" ref="V8:V23" si="6">(F8+J8+N8+R8)/100</f>
        <v>2959.95</v>
      </c>
      <c r="W8" s="32">
        <f>[2]المبيعات!$P$10</f>
        <v>3382</v>
      </c>
      <c r="X8" s="12">
        <f t="shared" ref="X8:X38" si="7">W8-V8</f>
        <v>422.05000000000018</v>
      </c>
      <c r="Z8"/>
    </row>
    <row r="9" spans="1:26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الصباحي'!$F$11*1000</f>
        <v>0</v>
      </c>
      <c r="E9" s="2">
        <f>[3]المبيعات!$C$10</f>
        <v>2685</v>
      </c>
      <c r="F9" s="3">
        <f t="shared" si="0"/>
        <v>14767.5</v>
      </c>
      <c r="G9" s="3">
        <f t="shared" ref="G9:G38" si="8">E9*0.25</f>
        <v>671.25</v>
      </c>
      <c r="H9" s="3">
        <f>'[3]التمام الصباحي'!$L$11*1000</f>
        <v>0</v>
      </c>
      <c r="I9" s="2">
        <f>[3]المبيعات!$F$10</f>
        <v>16750</v>
      </c>
      <c r="J9" s="3">
        <f t="shared" si="1"/>
        <v>113062.5</v>
      </c>
      <c r="K9" s="3">
        <f t="shared" ref="K9:K38" si="9">I9*0.33</f>
        <v>5527.5</v>
      </c>
      <c r="L9" s="3">
        <f>'[3]التمام الصباحي'!$R$11*1000</f>
        <v>0</v>
      </c>
      <c r="M9" s="2">
        <f>[3]المبيعات!$I$10</f>
        <v>5461</v>
      </c>
      <c r="N9" s="3">
        <f t="shared" si="2"/>
        <v>42322.75</v>
      </c>
      <c r="O9" s="3">
        <f t="shared" ref="O9:O38" si="10">M9*0.45</f>
        <v>2457.4500000000003</v>
      </c>
      <c r="P9" s="3">
        <f>'[3]التمام الصباحي'!$X$11*1000</f>
        <v>0</v>
      </c>
      <c r="Q9" s="2">
        <f>[3]المبيعات!$L$10</f>
        <v>2402</v>
      </c>
      <c r="R9" s="3">
        <f t="shared" si="3"/>
        <v>13211</v>
      </c>
      <c r="S9" s="3">
        <f t="shared" ref="S9:S38" si="11">Q9*0.26</f>
        <v>624.52</v>
      </c>
      <c r="T9" s="8">
        <f t="shared" si="4"/>
        <v>168596.25</v>
      </c>
      <c r="U9" s="8">
        <f t="shared" si="5"/>
        <v>8609.4700000000012</v>
      </c>
      <c r="V9" s="3">
        <f t="shared" si="6"/>
        <v>1833.6375</v>
      </c>
      <c r="W9" s="9">
        <f>[3]المبيعات!$P$10</f>
        <v>1926</v>
      </c>
      <c r="X9" s="12">
        <f t="shared" si="7"/>
        <v>92.362499999999955</v>
      </c>
      <c r="Z9"/>
    </row>
    <row r="10" spans="1:26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الصباحي'!$F$11*1000</f>
        <v>0</v>
      </c>
      <c r="E10" s="2">
        <f>[4]المبيعات!$C$10</f>
        <v>3663</v>
      </c>
      <c r="F10" s="3">
        <f t="shared" si="0"/>
        <v>20146.5</v>
      </c>
      <c r="G10" s="3">
        <f t="shared" si="8"/>
        <v>915.75</v>
      </c>
      <c r="H10" s="3">
        <f>'[4]التمام الصباحي'!$L$11*1000</f>
        <v>34000</v>
      </c>
      <c r="I10" s="2">
        <f>[4]المبيعات!$F$10</f>
        <v>21432</v>
      </c>
      <c r="J10" s="3">
        <f t="shared" si="1"/>
        <v>144666</v>
      </c>
      <c r="K10" s="3">
        <f t="shared" si="9"/>
        <v>7072.56</v>
      </c>
      <c r="L10" s="3">
        <f>'[4]التمام الصباحي'!$R$11*1000</f>
        <v>17000</v>
      </c>
      <c r="M10" s="2">
        <f>[4]المبيعات!$I$10</f>
        <v>6147</v>
      </c>
      <c r="N10" s="3">
        <f t="shared" si="2"/>
        <v>47639.25</v>
      </c>
      <c r="O10" s="3">
        <f t="shared" si="10"/>
        <v>2766.15</v>
      </c>
      <c r="P10" s="3">
        <f>'[4]التمام الصباحي'!$X$11*1000</f>
        <v>0</v>
      </c>
      <c r="Q10" s="2">
        <f>[4]المبيعات!$L$10</f>
        <v>5383</v>
      </c>
      <c r="R10" s="3">
        <f t="shared" si="3"/>
        <v>29606.5</v>
      </c>
      <c r="S10" s="3">
        <f t="shared" si="11"/>
        <v>1399.5800000000002</v>
      </c>
      <c r="T10" s="8">
        <f t="shared" si="4"/>
        <v>221911.75</v>
      </c>
      <c r="U10" s="8">
        <f t="shared" si="5"/>
        <v>11238.29</v>
      </c>
      <c r="V10" s="3">
        <f t="shared" si="6"/>
        <v>2420.5825</v>
      </c>
      <c r="W10" s="9">
        <f>[4]المبيعات!$P$10</f>
        <v>3480</v>
      </c>
      <c r="X10" s="12">
        <f t="shared" si="7"/>
        <v>1059.4175</v>
      </c>
      <c r="Z10"/>
    </row>
    <row r="11" spans="1:26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الصباحي'!$F$11*1000</f>
        <v>0</v>
      </c>
      <c r="E11" s="2">
        <f>[5]المبيعات!$C$10</f>
        <v>3803</v>
      </c>
      <c r="F11" s="3">
        <f t="shared" si="0"/>
        <v>20916.5</v>
      </c>
      <c r="G11" s="3">
        <f t="shared" si="8"/>
        <v>950.75</v>
      </c>
      <c r="H11" s="3">
        <f>'[5]التمام الصباحي'!$L$11*1000</f>
        <v>17000</v>
      </c>
      <c r="I11" s="2">
        <f>[5]المبيعات!$F$10</f>
        <v>23083</v>
      </c>
      <c r="J11" s="3">
        <f t="shared" si="1"/>
        <v>155810.25</v>
      </c>
      <c r="K11" s="3">
        <f t="shared" si="9"/>
        <v>7617.39</v>
      </c>
      <c r="L11" s="3">
        <f>'[5]التمام الصباحي'!$R$11*1000</f>
        <v>17000</v>
      </c>
      <c r="M11" s="2">
        <f>[5]المبيعات!$I$10</f>
        <v>8268</v>
      </c>
      <c r="N11" s="3">
        <f t="shared" si="2"/>
        <v>64077</v>
      </c>
      <c r="O11" s="3">
        <f t="shared" si="10"/>
        <v>3720.6</v>
      </c>
      <c r="P11" s="3">
        <f>'[5]التمام الصباحي'!$X$11*1000</f>
        <v>17000</v>
      </c>
      <c r="Q11" s="2">
        <f>[5]المبيعات!$L$10</f>
        <v>4820</v>
      </c>
      <c r="R11" s="3">
        <f t="shared" si="3"/>
        <v>26510</v>
      </c>
      <c r="S11" s="3">
        <f t="shared" si="11"/>
        <v>1253.2</v>
      </c>
      <c r="T11" s="8">
        <f t="shared" si="4"/>
        <v>246397.25</v>
      </c>
      <c r="U11" s="8">
        <f t="shared" si="5"/>
        <v>12591.19</v>
      </c>
      <c r="V11" s="3">
        <f t="shared" si="6"/>
        <v>2673.1374999999998</v>
      </c>
      <c r="W11" s="9">
        <f>[5]المبيعات!$P$10</f>
        <v>2150</v>
      </c>
      <c r="X11" s="12">
        <f t="shared" si="7"/>
        <v>-523.13749999999982</v>
      </c>
      <c r="Z11"/>
    </row>
    <row r="12" spans="1:26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الصباحي'!$F$11*1000</f>
        <v>17000</v>
      </c>
      <c r="E12" s="2">
        <f>[6]المبيعات!$C$10</f>
        <v>2719</v>
      </c>
      <c r="F12" s="3">
        <f t="shared" si="0"/>
        <v>14954.5</v>
      </c>
      <c r="G12" s="3">
        <f t="shared" si="8"/>
        <v>679.75</v>
      </c>
      <c r="H12" s="3">
        <f>'[6]التمام الصباحي'!$L$11*1000</f>
        <v>51000</v>
      </c>
      <c r="I12" s="2">
        <f>[6]المبيعات!$F$10</f>
        <v>23541</v>
      </c>
      <c r="J12" s="3">
        <f t="shared" si="1"/>
        <v>158901.75</v>
      </c>
      <c r="K12" s="3">
        <f t="shared" si="9"/>
        <v>7768.5300000000007</v>
      </c>
      <c r="L12" s="3">
        <f>'[6]التمام الصباحي'!$R$11*1000</f>
        <v>0</v>
      </c>
      <c r="M12" s="2">
        <f>[6]المبيعات!$I$10</f>
        <v>7419</v>
      </c>
      <c r="N12" s="3">
        <f t="shared" si="2"/>
        <v>57497.25</v>
      </c>
      <c r="O12" s="3">
        <f t="shared" si="10"/>
        <v>3338.55</v>
      </c>
      <c r="P12" s="3">
        <f>'[6]التمام الصباحي'!$X$11*1000</f>
        <v>0</v>
      </c>
      <c r="Q12" s="2">
        <f>[6]المبيعات!$L$10</f>
        <v>3301</v>
      </c>
      <c r="R12" s="3">
        <f t="shared" si="3"/>
        <v>18155.5</v>
      </c>
      <c r="S12" s="3">
        <f t="shared" si="11"/>
        <v>858.26</v>
      </c>
      <c r="T12" s="8">
        <f t="shared" si="4"/>
        <v>234554.5</v>
      </c>
      <c r="U12" s="8">
        <f t="shared" si="5"/>
        <v>11965.340000000002</v>
      </c>
      <c r="V12" s="3">
        <f t="shared" si="6"/>
        <v>2495.09</v>
      </c>
      <c r="W12" s="9">
        <f>[6]المبيعات!$P$10</f>
        <v>3166</v>
      </c>
      <c r="X12" s="12">
        <f t="shared" si="7"/>
        <v>670.90999999999985</v>
      </c>
      <c r="Z12"/>
    </row>
    <row r="13" spans="1:26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الصباحي'!$F$11*1000</f>
        <v>17000</v>
      </c>
      <c r="E13" s="2">
        <f>[7]المبيعات!$C$10</f>
        <v>3311</v>
      </c>
      <c r="F13" s="3">
        <f t="shared" si="0"/>
        <v>18210.5</v>
      </c>
      <c r="G13" s="3">
        <f t="shared" si="8"/>
        <v>827.75</v>
      </c>
      <c r="H13" s="3">
        <f>'[7]التمام الصباحي'!$L$11*1000</f>
        <v>34000</v>
      </c>
      <c r="I13" s="2">
        <f>[7]المبيعات!$F$10</f>
        <v>23871</v>
      </c>
      <c r="J13" s="3">
        <f t="shared" si="1"/>
        <v>161129.25</v>
      </c>
      <c r="K13" s="3">
        <f t="shared" si="9"/>
        <v>7877.43</v>
      </c>
      <c r="L13" s="3">
        <f>'[7]التمام الصباحي'!$R$11*1000</f>
        <v>17000</v>
      </c>
      <c r="M13" s="2">
        <f>[7]المبيعات!$I$10</f>
        <v>8342</v>
      </c>
      <c r="N13" s="3">
        <f t="shared" si="2"/>
        <v>64650.5</v>
      </c>
      <c r="O13" s="3">
        <f t="shared" si="10"/>
        <v>3753.9</v>
      </c>
      <c r="P13" s="3">
        <f>'[7]التمام الصباحي'!$X$11*1000</f>
        <v>0</v>
      </c>
      <c r="Q13" s="2">
        <f>[7]المبيعات!$L$10</f>
        <v>3847</v>
      </c>
      <c r="R13" s="3">
        <f t="shared" si="3"/>
        <v>21158.5</v>
      </c>
      <c r="S13" s="3">
        <f t="shared" si="11"/>
        <v>1000.22</v>
      </c>
      <c r="T13" s="8">
        <f t="shared" si="4"/>
        <v>246938.25</v>
      </c>
      <c r="U13" s="8">
        <f t="shared" si="5"/>
        <v>12631.55</v>
      </c>
      <c r="V13" s="3">
        <f t="shared" si="6"/>
        <v>2651.4875000000002</v>
      </c>
      <c r="W13" s="9">
        <f>[7]المبيعات!$P$10</f>
        <v>3340</v>
      </c>
      <c r="X13" s="12">
        <f t="shared" si="7"/>
        <v>688.51249999999982</v>
      </c>
      <c r="Z13"/>
    </row>
    <row r="14" spans="1:26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الصباحي'!$F$11*1000</f>
        <v>0</v>
      </c>
      <c r="E14" s="2">
        <f>[8]المبيعات!$C$10</f>
        <v>3424</v>
      </c>
      <c r="F14" s="3">
        <f t="shared" si="0"/>
        <v>18832</v>
      </c>
      <c r="G14" s="3">
        <f t="shared" si="8"/>
        <v>856</v>
      </c>
      <c r="H14" s="3">
        <f>'[8]التمام الصباحي'!$L$11*1000</f>
        <v>17000</v>
      </c>
      <c r="I14" s="2">
        <f>[8]المبيعات!$F$10</f>
        <v>22124</v>
      </c>
      <c r="J14" s="3">
        <f t="shared" si="1"/>
        <v>149337</v>
      </c>
      <c r="K14" s="3">
        <f t="shared" si="9"/>
        <v>7300.92</v>
      </c>
      <c r="L14" s="3">
        <f>'[8]التمام الصباحي'!$R$11*1000</f>
        <v>0</v>
      </c>
      <c r="M14" s="2">
        <f>[8]المبيعات!$I$10</f>
        <v>8631</v>
      </c>
      <c r="N14" s="3">
        <f t="shared" si="2"/>
        <v>66890.25</v>
      </c>
      <c r="O14" s="3">
        <f t="shared" si="10"/>
        <v>3883.9500000000003</v>
      </c>
      <c r="P14" s="3">
        <f>'[8]التمام الصباحي'!$X$11*1000</f>
        <v>0</v>
      </c>
      <c r="Q14" s="2">
        <f>[8]المبيعات!$L$10</f>
        <v>2672</v>
      </c>
      <c r="R14" s="3">
        <f t="shared" si="3"/>
        <v>14696</v>
      </c>
      <c r="S14" s="3">
        <f t="shared" si="11"/>
        <v>694.72</v>
      </c>
      <c r="T14" s="8">
        <f t="shared" si="4"/>
        <v>230923.25</v>
      </c>
      <c r="U14" s="8">
        <f t="shared" si="5"/>
        <v>11879.59</v>
      </c>
      <c r="V14" s="3">
        <f t="shared" si="6"/>
        <v>2497.5524999999998</v>
      </c>
      <c r="W14" s="9">
        <f>[8]المبيعات!$P$10</f>
        <v>3126</v>
      </c>
      <c r="X14" s="12">
        <f t="shared" si="7"/>
        <v>628.44750000000022</v>
      </c>
      <c r="Z14"/>
    </row>
    <row r="15" spans="1:26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الصباحي'!$F$11*1000</f>
        <v>0</v>
      </c>
      <c r="E15" s="2">
        <f>[9]المبيعات!$C$10</f>
        <v>3634</v>
      </c>
      <c r="F15" s="3">
        <f t="shared" si="0"/>
        <v>19987</v>
      </c>
      <c r="G15" s="3">
        <f t="shared" si="8"/>
        <v>908.5</v>
      </c>
      <c r="H15" s="3">
        <f>'[9]التمام الصباحي'!$L$11*1000</f>
        <v>34000</v>
      </c>
      <c r="I15" s="2">
        <f>[9]المبيعات!$F$10</f>
        <v>27704</v>
      </c>
      <c r="J15" s="3">
        <f t="shared" si="1"/>
        <v>187002</v>
      </c>
      <c r="K15" s="3">
        <f t="shared" si="9"/>
        <v>9142.32</v>
      </c>
      <c r="L15" s="3">
        <f>'[9]التمام الصباحي'!$R$11*1000</f>
        <v>17000</v>
      </c>
      <c r="M15" s="2">
        <f>[9]المبيعات!$I$10</f>
        <v>8078</v>
      </c>
      <c r="N15" s="3">
        <f t="shared" si="2"/>
        <v>62604.5</v>
      </c>
      <c r="O15" s="3">
        <f t="shared" si="10"/>
        <v>3635.1</v>
      </c>
      <c r="P15" s="3">
        <f>'[9]التمام الصباحي'!$X$11*1000</f>
        <v>0</v>
      </c>
      <c r="Q15" s="2">
        <f>[9]المبيعات!$L$10</f>
        <v>3116</v>
      </c>
      <c r="R15" s="3">
        <f t="shared" si="3"/>
        <v>17138</v>
      </c>
      <c r="S15" s="3">
        <f t="shared" si="11"/>
        <v>810.16000000000008</v>
      </c>
      <c r="T15" s="8">
        <f t="shared" si="4"/>
        <v>266744.5</v>
      </c>
      <c r="U15" s="8">
        <f t="shared" si="5"/>
        <v>13587.58</v>
      </c>
      <c r="V15" s="3">
        <f t="shared" si="6"/>
        <v>2867.3150000000001</v>
      </c>
      <c r="W15" s="9">
        <f>[9]المبيعات!$P$10</f>
        <v>3560</v>
      </c>
      <c r="X15" s="12">
        <f t="shared" si="7"/>
        <v>692.68499999999995</v>
      </c>
      <c r="Z15"/>
    </row>
    <row r="16" spans="1:26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الصباحي'!$F$11*1000</f>
        <v>0</v>
      </c>
      <c r="E16" s="2">
        <f>[10]المبيعات!$C$10</f>
        <v>3237</v>
      </c>
      <c r="F16" s="3">
        <f t="shared" si="0"/>
        <v>17803.5</v>
      </c>
      <c r="G16" s="3">
        <f t="shared" si="8"/>
        <v>809.25</v>
      </c>
      <c r="H16" s="3">
        <f>'[10]التمام الصباحي'!$L$11*1000</f>
        <v>17000</v>
      </c>
      <c r="I16" s="2">
        <f>[10]المبيعات!$F$10</f>
        <v>20829</v>
      </c>
      <c r="J16" s="3">
        <f t="shared" si="1"/>
        <v>140595.75</v>
      </c>
      <c r="K16" s="3">
        <f t="shared" si="9"/>
        <v>6873.5700000000006</v>
      </c>
      <c r="L16" s="3">
        <f>'[10]التمام الصباحي'!$R$11*1000</f>
        <v>0</v>
      </c>
      <c r="M16" s="2">
        <f>[10]المبيعات!$I$10</f>
        <v>8014</v>
      </c>
      <c r="N16" s="3">
        <f t="shared" si="2"/>
        <v>62108.5</v>
      </c>
      <c r="O16" s="3">
        <f t="shared" si="10"/>
        <v>3606.3</v>
      </c>
      <c r="P16" s="3">
        <f>'[10]التمام الصباحي'!$X$11*1000</f>
        <v>0</v>
      </c>
      <c r="Q16" s="2">
        <f>[10]المبيعات!$L$10</f>
        <v>5432</v>
      </c>
      <c r="R16" s="3">
        <f t="shared" si="3"/>
        <v>29876</v>
      </c>
      <c r="S16" s="3">
        <f t="shared" si="11"/>
        <v>1412.32</v>
      </c>
      <c r="T16" s="8">
        <f t="shared" si="4"/>
        <v>232580.25</v>
      </c>
      <c r="U16" s="8">
        <f t="shared" si="5"/>
        <v>11892.19</v>
      </c>
      <c r="V16" s="3">
        <f t="shared" si="6"/>
        <v>2503.8375000000001</v>
      </c>
      <c r="W16" s="9">
        <f>[10]المبيعات!$P$10</f>
        <v>3080</v>
      </c>
      <c r="X16" s="12">
        <f t="shared" si="7"/>
        <v>576.16249999999991</v>
      </c>
      <c r="Z16"/>
    </row>
    <row r="17" spans="1:26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الصباحي'!$F$11*1000</f>
        <v>0</v>
      </c>
      <c r="E17" s="2">
        <f>[11]المبيعات!$C$10</f>
        <v>3084</v>
      </c>
      <c r="F17" s="3">
        <f t="shared" si="0"/>
        <v>16962</v>
      </c>
      <c r="G17" s="3">
        <f t="shared" si="8"/>
        <v>771</v>
      </c>
      <c r="H17" s="3">
        <f>'[11]التمام الصباحي'!$L$11*1000</f>
        <v>17000</v>
      </c>
      <c r="I17" s="2">
        <f>[11]المبيعات!$F$10</f>
        <v>24229</v>
      </c>
      <c r="J17" s="3">
        <f t="shared" si="1"/>
        <v>163545.75</v>
      </c>
      <c r="K17" s="3">
        <f t="shared" si="9"/>
        <v>7995.5700000000006</v>
      </c>
      <c r="L17" s="3">
        <f>'[11]التمام الصباحي'!$R$11*1000</f>
        <v>0</v>
      </c>
      <c r="M17" s="2">
        <f>[11]المبيعات!$I$10</f>
        <v>7116</v>
      </c>
      <c r="N17" s="3">
        <f t="shared" si="2"/>
        <v>55149</v>
      </c>
      <c r="O17" s="3">
        <f t="shared" si="10"/>
        <v>3202.2000000000003</v>
      </c>
      <c r="P17" s="3">
        <f>'[11]التمام الصباحي'!$X$11*1000</f>
        <v>17000</v>
      </c>
      <c r="Q17" s="2">
        <f>[11]المبيعات!$L$10</f>
        <v>5677</v>
      </c>
      <c r="R17" s="3">
        <f t="shared" si="3"/>
        <v>31223.5</v>
      </c>
      <c r="S17" s="3">
        <f t="shared" si="11"/>
        <v>1476.02</v>
      </c>
      <c r="T17" s="8">
        <f t="shared" si="4"/>
        <v>249918.25</v>
      </c>
      <c r="U17" s="8">
        <f t="shared" si="5"/>
        <v>12673.79</v>
      </c>
      <c r="V17" s="3">
        <f t="shared" si="6"/>
        <v>2668.8024999999998</v>
      </c>
      <c r="W17" s="9">
        <f>[11]المبيعات!$P$10</f>
        <v>3350</v>
      </c>
      <c r="X17" s="12">
        <f t="shared" si="7"/>
        <v>681.19750000000022</v>
      </c>
      <c r="Z17"/>
    </row>
    <row r="18" spans="1:26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الصباحي'!$F$11*1000</f>
        <v>17000</v>
      </c>
      <c r="E18" s="2">
        <f>[12]المبيعات!$C$10</f>
        <v>3556</v>
      </c>
      <c r="F18" s="3">
        <f t="shared" si="0"/>
        <v>19558</v>
      </c>
      <c r="G18" s="3">
        <f t="shared" si="8"/>
        <v>889</v>
      </c>
      <c r="H18" s="3">
        <f>'[12]التمام الصباحي'!$L$11*1000</f>
        <v>34000</v>
      </c>
      <c r="I18" s="2">
        <f>[12]المبيعات!$F$10</f>
        <v>20147</v>
      </c>
      <c r="J18" s="3">
        <f t="shared" si="1"/>
        <v>135992.25</v>
      </c>
      <c r="K18" s="3">
        <f t="shared" si="9"/>
        <v>6648.51</v>
      </c>
      <c r="L18" s="3">
        <f>'[12]التمام الصباحي'!$R$11*1000</f>
        <v>17000</v>
      </c>
      <c r="M18" s="2">
        <f>[12]المبيعات!$I$10</f>
        <v>7798</v>
      </c>
      <c r="N18" s="3">
        <f t="shared" si="2"/>
        <v>60434.5</v>
      </c>
      <c r="O18" s="3">
        <f t="shared" si="10"/>
        <v>3509.1</v>
      </c>
      <c r="P18" s="3">
        <f>'[12]التمام الصباحي'!$X$11*1000</f>
        <v>0</v>
      </c>
      <c r="Q18" s="2">
        <f>[12]المبيعات!$L$10</f>
        <v>5078</v>
      </c>
      <c r="R18" s="3">
        <f t="shared" si="3"/>
        <v>27929</v>
      </c>
      <c r="S18" s="3">
        <f t="shared" si="11"/>
        <v>1320.28</v>
      </c>
      <c r="T18" s="8">
        <f t="shared" si="4"/>
        <v>224355.75</v>
      </c>
      <c r="U18" s="8">
        <f t="shared" si="5"/>
        <v>11477.890000000001</v>
      </c>
      <c r="V18" s="3">
        <f t="shared" si="6"/>
        <v>2439.1374999999998</v>
      </c>
      <c r="W18" s="9">
        <f>[12]المبيعات!$P$10</f>
        <v>2646</v>
      </c>
      <c r="X18" s="12">
        <f t="shared" si="7"/>
        <v>206.86250000000018</v>
      </c>
      <c r="Z18"/>
    </row>
    <row r="19" spans="1:26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الصباحي'!$F$11*1000</f>
        <v>0</v>
      </c>
      <c r="E19" s="2">
        <f>[13]المبيعات!$C$10</f>
        <v>2457</v>
      </c>
      <c r="F19" s="3">
        <f t="shared" si="0"/>
        <v>13513.5</v>
      </c>
      <c r="G19" s="3">
        <f t="shared" si="8"/>
        <v>614.25</v>
      </c>
      <c r="H19" s="3">
        <f>'[13]التمام الصباحي'!$L$11*1000</f>
        <v>17000</v>
      </c>
      <c r="I19" s="2">
        <f>[13]المبيعات!$F$10</f>
        <v>22554</v>
      </c>
      <c r="J19" s="3">
        <f t="shared" si="1"/>
        <v>152239.5</v>
      </c>
      <c r="K19" s="3">
        <f t="shared" si="9"/>
        <v>7442.8200000000006</v>
      </c>
      <c r="L19" s="3">
        <f>'[13]التمام الصباحي'!$R$11*1000</f>
        <v>0</v>
      </c>
      <c r="M19" s="2">
        <f>[13]المبيعات!$I$10</f>
        <v>6572</v>
      </c>
      <c r="N19" s="3">
        <f t="shared" si="2"/>
        <v>50933</v>
      </c>
      <c r="O19" s="3">
        <f t="shared" si="10"/>
        <v>2957.4</v>
      </c>
      <c r="P19" s="3">
        <f>'[13]التمام الصباحي'!$X$11*1000</f>
        <v>0</v>
      </c>
      <c r="Q19" s="2">
        <f>[13]المبيعات!$L$10</f>
        <v>2621</v>
      </c>
      <c r="R19" s="3">
        <f t="shared" si="3"/>
        <v>14415.5</v>
      </c>
      <c r="S19" s="3">
        <f t="shared" si="11"/>
        <v>681.46</v>
      </c>
      <c r="T19" s="8">
        <f t="shared" si="4"/>
        <v>217588</v>
      </c>
      <c r="U19" s="8">
        <f t="shared" si="5"/>
        <v>11081.68</v>
      </c>
      <c r="V19" s="3">
        <f t="shared" si="6"/>
        <v>2311.0149999999999</v>
      </c>
      <c r="W19" s="9">
        <f>[13]المبيعات!$P$10</f>
        <v>2695</v>
      </c>
      <c r="X19" s="12">
        <f t="shared" si="7"/>
        <v>383.98500000000013</v>
      </c>
      <c r="Z19"/>
    </row>
    <row r="20" spans="1:26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الصباحي'!$F$11*1000</f>
        <v>0</v>
      </c>
      <c r="E20" s="2">
        <f>[14]المبيعات!$C$10</f>
        <v>2446</v>
      </c>
      <c r="F20" s="3">
        <f t="shared" si="0"/>
        <v>13453</v>
      </c>
      <c r="G20" s="3">
        <f t="shared" si="8"/>
        <v>611.5</v>
      </c>
      <c r="H20" s="3">
        <f>'[14]التمام الصباحي'!$L$11*1000</f>
        <v>17000</v>
      </c>
      <c r="I20" s="2">
        <f>[14]المبيعات!$F$10</f>
        <v>21406</v>
      </c>
      <c r="J20" s="3">
        <f t="shared" si="1"/>
        <v>144490.5</v>
      </c>
      <c r="K20" s="3">
        <f t="shared" si="9"/>
        <v>7063.9800000000005</v>
      </c>
      <c r="L20" s="3">
        <f>'[14]التمام الصباحي'!$R$11*1000</f>
        <v>17000</v>
      </c>
      <c r="M20" s="2">
        <f>[14]المبيعات!$I$10</f>
        <v>8584</v>
      </c>
      <c r="N20" s="3">
        <f t="shared" si="2"/>
        <v>66526</v>
      </c>
      <c r="O20" s="3">
        <f t="shared" si="10"/>
        <v>3862.8</v>
      </c>
      <c r="P20" s="3">
        <f>'[14]التمام الصباحي'!$X$11*1000</f>
        <v>0</v>
      </c>
      <c r="Q20" s="2">
        <f>[14]المبيعات!$L$10</f>
        <v>4905</v>
      </c>
      <c r="R20" s="3">
        <f t="shared" si="3"/>
        <v>26977.5</v>
      </c>
      <c r="S20" s="3">
        <f t="shared" si="11"/>
        <v>1275.3</v>
      </c>
      <c r="T20" s="8">
        <f t="shared" si="4"/>
        <v>237994</v>
      </c>
      <c r="U20" s="8">
        <f t="shared" si="5"/>
        <v>12202.08</v>
      </c>
      <c r="V20" s="3">
        <f t="shared" si="6"/>
        <v>2514.4699999999998</v>
      </c>
      <c r="W20" s="9">
        <f>[14]المبيعات!$P$10</f>
        <v>2680</v>
      </c>
      <c r="X20" s="12">
        <f t="shared" si="7"/>
        <v>165.5300000000002</v>
      </c>
      <c r="Z20"/>
    </row>
    <row r="21" spans="1:26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الصباحي'!$F$11*1000</f>
        <v>0</v>
      </c>
      <c r="E21" s="2">
        <f>[15]المبيعات!$C$10</f>
        <v>2883</v>
      </c>
      <c r="F21" s="3">
        <f t="shared" si="0"/>
        <v>15856.5</v>
      </c>
      <c r="G21" s="3">
        <f t="shared" si="8"/>
        <v>720.75</v>
      </c>
      <c r="H21" s="3">
        <f>'[15]التمام الصباحي'!$L$11*1000</f>
        <v>34000</v>
      </c>
      <c r="I21" s="2">
        <f>[15]المبيعات!$F$10</f>
        <v>23511</v>
      </c>
      <c r="J21" s="3">
        <f t="shared" si="1"/>
        <v>158699.25</v>
      </c>
      <c r="K21" s="3">
        <f t="shared" si="9"/>
        <v>7758.63</v>
      </c>
      <c r="L21" s="3">
        <f>'[15]التمام الصباحي'!$R$11*1000</f>
        <v>0</v>
      </c>
      <c r="M21" s="2">
        <f>[15]المبيعات!$I$10</f>
        <v>8651</v>
      </c>
      <c r="N21" s="3">
        <f t="shared" si="2"/>
        <v>67045.25</v>
      </c>
      <c r="O21" s="3">
        <f t="shared" si="10"/>
        <v>3892.9500000000003</v>
      </c>
      <c r="P21" s="3">
        <f>'[15]التمام الصباحي'!$X$11*1000</f>
        <v>0</v>
      </c>
      <c r="Q21" s="2">
        <f>[15]المبيعات!$L$10</f>
        <v>2006</v>
      </c>
      <c r="R21" s="3">
        <f t="shared" si="3"/>
        <v>11033</v>
      </c>
      <c r="S21" s="3">
        <f t="shared" si="11"/>
        <v>521.56000000000006</v>
      </c>
      <c r="T21" s="8">
        <f t="shared" si="4"/>
        <v>236777.5</v>
      </c>
      <c r="U21" s="8">
        <f t="shared" si="5"/>
        <v>12173.14</v>
      </c>
      <c r="V21" s="3">
        <f t="shared" si="6"/>
        <v>2526.34</v>
      </c>
      <c r="W21" s="9">
        <f>[15]المبيعات!$P$10</f>
        <v>2700</v>
      </c>
      <c r="X21" s="12">
        <f t="shared" si="7"/>
        <v>173.65999999999985</v>
      </c>
      <c r="Z21"/>
    </row>
    <row r="22" spans="1:26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الصباحي'!$F$11*1000</f>
        <v>0</v>
      </c>
      <c r="E22" s="2">
        <f>[16]المبيعات!$C$10</f>
        <v>3678</v>
      </c>
      <c r="F22" s="3">
        <f t="shared" si="0"/>
        <v>20229</v>
      </c>
      <c r="G22" s="3">
        <f t="shared" si="8"/>
        <v>919.5</v>
      </c>
      <c r="H22" s="3">
        <f>'[16]التمام الصباحي'!$L$11*1000</f>
        <v>17000</v>
      </c>
      <c r="I22" s="2">
        <f>[16]المبيعات!$F$10</f>
        <v>23946</v>
      </c>
      <c r="J22" s="3">
        <f t="shared" si="1"/>
        <v>161635.5</v>
      </c>
      <c r="K22" s="3">
        <f t="shared" si="9"/>
        <v>7902.18</v>
      </c>
      <c r="L22" s="3">
        <f>'[16]التمام الصباحي'!$R$11*1000</f>
        <v>17000</v>
      </c>
      <c r="M22" s="2">
        <f>[16]المبيعات!$I$10</f>
        <v>8021</v>
      </c>
      <c r="N22" s="3">
        <f t="shared" si="2"/>
        <v>62162.75</v>
      </c>
      <c r="O22" s="3">
        <f t="shared" si="10"/>
        <v>3609.4500000000003</v>
      </c>
      <c r="P22" s="3">
        <f>'[16]التمام الصباحي'!$X$11*1000</f>
        <v>0</v>
      </c>
      <c r="Q22" s="2">
        <f>[16]المبيعات!$L$10</f>
        <v>3638</v>
      </c>
      <c r="R22" s="3">
        <f t="shared" si="3"/>
        <v>20009</v>
      </c>
      <c r="S22" s="3">
        <f t="shared" si="11"/>
        <v>945.88</v>
      </c>
      <c r="T22" s="8">
        <f t="shared" si="4"/>
        <v>243807.25</v>
      </c>
      <c r="U22" s="8">
        <f t="shared" si="5"/>
        <v>12457.51</v>
      </c>
      <c r="V22" s="3">
        <f t="shared" si="6"/>
        <v>2640.3625000000002</v>
      </c>
      <c r="W22" s="9">
        <f>[16]المبيعات!$P$10</f>
        <v>2800</v>
      </c>
      <c r="X22" s="12">
        <f t="shared" si="7"/>
        <v>159.63749999999982</v>
      </c>
      <c r="Z22"/>
    </row>
    <row r="23" spans="1:26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الصباحي'!$F$11*1000</f>
        <v>17000</v>
      </c>
      <c r="E23" s="2">
        <f>[17]المبيعات!$C$10</f>
        <v>2808</v>
      </c>
      <c r="F23" s="3">
        <f t="shared" si="0"/>
        <v>15444</v>
      </c>
      <c r="G23" s="3">
        <f t="shared" si="8"/>
        <v>702</v>
      </c>
      <c r="H23" s="3">
        <f>'[17]التمام الصباحي'!$L$11*1000</f>
        <v>34000</v>
      </c>
      <c r="I23" s="2">
        <f>[17]المبيعات!$F$10</f>
        <v>23278</v>
      </c>
      <c r="J23" s="3">
        <f t="shared" si="1"/>
        <v>157126.5</v>
      </c>
      <c r="K23" s="3">
        <f t="shared" si="9"/>
        <v>7681.7400000000007</v>
      </c>
      <c r="L23" s="3">
        <f>'[17]التمام الصباحي'!$R$11*1000</f>
        <v>0</v>
      </c>
      <c r="M23" s="2">
        <f>[17]المبيعات!$I$10</f>
        <v>6843</v>
      </c>
      <c r="N23" s="3">
        <f t="shared" si="2"/>
        <v>53033.25</v>
      </c>
      <c r="O23" s="3">
        <f t="shared" si="10"/>
        <v>3079.35</v>
      </c>
      <c r="P23" s="3">
        <f>'[17]التمام الصباحي'!$X$11*1000</f>
        <v>0</v>
      </c>
      <c r="Q23" s="2">
        <f>[17]المبيعات!$L$10</f>
        <v>4487</v>
      </c>
      <c r="R23" s="3">
        <f t="shared" si="3"/>
        <v>24678.5</v>
      </c>
      <c r="S23" s="3">
        <f t="shared" si="11"/>
        <v>1166.6200000000001</v>
      </c>
      <c r="T23" s="8">
        <f t="shared" si="4"/>
        <v>234838.25</v>
      </c>
      <c r="U23" s="8">
        <f t="shared" si="5"/>
        <v>11927.710000000001</v>
      </c>
      <c r="V23" s="3">
        <f t="shared" si="6"/>
        <v>2502.8225000000002</v>
      </c>
      <c r="W23" s="9">
        <f>[17]المبيعات!$P$10</f>
        <v>3000</v>
      </c>
      <c r="X23" s="12">
        <f t="shared" si="7"/>
        <v>497.17749999999978</v>
      </c>
      <c r="Z23"/>
    </row>
    <row r="24" spans="1:26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الصباحي'!$F$11*1000</f>
        <v>0</v>
      </c>
      <c r="E24" s="3">
        <f>[18]المبيعات!$C$10</f>
        <v>2753</v>
      </c>
      <c r="F24" s="3">
        <f>E24*5.5</f>
        <v>15141.5</v>
      </c>
      <c r="G24" s="3">
        <f t="shared" si="8"/>
        <v>688.25</v>
      </c>
      <c r="H24" s="3">
        <f>'[18]التمام الصباحي'!$L$11*1000</f>
        <v>17000</v>
      </c>
      <c r="I24" s="3">
        <f>[18]المبيعات!$F$10</f>
        <v>19407</v>
      </c>
      <c r="J24" s="3">
        <f>I24*6.75</f>
        <v>130997.25</v>
      </c>
      <c r="K24" s="3">
        <f t="shared" si="9"/>
        <v>6404.31</v>
      </c>
      <c r="L24" s="3">
        <f>'[18]التمام الصباحي'!$R$11*1000</f>
        <v>0</v>
      </c>
      <c r="M24" s="3">
        <f>[18]المبيعات!$I$10</f>
        <v>5923</v>
      </c>
      <c r="N24" s="3">
        <f>M24*7.75</f>
        <v>45903.25</v>
      </c>
      <c r="O24" s="3">
        <f t="shared" si="10"/>
        <v>2665.35</v>
      </c>
      <c r="P24" s="3">
        <f>'[18]التمام الصباحي'!$X$11*1000</f>
        <v>34000</v>
      </c>
      <c r="Q24" s="3">
        <f>[18]المبيعات!$L$10</f>
        <v>4036</v>
      </c>
      <c r="R24" s="3">
        <f>Q24*5.5</f>
        <v>22198</v>
      </c>
      <c r="S24" s="3">
        <f t="shared" si="11"/>
        <v>1049.3600000000001</v>
      </c>
      <c r="T24" s="8">
        <f t="shared" si="4"/>
        <v>199098.5</v>
      </c>
      <c r="U24" s="8">
        <f t="shared" si="5"/>
        <v>10119.02</v>
      </c>
      <c r="V24" s="3">
        <f>(F24+J24+N24+R24)/100</f>
        <v>2142.4</v>
      </c>
      <c r="W24" s="9">
        <f>[18]المبيعات!$P$10</f>
        <v>2310</v>
      </c>
      <c r="X24" s="12">
        <f t="shared" si="7"/>
        <v>167.59999999999991</v>
      </c>
      <c r="Z24"/>
    </row>
    <row r="25" spans="1:26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الصباحي'!$F$11*1000</f>
        <v>0</v>
      </c>
      <c r="E25" s="3">
        <f>[19]المبيعات!$C$10</f>
        <v>2650</v>
      </c>
      <c r="F25" s="3">
        <f t="shared" ref="F25:F38" si="12">E25*5.5</f>
        <v>14575</v>
      </c>
      <c r="G25" s="3">
        <f t="shared" si="8"/>
        <v>662.5</v>
      </c>
      <c r="H25" s="3">
        <f>'[19]التمام الصباحي'!$L$11*1000</f>
        <v>17000</v>
      </c>
      <c r="I25" s="3">
        <f>[19]المبيعات!$F$10</f>
        <v>22069</v>
      </c>
      <c r="J25" s="3">
        <f t="shared" ref="J25:J38" si="13">I25*6.75</f>
        <v>148965.75</v>
      </c>
      <c r="K25" s="3">
        <f t="shared" si="9"/>
        <v>7282.77</v>
      </c>
      <c r="L25" s="3">
        <f>'[19]التمام الصباحي'!$R$11*1000</f>
        <v>17000</v>
      </c>
      <c r="M25" s="3">
        <f>[19]المبيعات!$I$10</f>
        <v>6488</v>
      </c>
      <c r="N25" s="3">
        <f t="shared" ref="N25:N38" si="14">M25*7.75</f>
        <v>50282</v>
      </c>
      <c r="O25" s="3">
        <f t="shared" si="10"/>
        <v>2919.6</v>
      </c>
      <c r="P25" s="3">
        <f>'[19]التمام الصباحي'!$X$11*1000</f>
        <v>0</v>
      </c>
      <c r="Q25" s="3">
        <f>[19]المبيعات!$L$10</f>
        <v>5773</v>
      </c>
      <c r="R25" s="3">
        <f t="shared" ref="R25:R38" si="15">Q25*5.5</f>
        <v>31751.5</v>
      </c>
      <c r="S25" s="3">
        <f t="shared" si="11"/>
        <v>1500.98</v>
      </c>
      <c r="T25" s="8">
        <f t="shared" si="4"/>
        <v>230999.25</v>
      </c>
      <c r="U25" s="8">
        <f t="shared" si="5"/>
        <v>11703.35</v>
      </c>
      <c r="V25" s="3">
        <f t="shared" ref="V25:V38" si="16">(F25+J25+N25+R25)/100</f>
        <v>2455.7424999999998</v>
      </c>
      <c r="W25" s="9">
        <f>[19]المبيعات!$P$10</f>
        <v>2790</v>
      </c>
      <c r="X25" s="12">
        <f t="shared" si="7"/>
        <v>334.25750000000016</v>
      </c>
      <c r="Z25"/>
    </row>
    <row r="26" spans="1:26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الصباحي'!$F$11*1000</f>
        <v>0</v>
      </c>
      <c r="E26" s="3">
        <f>[20]المبيعات!$C$10</f>
        <v>3051</v>
      </c>
      <c r="F26" s="3">
        <f t="shared" si="12"/>
        <v>16780.5</v>
      </c>
      <c r="G26" s="3">
        <f t="shared" si="8"/>
        <v>762.75</v>
      </c>
      <c r="H26" s="3">
        <f>'[20]التمام الصباحي'!$L$11*1000</f>
        <v>0</v>
      </c>
      <c r="I26" s="3">
        <f>[20]المبيعات!$F$10</f>
        <v>21770</v>
      </c>
      <c r="J26" s="3">
        <f t="shared" si="13"/>
        <v>146947.5</v>
      </c>
      <c r="K26" s="3">
        <f t="shared" si="9"/>
        <v>7184.1</v>
      </c>
      <c r="L26" s="3">
        <f>'[20]التمام الصباحي'!$R$11*1000</f>
        <v>0</v>
      </c>
      <c r="M26" s="3">
        <f>[20]المبيعات!$I$10</f>
        <v>6206</v>
      </c>
      <c r="N26" s="3">
        <f t="shared" si="14"/>
        <v>48096.5</v>
      </c>
      <c r="O26" s="3">
        <f t="shared" si="10"/>
        <v>2792.7000000000003</v>
      </c>
      <c r="P26" s="3">
        <f>'[20]التمام الصباحي'!$X$11*1000</f>
        <v>0</v>
      </c>
      <c r="Q26" s="3">
        <f>[20]المبيعات!$L$10</f>
        <v>5914</v>
      </c>
      <c r="R26" s="3">
        <f t="shared" si="15"/>
        <v>32527</v>
      </c>
      <c r="S26" s="3">
        <f t="shared" si="11"/>
        <v>1537.64</v>
      </c>
      <c r="T26" s="8">
        <f t="shared" si="4"/>
        <v>227571</v>
      </c>
      <c r="U26" s="8">
        <f t="shared" si="5"/>
        <v>11514.44</v>
      </c>
      <c r="V26" s="3">
        <f t="shared" si="16"/>
        <v>2443.5149999999999</v>
      </c>
      <c r="W26" s="9">
        <f>[20]المبيعات!$P$10</f>
        <v>3235</v>
      </c>
      <c r="X26" s="12">
        <f t="shared" si="7"/>
        <v>791.48500000000013</v>
      </c>
      <c r="Z26"/>
    </row>
    <row r="27" spans="1:26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الصباحي'!$F$11*1000</f>
        <v>0</v>
      </c>
      <c r="E27" s="3">
        <f>[21]المبيعات!$C$10</f>
        <v>2965</v>
      </c>
      <c r="F27" s="3">
        <f t="shared" si="12"/>
        <v>16307.5</v>
      </c>
      <c r="G27" s="3">
        <f t="shared" si="8"/>
        <v>741.25</v>
      </c>
      <c r="H27" s="3">
        <f>'[21]التمام الصباحي'!$L$11*1000</f>
        <v>34000</v>
      </c>
      <c r="I27" s="3">
        <f>[21]المبيعات!$F$10</f>
        <v>20630</v>
      </c>
      <c r="J27" s="3">
        <f t="shared" si="13"/>
        <v>139252.5</v>
      </c>
      <c r="K27" s="3">
        <f t="shared" si="9"/>
        <v>6807.9000000000005</v>
      </c>
      <c r="L27" s="3">
        <f>'[21]التمام الصباحي'!$R$11*1000</f>
        <v>17000</v>
      </c>
      <c r="M27" s="3">
        <f>[21]المبيعات!$I$10</f>
        <v>7541</v>
      </c>
      <c r="N27" s="3">
        <f t="shared" si="14"/>
        <v>58442.75</v>
      </c>
      <c r="O27" s="3">
        <f t="shared" si="10"/>
        <v>3393.4500000000003</v>
      </c>
      <c r="P27" s="3">
        <f>'[21]التمام الصباحي'!$X$11*1000</f>
        <v>0</v>
      </c>
      <c r="Q27" s="3">
        <f>[21]المبيعات!$L$10</f>
        <v>3825</v>
      </c>
      <c r="R27" s="3">
        <f t="shared" si="15"/>
        <v>21037.5</v>
      </c>
      <c r="S27" s="3">
        <f t="shared" si="11"/>
        <v>994.5</v>
      </c>
      <c r="T27" s="8">
        <f t="shared" si="4"/>
        <v>218732.75</v>
      </c>
      <c r="U27" s="8">
        <f t="shared" si="5"/>
        <v>11195.85</v>
      </c>
      <c r="V27" s="3">
        <f t="shared" si="16"/>
        <v>2350.4025000000001</v>
      </c>
      <c r="W27" s="9">
        <f>[21]المبيعات!$P$10</f>
        <v>2500</v>
      </c>
      <c r="X27" s="12">
        <f t="shared" si="7"/>
        <v>149.59749999999985</v>
      </c>
      <c r="Z27"/>
    </row>
    <row r="28" spans="1:26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الصباحي'!$F$11*1000</f>
        <v>0</v>
      </c>
      <c r="E28" s="3">
        <f>[22]المبيعات!$C$10</f>
        <v>3762</v>
      </c>
      <c r="F28" s="3">
        <f t="shared" si="12"/>
        <v>20691</v>
      </c>
      <c r="G28" s="3">
        <f t="shared" si="8"/>
        <v>940.5</v>
      </c>
      <c r="H28" s="3">
        <f>'[22]التمام الصباحي'!$L$11*1000</f>
        <v>17000</v>
      </c>
      <c r="I28" s="3">
        <f>[22]المبيعات!$F$10</f>
        <v>22641</v>
      </c>
      <c r="J28" s="3">
        <f t="shared" si="13"/>
        <v>152826.75</v>
      </c>
      <c r="K28" s="3">
        <f t="shared" si="9"/>
        <v>7471.5300000000007</v>
      </c>
      <c r="L28" s="3">
        <f>'[22]التمام الصباحي'!$R$11*1000</f>
        <v>0</v>
      </c>
      <c r="M28" s="3">
        <f>[22]المبيعات!$I$10</f>
        <v>8434</v>
      </c>
      <c r="N28" s="3">
        <f t="shared" si="14"/>
        <v>65363.5</v>
      </c>
      <c r="O28" s="3">
        <f t="shared" si="10"/>
        <v>3795.3</v>
      </c>
      <c r="P28" s="3">
        <f>'[22]التمام الصباحي'!$X$11*1000</f>
        <v>17000</v>
      </c>
      <c r="Q28" s="3">
        <f>[22]المبيعات!$L$10</f>
        <v>2667</v>
      </c>
      <c r="R28" s="3">
        <f t="shared" si="15"/>
        <v>14668.5</v>
      </c>
      <c r="S28" s="3">
        <f t="shared" si="11"/>
        <v>693.42000000000007</v>
      </c>
      <c r="T28" s="8">
        <f t="shared" si="4"/>
        <v>232858.75</v>
      </c>
      <c r="U28" s="8">
        <f t="shared" si="5"/>
        <v>11960.250000000002</v>
      </c>
      <c r="V28" s="3">
        <f t="shared" si="16"/>
        <v>2535.4974999999999</v>
      </c>
      <c r="W28" s="9">
        <f>[22]المبيعات!$P$10</f>
        <v>2850</v>
      </c>
      <c r="X28" s="12">
        <f t="shared" si="7"/>
        <v>314.50250000000005</v>
      </c>
      <c r="Z28"/>
    </row>
    <row r="29" spans="1:26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الصباحي'!$F$11*1000</f>
        <v>17000</v>
      </c>
      <c r="E29" s="3">
        <f>[23]المبيعات!$C$10</f>
        <v>4374</v>
      </c>
      <c r="F29" s="3">
        <f t="shared" si="12"/>
        <v>24057</v>
      </c>
      <c r="G29" s="3">
        <f t="shared" si="8"/>
        <v>1093.5</v>
      </c>
      <c r="H29" s="3">
        <f>'[23]التمام الصباحي'!$L$11*1000</f>
        <v>51000</v>
      </c>
      <c r="I29" s="3">
        <f>[23]المبيعات!$F$10</f>
        <v>27391</v>
      </c>
      <c r="J29" s="3">
        <f t="shared" si="13"/>
        <v>184889.25</v>
      </c>
      <c r="K29" s="3">
        <f t="shared" si="9"/>
        <v>9039.0300000000007</v>
      </c>
      <c r="L29" s="3">
        <f>'[23]التمام الصباحي'!$R$11*1000</f>
        <v>17000</v>
      </c>
      <c r="M29" s="3">
        <f>[23]المبيعات!$I$10</f>
        <v>8452</v>
      </c>
      <c r="N29" s="3">
        <f t="shared" si="14"/>
        <v>65503</v>
      </c>
      <c r="O29" s="3">
        <f t="shared" si="10"/>
        <v>3803.4</v>
      </c>
      <c r="P29" s="3">
        <f>'[23]التمام الصباحي'!$X$11*1000</f>
        <v>17000</v>
      </c>
      <c r="Q29" s="3">
        <f>[23]المبيعات!$L$10</f>
        <v>4660</v>
      </c>
      <c r="R29" s="3">
        <f t="shared" si="15"/>
        <v>25630</v>
      </c>
      <c r="S29" s="3">
        <f t="shared" si="11"/>
        <v>1211.6000000000001</v>
      </c>
      <c r="T29" s="8">
        <f t="shared" si="4"/>
        <v>276022.25</v>
      </c>
      <c r="U29" s="8">
        <f t="shared" si="5"/>
        <v>14054.03</v>
      </c>
      <c r="V29" s="3">
        <f t="shared" si="16"/>
        <v>3000.7925</v>
      </c>
      <c r="W29" s="9">
        <f>[23]المبيعات!$P$10</f>
        <v>3200</v>
      </c>
      <c r="X29" s="12">
        <f t="shared" si="7"/>
        <v>199.20749999999998</v>
      </c>
      <c r="Z29"/>
    </row>
    <row r="30" spans="1:26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الصباحي'!$F$11*1000</f>
        <v>0</v>
      </c>
      <c r="E30" s="3">
        <f>[24]المبيعات!$C$10</f>
        <v>2805</v>
      </c>
      <c r="F30" s="3">
        <f t="shared" si="12"/>
        <v>15427.5</v>
      </c>
      <c r="G30" s="3">
        <f t="shared" si="8"/>
        <v>701.25</v>
      </c>
      <c r="H30" s="3">
        <f>'[24]التمام الصباحي'!$L$11*1000</f>
        <v>17000</v>
      </c>
      <c r="I30" s="3">
        <f>[24]المبيعات!$F$10</f>
        <v>19819</v>
      </c>
      <c r="J30" s="3">
        <f t="shared" si="13"/>
        <v>133778.25</v>
      </c>
      <c r="K30" s="3">
        <f t="shared" si="9"/>
        <v>6540.27</v>
      </c>
      <c r="L30" s="3">
        <f>'[24]التمام الصباحي'!$R$11*1000</f>
        <v>0</v>
      </c>
      <c r="M30" s="3">
        <f>[24]المبيعات!$I$10</f>
        <v>6005</v>
      </c>
      <c r="N30" s="3">
        <f t="shared" si="14"/>
        <v>46538.75</v>
      </c>
      <c r="O30" s="3">
        <f t="shared" si="10"/>
        <v>2702.25</v>
      </c>
      <c r="P30" s="3">
        <f>'[24]التمام الصباحي'!$X$11*1000</f>
        <v>0</v>
      </c>
      <c r="Q30" s="3">
        <f>[24]المبيعات!$L$10</f>
        <v>4181</v>
      </c>
      <c r="R30" s="3">
        <f t="shared" si="15"/>
        <v>22995.5</v>
      </c>
      <c r="S30" s="3">
        <f t="shared" si="11"/>
        <v>1087.06</v>
      </c>
      <c r="T30" s="8">
        <f t="shared" si="4"/>
        <v>203312.5</v>
      </c>
      <c r="U30" s="8">
        <f t="shared" si="5"/>
        <v>10329.58</v>
      </c>
      <c r="V30" s="3">
        <f t="shared" si="16"/>
        <v>2187.4</v>
      </c>
      <c r="W30" s="9">
        <f>[24]المبيعات!$P$10</f>
        <v>2650</v>
      </c>
      <c r="X30" s="12">
        <f t="shared" si="7"/>
        <v>462.59999999999991</v>
      </c>
      <c r="Z30"/>
    </row>
    <row r="31" spans="1:26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الصباحي'!$F$11*1000</f>
        <v>0</v>
      </c>
      <c r="E31" s="3">
        <f>[25]المبيعات!$C$10</f>
        <v>2593</v>
      </c>
      <c r="F31" s="3">
        <f t="shared" si="12"/>
        <v>14261.5</v>
      </c>
      <c r="G31" s="3">
        <f t="shared" si="8"/>
        <v>648.25</v>
      </c>
      <c r="H31" s="3">
        <f>'[25]التمام الصباحي'!$L$11*1000</f>
        <v>0</v>
      </c>
      <c r="I31" s="3">
        <f>[25]المبيعات!$F$10</f>
        <v>20301</v>
      </c>
      <c r="J31" s="3">
        <f t="shared" si="13"/>
        <v>137031.75</v>
      </c>
      <c r="K31" s="3">
        <f t="shared" si="9"/>
        <v>6699.33</v>
      </c>
      <c r="L31" s="3">
        <f>'[25]التمام الصباحي'!$R$11*1000</f>
        <v>0</v>
      </c>
      <c r="M31" s="3">
        <f>[25]المبيعات!$I$10</f>
        <v>6053</v>
      </c>
      <c r="N31" s="3">
        <f t="shared" si="14"/>
        <v>46910.75</v>
      </c>
      <c r="O31" s="3">
        <f t="shared" si="10"/>
        <v>2723.85</v>
      </c>
      <c r="P31" s="3">
        <f>'[25]التمام الصباحي'!$X$11*1000</f>
        <v>0</v>
      </c>
      <c r="Q31" s="3">
        <f>[25]المبيعات!$L$10</f>
        <v>4677</v>
      </c>
      <c r="R31" s="3">
        <f t="shared" si="15"/>
        <v>25723.5</v>
      </c>
      <c r="S31" s="3">
        <f t="shared" si="11"/>
        <v>1216.02</v>
      </c>
      <c r="T31" s="8">
        <f t="shared" si="4"/>
        <v>209666</v>
      </c>
      <c r="U31" s="8">
        <f t="shared" si="5"/>
        <v>10639.2</v>
      </c>
      <c r="V31" s="3">
        <f t="shared" si="16"/>
        <v>2239.2750000000001</v>
      </c>
      <c r="W31" s="9">
        <f>[25]المبيعات!$P$10</f>
        <v>2975</v>
      </c>
      <c r="X31" s="12">
        <f t="shared" si="7"/>
        <v>735.72499999999991</v>
      </c>
      <c r="Z31"/>
    </row>
    <row r="32" spans="1:26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الصباحي'!$F$11*1000</f>
        <v>0</v>
      </c>
      <c r="E32" s="3">
        <f>[26]المبيعات!$C$10</f>
        <v>2557</v>
      </c>
      <c r="F32" s="3">
        <f t="shared" si="12"/>
        <v>14063.5</v>
      </c>
      <c r="G32" s="3">
        <f t="shared" si="8"/>
        <v>639.25</v>
      </c>
      <c r="H32" s="3">
        <f>'[26]التمام الصباحي'!$L$11*1000</f>
        <v>0</v>
      </c>
      <c r="I32" s="3">
        <f>[26]المبيعات!$F$10</f>
        <v>18751</v>
      </c>
      <c r="J32" s="3">
        <f t="shared" si="13"/>
        <v>126569.25</v>
      </c>
      <c r="K32" s="3">
        <f t="shared" si="9"/>
        <v>6187.83</v>
      </c>
      <c r="L32" s="3">
        <f>'[26]التمام الصباحي'!$R$11*1000</f>
        <v>0</v>
      </c>
      <c r="M32" s="3">
        <f>[26]المبيعات!$I$10</f>
        <v>6416</v>
      </c>
      <c r="N32" s="3">
        <f t="shared" si="14"/>
        <v>49724</v>
      </c>
      <c r="O32" s="3">
        <f t="shared" si="10"/>
        <v>2887.2000000000003</v>
      </c>
      <c r="P32" s="3">
        <f>'[26]التمام الصباحي'!$X$11*1000</f>
        <v>0</v>
      </c>
      <c r="Q32" s="3">
        <f>[26]المبيعات!$L$10</f>
        <v>3706</v>
      </c>
      <c r="R32" s="3">
        <f t="shared" si="15"/>
        <v>20383</v>
      </c>
      <c r="S32" s="3">
        <f t="shared" si="11"/>
        <v>963.56000000000006</v>
      </c>
      <c r="T32" s="8">
        <f t="shared" si="4"/>
        <v>196676.25</v>
      </c>
      <c r="U32" s="8">
        <f t="shared" si="5"/>
        <v>10038.59</v>
      </c>
      <c r="V32" s="3">
        <f t="shared" si="16"/>
        <v>2107.3975</v>
      </c>
      <c r="W32" s="9">
        <f>[26]المبيعات!$P$10</f>
        <v>2550</v>
      </c>
      <c r="X32" s="12">
        <f t="shared" si="7"/>
        <v>442.60249999999996</v>
      </c>
      <c r="Z32"/>
    </row>
    <row r="33" spans="1:26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الصباحي'!$F$11*1000</f>
        <v>0</v>
      </c>
      <c r="E33" s="3">
        <f>[27]المبيعات!$C$10</f>
        <v>3031</v>
      </c>
      <c r="F33" s="3">
        <f t="shared" si="12"/>
        <v>16670.5</v>
      </c>
      <c r="G33" s="3">
        <f t="shared" si="8"/>
        <v>757.75</v>
      </c>
      <c r="H33" s="3">
        <f>'[27]التمام الصباحي'!$L$11*1000</f>
        <v>17000</v>
      </c>
      <c r="I33" s="3">
        <f>[27]المبيعات!$F$10</f>
        <v>19808</v>
      </c>
      <c r="J33" s="3">
        <f t="shared" si="13"/>
        <v>133704</v>
      </c>
      <c r="K33" s="3">
        <f t="shared" si="9"/>
        <v>6536.64</v>
      </c>
      <c r="L33" s="3">
        <f>'[27]التمام الصباحي'!$R$11*1000</f>
        <v>0</v>
      </c>
      <c r="M33" s="3">
        <f>[27]المبيعات!$I$10</f>
        <v>6969</v>
      </c>
      <c r="N33" s="3">
        <f t="shared" si="14"/>
        <v>54009.75</v>
      </c>
      <c r="O33" s="3">
        <f t="shared" si="10"/>
        <v>3136.05</v>
      </c>
      <c r="P33" s="3">
        <f>'[27]التمام الصباحي'!$X$11*1000</f>
        <v>0</v>
      </c>
      <c r="Q33" s="3">
        <f>[27]المبيعات!$L$10</f>
        <v>6562</v>
      </c>
      <c r="R33" s="3">
        <f t="shared" si="15"/>
        <v>36091</v>
      </c>
      <c r="S33" s="3">
        <f t="shared" si="11"/>
        <v>1706.1200000000001</v>
      </c>
      <c r="T33" s="8">
        <f t="shared" si="4"/>
        <v>223804.75</v>
      </c>
      <c r="U33" s="8">
        <f t="shared" si="5"/>
        <v>11378.810000000001</v>
      </c>
      <c r="V33" s="3">
        <f t="shared" si="16"/>
        <v>2404.7525000000001</v>
      </c>
      <c r="W33" s="9">
        <f>[27]المبيعات!$P$10</f>
        <v>3140</v>
      </c>
      <c r="X33" s="12">
        <f t="shared" si="7"/>
        <v>735.24749999999995</v>
      </c>
      <c r="Z33"/>
    </row>
    <row r="34" spans="1:26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الصباحي'!$F$11*1000</f>
        <v>17000</v>
      </c>
      <c r="E34" s="3">
        <f>[28]المبيعات!$C$10</f>
        <v>2477</v>
      </c>
      <c r="F34" s="3">
        <f t="shared" si="12"/>
        <v>13623.5</v>
      </c>
      <c r="G34" s="3">
        <f t="shared" si="8"/>
        <v>619.25</v>
      </c>
      <c r="H34" s="3">
        <f>'[28]التمام الصباحي'!$L$11*1000</f>
        <v>17000</v>
      </c>
      <c r="I34" s="3">
        <f>[28]المبيعات!$F$10</f>
        <v>18412</v>
      </c>
      <c r="J34" s="3">
        <f t="shared" si="13"/>
        <v>124281</v>
      </c>
      <c r="K34" s="3">
        <f t="shared" si="9"/>
        <v>6075.96</v>
      </c>
      <c r="L34" s="3">
        <f>'[28]التمام الصباحي'!$R$11*1000</f>
        <v>0</v>
      </c>
      <c r="M34" s="3">
        <f>[28]المبيعات!$I$10</f>
        <v>7162</v>
      </c>
      <c r="N34" s="3">
        <f t="shared" si="14"/>
        <v>55505.5</v>
      </c>
      <c r="O34" s="3">
        <f t="shared" si="10"/>
        <v>3222.9</v>
      </c>
      <c r="P34" s="3">
        <f>'[28]التمام الصباحي'!$X$11*1000</f>
        <v>0</v>
      </c>
      <c r="Q34" s="3">
        <f>[28]المبيعات!$L$10</f>
        <v>4882</v>
      </c>
      <c r="R34" s="3">
        <f t="shared" si="15"/>
        <v>26851</v>
      </c>
      <c r="S34" s="3">
        <f t="shared" si="11"/>
        <v>1269.32</v>
      </c>
      <c r="T34" s="8">
        <f t="shared" si="4"/>
        <v>206637.5</v>
      </c>
      <c r="U34" s="8">
        <f t="shared" si="5"/>
        <v>10568.18</v>
      </c>
      <c r="V34" s="3">
        <f t="shared" si="16"/>
        <v>2202.61</v>
      </c>
      <c r="W34" s="9">
        <f>[28]المبيعات!$P$10</f>
        <v>2640</v>
      </c>
      <c r="X34" s="12">
        <f t="shared" si="7"/>
        <v>437.38999999999987</v>
      </c>
      <c r="Z34"/>
    </row>
    <row r="35" spans="1:26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الصباحي'!$F$11*1000</f>
        <v>0</v>
      </c>
      <c r="E35" s="3">
        <f>[29]المبيعات!$C$10</f>
        <v>2950</v>
      </c>
      <c r="F35" s="3">
        <f t="shared" si="12"/>
        <v>16225</v>
      </c>
      <c r="G35" s="3">
        <f t="shared" si="8"/>
        <v>737.5</v>
      </c>
      <c r="H35" s="3">
        <f>'[29]التمام الصباحي'!$L$11*1000</f>
        <v>17000</v>
      </c>
      <c r="I35" s="3">
        <f>[29]المبيعات!$F$10</f>
        <v>14463</v>
      </c>
      <c r="J35" s="3">
        <f t="shared" si="13"/>
        <v>97625.25</v>
      </c>
      <c r="K35" s="3">
        <f t="shared" si="9"/>
        <v>4772.79</v>
      </c>
      <c r="L35" s="3">
        <f>'[29]التمام الصباحي'!$R$11*1000</f>
        <v>17000</v>
      </c>
      <c r="M35" s="3">
        <f>[29]المبيعات!$I$10</f>
        <v>6536</v>
      </c>
      <c r="N35" s="3">
        <f t="shared" si="14"/>
        <v>50654</v>
      </c>
      <c r="O35" s="3">
        <f t="shared" si="10"/>
        <v>2941.2000000000003</v>
      </c>
      <c r="P35" s="3">
        <f>'[29]التمام الصباحي'!$X$11*1000</f>
        <v>0</v>
      </c>
      <c r="Q35" s="3">
        <f>[29]المبيعات!$L$10</f>
        <v>3276</v>
      </c>
      <c r="R35" s="3">
        <f t="shared" si="15"/>
        <v>18018</v>
      </c>
      <c r="S35" s="3">
        <f t="shared" si="11"/>
        <v>851.76</v>
      </c>
      <c r="T35" s="8">
        <f t="shared" si="4"/>
        <v>166297.25</v>
      </c>
      <c r="U35" s="8">
        <f t="shared" si="5"/>
        <v>8565.75</v>
      </c>
      <c r="V35" s="3">
        <f t="shared" si="16"/>
        <v>1825.2225000000001</v>
      </c>
      <c r="W35" s="9">
        <f>[29]المبيعات!$P$10</f>
        <v>2354</v>
      </c>
      <c r="X35" s="12">
        <f t="shared" si="7"/>
        <v>528.77749999999992</v>
      </c>
      <c r="Z35"/>
    </row>
    <row r="36" spans="1:26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الصباحي'!$F$11*1000</f>
        <v>0</v>
      </c>
      <c r="E36" s="3">
        <f>[30]المبيعات!$C$10</f>
        <v>3392</v>
      </c>
      <c r="F36" s="3">
        <f t="shared" si="12"/>
        <v>18656</v>
      </c>
      <c r="G36" s="3">
        <f t="shared" si="8"/>
        <v>848</v>
      </c>
      <c r="H36" s="3">
        <f>'[30]التمام الصباحي'!$L$11*1000</f>
        <v>34000</v>
      </c>
      <c r="I36" s="3">
        <f>[30]المبيعات!$F$10</f>
        <v>24872</v>
      </c>
      <c r="J36" s="3">
        <f t="shared" si="13"/>
        <v>167886</v>
      </c>
      <c r="K36" s="3">
        <f t="shared" si="9"/>
        <v>8207.76</v>
      </c>
      <c r="L36" s="3">
        <f>'[30]التمام الصباحي'!$R$11*1000</f>
        <v>0</v>
      </c>
      <c r="M36" s="3">
        <f>[30]المبيعات!$I$10</f>
        <v>7803</v>
      </c>
      <c r="N36" s="3">
        <f t="shared" si="14"/>
        <v>60473.25</v>
      </c>
      <c r="O36" s="3">
        <f t="shared" si="10"/>
        <v>3511.35</v>
      </c>
      <c r="P36" s="3">
        <f>'[30]التمام الصباحي'!$X$11*1000</f>
        <v>17000</v>
      </c>
      <c r="Q36" s="3">
        <f>[30]المبيعات!$L$10</f>
        <v>4886</v>
      </c>
      <c r="R36" s="3">
        <f t="shared" si="15"/>
        <v>26873</v>
      </c>
      <c r="S36" s="3">
        <f t="shared" si="11"/>
        <v>1270.3600000000001</v>
      </c>
      <c r="T36" s="8">
        <f t="shared" si="4"/>
        <v>255232.25</v>
      </c>
      <c r="U36" s="8">
        <f t="shared" si="5"/>
        <v>12989.470000000001</v>
      </c>
      <c r="V36" s="3">
        <f t="shared" si="16"/>
        <v>2738.8825000000002</v>
      </c>
      <c r="W36" s="9">
        <f>[30]المبيعات!$P$10</f>
        <v>3440</v>
      </c>
      <c r="X36" s="12">
        <f t="shared" si="7"/>
        <v>701.11749999999984</v>
      </c>
      <c r="Z36"/>
    </row>
    <row r="37" spans="1:26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الصباحي'!$F$11*1000</f>
        <v>0</v>
      </c>
      <c r="E37" s="3">
        <f>[31]المبيعات!$C$10</f>
        <v>2284</v>
      </c>
      <c r="F37" s="3">
        <f t="shared" si="12"/>
        <v>12562</v>
      </c>
      <c r="G37" s="3">
        <f t="shared" si="8"/>
        <v>571</v>
      </c>
      <c r="H37" s="3">
        <f>'[31]التمام الصباحي'!$L$11*1000</f>
        <v>17000</v>
      </c>
      <c r="I37" s="3">
        <f>[31]المبيعات!$F$10</f>
        <v>20429</v>
      </c>
      <c r="J37" s="3">
        <f t="shared" si="13"/>
        <v>137895.75</v>
      </c>
      <c r="K37" s="3">
        <f t="shared" si="9"/>
        <v>6741.5700000000006</v>
      </c>
      <c r="L37" s="3">
        <f>'[31]التمام الصباحي'!$R$11*1000</f>
        <v>17000</v>
      </c>
      <c r="M37" s="3">
        <f>[31]المبيعات!$I$10</f>
        <v>5993</v>
      </c>
      <c r="N37" s="3">
        <f t="shared" si="14"/>
        <v>46445.75</v>
      </c>
      <c r="O37" s="3">
        <f t="shared" si="10"/>
        <v>2696.85</v>
      </c>
      <c r="P37" s="3">
        <f>'[31]التمام الصباحي'!$X$11*1000</f>
        <v>0</v>
      </c>
      <c r="Q37" s="3">
        <f>[31]المبيعات!$L$10</f>
        <v>3534</v>
      </c>
      <c r="R37" s="3">
        <f t="shared" si="15"/>
        <v>19437</v>
      </c>
      <c r="S37" s="3">
        <f t="shared" si="11"/>
        <v>918.84</v>
      </c>
      <c r="T37" s="8">
        <f t="shared" si="4"/>
        <v>203778.5</v>
      </c>
      <c r="U37" s="8">
        <f t="shared" si="5"/>
        <v>10357.26</v>
      </c>
      <c r="V37" s="3">
        <f t="shared" si="16"/>
        <v>2163.4050000000002</v>
      </c>
      <c r="W37" s="32">
        <f>[31]المبيعات!$P$10</f>
        <v>2605</v>
      </c>
      <c r="X37" s="12">
        <f t="shared" si="7"/>
        <v>441.5949999999998</v>
      </c>
      <c r="Z37"/>
    </row>
    <row r="38" spans="1:26" ht="15.75" thickBot="1" x14ac:dyDescent="0.25">
      <c r="A38" s="5">
        <v>31</v>
      </c>
      <c r="B38" s="6"/>
      <c r="C38" s="6" t="s">
        <v>18</v>
      </c>
      <c r="D38" s="3"/>
      <c r="E38" s="3"/>
      <c r="F38" s="3">
        <f t="shared" si="12"/>
        <v>0</v>
      </c>
      <c r="G38" s="3">
        <f t="shared" si="8"/>
        <v>0</v>
      </c>
      <c r="H38" s="3">
        <f>'[32]التمام الصباحي'!$L$11*1000</f>
        <v>0</v>
      </c>
      <c r="I38" s="3">
        <f>[32]المبيعات!$F$10</f>
        <v>0</v>
      </c>
      <c r="J38" s="3">
        <f t="shared" si="13"/>
        <v>0</v>
      </c>
      <c r="K38" s="3">
        <f t="shared" si="9"/>
        <v>0</v>
      </c>
      <c r="L38" s="3">
        <f>'[32]التمام الصباحي'!$R$11*1000</f>
        <v>0</v>
      </c>
      <c r="M38" s="3">
        <f>[32]المبيعات!$I$10</f>
        <v>0</v>
      </c>
      <c r="N38" s="3">
        <f t="shared" si="14"/>
        <v>0</v>
      </c>
      <c r="O38" s="3">
        <f t="shared" si="10"/>
        <v>0</v>
      </c>
      <c r="P38" s="3">
        <f>'[32]التمام الصباحي'!$X$11*1000</f>
        <v>0</v>
      </c>
      <c r="Q38" s="3">
        <f>[32]المبيعات!$L$10</f>
        <v>0</v>
      </c>
      <c r="R38" s="3">
        <f t="shared" si="15"/>
        <v>0</v>
      </c>
      <c r="S38" s="3">
        <f t="shared" si="11"/>
        <v>0</v>
      </c>
      <c r="T38" s="8">
        <f t="shared" si="4"/>
        <v>0</v>
      </c>
      <c r="U38" s="8">
        <f t="shared" si="5"/>
        <v>0</v>
      </c>
      <c r="V38" s="3">
        <f t="shared" si="16"/>
        <v>0</v>
      </c>
      <c r="W38" s="9">
        <f>[32]المبيعات!$P$10</f>
        <v>0</v>
      </c>
      <c r="X38" s="12">
        <f t="shared" si="7"/>
        <v>0</v>
      </c>
      <c r="Z38"/>
    </row>
    <row r="39" spans="1:26" ht="15.75" thickBot="1" x14ac:dyDescent="0.25">
      <c r="A39" s="99" t="s">
        <v>19</v>
      </c>
      <c r="B39" s="99"/>
      <c r="C39" s="99"/>
      <c r="D39" s="4">
        <f>SUM(D8:D38)</f>
        <v>102000</v>
      </c>
      <c r="E39" s="4">
        <f t="shared" ref="E39:X39" si="17">SUM(E8:E38)</f>
        <v>93205</v>
      </c>
      <c r="F39" s="4">
        <f t="shared" si="17"/>
        <v>512627.5</v>
      </c>
      <c r="G39" s="4">
        <f t="shared" si="17"/>
        <v>23301.25</v>
      </c>
      <c r="H39" s="4">
        <f t="shared" si="17"/>
        <v>646000</v>
      </c>
      <c r="I39" s="4">
        <f t="shared" si="17"/>
        <v>655443</v>
      </c>
      <c r="J39" s="4">
        <f t="shared" si="17"/>
        <v>4424240.25</v>
      </c>
      <c r="K39" s="4">
        <f t="shared" si="17"/>
        <v>216296.19</v>
      </c>
      <c r="L39" s="4">
        <f t="shared" si="17"/>
        <v>204000</v>
      </c>
      <c r="M39" s="4">
        <f t="shared" si="17"/>
        <v>219483</v>
      </c>
      <c r="N39" s="4">
        <f t="shared" si="17"/>
        <v>1700993.25</v>
      </c>
      <c r="O39" s="4">
        <f t="shared" si="17"/>
        <v>98767.349999999991</v>
      </c>
      <c r="P39" s="4">
        <f t="shared" si="17"/>
        <v>119000</v>
      </c>
      <c r="Q39" s="4">
        <f t="shared" si="17"/>
        <v>125895</v>
      </c>
      <c r="R39" s="4">
        <f t="shared" si="17"/>
        <v>692422.5</v>
      </c>
      <c r="S39" s="4">
        <f t="shared" si="17"/>
        <v>32732.699999999997</v>
      </c>
      <c r="T39" s="4">
        <f t="shared" si="17"/>
        <v>6817656</v>
      </c>
      <c r="U39" s="4">
        <f t="shared" si="17"/>
        <v>347796.24000000011</v>
      </c>
      <c r="V39" s="4">
        <f t="shared" si="17"/>
        <v>73302.835000000021</v>
      </c>
      <c r="W39" s="4">
        <f>SUM(W8:W38)</f>
        <v>86320</v>
      </c>
      <c r="X39" s="4">
        <f t="shared" si="17"/>
        <v>13017.165000000001</v>
      </c>
      <c r="Z39"/>
    </row>
    <row r="40" spans="1:26" ht="15" thickBot="1" x14ac:dyDescent="0.25">
      <c r="X40" s="11"/>
      <c r="Z40"/>
    </row>
    <row r="41" spans="1:26" ht="15.75" thickBot="1" x14ac:dyDescent="0.3">
      <c r="A41" s="104" t="s">
        <v>43</v>
      </c>
      <c r="B41" s="104"/>
      <c r="C41" s="104"/>
      <c r="D41" s="15">
        <f t="shared" ref="D41:X41" si="18">D8+D9+D10+D11+D12+D13+D14</f>
        <v>34000</v>
      </c>
      <c r="E41" s="15">
        <f t="shared" si="18"/>
        <v>23778</v>
      </c>
      <c r="F41" s="15">
        <f t="shared" si="18"/>
        <v>130779</v>
      </c>
      <c r="G41" s="15">
        <f t="shared" si="18"/>
        <v>5944.5</v>
      </c>
      <c r="H41" s="15">
        <f t="shared" si="18"/>
        <v>170000</v>
      </c>
      <c r="I41" s="15">
        <f t="shared" si="18"/>
        <v>157076</v>
      </c>
      <c r="J41" s="15">
        <f t="shared" si="18"/>
        <v>1060263</v>
      </c>
      <c r="K41" s="15">
        <f t="shared" si="18"/>
        <v>51835.08</v>
      </c>
      <c r="L41" s="15">
        <f t="shared" si="18"/>
        <v>51000</v>
      </c>
      <c r="M41" s="15">
        <f t="shared" si="18"/>
        <v>53825</v>
      </c>
      <c r="N41" s="15">
        <f t="shared" si="18"/>
        <v>417143.75</v>
      </c>
      <c r="O41" s="15">
        <f t="shared" si="18"/>
        <v>24221.250000000004</v>
      </c>
      <c r="P41" s="15">
        <f t="shared" si="18"/>
        <v>17000</v>
      </c>
      <c r="Q41" s="15">
        <f t="shared" si="18"/>
        <v>26356</v>
      </c>
      <c r="R41" s="15">
        <f t="shared" si="18"/>
        <v>144958</v>
      </c>
      <c r="S41" s="15">
        <f t="shared" si="18"/>
        <v>6852.56</v>
      </c>
      <c r="T41" s="15">
        <f t="shared" si="18"/>
        <v>1622364.75</v>
      </c>
      <c r="U41" s="15">
        <f t="shared" si="18"/>
        <v>82908.89</v>
      </c>
      <c r="V41" s="15">
        <f t="shared" si="18"/>
        <v>17531.4375</v>
      </c>
      <c r="W41" s="15">
        <f t="shared" si="18"/>
        <v>20570</v>
      </c>
      <c r="X41" s="15">
        <f t="shared" si="18"/>
        <v>3038.5625</v>
      </c>
      <c r="Z41"/>
    </row>
    <row r="42" spans="1:26" ht="15.75" thickBot="1" x14ac:dyDescent="0.3">
      <c r="A42" s="104" t="s">
        <v>44</v>
      </c>
      <c r="B42" s="104"/>
      <c r="C42" s="104"/>
      <c r="D42" s="15">
        <f t="shared" ref="D42:X42" si="19">D15+D16+D17+D18+D19+D20+D21+D22</f>
        <v>17000</v>
      </c>
      <c r="E42" s="15">
        <f t="shared" si="19"/>
        <v>24975</v>
      </c>
      <c r="F42" s="15">
        <f t="shared" si="19"/>
        <v>137362.5</v>
      </c>
      <c r="G42" s="15">
        <f t="shared" si="19"/>
        <v>6243.75</v>
      </c>
      <c r="H42" s="15">
        <f t="shared" si="19"/>
        <v>187000</v>
      </c>
      <c r="I42" s="15">
        <f t="shared" si="19"/>
        <v>184326</v>
      </c>
      <c r="J42" s="15">
        <f t="shared" si="19"/>
        <v>1244200.5</v>
      </c>
      <c r="K42" s="15">
        <f t="shared" si="19"/>
        <v>60827.58</v>
      </c>
      <c r="L42" s="15">
        <f t="shared" si="19"/>
        <v>68000</v>
      </c>
      <c r="M42" s="15">
        <f t="shared" si="19"/>
        <v>62834</v>
      </c>
      <c r="N42" s="15">
        <f t="shared" si="19"/>
        <v>486963.5</v>
      </c>
      <c r="O42" s="15">
        <f t="shared" si="19"/>
        <v>28275.300000000003</v>
      </c>
      <c r="P42" s="15">
        <f t="shared" si="19"/>
        <v>17000</v>
      </c>
      <c r="Q42" s="15">
        <f t="shared" si="19"/>
        <v>32473</v>
      </c>
      <c r="R42" s="15">
        <f t="shared" si="19"/>
        <v>178601.5</v>
      </c>
      <c r="S42" s="15">
        <f t="shared" si="19"/>
        <v>8442.98</v>
      </c>
      <c r="T42" s="15">
        <f t="shared" si="19"/>
        <v>1909765.5</v>
      </c>
      <c r="U42" s="15">
        <f t="shared" si="19"/>
        <v>97545.859999999986</v>
      </c>
      <c r="V42" s="15">
        <f t="shared" si="19"/>
        <v>20471.279999999995</v>
      </c>
      <c r="W42" s="15">
        <f t="shared" si="19"/>
        <v>23511</v>
      </c>
      <c r="X42" s="15">
        <f t="shared" si="19"/>
        <v>3039.7200000000003</v>
      </c>
      <c r="Z42"/>
    </row>
    <row r="43" spans="1:26" ht="15.75" thickBot="1" x14ac:dyDescent="0.3">
      <c r="A43" s="104" t="s">
        <v>45</v>
      </c>
      <c r="B43" s="104"/>
      <c r="C43" s="104"/>
      <c r="D43" s="15">
        <f t="shared" ref="D43:X43" si="20">D23+D24+D25+D26+D27+D28+D29+D30</f>
        <v>34000</v>
      </c>
      <c r="E43" s="15">
        <f t="shared" si="20"/>
        <v>25168</v>
      </c>
      <c r="F43" s="15">
        <f t="shared" si="20"/>
        <v>138424</v>
      </c>
      <c r="G43" s="15">
        <f t="shared" si="20"/>
        <v>6292</v>
      </c>
      <c r="H43" s="15">
        <f t="shared" si="20"/>
        <v>187000</v>
      </c>
      <c r="I43" s="15">
        <f t="shared" si="20"/>
        <v>177005</v>
      </c>
      <c r="J43" s="15">
        <f t="shared" si="20"/>
        <v>1194783.75</v>
      </c>
      <c r="K43" s="15">
        <f t="shared" si="20"/>
        <v>58411.649999999994</v>
      </c>
      <c r="L43" s="15">
        <f t="shared" si="20"/>
        <v>51000</v>
      </c>
      <c r="M43" s="15">
        <f t="shared" si="20"/>
        <v>55892</v>
      </c>
      <c r="N43" s="15">
        <f t="shared" si="20"/>
        <v>433163</v>
      </c>
      <c r="O43" s="15">
        <f t="shared" si="20"/>
        <v>25151.4</v>
      </c>
      <c r="P43" s="15">
        <f t="shared" si="20"/>
        <v>68000</v>
      </c>
      <c r="Q43" s="15">
        <f t="shared" si="20"/>
        <v>35543</v>
      </c>
      <c r="R43" s="15">
        <f t="shared" si="20"/>
        <v>195486.5</v>
      </c>
      <c r="S43" s="15">
        <f t="shared" si="20"/>
        <v>9241.18</v>
      </c>
      <c r="T43" s="15">
        <f t="shared" si="20"/>
        <v>1823433.25</v>
      </c>
      <c r="U43" s="15">
        <f t="shared" si="20"/>
        <v>92804.23000000001</v>
      </c>
      <c r="V43" s="15">
        <f t="shared" si="20"/>
        <v>19618.572500000002</v>
      </c>
      <c r="W43" s="15">
        <f t="shared" si="20"/>
        <v>22535</v>
      </c>
      <c r="X43" s="15">
        <f t="shared" si="20"/>
        <v>2916.4274999999998</v>
      </c>
      <c r="Z43"/>
    </row>
    <row r="44" spans="1:26" ht="15.75" thickBot="1" x14ac:dyDescent="0.3">
      <c r="A44" s="104" t="s">
        <v>46</v>
      </c>
      <c r="B44" s="104"/>
      <c r="C44" s="104"/>
      <c r="D44" s="15">
        <f>D31+D32+D33+D34+D35+D36+D37</f>
        <v>17000</v>
      </c>
      <c r="E44" s="15">
        <f t="shared" ref="E44:X44" si="21">E31+E32+E33+E34+E35+E36+E37</f>
        <v>19284</v>
      </c>
      <c r="F44" s="15">
        <f t="shared" si="21"/>
        <v>106062</v>
      </c>
      <c r="G44" s="15">
        <f t="shared" si="21"/>
        <v>4821</v>
      </c>
      <c r="H44" s="15">
        <f t="shared" si="21"/>
        <v>102000</v>
      </c>
      <c r="I44" s="15">
        <f t="shared" si="21"/>
        <v>137036</v>
      </c>
      <c r="J44" s="15">
        <f t="shared" si="21"/>
        <v>924993</v>
      </c>
      <c r="K44" s="15">
        <f t="shared" si="21"/>
        <v>45221.88</v>
      </c>
      <c r="L44" s="15">
        <f t="shared" si="21"/>
        <v>34000</v>
      </c>
      <c r="M44" s="15">
        <f t="shared" si="21"/>
        <v>46932</v>
      </c>
      <c r="N44" s="15">
        <f t="shared" si="21"/>
        <v>363723</v>
      </c>
      <c r="O44" s="15">
        <f t="shared" si="21"/>
        <v>21119.399999999998</v>
      </c>
      <c r="P44" s="15">
        <f t="shared" si="21"/>
        <v>17000</v>
      </c>
      <c r="Q44" s="15">
        <f t="shared" si="21"/>
        <v>31523</v>
      </c>
      <c r="R44" s="15">
        <f t="shared" si="21"/>
        <v>173376.5</v>
      </c>
      <c r="S44" s="15">
        <f t="shared" si="21"/>
        <v>8195.98</v>
      </c>
      <c r="T44" s="15">
        <f t="shared" si="21"/>
        <v>1462092.5</v>
      </c>
      <c r="U44" s="15">
        <f t="shared" si="21"/>
        <v>74537.259999999995</v>
      </c>
      <c r="V44" s="15">
        <f t="shared" si="21"/>
        <v>15681.545000000002</v>
      </c>
      <c r="W44" s="15">
        <f t="shared" si="21"/>
        <v>19704</v>
      </c>
      <c r="X44" s="15">
        <f t="shared" si="21"/>
        <v>4022.454999999999</v>
      </c>
      <c r="Z44"/>
    </row>
    <row r="46" spans="1:26" x14ac:dyDescent="0.2">
      <c r="E46" s="31"/>
      <c r="I46" s="31"/>
      <c r="M46" s="31"/>
      <c r="Q46" s="31"/>
    </row>
    <row r="47" spans="1:26" ht="15" x14ac:dyDescent="0.25">
      <c r="E47" s="30"/>
      <c r="I47" s="30"/>
      <c r="M47" s="30"/>
      <c r="Q47" s="30"/>
    </row>
  </sheetData>
  <mergeCells count="17">
    <mergeCell ref="A41:C41"/>
    <mergeCell ref="A42:C42"/>
    <mergeCell ref="A43:C43"/>
    <mergeCell ref="A44:C44"/>
    <mergeCell ref="J3:K3"/>
    <mergeCell ref="D6:G6"/>
    <mergeCell ref="X6:X7"/>
    <mergeCell ref="A39:C39"/>
    <mergeCell ref="A6:A7"/>
    <mergeCell ref="B6:B7"/>
    <mergeCell ref="C6:C7"/>
    <mergeCell ref="T6:T7"/>
    <mergeCell ref="U6:U7"/>
    <mergeCell ref="L6:O6"/>
    <mergeCell ref="P6:S6"/>
    <mergeCell ref="H6:K6"/>
    <mergeCell ref="V6:W6"/>
  </mergeCells>
  <conditionalFormatting sqref="X8:X38">
    <cfRule type="cellIs" dxfId="2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7"/>
  <sheetViews>
    <sheetView rightToLeft="1" zoomScale="66" zoomScaleNormal="66" workbookViewId="0">
      <pane ySplit="7" topLeftCell="A8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8" max="8" width="13.5" customWidth="1"/>
    <col min="9" max="9" width="10.125" customWidth="1"/>
    <col min="10" max="10" width="10.625" customWidth="1"/>
    <col min="14" max="14" width="9.75" bestFit="1" customWidth="1"/>
    <col min="16" max="16" width="9" customWidth="1"/>
    <col min="18" max="18" width="9" customWidth="1"/>
    <col min="20" max="20" width="9" style="11"/>
  </cols>
  <sheetData>
    <row r="3" spans="1:20" ht="23.25" x14ac:dyDescent="0.35">
      <c r="I3" s="135" t="s">
        <v>23</v>
      </c>
      <c r="J3" s="135"/>
    </row>
    <row r="5" spans="1:20" ht="15" thickBot="1" x14ac:dyDescent="0.25"/>
    <row r="6" spans="1:20" ht="15.75" thickBot="1" x14ac:dyDescent="0.25">
      <c r="A6" s="97" t="s">
        <v>0</v>
      </c>
      <c r="B6" s="97" t="s">
        <v>1</v>
      </c>
      <c r="C6" s="97" t="s">
        <v>11</v>
      </c>
      <c r="D6" s="138" t="s">
        <v>2</v>
      </c>
      <c r="E6" s="139"/>
      <c r="F6" s="139"/>
      <c r="G6" s="140"/>
      <c r="H6" s="138" t="s">
        <v>3</v>
      </c>
      <c r="I6" s="139"/>
      <c r="J6" s="139"/>
      <c r="K6" s="140"/>
      <c r="L6" s="138" t="s">
        <v>4</v>
      </c>
      <c r="M6" s="139"/>
      <c r="N6" s="139"/>
      <c r="O6" s="140"/>
      <c r="P6" s="136" t="s">
        <v>40</v>
      </c>
      <c r="Q6" s="136" t="s">
        <v>41</v>
      </c>
      <c r="R6" s="133" t="s">
        <v>6</v>
      </c>
      <c r="S6" s="133"/>
      <c r="T6" s="134" t="s">
        <v>7</v>
      </c>
    </row>
    <row r="7" spans="1:20" ht="31.5" customHeight="1" thickBot="1" x14ac:dyDescent="0.25">
      <c r="A7" s="98"/>
      <c r="B7" s="98"/>
      <c r="C7" s="98"/>
      <c r="D7" s="13" t="s">
        <v>48</v>
      </c>
      <c r="E7" s="1" t="s">
        <v>49</v>
      </c>
      <c r="F7" s="1" t="s">
        <v>8</v>
      </c>
      <c r="G7" s="1" t="s">
        <v>9</v>
      </c>
      <c r="H7" s="13" t="s">
        <v>48</v>
      </c>
      <c r="I7" s="1" t="s">
        <v>49</v>
      </c>
      <c r="J7" s="1" t="s">
        <v>8</v>
      </c>
      <c r="K7" s="1" t="s">
        <v>9</v>
      </c>
      <c r="L7" s="13" t="s">
        <v>48</v>
      </c>
      <c r="M7" s="1" t="s">
        <v>49</v>
      </c>
      <c r="N7" s="1" t="s">
        <v>8</v>
      </c>
      <c r="O7" s="1" t="s">
        <v>9</v>
      </c>
      <c r="P7" s="137"/>
      <c r="Q7" s="137"/>
      <c r="R7" s="1" t="s">
        <v>10</v>
      </c>
      <c r="S7" s="1" t="s">
        <v>50</v>
      </c>
      <c r="T7" s="134"/>
    </row>
    <row r="8" spans="1:20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الصباحي'!$F$12*1000</f>
        <v>0</v>
      </c>
      <c r="E8" s="2">
        <f>[2]المبيعات!$C$11</f>
        <v>0</v>
      </c>
      <c r="F8" s="3">
        <f t="shared" ref="F8:F23" si="0">E8*5.5</f>
        <v>0</v>
      </c>
      <c r="G8" s="3">
        <f>E8*0.25</f>
        <v>0</v>
      </c>
      <c r="H8" s="3">
        <f>'[2]التمام الصباحي'!$L$12*1000</f>
        <v>17000</v>
      </c>
      <c r="I8" s="2">
        <f>[2]المبيعات!$F$11</f>
        <v>35314</v>
      </c>
      <c r="J8" s="3">
        <f t="shared" ref="J8:J23" si="1">I8*6.75</f>
        <v>238369.5</v>
      </c>
      <c r="K8" s="3">
        <f>I8*0.33</f>
        <v>11653.62</v>
      </c>
      <c r="L8" s="3">
        <f>'[2]التمام الصباحي'!$R$12*1000</f>
        <v>0</v>
      </c>
      <c r="M8" s="2">
        <f>[2]المبيعات!$I$11</f>
        <v>8684</v>
      </c>
      <c r="N8" s="3">
        <f t="shared" ref="N8:N23" si="2">M8*7.75</f>
        <v>67301</v>
      </c>
      <c r="O8" s="3">
        <f>M8*0.45</f>
        <v>3907.8</v>
      </c>
      <c r="P8" s="8">
        <f t="shared" ref="P8:P38" si="3">F8+J8+N8</f>
        <v>305670.5</v>
      </c>
      <c r="Q8" s="8">
        <f t="shared" ref="Q8:Q38" si="4">G8+K8+O8</f>
        <v>15561.420000000002</v>
      </c>
      <c r="R8" s="3">
        <f>(F8+J8+N8)/100</f>
        <v>3056.7049999999999</v>
      </c>
      <c r="S8" s="32">
        <f>[2]المبيعات!$P$11</f>
        <v>3250</v>
      </c>
      <c r="T8" s="12">
        <f>S8-R8</f>
        <v>193.29500000000007</v>
      </c>
    </row>
    <row r="9" spans="1:20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الصباحي'!$F$12*1000</f>
        <v>0</v>
      </c>
      <c r="E9" s="2">
        <f>[3]المبيعات!$C$11</f>
        <v>0</v>
      </c>
      <c r="F9" s="3">
        <f t="shared" si="0"/>
        <v>0</v>
      </c>
      <c r="G9" s="3">
        <f t="shared" ref="G9:G38" si="5">E9*0.25</f>
        <v>0</v>
      </c>
      <c r="H9" s="3">
        <f>'[3]التمام الصباحي'!$L$12*1000</f>
        <v>51000</v>
      </c>
      <c r="I9" s="2">
        <f>[3]المبيعات!$F$11</f>
        <v>28005</v>
      </c>
      <c r="J9" s="3">
        <f t="shared" si="1"/>
        <v>189033.75</v>
      </c>
      <c r="K9" s="3">
        <f t="shared" ref="K9:K38" si="6">I9*0.33</f>
        <v>9241.65</v>
      </c>
      <c r="L9" s="3">
        <f>'[3]التمام الصباحي'!$R$12*1000</f>
        <v>0</v>
      </c>
      <c r="M9" s="2">
        <f>[3]المبيعات!$I$11</f>
        <v>8718</v>
      </c>
      <c r="N9" s="3">
        <f t="shared" si="2"/>
        <v>67564.5</v>
      </c>
      <c r="O9" s="3">
        <f t="shared" ref="O9:O38" si="7">M9*0.45</f>
        <v>3923.1</v>
      </c>
      <c r="P9" s="8">
        <f t="shared" si="3"/>
        <v>256598.25</v>
      </c>
      <c r="Q9" s="8">
        <f t="shared" si="4"/>
        <v>13164.75</v>
      </c>
      <c r="R9" s="3">
        <f t="shared" ref="R9:R38" si="8">(F9+J9+N9)/100</f>
        <v>2565.9825000000001</v>
      </c>
      <c r="S9" s="9">
        <f>[3]المبيعات!$P$11</f>
        <v>2390</v>
      </c>
      <c r="T9" s="12">
        <f t="shared" ref="T9:T38" si="9">S9-R9</f>
        <v>-175.98250000000007</v>
      </c>
    </row>
    <row r="10" spans="1:20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الصباحي'!$F$12*1000</f>
        <v>0</v>
      </c>
      <c r="E10" s="2">
        <f>[4]المبيعات!$C$11</f>
        <v>0</v>
      </c>
      <c r="F10" s="3">
        <f t="shared" si="0"/>
        <v>0</v>
      </c>
      <c r="G10" s="3">
        <f t="shared" si="5"/>
        <v>0</v>
      </c>
      <c r="H10" s="3">
        <f>'[4]التمام الصباحي'!$L$12*1000</f>
        <v>34000</v>
      </c>
      <c r="I10" s="2">
        <f>[4]المبيعات!$F$11</f>
        <v>36034</v>
      </c>
      <c r="J10" s="3">
        <f t="shared" si="1"/>
        <v>243229.5</v>
      </c>
      <c r="K10" s="3">
        <f t="shared" si="6"/>
        <v>11891.220000000001</v>
      </c>
      <c r="L10" s="3">
        <f>'[4]التمام الصباحي'!$R$12*1000</f>
        <v>17000</v>
      </c>
      <c r="M10" s="2">
        <f>[4]المبيعات!$I$11</f>
        <v>10680</v>
      </c>
      <c r="N10" s="3">
        <f t="shared" si="2"/>
        <v>82770</v>
      </c>
      <c r="O10" s="3">
        <f t="shared" si="7"/>
        <v>4806</v>
      </c>
      <c r="P10" s="8">
        <f t="shared" si="3"/>
        <v>325999.5</v>
      </c>
      <c r="Q10" s="8">
        <f t="shared" si="4"/>
        <v>16697.22</v>
      </c>
      <c r="R10" s="3">
        <f t="shared" si="8"/>
        <v>3259.9949999999999</v>
      </c>
      <c r="S10" s="9">
        <f>[4]المبيعات!$P$11</f>
        <v>3110</v>
      </c>
      <c r="T10" s="12">
        <f t="shared" si="9"/>
        <v>-149.99499999999989</v>
      </c>
    </row>
    <row r="11" spans="1:20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الصباحي'!$F$12*1000</f>
        <v>0</v>
      </c>
      <c r="E11" s="2">
        <f>[5]المبيعات!$C$11</f>
        <v>0</v>
      </c>
      <c r="F11" s="3">
        <f t="shared" si="0"/>
        <v>0</v>
      </c>
      <c r="G11" s="3">
        <f t="shared" si="5"/>
        <v>0</v>
      </c>
      <c r="H11" s="3">
        <f>'[5]التمام الصباحي'!$L$12*1000</f>
        <v>34000</v>
      </c>
      <c r="I11" s="2">
        <f>[5]المبيعات!$F$11</f>
        <v>36386</v>
      </c>
      <c r="J11" s="3">
        <f t="shared" si="1"/>
        <v>245605.5</v>
      </c>
      <c r="K11" s="3">
        <f t="shared" si="6"/>
        <v>12007.380000000001</v>
      </c>
      <c r="L11" s="3">
        <f>'[5]التمام الصباحي'!$R$12*1000</f>
        <v>17000</v>
      </c>
      <c r="M11" s="2">
        <f>[5]المبيعات!$I$11</f>
        <v>11500</v>
      </c>
      <c r="N11" s="3">
        <f t="shared" si="2"/>
        <v>89125</v>
      </c>
      <c r="O11" s="3">
        <f t="shared" si="7"/>
        <v>5175</v>
      </c>
      <c r="P11" s="8">
        <f t="shared" si="3"/>
        <v>334730.5</v>
      </c>
      <c r="Q11" s="8">
        <f t="shared" si="4"/>
        <v>17182.38</v>
      </c>
      <c r="R11" s="3">
        <f t="shared" si="8"/>
        <v>3347.3049999999998</v>
      </c>
      <c r="S11" s="9">
        <f>[5]المبيعات!$P$11</f>
        <v>3280</v>
      </c>
      <c r="T11" s="12">
        <f t="shared" si="9"/>
        <v>-67.304999999999836</v>
      </c>
    </row>
    <row r="12" spans="1:20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الصباحي'!$F$12*1000</f>
        <v>0</v>
      </c>
      <c r="E12" s="2">
        <f>[6]المبيعات!$C$11</f>
        <v>0</v>
      </c>
      <c r="F12" s="3">
        <f t="shared" si="0"/>
        <v>0</v>
      </c>
      <c r="G12" s="3">
        <f t="shared" si="5"/>
        <v>0</v>
      </c>
      <c r="H12" s="3">
        <f>('[6]التمام الصباحي'!$L$12*1000)</f>
        <v>68000</v>
      </c>
      <c r="I12" s="2">
        <f>[6]المبيعات!$F$11</f>
        <v>44723</v>
      </c>
      <c r="J12" s="3">
        <f t="shared" si="1"/>
        <v>301880.25</v>
      </c>
      <c r="K12" s="3">
        <f t="shared" si="6"/>
        <v>14758.59</v>
      </c>
      <c r="L12" s="3">
        <f>'[6]التمام الصباحي'!$R$12*1000</f>
        <v>17000</v>
      </c>
      <c r="M12" s="2">
        <f>[6]المبيعات!$I$11</f>
        <v>13669</v>
      </c>
      <c r="N12" s="3">
        <f t="shared" si="2"/>
        <v>105934.75</v>
      </c>
      <c r="O12" s="3">
        <f t="shared" si="7"/>
        <v>6151.05</v>
      </c>
      <c r="P12" s="8">
        <f t="shared" si="3"/>
        <v>407815</v>
      </c>
      <c r="Q12" s="8">
        <f t="shared" si="4"/>
        <v>20909.64</v>
      </c>
      <c r="R12" s="3">
        <f t="shared" si="8"/>
        <v>4078.15</v>
      </c>
      <c r="S12" s="9">
        <f>[6]المبيعات!$P$11</f>
        <v>3980</v>
      </c>
      <c r="T12" s="12">
        <f t="shared" si="9"/>
        <v>-98.150000000000091</v>
      </c>
    </row>
    <row r="13" spans="1:20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الصباحي'!$F$12*1000</f>
        <v>0</v>
      </c>
      <c r="E13" s="2">
        <f>[7]المبيعات!$C$11</f>
        <v>0</v>
      </c>
      <c r="F13" s="3">
        <f t="shared" si="0"/>
        <v>0</v>
      </c>
      <c r="G13" s="3">
        <f t="shared" si="5"/>
        <v>0</v>
      </c>
      <c r="H13" s="3">
        <f>'[7]التمام الصباحي'!$L$12*1000</f>
        <v>34000</v>
      </c>
      <c r="I13" s="2">
        <f>[7]المبيعات!$F$11</f>
        <v>50793</v>
      </c>
      <c r="J13" s="3">
        <f t="shared" si="1"/>
        <v>342852.75</v>
      </c>
      <c r="K13" s="3">
        <f t="shared" si="6"/>
        <v>16761.690000000002</v>
      </c>
      <c r="L13" s="3">
        <f>'[7]التمام الصباحي'!$R$12*1000</f>
        <v>17000</v>
      </c>
      <c r="M13" s="2">
        <f>[7]المبيعات!$I$11</f>
        <v>13212</v>
      </c>
      <c r="N13" s="3">
        <f t="shared" si="2"/>
        <v>102393</v>
      </c>
      <c r="O13" s="3">
        <f t="shared" si="7"/>
        <v>5945.4000000000005</v>
      </c>
      <c r="P13" s="8">
        <f t="shared" si="3"/>
        <v>445245.75</v>
      </c>
      <c r="Q13" s="8">
        <f t="shared" si="4"/>
        <v>22707.090000000004</v>
      </c>
      <c r="R13" s="3">
        <f t="shared" si="8"/>
        <v>4452.4575000000004</v>
      </c>
      <c r="S13" s="9">
        <f>[7]المبيعات!$P$11</f>
        <v>4400</v>
      </c>
      <c r="T13" s="12">
        <f t="shared" si="9"/>
        <v>-52.457500000000437</v>
      </c>
    </row>
    <row r="14" spans="1:20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الصباحي'!$F$12*1000</f>
        <v>0</v>
      </c>
      <c r="E14" s="2">
        <f>[8]المبيعات!$C$11</f>
        <v>0</v>
      </c>
      <c r="F14" s="3">
        <f t="shared" si="0"/>
        <v>0</v>
      </c>
      <c r="G14" s="3">
        <f t="shared" si="5"/>
        <v>0</v>
      </c>
      <c r="H14" s="3">
        <f>'[8]التمام الصباحي'!$L$12*1000</f>
        <v>51000</v>
      </c>
      <c r="I14" s="2">
        <f>[8]المبيعات!$F$11</f>
        <v>39669</v>
      </c>
      <c r="J14" s="3">
        <f t="shared" si="1"/>
        <v>267765.75</v>
      </c>
      <c r="K14" s="3">
        <f t="shared" si="6"/>
        <v>13090.77</v>
      </c>
      <c r="L14" s="3">
        <f>'[8]التمام الصباحي'!$R$12*1000</f>
        <v>0</v>
      </c>
      <c r="M14" s="2">
        <f>[8]المبيعات!$I$11</f>
        <v>12391</v>
      </c>
      <c r="N14" s="3">
        <f t="shared" si="2"/>
        <v>96030.25</v>
      </c>
      <c r="O14" s="3">
        <f t="shared" si="7"/>
        <v>5575.95</v>
      </c>
      <c r="P14" s="8">
        <f t="shared" si="3"/>
        <v>363796</v>
      </c>
      <c r="Q14" s="8">
        <f t="shared" si="4"/>
        <v>18666.72</v>
      </c>
      <c r="R14" s="3">
        <f t="shared" si="8"/>
        <v>3637.96</v>
      </c>
      <c r="S14" s="9">
        <f>[8]المبيعات!$P$11</f>
        <v>3470</v>
      </c>
      <c r="T14" s="12">
        <f t="shared" si="9"/>
        <v>-167.96000000000004</v>
      </c>
    </row>
    <row r="15" spans="1:20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الصباحي'!$F$12*1000</f>
        <v>0</v>
      </c>
      <c r="E15" s="2">
        <f>[9]المبيعات!$C$11</f>
        <v>0</v>
      </c>
      <c r="F15" s="3">
        <f t="shared" si="0"/>
        <v>0</v>
      </c>
      <c r="G15" s="3">
        <f t="shared" si="5"/>
        <v>0</v>
      </c>
      <c r="H15" s="3">
        <f>'[9]التمام الصباحي'!$L$12*1000</f>
        <v>34000</v>
      </c>
      <c r="I15" s="2">
        <f>[9]المبيعات!$F$11</f>
        <v>32306</v>
      </c>
      <c r="J15" s="3">
        <f t="shared" si="1"/>
        <v>218065.5</v>
      </c>
      <c r="K15" s="3">
        <f t="shared" si="6"/>
        <v>10660.980000000001</v>
      </c>
      <c r="L15" s="3">
        <f>'[9]التمام الصباحي'!$R$12*1000</f>
        <v>17000</v>
      </c>
      <c r="M15" s="2">
        <f>[9]المبيعات!$I$11</f>
        <v>9714</v>
      </c>
      <c r="N15" s="3">
        <f t="shared" si="2"/>
        <v>75283.5</v>
      </c>
      <c r="O15" s="3">
        <f t="shared" si="7"/>
        <v>4371.3</v>
      </c>
      <c r="P15" s="8">
        <f t="shared" si="3"/>
        <v>293349</v>
      </c>
      <c r="Q15" s="8">
        <f t="shared" si="4"/>
        <v>15032.280000000002</v>
      </c>
      <c r="R15" s="3">
        <f t="shared" si="8"/>
        <v>2933.49</v>
      </c>
      <c r="S15" s="9">
        <f>[9]المبيعات!$P$11</f>
        <v>3110</v>
      </c>
      <c r="T15" s="12">
        <f t="shared" si="9"/>
        <v>176.51000000000022</v>
      </c>
    </row>
    <row r="16" spans="1:20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الصباحي'!$F$12*1000</f>
        <v>0</v>
      </c>
      <c r="E16" s="2">
        <f>[10]المبيعات!$C$11</f>
        <v>0</v>
      </c>
      <c r="F16" s="3">
        <f t="shared" si="0"/>
        <v>0</v>
      </c>
      <c r="G16" s="3">
        <f t="shared" si="5"/>
        <v>0</v>
      </c>
      <c r="H16" s="3">
        <f>'[10]التمام الصباحي'!$L$12*1000</f>
        <v>34000</v>
      </c>
      <c r="I16" s="2">
        <f>[10]المبيعات!$F$11</f>
        <v>34131</v>
      </c>
      <c r="J16" s="3">
        <f t="shared" si="1"/>
        <v>230384.25</v>
      </c>
      <c r="K16" s="3">
        <f t="shared" si="6"/>
        <v>11263.230000000001</v>
      </c>
      <c r="L16" s="3">
        <f>'[10]التمام الصباحي'!$R$12*1000</f>
        <v>0</v>
      </c>
      <c r="M16" s="2">
        <f>[10]المبيعات!$I$11</f>
        <v>8831</v>
      </c>
      <c r="N16" s="3">
        <f t="shared" si="2"/>
        <v>68440.25</v>
      </c>
      <c r="O16" s="3">
        <f t="shared" si="7"/>
        <v>3973.9500000000003</v>
      </c>
      <c r="P16" s="8">
        <f t="shared" si="3"/>
        <v>298824.5</v>
      </c>
      <c r="Q16" s="8">
        <f t="shared" si="4"/>
        <v>15237.180000000002</v>
      </c>
      <c r="R16" s="3">
        <f t="shared" si="8"/>
        <v>2988.2449999999999</v>
      </c>
      <c r="S16" s="9">
        <f>[10]المبيعات!$P$11</f>
        <v>2940</v>
      </c>
      <c r="T16" s="12">
        <f t="shared" si="9"/>
        <v>-48.244999999999891</v>
      </c>
    </row>
    <row r="17" spans="1:20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الصباحي'!$F$12*1000</f>
        <v>0</v>
      </c>
      <c r="E17" s="2">
        <f>[11]المبيعات!$C$11</f>
        <v>0</v>
      </c>
      <c r="F17" s="3">
        <f t="shared" si="0"/>
        <v>0</v>
      </c>
      <c r="G17" s="3">
        <f t="shared" si="5"/>
        <v>0</v>
      </c>
      <c r="H17" s="3">
        <f>'[11]التمام الصباحي'!$L$12*1000</f>
        <v>17000</v>
      </c>
      <c r="I17" s="2">
        <f>[11]المبيعات!$F$11</f>
        <v>36534</v>
      </c>
      <c r="J17" s="3">
        <f t="shared" si="1"/>
        <v>246604.5</v>
      </c>
      <c r="K17" s="3">
        <f t="shared" si="6"/>
        <v>12056.220000000001</v>
      </c>
      <c r="L17" s="3">
        <f>'[11]التمام الصباحي'!$R$12*1000</f>
        <v>17000</v>
      </c>
      <c r="M17" s="2">
        <f>[11]المبيعات!$I$11</f>
        <v>9663</v>
      </c>
      <c r="N17" s="3">
        <f t="shared" si="2"/>
        <v>74888.25</v>
      </c>
      <c r="O17" s="3">
        <f t="shared" si="7"/>
        <v>4348.3500000000004</v>
      </c>
      <c r="P17" s="8">
        <f t="shared" si="3"/>
        <v>321492.75</v>
      </c>
      <c r="Q17" s="8">
        <f t="shared" si="4"/>
        <v>16404.57</v>
      </c>
      <c r="R17" s="3">
        <f t="shared" si="8"/>
        <v>3214.9274999999998</v>
      </c>
      <c r="S17" s="9">
        <f>[11]المبيعات!$P$11</f>
        <v>3020</v>
      </c>
      <c r="T17" s="12">
        <f t="shared" si="9"/>
        <v>-194.92749999999978</v>
      </c>
    </row>
    <row r="18" spans="1:20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الصباحي'!$F$12*1000</f>
        <v>0</v>
      </c>
      <c r="E18" s="2">
        <f>[12]المبيعات!$C$11</f>
        <v>0</v>
      </c>
      <c r="F18" s="3">
        <f t="shared" si="0"/>
        <v>0</v>
      </c>
      <c r="G18" s="3">
        <f t="shared" si="5"/>
        <v>0</v>
      </c>
      <c r="H18" s="3">
        <f>'[12]التمام الصباحي'!$L$12*1000</f>
        <v>51000</v>
      </c>
      <c r="I18" s="2">
        <f>[12]المبيعات!$F$11</f>
        <v>39110</v>
      </c>
      <c r="J18" s="3">
        <f t="shared" si="1"/>
        <v>263992.5</v>
      </c>
      <c r="K18" s="3">
        <f t="shared" si="6"/>
        <v>12906.300000000001</v>
      </c>
      <c r="L18" s="3">
        <f>'[12]التمام الصباحي'!$R$12*1000</f>
        <v>0</v>
      </c>
      <c r="M18" s="2">
        <f>[12]المبيعات!$I$11</f>
        <v>11262</v>
      </c>
      <c r="N18" s="3">
        <f t="shared" si="2"/>
        <v>87280.5</v>
      </c>
      <c r="O18" s="3">
        <f t="shared" si="7"/>
        <v>5067.9000000000005</v>
      </c>
      <c r="P18" s="8">
        <f t="shared" si="3"/>
        <v>351273</v>
      </c>
      <c r="Q18" s="8">
        <f t="shared" si="4"/>
        <v>17974.2</v>
      </c>
      <c r="R18" s="3">
        <f t="shared" si="8"/>
        <v>3512.73</v>
      </c>
      <c r="S18" s="9">
        <f>[12]المبيعات!$P$11</f>
        <v>3430</v>
      </c>
      <c r="T18" s="12">
        <f t="shared" si="9"/>
        <v>-82.730000000000018</v>
      </c>
    </row>
    <row r="19" spans="1:20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الصباحي'!$F$12*1000</f>
        <v>0</v>
      </c>
      <c r="E19" s="2">
        <f>[13]المبيعات!$C$11</f>
        <v>0</v>
      </c>
      <c r="F19" s="3">
        <f t="shared" si="0"/>
        <v>0</v>
      </c>
      <c r="G19" s="3">
        <f t="shared" si="5"/>
        <v>0</v>
      </c>
      <c r="H19" s="3">
        <f>'[13]التمام الصباحي'!$L$12*1000</f>
        <v>68000</v>
      </c>
      <c r="I19" s="2">
        <f>[13]المبيعات!$F$11</f>
        <v>40670</v>
      </c>
      <c r="J19" s="3">
        <f t="shared" si="1"/>
        <v>274522.5</v>
      </c>
      <c r="K19" s="3">
        <f t="shared" si="6"/>
        <v>13421.1</v>
      </c>
      <c r="L19" s="3">
        <f>'[13]التمام الصباحي'!$R$12*1000</f>
        <v>34000</v>
      </c>
      <c r="M19" s="2">
        <f>[13]المبيعات!$I$11</f>
        <v>11475</v>
      </c>
      <c r="N19" s="3">
        <f t="shared" si="2"/>
        <v>88931.25</v>
      </c>
      <c r="O19" s="3">
        <f t="shared" si="7"/>
        <v>5163.75</v>
      </c>
      <c r="P19" s="8">
        <f t="shared" si="3"/>
        <v>363453.75</v>
      </c>
      <c r="Q19" s="8">
        <f t="shared" si="4"/>
        <v>18584.849999999999</v>
      </c>
      <c r="R19" s="3">
        <f t="shared" si="8"/>
        <v>3634.5374999999999</v>
      </c>
      <c r="S19" s="9">
        <f>[13]المبيعات!$P$11</f>
        <v>38520</v>
      </c>
      <c r="T19" s="12">
        <f t="shared" si="9"/>
        <v>34885.462500000001</v>
      </c>
    </row>
    <row r="20" spans="1:20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الصباحي'!$F$12*1000</f>
        <v>0</v>
      </c>
      <c r="E20" s="2">
        <f>[14]المبيعات!$C$11</f>
        <v>0</v>
      </c>
      <c r="F20" s="3">
        <f t="shared" si="0"/>
        <v>0</v>
      </c>
      <c r="G20" s="3">
        <f t="shared" si="5"/>
        <v>0</v>
      </c>
      <c r="H20" s="3">
        <f>'[14]التمام الصباحي'!$L$12*1000</f>
        <v>17000</v>
      </c>
      <c r="I20" s="2">
        <f>[14]المبيعات!$F$11</f>
        <v>46088</v>
      </c>
      <c r="J20" s="3">
        <f t="shared" si="1"/>
        <v>311094</v>
      </c>
      <c r="K20" s="3">
        <f t="shared" si="6"/>
        <v>15209.04</v>
      </c>
      <c r="L20" s="3">
        <f>'[14]التمام الصباحي'!$R$12*1000</f>
        <v>0</v>
      </c>
      <c r="M20" s="2">
        <f>[14]المبيعات!$I$11</f>
        <v>11669</v>
      </c>
      <c r="N20" s="3">
        <f t="shared" si="2"/>
        <v>90434.75</v>
      </c>
      <c r="O20" s="3">
        <f t="shared" si="7"/>
        <v>5251.05</v>
      </c>
      <c r="P20" s="8">
        <f t="shared" si="3"/>
        <v>401528.75</v>
      </c>
      <c r="Q20" s="8">
        <f t="shared" si="4"/>
        <v>20460.09</v>
      </c>
      <c r="R20" s="3">
        <f t="shared" si="8"/>
        <v>4015.2874999999999</v>
      </c>
      <c r="S20" s="9">
        <f>[14]المبيعات!$P$11</f>
        <v>3910</v>
      </c>
      <c r="T20" s="12">
        <f t="shared" si="9"/>
        <v>-105.28749999999991</v>
      </c>
    </row>
    <row r="21" spans="1:20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الصباحي'!$F$12*1000</f>
        <v>0</v>
      </c>
      <c r="E21" s="2">
        <f>[15]المبيعات!$C$11</f>
        <v>0</v>
      </c>
      <c r="F21" s="3">
        <f t="shared" si="0"/>
        <v>0</v>
      </c>
      <c r="G21" s="3">
        <f t="shared" si="5"/>
        <v>0</v>
      </c>
      <c r="H21" s="3">
        <f>'[15]التمام الصباحي'!$L$12*1000</f>
        <v>51000</v>
      </c>
      <c r="I21" s="2">
        <f>[15]المبيعات!$F$11</f>
        <v>37267</v>
      </c>
      <c r="J21" s="3">
        <f t="shared" si="1"/>
        <v>251552.25</v>
      </c>
      <c r="K21" s="3">
        <f t="shared" si="6"/>
        <v>12298.11</v>
      </c>
      <c r="L21" s="3">
        <f>'[15]التمام الصباحي'!$R$12*1000</f>
        <v>17000</v>
      </c>
      <c r="M21" s="2">
        <f>[15]المبيعات!$I$11</f>
        <v>10928</v>
      </c>
      <c r="N21" s="3">
        <f t="shared" si="2"/>
        <v>84692</v>
      </c>
      <c r="O21" s="3">
        <f t="shared" si="7"/>
        <v>4917.6000000000004</v>
      </c>
      <c r="P21" s="8">
        <f t="shared" si="3"/>
        <v>336244.25</v>
      </c>
      <c r="Q21" s="8">
        <f t="shared" si="4"/>
        <v>17215.71</v>
      </c>
      <c r="R21" s="3">
        <f t="shared" si="8"/>
        <v>3362.4425000000001</v>
      </c>
      <c r="S21" s="9">
        <f>[15]المبيعات!$P$11</f>
        <v>3300</v>
      </c>
      <c r="T21" s="12">
        <f t="shared" si="9"/>
        <v>-62.442500000000109</v>
      </c>
    </row>
    <row r="22" spans="1:20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الصباحي'!$F$12*1000</f>
        <v>0</v>
      </c>
      <c r="E22" s="2">
        <f>[16]المبيعات!$C$11</f>
        <v>0</v>
      </c>
      <c r="F22" s="3">
        <f t="shared" si="0"/>
        <v>0</v>
      </c>
      <c r="G22" s="3">
        <f t="shared" si="5"/>
        <v>0</v>
      </c>
      <c r="H22" s="3">
        <f>'[16]التمام الصباحي'!$L$12*1000</f>
        <v>51000</v>
      </c>
      <c r="I22" s="2">
        <f>[16]المبيعات!$F$11</f>
        <v>35574</v>
      </c>
      <c r="J22" s="3">
        <f t="shared" si="1"/>
        <v>240124.5</v>
      </c>
      <c r="K22" s="3">
        <f t="shared" si="6"/>
        <v>11739.42</v>
      </c>
      <c r="L22" s="3">
        <f>'[16]التمام الصباحي'!$R$12*1000</f>
        <v>17000</v>
      </c>
      <c r="M22" s="2">
        <f>[16]المبيعات!$I$11</f>
        <v>10508</v>
      </c>
      <c r="N22" s="3">
        <f t="shared" si="2"/>
        <v>81437</v>
      </c>
      <c r="O22" s="3">
        <f t="shared" si="7"/>
        <v>4728.6000000000004</v>
      </c>
      <c r="P22" s="8">
        <f t="shared" si="3"/>
        <v>321561.5</v>
      </c>
      <c r="Q22" s="8">
        <f t="shared" si="4"/>
        <v>16468.02</v>
      </c>
      <c r="R22" s="3">
        <f t="shared" si="8"/>
        <v>3215.6149999999998</v>
      </c>
      <c r="S22" s="9">
        <f>[16]المبيعات!$P$11</f>
        <v>3070</v>
      </c>
      <c r="T22" s="12">
        <f t="shared" si="9"/>
        <v>-145.61499999999978</v>
      </c>
    </row>
    <row r="23" spans="1:20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الصباحي'!$F$12*1000</f>
        <v>0</v>
      </c>
      <c r="E23" s="2">
        <f>[17]المبيعات!$C$11</f>
        <v>0</v>
      </c>
      <c r="F23" s="3">
        <f t="shared" si="0"/>
        <v>0</v>
      </c>
      <c r="G23" s="3">
        <f t="shared" si="5"/>
        <v>0</v>
      </c>
      <c r="H23" s="3">
        <f>'[17]التمام الصباحي'!$L$12*1000</f>
        <v>0</v>
      </c>
      <c r="I23" s="2">
        <f>[17]المبيعات!$F$11</f>
        <v>34279</v>
      </c>
      <c r="J23" s="3">
        <f t="shared" si="1"/>
        <v>231383.25</v>
      </c>
      <c r="K23" s="3">
        <f t="shared" si="6"/>
        <v>11312.07</v>
      </c>
      <c r="L23" s="3">
        <f>'[17]التمام الصباحي'!$R$12*1000</f>
        <v>0</v>
      </c>
      <c r="M23" s="2">
        <f>[17]المبيعات!$I$11</f>
        <v>8728</v>
      </c>
      <c r="N23" s="3">
        <f t="shared" si="2"/>
        <v>67642</v>
      </c>
      <c r="O23" s="3">
        <f t="shared" si="7"/>
        <v>3927.6</v>
      </c>
      <c r="P23" s="8">
        <f t="shared" si="3"/>
        <v>299025.25</v>
      </c>
      <c r="Q23" s="8">
        <f t="shared" si="4"/>
        <v>15239.67</v>
      </c>
      <c r="R23" s="3">
        <f t="shared" si="8"/>
        <v>2990.2525000000001</v>
      </c>
      <c r="S23" s="9">
        <f>[17]المبيعات!$P$11</f>
        <v>2880</v>
      </c>
      <c r="T23" s="12">
        <f t="shared" si="9"/>
        <v>-110.25250000000005</v>
      </c>
    </row>
    <row r="24" spans="1:20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الصباحي'!$F$12*1000</f>
        <v>0</v>
      </c>
      <c r="E24" s="3">
        <f>[18]المبيعات!$C$11</f>
        <v>0</v>
      </c>
      <c r="F24" s="3">
        <f>E24*5.5</f>
        <v>0</v>
      </c>
      <c r="G24" s="3">
        <f t="shared" si="5"/>
        <v>0</v>
      </c>
      <c r="H24" s="3">
        <f>'[18]التمام الصباحي'!$L$12*1000</f>
        <v>68000</v>
      </c>
      <c r="I24" s="3">
        <f>[18]المبيعات!$F$11</f>
        <v>37788</v>
      </c>
      <c r="J24" s="3">
        <f>I24*6.75</f>
        <v>255069</v>
      </c>
      <c r="K24" s="3">
        <f t="shared" si="6"/>
        <v>12470.04</v>
      </c>
      <c r="L24" s="3">
        <f>'[18]التمام الصباحي'!$R$12*1000</f>
        <v>17000</v>
      </c>
      <c r="M24" s="3">
        <f>[18]المبيعات!$I$11</f>
        <v>11313</v>
      </c>
      <c r="N24" s="3">
        <f>M24*7.75</f>
        <v>87675.75</v>
      </c>
      <c r="O24" s="3">
        <f t="shared" si="7"/>
        <v>5090.8500000000004</v>
      </c>
      <c r="P24" s="8">
        <f t="shared" si="3"/>
        <v>342744.75</v>
      </c>
      <c r="Q24" s="8">
        <f t="shared" si="4"/>
        <v>17560.89</v>
      </c>
      <c r="R24" s="3">
        <f t="shared" si="8"/>
        <v>3427.4475000000002</v>
      </c>
      <c r="S24" s="8">
        <f>[18]المبيعات!$P$11</f>
        <v>3270</v>
      </c>
      <c r="T24" s="12">
        <f t="shared" si="9"/>
        <v>-157.44750000000022</v>
      </c>
    </row>
    <row r="25" spans="1:20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الصباحي'!$F$12*1000</f>
        <v>0</v>
      </c>
      <c r="E25" s="3">
        <f>[19]المبيعات!$C$11</f>
        <v>0</v>
      </c>
      <c r="F25" s="3">
        <f t="shared" ref="F25:F38" si="10">E25*5.5</f>
        <v>0</v>
      </c>
      <c r="G25" s="3">
        <f t="shared" si="5"/>
        <v>0</v>
      </c>
      <c r="H25" s="3">
        <f>'[19]التمام الصباحي'!$L$12*1000</f>
        <v>0</v>
      </c>
      <c r="I25" s="3">
        <f>[19]المبيعات!$F$11</f>
        <v>37860</v>
      </c>
      <c r="J25" s="3">
        <f t="shared" ref="J25:J38" si="11">I25*6.75</f>
        <v>255555</v>
      </c>
      <c r="K25" s="3">
        <f t="shared" si="6"/>
        <v>12493.800000000001</v>
      </c>
      <c r="L25" s="3">
        <f>'[19]التمام الصباحي'!$R$12*1000</f>
        <v>0</v>
      </c>
      <c r="M25" s="3">
        <f>[19]المبيعات!$I$11</f>
        <v>10056</v>
      </c>
      <c r="N25" s="3">
        <f t="shared" ref="N25:N38" si="12">M25*7.75</f>
        <v>77934</v>
      </c>
      <c r="O25" s="3">
        <f t="shared" si="7"/>
        <v>4525.2</v>
      </c>
      <c r="P25" s="8">
        <f t="shared" si="3"/>
        <v>333489</v>
      </c>
      <c r="Q25" s="8">
        <f t="shared" si="4"/>
        <v>17019</v>
      </c>
      <c r="R25" s="3">
        <f t="shared" si="8"/>
        <v>3334.89</v>
      </c>
      <c r="S25" s="8">
        <f>[19]المبيعات!$P$11</f>
        <v>3260</v>
      </c>
      <c r="T25" s="12">
        <f t="shared" si="9"/>
        <v>-74.889999999999873</v>
      </c>
    </row>
    <row r="26" spans="1:20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الصباحي'!$F$12*1000</f>
        <v>0</v>
      </c>
      <c r="E26" s="3">
        <f>[20]المبيعات!$C$11</f>
        <v>0</v>
      </c>
      <c r="F26" s="3">
        <f t="shared" si="10"/>
        <v>0</v>
      </c>
      <c r="G26" s="3">
        <f t="shared" si="5"/>
        <v>0</v>
      </c>
      <c r="H26" s="3">
        <f>'[20]التمام الصباحي'!$L$12*1000</f>
        <v>68000</v>
      </c>
      <c r="I26" s="3">
        <f>[20]المبيعات!$F$11</f>
        <v>42603</v>
      </c>
      <c r="J26" s="3">
        <f t="shared" si="11"/>
        <v>287570.25</v>
      </c>
      <c r="K26" s="3">
        <f t="shared" si="6"/>
        <v>14058.99</v>
      </c>
      <c r="L26" s="3">
        <f>'[20]التمام الصباحي'!$R$12*1000</f>
        <v>17000</v>
      </c>
      <c r="M26" s="3">
        <f>[20]المبيعات!$I$11</f>
        <v>12154</v>
      </c>
      <c r="N26" s="3">
        <f t="shared" si="12"/>
        <v>94193.5</v>
      </c>
      <c r="O26" s="3">
        <f t="shared" si="7"/>
        <v>5469.3</v>
      </c>
      <c r="P26" s="8">
        <f t="shared" si="3"/>
        <v>381763.75</v>
      </c>
      <c r="Q26" s="8">
        <f t="shared" si="4"/>
        <v>19528.29</v>
      </c>
      <c r="R26" s="3">
        <f t="shared" si="8"/>
        <v>3817.6374999999998</v>
      </c>
      <c r="S26" s="8">
        <f>[20]المبيعات!$P$11</f>
        <v>3740</v>
      </c>
      <c r="T26" s="12">
        <f t="shared" si="9"/>
        <v>-77.637499999999818</v>
      </c>
    </row>
    <row r="27" spans="1:20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الصباحي'!$F$12*1000</f>
        <v>0</v>
      </c>
      <c r="E27" s="3">
        <f>[21]المبيعات!$C$11</f>
        <v>0</v>
      </c>
      <c r="F27" s="3">
        <f t="shared" si="10"/>
        <v>0</v>
      </c>
      <c r="G27" s="3">
        <f t="shared" si="5"/>
        <v>0</v>
      </c>
      <c r="H27" s="3">
        <f>'[21]التمام الصباحي'!$L$12*1000</f>
        <v>51000</v>
      </c>
      <c r="I27" s="3">
        <f>[21]المبيعات!$F$11</f>
        <v>46912</v>
      </c>
      <c r="J27" s="3">
        <f t="shared" si="11"/>
        <v>316656</v>
      </c>
      <c r="K27" s="3">
        <f t="shared" si="6"/>
        <v>15480.960000000001</v>
      </c>
      <c r="L27" s="3">
        <f>'[21]التمام الصباحي'!$R$12*1000</f>
        <v>17000</v>
      </c>
      <c r="M27" s="3">
        <f>[21]المبيعات!$I$11</f>
        <v>12798</v>
      </c>
      <c r="N27" s="3">
        <f t="shared" si="12"/>
        <v>99184.5</v>
      </c>
      <c r="O27" s="3">
        <f t="shared" si="7"/>
        <v>5759.1</v>
      </c>
      <c r="P27" s="8">
        <f t="shared" si="3"/>
        <v>415840.5</v>
      </c>
      <c r="Q27" s="8">
        <f t="shared" si="4"/>
        <v>21240.06</v>
      </c>
      <c r="R27" s="3">
        <f t="shared" si="8"/>
        <v>4158.4049999999997</v>
      </c>
      <c r="S27" s="8">
        <f>[21]المبيعات!$P$11</f>
        <v>4070</v>
      </c>
      <c r="T27" s="12">
        <f t="shared" si="9"/>
        <v>-88.404999999999745</v>
      </c>
    </row>
    <row r="28" spans="1:20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الصباحي'!$F$12*1000</f>
        <v>0</v>
      </c>
      <c r="E28" s="3">
        <f>[22]المبيعات!$C$11</f>
        <v>0</v>
      </c>
      <c r="F28" s="3">
        <f t="shared" si="10"/>
        <v>0</v>
      </c>
      <c r="G28" s="3">
        <f t="shared" si="5"/>
        <v>0</v>
      </c>
      <c r="H28" s="3">
        <f>'[22]التمام الصباحي'!$L$12*1000</f>
        <v>34000</v>
      </c>
      <c r="I28" s="3">
        <f>[22]المبيعات!$F$11</f>
        <v>36308</v>
      </c>
      <c r="J28" s="3">
        <f t="shared" si="11"/>
        <v>245079</v>
      </c>
      <c r="K28" s="3">
        <f t="shared" si="6"/>
        <v>11981.640000000001</v>
      </c>
      <c r="L28" s="3">
        <f>'[22]التمام الصباحي'!$R$12*1000</f>
        <v>0</v>
      </c>
      <c r="M28" s="3">
        <f>[22]المبيعات!$I$11</f>
        <v>9824</v>
      </c>
      <c r="N28" s="3">
        <f t="shared" si="12"/>
        <v>76136</v>
      </c>
      <c r="O28" s="3">
        <f t="shared" si="7"/>
        <v>4420.8</v>
      </c>
      <c r="P28" s="8">
        <f t="shared" si="3"/>
        <v>321215</v>
      </c>
      <c r="Q28" s="8">
        <f t="shared" si="4"/>
        <v>16402.440000000002</v>
      </c>
      <c r="R28" s="3">
        <f t="shared" si="8"/>
        <v>3212.15</v>
      </c>
      <c r="S28" s="8">
        <f>[22]المبيعات!$P$11</f>
        <v>3060</v>
      </c>
      <c r="T28" s="12">
        <f t="shared" si="9"/>
        <v>-152.15000000000009</v>
      </c>
    </row>
    <row r="29" spans="1:20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الصباحي'!$F$12*1000</f>
        <v>0</v>
      </c>
      <c r="E29" s="3">
        <f>[23]المبيعات!$C$11</f>
        <v>0</v>
      </c>
      <c r="F29" s="3">
        <f t="shared" si="10"/>
        <v>0</v>
      </c>
      <c r="G29" s="3">
        <f t="shared" si="5"/>
        <v>0</v>
      </c>
      <c r="H29" s="3">
        <f>'[23]التمام الصباحي'!$L$12*1000</f>
        <v>34000</v>
      </c>
      <c r="I29" s="3">
        <f>[23]المبيعات!$F$11</f>
        <v>32530</v>
      </c>
      <c r="J29" s="3">
        <f t="shared" si="11"/>
        <v>219577.5</v>
      </c>
      <c r="K29" s="3">
        <f t="shared" si="6"/>
        <v>10734.9</v>
      </c>
      <c r="L29" s="3">
        <f>'[23]التمام الصباحي'!$R$12*1000</f>
        <v>17000</v>
      </c>
      <c r="M29" s="3">
        <f>[23]المبيعات!$I$11</f>
        <v>8859</v>
      </c>
      <c r="N29" s="3">
        <f t="shared" si="12"/>
        <v>68657.25</v>
      </c>
      <c r="O29" s="3">
        <f t="shared" si="7"/>
        <v>3986.55</v>
      </c>
      <c r="P29" s="8">
        <f t="shared" si="3"/>
        <v>288234.75</v>
      </c>
      <c r="Q29" s="8">
        <f t="shared" si="4"/>
        <v>14721.45</v>
      </c>
      <c r="R29" s="3">
        <f t="shared" si="8"/>
        <v>2882.3474999999999</v>
      </c>
      <c r="S29" s="8">
        <f>[23]المبيعات!$P$11</f>
        <v>2870</v>
      </c>
      <c r="T29" s="12">
        <f t="shared" si="9"/>
        <v>-12.347499999999854</v>
      </c>
    </row>
    <row r="30" spans="1:20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الصباحي'!$F$12*1000</f>
        <v>0</v>
      </c>
      <c r="E30" s="3">
        <f>[24]المبيعات!$C$11</f>
        <v>0</v>
      </c>
      <c r="F30" s="3">
        <f t="shared" si="10"/>
        <v>0</v>
      </c>
      <c r="G30" s="3">
        <f t="shared" si="5"/>
        <v>0</v>
      </c>
      <c r="H30" s="3">
        <f>'[24]التمام الصباحي'!$L$12*1000</f>
        <v>34000</v>
      </c>
      <c r="I30" s="3">
        <f>[24]المبيعات!$F$11</f>
        <v>30541</v>
      </c>
      <c r="J30" s="3">
        <f t="shared" si="11"/>
        <v>206151.75</v>
      </c>
      <c r="K30" s="3">
        <f t="shared" si="6"/>
        <v>10078.530000000001</v>
      </c>
      <c r="L30" s="3">
        <f>'[24]التمام الصباحي'!$R$12*1000</f>
        <v>0</v>
      </c>
      <c r="M30" s="3">
        <f>[24]المبيعات!$I$11</f>
        <v>8911</v>
      </c>
      <c r="N30" s="3">
        <f t="shared" si="12"/>
        <v>69060.25</v>
      </c>
      <c r="O30" s="3">
        <f t="shared" si="7"/>
        <v>4009.9500000000003</v>
      </c>
      <c r="P30" s="8">
        <f t="shared" si="3"/>
        <v>275212</v>
      </c>
      <c r="Q30" s="8">
        <f t="shared" si="4"/>
        <v>14088.480000000001</v>
      </c>
      <c r="R30" s="3">
        <f t="shared" si="8"/>
        <v>2752.12</v>
      </c>
      <c r="S30" s="8">
        <f>[24]المبيعات!$P$11</f>
        <v>2690</v>
      </c>
      <c r="T30" s="12">
        <f t="shared" si="9"/>
        <v>-62.119999999999891</v>
      </c>
    </row>
    <row r="31" spans="1:20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الصباحي'!$F$12*1000</f>
        <v>0</v>
      </c>
      <c r="E31" s="3">
        <f>[25]المبيعات!$C$11</f>
        <v>0</v>
      </c>
      <c r="F31" s="3">
        <f t="shared" si="10"/>
        <v>0</v>
      </c>
      <c r="G31" s="3">
        <f t="shared" si="5"/>
        <v>0</v>
      </c>
      <c r="H31" s="3">
        <f>'[25]التمام الصباحي'!$L$12*1000</f>
        <v>34000</v>
      </c>
      <c r="I31" s="3">
        <f>[25]المبيعات!$F$11</f>
        <v>31219</v>
      </c>
      <c r="J31" s="3">
        <f t="shared" si="11"/>
        <v>210728.25</v>
      </c>
      <c r="K31" s="3">
        <f t="shared" si="6"/>
        <v>10302.27</v>
      </c>
      <c r="L31" s="3">
        <f>'[25]التمام الصباحي'!$R$12*1000</f>
        <v>17000</v>
      </c>
      <c r="M31" s="3">
        <f>[25]المبيعات!$I$11</f>
        <v>8469</v>
      </c>
      <c r="N31" s="3">
        <f t="shared" si="12"/>
        <v>65634.75</v>
      </c>
      <c r="O31" s="3">
        <f t="shared" si="7"/>
        <v>3811.05</v>
      </c>
      <c r="P31" s="8">
        <f t="shared" si="3"/>
        <v>276363</v>
      </c>
      <c r="Q31" s="8">
        <f t="shared" si="4"/>
        <v>14113.32</v>
      </c>
      <c r="R31" s="3">
        <f t="shared" si="8"/>
        <v>2763.63</v>
      </c>
      <c r="S31" s="8">
        <f>[25]المبيعات!$P$11</f>
        <v>2700</v>
      </c>
      <c r="T31" s="12">
        <f t="shared" si="9"/>
        <v>-63.630000000000109</v>
      </c>
    </row>
    <row r="32" spans="1:20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الصباحي'!$F$12*1000</f>
        <v>0</v>
      </c>
      <c r="E32" s="3">
        <f>[26]المبيعات!$C$11</f>
        <v>0</v>
      </c>
      <c r="F32" s="3">
        <f t="shared" si="10"/>
        <v>0</v>
      </c>
      <c r="G32" s="3">
        <f t="shared" si="5"/>
        <v>0</v>
      </c>
      <c r="H32" s="3">
        <f>'[26]التمام الصباحي'!$L$12*1000</f>
        <v>34000</v>
      </c>
      <c r="I32" s="3">
        <f>[26]المبيعات!$F$11</f>
        <v>32725</v>
      </c>
      <c r="J32" s="3">
        <f t="shared" si="11"/>
        <v>220893.75</v>
      </c>
      <c r="K32" s="3">
        <f t="shared" si="6"/>
        <v>10799.25</v>
      </c>
      <c r="L32" s="3">
        <f>'[26]التمام الصباحي'!$R$12*1000</f>
        <v>17000</v>
      </c>
      <c r="M32" s="3">
        <f>[26]المبيعات!$I$11</f>
        <v>9662</v>
      </c>
      <c r="N32" s="3">
        <f t="shared" si="12"/>
        <v>74880.5</v>
      </c>
      <c r="O32" s="3">
        <f t="shared" si="7"/>
        <v>4347.9000000000005</v>
      </c>
      <c r="P32" s="8">
        <f t="shared" si="3"/>
        <v>295774.25</v>
      </c>
      <c r="Q32" s="8">
        <f t="shared" si="4"/>
        <v>15147.150000000001</v>
      </c>
      <c r="R32" s="3">
        <f t="shared" si="8"/>
        <v>2957.7424999999998</v>
      </c>
      <c r="S32" s="8">
        <f>[26]المبيعات!$P$11</f>
        <v>2820</v>
      </c>
      <c r="T32" s="12">
        <f t="shared" si="9"/>
        <v>-137.74249999999984</v>
      </c>
    </row>
    <row r="33" spans="1:20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الصباحي'!$F$12*1000</f>
        <v>0</v>
      </c>
      <c r="E33" s="3">
        <f>[27]المبيعات!$C$11</f>
        <v>0</v>
      </c>
      <c r="F33" s="3">
        <f t="shared" si="10"/>
        <v>0</v>
      </c>
      <c r="G33" s="3">
        <f t="shared" si="5"/>
        <v>0</v>
      </c>
      <c r="H33" s="3">
        <f>'[27]التمام الصباحي'!$L$12*1000</f>
        <v>68000</v>
      </c>
      <c r="I33" s="3">
        <f>[27]المبيعات!$F$11</f>
        <v>38764</v>
      </c>
      <c r="J33" s="3">
        <f t="shared" si="11"/>
        <v>261657</v>
      </c>
      <c r="K33" s="3">
        <f t="shared" si="6"/>
        <v>12792.12</v>
      </c>
      <c r="L33" s="3">
        <f>'[27]التمام الصباحي'!$R$12*1000</f>
        <v>17000</v>
      </c>
      <c r="M33" s="3">
        <f>[27]المبيعات!$I$11</f>
        <v>10843</v>
      </c>
      <c r="N33" s="3">
        <f t="shared" si="12"/>
        <v>84033.25</v>
      </c>
      <c r="O33" s="3">
        <f t="shared" si="7"/>
        <v>4879.3500000000004</v>
      </c>
      <c r="P33" s="8">
        <f t="shared" si="3"/>
        <v>345690.25</v>
      </c>
      <c r="Q33" s="8">
        <f t="shared" si="4"/>
        <v>17671.47</v>
      </c>
      <c r="R33" s="3">
        <f t="shared" si="8"/>
        <v>3456.9025000000001</v>
      </c>
      <c r="S33" s="8">
        <f>[27]المبيعات!$P$11</f>
        <v>3390</v>
      </c>
      <c r="T33" s="12">
        <f t="shared" si="9"/>
        <v>-66.902500000000146</v>
      </c>
    </row>
    <row r="34" spans="1:20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الصباحي'!$F$12*1000</f>
        <v>0</v>
      </c>
      <c r="E34" s="3">
        <f>[28]المبيعات!$C$11</f>
        <v>0</v>
      </c>
      <c r="F34" s="3">
        <f t="shared" si="10"/>
        <v>0</v>
      </c>
      <c r="G34" s="3">
        <f t="shared" si="5"/>
        <v>0</v>
      </c>
      <c r="H34" s="3">
        <f>'[28]التمام الصباحي'!$L$12*1000</f>
        <v>34000</v>
      </c>
      <c r="I34" s="3">
        <f>[28]المبيعات!$F$11</f>
        <v>44075</v>
      </c>
      <c r="J34" s="3">
        <f t="shared" si="11"/>
        <v>297506.25</v>
      </c>
      <c r="K34" s="3">
        <f t="shared" si="6"/>
        <v>14544.75</v>
      </c>
      <c r="L34" s="3">
        <f>'[28]التمام الصباحي'!$R$12*1000</f>
        <v>17000</v>
      </c>
      <c r="M34" s="3">
        <f>[28]المبيعات!$I$11</f>
        <v>11678</v>
      </c>
      <c r="N34" s="3">
        <f t="shared" si="12"/>
        <v>90504.5</v>
      </c>
      <c r="O34" s="3">
        <f t="shared" si="7"/>
        <v>5255.1</v>
      </c>
      <c r="P34" s="8">
        <f t="shared" si="3"/>
        <v>388010.75</v>
      </c>
      <c r="Q34" s="8">
        <f t="shared" si="4"/>
        <v>19799.849999999999</v>
      </c>
      <c r="R34" s="3">
        <f t="shared" si="8"/>
        <v>3880.1075000000001</v>
      </c>
      <c r="S34" s="8">
        <f>[28]المبيعات!$P$11</f>
        <v>3770</v>
      </c>
      <c r="T34" s="12">
        <f t="shared" si="9"/>
        <v>-110.10750000000007</v>
      </c>
    </row>
    <row r="35" spans="1:20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الصباحي'!$F$12*1000</f>
        <v>0</v>
      </c>
      <c r="E35" s="3">
        <f>[29]المبيعات!$C$11</f>
        <v>0</v>
      </c>
      <c r="F35" s="3">
        <f t="shared" si="10"/>
        <v>0</v>
      </c>
      <c r="G35" s="3">
        <f t="shared" si="5"/>
        <v>0</v>
      </c>
      <c r="H35" s="3">
        <f>'[29]التمام الصباحي'!$L$12*1000</f>
        <v>34000</v>
      </c>
      <c r="I35" s="3">
        <f>[29]المبيعات!$F$11</f>
        <v>26080</v>
      </c>
      <c r="J35" s="3">
        <f t="shared" si="11"/>
        <v>176040</v>
      </c>
      <c r="K35" s="3">
        <f t="shared" si="6"/>
        <v>8606.4</v>
      </c>
      <c r="L35" s="3">
        <f>'[29]التمام الصباحي'!$R$12*1000</f>
        <v>0</v>
      </c>
      <c r="M35" s="3">
        <f>[29]المبيعات!$I$11</f>
        <v>8497</v>
      </c>
      <c r="N35" s="3">
        <f t="shared" si="12"/>
        <v>65851.75</v>
      </c>
      <c r="O35" s="3">
        <f t="shared" si="7"/>
        <v>3823.65</v>
      </c>
      <c r="P35" s="8">
        <f t="shared" si="3"/>
        <v>241891.75</v>
      </c>
      <c r="Q35" s="8">
        <f t="shared" si="4"/>
        <v>12430.05</v>
      </c>
      <c r="R35" s="3">
        <f t="shared" si="8"/>
        <v>2418.9175</v>
      </c>
      <c r="S35" s="8">
        <f>[29]المبيعات!$P$11</f>
        <v>2360</v>
      </c>
      <c r="T35" s="12">
        <f t="shared" si="9"/>
        <v>-58.917500000000018</v>
      </c>
    </row>
    <row r="36" spans="1:20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الصباحي'!$F$12*1000</f>
        <v>0</v>
      </c>
      <c r="E36" s="3">
        <f>[30]المبيعات!$C$11</f>
        <v>0</v>
      </c>
      <c r="F36" s="3">
        <f t="shared" si="10"/>
        <v>0</v>
      </c>
      <c r="G36" s="3">
        <f t="shared" si="5"/>
        <v>0</v>
      </c>
      <c r="H36" s="3">
        <f>'[30]التمام الصباحي'!$L$12*1000</f>
        <v>34000</v>
      </c>
      <c r="I36" s="3">
        <f>[30]المبيعات!$F$11</f>
        <v>31729</v>
      </c>
      <c r="J36" s="3">
        <f t="shared" si="11"/>
        <v>214170.75</v>
      </c>
      <c r="K36" s="3">
        <f t="shared" si="6"/>
        <v>10470.57</v>
      </c>
      <c r="L36" s="3">
        <f>'[30]التمام الصباحي'!$R$12*1000</f>
        <v>17000</v>
      </c>
      <c r="M36" s="3">
        <f>[30]المبيعات!$I$11</f>
        <v>9188</v>
      </c>
      <c r="N36" s="3">
        <f t="shared" si="12"/>
        <v>71207</v>
      </c>
      <c r="O36" s="3">
        <f t="shared" si="7"/>
        <v>4134.6000000000004</v>
      </c>
      <c r="P36" s="8">
        <f t="shared" si="3"/>
        <v>285377.75</v>
      </c>
      <c r="Q36" s="8">
        <f t="shared" si="4"/>
        <v>14605.17</v>
      </c>
      <c r="R36" s="3">
        <f t="shared" si="8"/>
        <v>2853.7775000000001</v>
      </c>
      <c r="S36" s="8">
        <f>[30]المبيعات!$P$11</f>
        <v>2790</v>
      </c>
      <c r="T36" s="12">
        <f t="shared" si="9"/>
        <v>-63.777500000000146</v>
      </c>
    </row>
    <row r="37" spans="1:20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الصباحي'!$F$12*1000</f>
        <v>0</v>
      </c>
      <c r="E37" s="3">
        <f>[31]المبيعات!$C$11</f>
        <v>0</v>
      </c>
      <c r="F37" s="3">
        <f t="shared" si="10"/>
        <v>0</v>
      </c>
      <c r="G37" s="3">
        <f t="shared" si="5"/>
        <v>0</v>
      </c>
      <c r="H37" s="3">
        <f>'[31]التمام الصباحي'!$L$12*1000</f>
        <v>17000</v>
      </c>
      <c r="I37" s="3">
        <f>[31]المبيعات!$F$11</f>
        <v>32188</v>
      </c>
      <c r="J37" s="3">
        <f t="shared" si="11"/>
        <v>217269</v>
      </c>
      <c r="K37" s="3">
        <f t="shared" si="6"/>
        <v>10622.04</v>
      </c>
      <c r="L37" s="3">
        <f>'[31]التمام الصباحي'!$R$12*1000</f>
        <v>0</v>
      </c>
      <c r="M37" s="3">
        <f>[31]المبيعات!$I$11</f>
        <v>9216</v>
      </c>
      <c r="N37" s="3">
        <f t="shared" si="12"/>
        <v>71424</v>
      </c>
      <c r="O37" s="3">
        <f t="shared" si="7"/>
        <v>4147.2</v>
      </c>
      <c r="P37" s="8">
        <f t="shared" si="3"/>
        <v>288693</v>
      </c>
      <c r="Q37" s="8">
        <f t="shared" si="4"/>
        <v>14769.240000000002</v>
      </c>
      <c r="R37" s="3">
        <f t="shared" si="8"/>
        <v>2886.93</v>
      </c>
      <c r="S37" s="8">
        <f>[31]المبيعات!$P$11</f>
        <v>2720</v>
      </c>
      <c r="T37" s="12">
        <f t="shared" si="9"/>
        <v>-166.92999999999984</v>
      </c>
    </row>
    <row r="38" spans="1:20" ht="15.75" thickBot="1" x14ac:dyDescent="0.25">
      <c r="A38" s="5">
        <v>31</v>
      </c>
      <c r="B38" s="6"/>
      <c r="C38" s="6" t="s">
        <v>18</v>
      </c>
      <c r="D38" s="3"/>
      <c r="E38" s="3">
        <f>[33]المبيعات!$C$11</f>
        <v>0</v>
      </c>
      <c r="F38" s="3">
        <f t="shared" si="10"/>
        <v>0</v>
      </c>
      <c r="G38" s="3">
        <f t="shared" si="5"/>
        <v>0</v>
      </c>
      <c r="H38" s="3">
        <f>'[32]التمام الصباحي'!$L$12*1000</f>
        <v>0</v>
      </c>
      <c r="I38" s="3">
        <f>[32]المبيعات!$F$11</f>
        <v>0</v>
      </c>
      <c r="J38" s="3">
        <f t="shared" si="11"/>
        <v>0</v>
      </c>
      <c r="K38" s="3">
        <f t="shared" si="6"/>
        <v>0</v>
      </c>
      <c r="L38" s="3">
        <f>'[32]التمام الصباحي'!$R$12*1000</f>
        <v>0</v>
      </c>
      <c r="M38" s="3">
        <f>[32]المبيعات!$I$11</f>
        <v>0</v>
      </c>
      <c r="N38" s="3">
        <f t="shared" si="12"/>
        <v>0</v>
      </c>
      <c r="O38" s="3">
        <f t="shared" si="7"/>
        <v>0</v>
      </c>
      <c r="P38" s="8">
        <f t="shared" si="3"/>
        <v>0</v>
      </c>
      <c r="Q38" s="8">
        <f t="shared" si="4"/>
        <v>0</v>
      </c>
      <c r="R38" s="3">
        <f t="shared" si="8"/>
        <v>0</v>
      </c>
      <c r="S38" s="8">
        <f>[32]المبيعات!$P$11</f>
        <v>0</v>
      </c>
      <c r="T38" s="12">
        <f t="shared" si="9"/>
        <v>0</v>
      </c>
    </row>
    <row r="39" spans="1:20" ht="15.75" thickBot="1" x14ac:dyDescent="0.25">
      <c r="A39" s="99" t="s">
        <v>19</v>
      </c>
      <c r="B39" s="99"/>
      <c r="C39" s="99"/>
      <c r="D39" s="4">
        <f>SUM(D8:D38)</f>
        <v>0</v>
      </c>
      <c r="E39" s="4">
        <f t="shared" ref="E39:T39" si="13">SUM(E8:E38)</f>
        <v>0</v>
      </c>
      <c r="F39" s="4">
        <f t="shared" si="13"/>
        <v>0</v>
      </c>
      <c r="G39" s="4">
        <f t="shared" si="13"/>
        <v>0</v>
      </c>
      <c r="H39" s="4">
        <f t="shared" si="13"/>
        <v>1156000</v>
      </c>
      <c r="I39" s="4">
        <f t="shared" si="13"/>
        <v>1108205</v>
      </c>
      <c r="J39" s="4">
        <f t="shared" si="13"/>
        <v>7480383.75</v>
      </c>
      <c r="K39" s="4">
        <f t="shared" si="13"/>
        <v>365707.65000000008</v>
      </c>
      <c r="L39" s="4">
        <f t="shared" si="13"/>
        <v>323000</v>
      </c>
      <c r="M39" s="4">
        <f t="shared" si="13"/>
        <v>313100</v>
      </c>
      <c r="N39" s="4">
        <f t="shared" si="13"/>
        <v>2426525</v>
      </c>
      <c r="O39" s="4">
        <f t="shared" si="13"/>
        <v>140895.00000000006</v>
      </c>
      <c r="P39" s="4">
        <f t="shared" si="13"/>
        <v>9906908.75</v>
      </c>
      <c r="Q39" s="4">
        <f t="shared" si="13"/>
        <v>506602.64999999991</v>
      </c>
      <c r="R39" s="4">
        <f t="shared" si="13"/>
        <v>99069.087499999965</v>
      </c>
      <c r="S39" s="4">
        <f t="shared" si="13"/>
        <v>131570</v>
      </c>
      <c r="T39" s="4">
        <f t="shared" si="13"/>
        <v>32500.912500000006</v>
      </c>
    </row>
    <row r="40" spans="1:20" ht="15" thickBot="1" x14ac:dyDescent="0.25"/>
    <row r="41" spans="1:20" ht="15.75" thickBot="1" x14ac:dyDescent="0.3">
      <c r="A41" s="104" t="s">
        <v>43</v>
      </c>
      <c r="B41" s="104"/>
      <c r="C41" s="104"/>
      <c r="D41" s="15">
        <f t="shared" ref="D41:T41" si="14">D8+D9+D10+D11+D12+D13+D14</f>
        <v>0</v>
      </c>
      <c r="E41" s="15">
        <f t="shared" si="14"/>
        <v>0</v>
      </c>
      <c r="F41" s="15">
        <f t="shared" si="14"/>
        <v>0</v>
      </c>
      <c r="G41" s="15">
        <f t="shared" si="14"/>
        <v>0</v>
      </c>
      <c r="H41" s="15">
        <f t="shared" si="14"/>
        <v>289000</v>
      </c>
      <c r="I41" s="15">
        <f t="shared" si="14"/>
        <v>270924</v>
      </c>
      <c r="J41" s="15">
        <f t="shared" si="14"/>
        <v>1828737</v>
      </c>
      <c r="K41" s="15">
        <f t="shared" si="14"/>
        <v>89404.920000000013</v>
      </c>
      <c r="L41" s="15">
        <f t="shared" si="14"/>
        <v>68000</v>
      </c>
      <c r="M41" s="15">
        <f t="shared" si="14"/>
        <v>78854</v>
      </c>
      <c r="N41" s="15">
        <f t="shared" si="14"/>
        <v>611118.5</v>
      </c>
      <c r="O41" s="15">
        <f t="shared" si="14"/>
        <v>35484.300000000003</v>
      </c>
      <c r="P41" s="15">
        <f t="shared" si="14"/>
        <v>2439855.5</v>
      </c>
      <c r="Q41" s="15">
        <f t="shared" si="14"/>
        <v>124889.22</v>
      </c>
      <c r="R41" s="15">
        <f t="shared" si="14"/>
        <v>24398.555</v>
      </c>
      <c r="S41" s="15">
        <f t="shared" si="14"/>
        <v>23880</v>
      </c>
      <c r="T41" s="15">
        <f t="shared" si="14"/>
        <v>-518.55500000000029</v>
      </c>
    </row>
    <row r="42" spans="1:20" ht="15.75" thickBot="1" x14ac:dyDescent="0.3">
      <c r="A42" s="104" t="s">
        <v>44</v>
      </c>
      <c r="B42" s="104"/>
      <c r="C42" s="104"/>
      <c r="D42" s="15">
        <f t="shared" ref="D42:T42" si="15">D15+D16+D17+D18+D19+D20+D21+D22</f>
        <v>0</v>
      </c>
      <c r="E42" s="15">
        <f t="shared" si="15"/>
        <v>0</v>
      </c>
      <c r="F42" s="15">
        <f t="shared" si="15"/>
        <v>0</v>
      </c>
      <c r="G42" s="15">
        <f t="shared" si="15"/>
        <v>0</v>
      </c>
      <c r="H42" s="15">
        <f t="shared" si="15"/>
        <v>323000</v>
      </c>
      <c r="I42" s="15">
        <f t="shared" si="15"/>
        <v>301680</v>
      </c>
      <c r="J42" s="15">
        <f t="shared" si="15"/>
        <v>2036340</v>
      </c>
      <c r="K42" s="15">
        <f t="shared" si="15"/>
        <v>99554.400000000009</v>
      </c>
      <c r="L42" s="15">
        <f t="shared" si="15"/>
        <v>102000</v>
      </c>
      <c r="M42" s="15">
        <f t="shared" si="15"/>
        <v>84050</v>
      </c>
      <c r="N42" s="15">
        <f t="shared" si="15"/>
        <v>651387.5</v>
      </c>
      <c r="O42" s="15">
        <f t="shared" si="15"/>
        <v>37822.5</v>
      </c>
      <c r="P42" s="15">
        <f t="shared" si="15"/>
        <v>2687727.5</v>
      </c>
      <c r="Q42" s="15">
        <f t="shared" si="15"/>
        <v>137376.9</v>
      </c>
      <c r="R42" s="15">
        <f t="shared" si="15"/>
        <v>26877.275000000001</v>
      </c>
      <c r="S42" s="15">
        <f t="shared" si="15"/>
        <v>61300</v>
      </c>
      <c r="T42" s="15">
        <f t="shared" si="15"/>
        <v>34422.725000000006</v>
      </c>
    </row>
    <row r="43" spans="1:20" ht="15.75" thickBot="1" x14ac:dyDescent="0.3">
      <c r="A43" s="104" t="s">
        <v>45</v>
      </c>
      <c r="B43" s="104"/>
      <c r="C43" s="104"/>
      <c r="D43" s="15">
        <f t="shared" ref="D43:T43" si="16">D23+D24+D25+D26+D27+D28+D29+D30</f>
        <v>0</v>
      </c>
      <c r="E43" s="15">
        <f t="shared" si="16"/>
        <v>0</v>
      </c>
      <c r="F43" s="15">
        <f t="shared" si="16"/>
        <v>0</v>
      </c>
      <c r="G43" s="15">
        <f t="shared" si="16"/>
        <v>0</v>
      </c>
      <c r="H43" s="15">
        <f t="shared" si="16"/>
        <v>289000</v>
      </c>
      <c r="I43" s="15">
        <f t="shared" si="16"/>
        <v>298821</v>
      </c>
      <c r="J43" s="15">
        <f t="shared" si="16"/>
        <v>2017041.75</v>
      </c>
      <c r="K43" s="15">
        <f t="shared" si="16"/>
        <v>98610.93</v>
      </c>
      <c r="L43" s="15">
        <f t="shared" si="16"/>
        <v>68000</v>
      </c>
      <c r="M43" s="15">
        <f t="shared" si="16"/>
        <v>82643</v>
      </c>
      <c r="N43" s="15">
        <f t="shared" si="16"/>
        <v>640483.25</v>
      </c>
      <c r="O43" s="15">
        <f t="shared" si="16"/>
        <v>37189.35</v>
      </c>
      <c r="P43" s="15">
        <f t="shared" si="16"/>
        <v>2657525</v>
      </c>
      <c r="Q43" s="15">
        <f t="shared" si="16"/>
        <v>135800.28</v>
      </c>
      <c r="R43" s="15">
        <f t="shared" si="16"/>
        <v>26575.25</v>
      </c>
      <c r="S43" s="15">
        <f t="shared" si="16"/>
        <v>25840</v>
      </c>
      <c r="T43" s="15">
        <f t="shared" si="16"/>
        <v>-735.24999999999955</v>
      </c>
    </row>
    <row r="44" spans="1:20" ht="15.75" thickBot="1" x14ac:dyDescent="0.3">
      <c r="A44" s="104" t="s">
        <v>46</v>
      </c>
      <c r="B44" s="104"/>
      <c r="C44" s="104"/>
      <c r="D44" s="15">
        <f>D31+D32+D33+D34+D35+D36+D37</f>
        <v>0</v>
      </c>
      <c r="E44" s="15">
        <f t="shared" ref="E44:T44" si="17">E31+E32+E33+E34+E35+E36+E37</f>
        <v>0</v>
      </c>
      <c r="F44" s="15">
        <f t="shared" si="17"/>
        <v>0</v>
      </c>
      <c r="G44" s="15">
        <f t="shared" si="17"/>
        <v>0</v>
      </c>
      <c r="H44" s="15">
        <f t="shared" si="17"/>
        <v>255000</v>
      </c>
      <c r="I44" s="15">
        <f t="shared" si="17"/>
        <v>236780</v>
      </c>
      <c r="J44" s="15">
        <f t="shared" si="17"/>
        <v>1598265</v>
      </c>
      <c r="K44" s="15">
        <f t="shared" si="17"/>
        <v>78137.399999999994</v>
      </c>
      <c r="L44" s="15">
        <f t="shared" si="17"/>
        <v>85000</v>
      </c>
      <c r="M44" s="15">
        <f t="shared" si="17"/>
        <v>67553</v>
      </c>
      <c r="N44" s="15">
        <f t="shared" si="17"/>
        <v>523535.75</v>
      </c>
      <c r="O44" s="15">
        <f t="shared" si="17"/>
        <v>30398.850000000002</v>
      </c>
      <c r="P44" s="15">
        <f t="shared" si="17"/>
        <v>2121800.75</v>
      </c>
      <c r="Q44" s="15">
        <f t="shared" si="17"/>
        <v>108536.25000000001</v>
      </c>
      <c r="R44" s="15">
        <f t="shared" si="17"/>
        <v>21218.0075</v>
      </c>
      <c r="S44" s="15">
        <f t="shared" si="17"/>
        <v>20550</v>
      </c>
      <c r="T44" s="15">
        <f t="shared" si="17"/>
        <v>-668.00750000000016</v>
      </c>
    </row>
    <row r="46" spans="1:20" x14ac:dyDescent="0.2">
      <c r="E46" s="31"/>
      <c r="I46" s="31"/>
      <c r="M46" s="31"/>
    </row>
    <row r="47" spans="1:20" ht="15" x14ac:dyDescent="0.25">
      <c r="E47" s="30"/>
      <c r="I47" s="30"/>
      <c r="M47" s="30"/>
    </row>
  </sheetData>
  <mergeCells count="16">
    <mergeCell ref="A41:C41"/>
    <mergeCell ref="A42:C42"/>
    <mergeCell ref="A43:C43"/>
    <mergeCell ref="A44:C44"/>
    <mergeCell ref="R6:S6"/>
    <mergeCell ref="D6:G6"/>
    <mergeCell ref="T6:T7"/>
    <mergeCell ref="A39:C39"/>
    <mergeCell ref="I3:J3"/>
    <mergeCell ref="A6:A7"/>
    <mergeCell ref="B6:B7"/>
    <mergeCell ref="C6:C7"/>
    <mergeCell ref="P6:P7"/>
    <mergeCell ref="Q6:Q7"/>
    <mergeCell ref="H6:K6"/>
    <mergeCell ref="L6:O6"/>
  </mergeCells>
  <conditionalFormatting sqref="T8:T38">
    <cfRule type="cellIs" dxfId="25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7"/>
  <sheetViews>
    <sheetView rightToLeft="1" zoomScale="77" zoomScaleNormal="77" workbookViewId="0">
      <pane ySplit="7" topLeftCell="A11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22" max="22" width="9" style="11"/>
  </cols>
  <sheetData>
    <row r="3" spans="1:22" ht="23.25" x14ac:dyDescent="0.35">
      <c r="I3" s="135" t="s">
        <v>24</v>
      </c>
      <c r="J3" s="135"/>
    </row>
    <row r="5" spans="1:22" ht="15" thickBot="1" x14ac:dyDescent="0.25"/>
    <row r="6" spans="1:22" ht="15.75" thickBot="1" x14ac:dyDescent="0.25">
      <c r="A6" s="97" t="s">
        <v>0</v>
      </c>
      <c r="B6" s="97" t="s">
        <v>1</v>
      </c>
      <c r="C6" s="97" t="s">
        <v>11</v>
      </c>
      <c r="D6" s="138" t="s">
        <v>2</v>
      </c>
      <c r="E6" s="139"/>
      <c r="F6" s="139"/>
      <c r="G6" s="140"/>
      <c r="H6" s="138" t="s">
        <v>3</v>
      </c>
      <c r="I6" s="139"/>
      <c r="J6" s="139"/>
      <c r="K6" s="140"/>
      <c r="L6" s="138" t="s">
        <v>5</v>
      </c>
      <c r="M6" s="139"/>
      <c r="N6" s="139"/>
      <c r="O6" s="140"/>
      <c r="P6" s="136" t="s">
        <v>40</v>
      </c>
      <c r="Q6" s="136" t="s">
        <v>40</v>
      </c>
      <c r="R6" s="138" t="s">
        <v>6</v>
      </c>
      <c r="S6" s="140"/>
      <c r="T6" s="134" t="s">
        <v>7</v>
      </c>
      <c r="V6"/>
    </row>
    <row r="7" spans="1:22" ht="35.25" customHeight="1" thickBot="1" x14ac:dyDescent="0.25">
      <c r="A7" s="98"/>
      <c r="B7" s="98"/>
      <c r="C7" s="98"/>
      <c r="D7" s="13" t="s">
        <v>48</v>
      </c>
      <c r="E7" s="1" t="s">
        <v>49</v>
      </c>
      <c r="F7" s="1" t="s">
        <v>8</v>
      </c>
      <c r="G7" s="1" t="s">
        <v>9</v>
      </c>
      <c r="H7" s="13" t="s">
        <v>48</v>
      </c>
      <c r="I7" s="1" t="s">
        <v>49</v>
      </c>
      <c r="J7" s="1" t="s">
        <v>8</v>
      </c>
      <c r="K7" s="1" t="s">
        <v>9</v>
      </c>
      <c r="L7" s="13" t="s">
        <v>48</v>
      </c>
      <c r="M7" s="1" t="s">
        <v>49</v>
      </c>
      <c r="N7" s="1" t="s">
        <v>8</v>
      </c>
      <c r="O7" s="1" t="s">
        <v>9</v>
      </c>
      <c r="P7" s="137"/>
      <c r="Q7" s="137"/>
      <c r="R7" s="1" t="s">
        <v>10</v>
      </c>
      <c r="S7" s="7" t="s">
        <v>50</v>
      </c>
      <c r="T7" s="134"/>
      <c r="V7"/>
    </row>
    <row r="8" spans="1:22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الصباحي'!$F$13*1000</f>
        <v>0</v>
      </c>
      <c r="E8" s="2">
        <f>[2]المبيعات!$C$12</f>
        <v>309</v>
      </c>
      <c r="F8" s="3">
        <f t="shared" ref="F8:F23" si="0">E8*5.5</f>
        <v>1699.5</v>
      </c>
      <c r="G8" s="3">
        <f>E8*0.25</f>
        <v>77.25</v>
      </c>
      <c r="H8" s="3">
        <f>'[2]التمام الصباحي'!$L$13*1000</f>
        <v>17000</v>
      </c>
      <c r="I8" s="2">
        <f>[2]المبيعات!$F$12</f>
        <v>1231</v>
      </c>
      <c r="J8" s="3">
        <f t="shared" ref="J8:J23" si="1">I8*6.75</f>
        <v>8309.25</v>
      </c>
      <c r="K8" s="3">
        <f>I8*0.33</f>
        <v>406.23</v>
      </c>
      <c r="L8" s="3">
        <f>'[2]التمام الصباحي'!$X$13*1000</f>
        <v>17000</v>
      </c>
      <c r="M8" s="2">
        <f>[2]المبيعات!$L$12</f>
        <v>898</v>
      </c>
      <c r="N8" s="3">
        <f t="shared" ref="N8:N23" si="2">M8*5.5</f>
        <v>4939</v>
      </c>
      <c r="O8" s="3">
        <f>M8*0.26</f>
        <v>233.48000000000002</v>
      </c>
      <c r="P8" s="8">
        <f t="shared" ref="P8:P38" si="3">F8+J8+N8</f>
        <v>14947.75</v>
      </c>
      <c r="Q8" s="8">
        <f t="shared" ref="Q8:Q38" si="4">G8+K8+O8</f>
        <v>716.96</v>
      </c>
      <c r="R8" s="3">
        <f>(F8+J8+N8)/100</f>
        <v>149.47749999999999</v>
      </c>
      <c r="S8" s="32">
        <f>[2]المبيعات!$P$12</f>
        <v>179.5</v>
      </c>
      <c r="T8" s="12">
        <f t="shared" ref="T8:T38" si="5">S8-R8</f>
        <v>30.022500000000008</v>
      </c>
      <c r="V8"/>
    </row>
    <row r="9" spans="1:22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الصباحي'!$F$13*1000</f>
        <v>17000</v>
      </c>
      <c r="E9" s="2">
        <f>[3]المبيعات!$C$12</f>
        <v>10266</v>
      </c>
      <c r="F9" s="3">
        <f t="shared" si="0"/>
        <v>56463</v>
      </c>
      <c r="G9" s="3">
        <f t="shared" ref="G9:G38" si="6">E9*0.25</f>
        <v>2566.5</v>
      </c>
      <c r="H9" s="3">
        <f>'[3]التمام الصباحي'!$L$13*1000</f>
        <v>51000</v>
      </c>
      <c r="I9" s="2">
        <f>[3]المبيعات!$F$12</f>
        <v>58573</v>
      </c>
      <c r="J9" s="3">
        <f t="shared" si="1"/>
        <v>395367.75</v>
      </c>
      <c r="K9" s="3">
        <f t="shared" ref="K9:K38" si="7">I9*0.33</f>
        <v>19329.09</v>
      </c>
      <c r="L9" s="3">
        <f>'[3]التمام الصباحي'!$X$13*1000</f>
        <v>0</v>
      </c>
      <c r="M9" s="2">
        <f>[3]المبيعات!$L$12</f>
        <v>16782</v>
      </c>
      <c r="N9" s="3">
        <f t="shared" si="2"/>
        <v>92301</v>
      </c>
      <c r="O9" s="3">
        <f t="shared" ref="O9:O38" si="8">M9*0.26</f>
        <v>4363.32</v>
      </c>
      <c r="P9" s="8">
        <f t="shared" si="3"/>
        <v>544131.75</v>
      </c>
      <c r="Q9" s="8">
        <f t="shared" si="4"/>
        <v>26258.91</v>
      </c>
      <c r="R9" s="3">
        <f t="shared" ref="R9:R38" si="9">(F9+J9+N9)/100</f>
        <v>5441.3175000000001</v>
      </c>
      <c r="S9" s="9">
        <f>[3]المبيعات!$P$12</f>
        <v>5730</v>
      </c>
      <c r="T9" s="12">
        <f t="shared" si="5"/>
        <v>288.68249999999989</v>
      </c>
      <c r="V9"/>
    </row>
    <row r="10" spans="1:22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الصباحي'!$F$13*1000</f>
        <v>0</v>
      </c>
      <c r="E10" s="2">
        <f>[4]المبيعات!$C$12</f>
        <v>3518</v>
      </c>
      <c r="F10" s="3">
        <f t="shared" si="0"/>
        <v>19349</v>
      </c>
      <c r="G10" s="3">
        <f t="shared" si="6"/>
        <v>879.5</v>
      </c>
      <c r="H10" s="3">
        <f>'[4]التمام الصباحي'!$L$13*1000</f>
        <v>34000</v>
      </c>
      <c r="I10" s="2">
        <f>[4]المبيعات!$F$12</f>
        <v>32910</v>
      </c>
      <c r="J10" s="3">
        <f t="shared" si="1"/>
        <v>222142.5</v>
      </c>
      <c r="K10" s="3">
        <f t="shared" si="7"/>
        <v>10860.300000000001</v>
      </c>
      <c r="L10" s="3">
        <f>'[4]التمام الصباحي'!$X$13*1000</f>
        <v>34000</v>
      </c>
      <c r="M10" s="2">
        <f>[4]المبيعات!$L$12</f>
        <v>8236</v>
      </c>
      <c r="N10" s="3">
        <f t="shared" si="2"/>
        <v>45298</v>
      </c>
      <c r="O10" s="3">
        <f t="shared" si="8"/>
        <v>2141.36</v>
      </c>
      <c r="P10" s="8">
        <f t="shared" si="3"/>
        <v>286789.5</v>
      </c>
      <c r="Q10" s="8">
        <f t="shared" si="4"/>
        <v>13881.160000000002</v>
      </c>
      <c r="R10" s="3">
        <f t="shared" si="9"/>
        <v>2867.895</v>
      </c>
      <c r="S10" s="9">
        <f>[4]المبيعات!$P$12</f>
        <v>2329</v>
      </c>
      <c r="T10" s="12">
        <f t="shared" si="5"/>
        <v>-538.89499999999998</v>
      </c>
      <c r="V10"/>
    </row>
    <row r="11" spans="1:22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الصباحي'!$F$13*1000</f>
        <v>0</v>
      </c>
      <c r="E11" s="2">
        <f>[5]المبيعات!$C$12</f>
        <v>3205</v>
      </c>
      <c r="F11" s="3">
        <f t="shared" si="0"/>
        <v>17627.5</v>
      </c>
      <c r="G11" s="3">
        <f t="shared" si="6"/>
        <v>801.25</v>
      </c>
      <c r="H11" s="3">
        <f>'[5]التمام الصباحي'!$L$13*1000</f>
        <v>34000</v>
      </c>
      <c r="I11" s="2">
        <f>[5]المبيعات!$F$12</f>
        <v>23719</v>
      </c>
      <c r="J11" s="3">
        <f t="shared" si="1"/>
        <v>160103.25</v>
      </c>
      <c r="K11" s="3">
        <f t="shared" si="7"/>
        <v>7827.27</v>
      </c>
      <c r="L11" s="3">
        <f>'[5]التمام الصباحي'!$X$13*1000</f>
        <v>0</v>
      </c>
      <c r="M11" s="2">
        <f>[5]المبيعات!$L$12</f>
        <v>6851</v>
      </c>
      <c r="N11" s="3">
        <f t="shared" si="2"/>
        <v>37680.5</v>
      </c>
      <c r="O11" s="3">
        <f t="shared" si="8"/>
        <v>1781.26</v>
      </c>
      <c r="P11" s="8">
        <f t="shared" si="3"/>
        <v>215411.25</v>
      </c>
      <c r="Q11" s="8">
        <f t="shared" si="4"/>
        <v>10409.780000000001</v>
      </c>
      <c r="R11" s="3">
        <f t="shared" si="9"/>
        <v>2154.1125000000002</v>
      </c>
      <c r="S11" s="9">
        <f>[5]المبيعات!$P$12</f>
        <v>2317</v>
      </c>
      <c r="T11" s="12">
        <f t="shared" si="5"/>
        <v>162.88749999999982</v>
      </c>
      <c r="V11"/>
    </row>
    <row r="12" spans="1:22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الصباحي'!$F$13*1000</f>
        <v>0</v>
      </c>
      <c r="E12" s="2">
        <f>[6]المبيعات!$C$12</f>
        <v>4294</v>
      </c>
      <c r="F12" s="3">
        <f t="shared" si="0"/>
        <v>23617</v>
      </c>
      <c r="G12" s="3">
        <f t="shared" si="6"/>
        <v>1073.5</v>
      </c>
      <c r="H12" s="3">
        <f>'[6]التمام الصباحي'!$L$13*1000</f>
        <v>17000</v>
      </c>
      <c r="I12" s="2">
        <f>[6]المبيعات!$F$12</f>
        <v>25911</v>
      </c>
      <c r="J12" s="3">
        <f t="shared" si="1"/>
        <v>174899.25</v>
      </c>
      <c r="K12" s="3">
        <f t="shared" si="7"/>
        <v>8550.630000000001</v>
      </c>
      <c r="L12" s="3">
        <f>'[6]التمام الصباحي'!$X$13*1000</f>
        <v>0</v>
      </c>
      <c r="M12" s="2">
        <f>[6]المبيعات!$L$12</f>
        <v>9202</v>
      </c>
      <c r="N12" s="3">
        <f t="shared" si="2"/>
        <v>50611</v>
      </c>
      <c r="O12" s="3">
        <f t="shared" si="8"/>
        <v>2392.52</v>
      </c>
      <c r="P12" s="8">
        <f t="shared" si="3"/>
        <v>249127.25</v>
      </c>
      <c r="Q12" s="8">
        <f t="shared" si="4"/>
        <v>12016.650000000001</v>
      </c>
      <c r="R12" s="3">
        <f t="shared" si="9"/>
        <v>2491.2725</v>
      </c>
      <c r="S12" s="9">
        <f>[6]المبيعات!$P$12</f>
        <v>2746</v>
      </c>
      <c r="T12" s="12">
        <f t="shared" si="5"/>
        <v>254.72749999999996</v>
      </c>
      <c r="V12"/>
    </row>
    <row r="13" spans="1:22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الصباحي'!$F$13*1000</f>
        <v>17000</v>
      </c>
      <c r="E13" s="2">
        <f>[7]المبيعات!$C$12</f>
        <v>6547</v>
      </c>
      <c r="F13" s="3">
        <f t="shared" si="0"/>
        <v>36008.5</v>
      </c>
      <c r="G13" s="3">
        <f t="shared" si="6"/>
        <v>1636.75</v>
      </c>
      <c r="H13" s="3">
        <f>'[7]التمام الصباحي'!$L$13*1000</f>
        <v>34000</v>
      </c>
      <c r="I13" s="2">
        <f>[7]المبيعات!$F$12</f>
        <v>25458</v>
      </c>
      <c r="J13" s="3">
        <f t="shared" si="1"/>
        <v>171841.5</v>
      </c>
      <c r="K13" s="3">
        <f t="shared" si="7"/>
        <v>8401.1400000000012</v>
      </c>
      <c r="L13" s="3">
        <f>'[7]التمام الصباحي'!$X$13*1000</f>
        <v>17000</v>
      </c>
      <c r="M13" s="2">
        <f>[7]المبيعات!$L$12</f>
        <v>12547</v>
      </c>
      <c r="N13" s="3">
        <f t="shared" si="2"/>
        <v>69008.5</v>
      </c>
      <c r="O13" s="3">
        <f t="shared" si="8"/>
        <v>3262.2200000000003</v>
      </c>
      <c r="P13" s="8">
        <f t="shared" si="3"/>
        <v>276858.5</v>
      </c>
      <c r="Q13" s="8">
        <f t="shared" si="4"/>
        <v>13300.11</v>
      </c>
      <c r="R13" s="3">
        <f t="shared" si="9"/>
        <v>2768.585</v>
      </c>
      <c r="S13" s="9">
        <f>[7]المبيعات!$P$12</f>
        <v>0</v>
      </c>
      <c r="T13" s="12">
        <f t="shared" si="5"/>
        <v>-2768.585</v>
      </c>
      <c r="V13"/>
    </row>
    <row r="14" spans="1:22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الصباحي'!$F$13*1000</f>
        <v>0</v>
      </c>
      <c r="E14" s="2">
        <f>[8]المبيعات!$C$12</f>
        <v>4753</v>
      </c>
      <c r="F14" s="3">
        <f t="shared" si="0"/>
        <v>26141.5</v>
      </c>
      <c r="G14" s="3">
        <f t="shared" si="6"/>
        <v>1188.25</v>
      </c>
      <c r="H14" s="3">
        <f>'[8]التمام الصباحي'!$L$13*1000</f>
        <v>17000</v>
      </c>
      <c r="I14" s="2">
        <f>[8]المبيعات!$F$12</f>
        <v>26296</v>
      </c>
      <c r="J14" s="3">
        <f t="shared" si="1"/>
        <v>177498</v>
      </c>
      <c r="K14" s="3">
        <f t="shared" si="7"/>
        <v>8677.68</v>
      </c>
      <c r="L14" s="3">
        <f>'[8]التمام الصباحي'!$X$13*1000</f>
        <v>0</v>
      </c>
      <c r="M14" s="2">
        <f>[8]المبيعات!$L$12</f>
        <v>5856</v>
      </c>
      <c r="N14" s="3">
        <f t="shared" si="2"/>
        <v>32208</v>
      </c>
      <c r="O14" s="3">
        <f t="shared" si="8"/>
        <v>1522.56</v>
      </c>
      <c r="P14" s="8">
        <f t="shared" si="3"/>
        <v>235847.5</v>
      </c>
      <c r="Q14" s="8">
        <f t="shared" si="4"/>
        <v>11388.49</v>
      </c>
      <c r="R14" s="3">
        <f t="shared" si="9"/>
        <v>2358.4749999999999</v>
      </c>
      <c r="S14" s="9">
        <f>[8]المبيعات!$P$12</f>
        <v>2725</v>
      </c>
      <c r="T14" s="12">
        <f t="shared" si="5"/>
        <v>366.52500000000009</v>
      </c>
      <c r="V14"/>
    </row>
    <row r="15" spans="1:22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الصباحي'!$F$13*1000</f>
        <v>0</v>
      </c>
      <c r="E15" s="2">
        <f>[9]المبيعات!$C$12</f>
        <v>5003</v>
      </c>
      <c r="F15" s="3">
        <f t="shared" si="0"/>
        <v>27516.5</v>
      </c>
      <c r="G15" s="3">
        <f t="shared" si="6"/>
        <v>1250.75</v>
      </c>
      <c r="H15" s="3">
        <f>'[9]التمام الصباحي'!$L$13*1000</f>
        <v>17000</v>
      </c>
      <c r="I15" s="2">
        <f>[9]المبيعات!$F$12</f>
        <v>28798</v>
      </c>
      <c r="J15" s="3">
        <f t="shared" si="1"/>
        <v>194386.5</v>
      </c>
      <c r="K15" s="3">
        <f t="shared" si="7"/>
        <v>9503.34</v>
      </c>
      <c r="L15" s="3">
        <f>'[9]التمام الصباحي'!$X$13*1000</f>
        <v>0</v>
      </c>
      <c r="M15" s="2">
        <f>[9]المبيعات!$L$12</f>
        <v>10258</v>
      </c>
      <c r="N15" s="3">
        <f t="shared" si="2"/>
        <v>56419</v>
      </c>
      <c r="O15" s="3">
        <f t="shared" si="8"/>
        <v>2667.08</v>
      </c>
      <c r="P15" s="8">
        <f t="shared" si="3"/>
        <v>278322</v>
      </c>
      <c r="Q15" s="8">
        <f t="shared" si="4"/>
        <v>13421.17</v>
      </c>
      <c r="R15" s="3">
        <f t="shared" si="9"/>
        <v>2783.22</v>
      </c>
      <c r="S15" s="9">
        <f>[9]المبيعات!$P$12</f>
        <v>3135</v>
      </c>
      <c r="T15" s="12">
        <f t="shared" si="5"/>
        <v>351.7800000000002</v>
      </c>
      <c r="V15"/>
    </row>
    <row r="16" spans="1:22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الصباحي'!$F$13*1000</f>
        <v>0</v>
      </c>
      <c r="E16" s="2">
        <f>[10]المبيعات!$C$12</f>
        <v>4557</v>
      </c>
      <c r="F16" s="3">
        <f t="shared" si="0"/>
        <v>25063.5</v>
      </c>
      <c r="G16" s="3">
        <f t="shared" si="6"/>
        <v>1139.25</v>
      </c>
      <c r="H16" s="3">
        <f>'[10]التمام الصباحي'!$L$13*1000</f>
        <v>34000</v>
      </c>
      <c r="I16" s="2">
        <f>[10]المبيعات!$F$12</f>
        <v>28194</v>
      </c>
      <c r="J16" s="3">
        <f t="shared" si="1"/>
        <v>190309.5</v>
      </c>
      <c r="K16" s="3">
        <f t="shared" si="7"/>
        <v>9304.02</v>
      </c>
      <c r="L16" s="3">
        <f>'[10]التمام الصباحي'!$X$13*1000</f>
        <v>17000</v>
      </c>
      <c r="M16" s="2">
        <f>[10]المبيعات!$L$12</f>
        <v>8928</v>
      </c>
      <c r="N16" s="3">
        <f t="shared" si="2"/>
        <v>49104</v>
      </c>
      <c r="O16" s="3">
        <f t="shared" si="8"/>
        <v>2321.2800000000002</v>
      </c>
      <c r="P16" s="8">
        <f t="shared" si="3"/>
        <v>264477</v>
      </c>
      <c r="Q16" s="8">
        <f t="shared" si="4"/>
        <v>12764.550000000001</v>
      </c>
      <c r="R16" s="3">
        <f t="shared" si="9"/>
        <v>2644.77</v>
      </c>
      <c r="S16" s="9">
        <f>[10]المبيعات!$P$12</f>
        <v>3055</v>
      </c>
      <c r="T16" s="12">
        <f t="shared" si="5"/>
        <v>410.23</v>
      </c>
      <c r="V16"/>
    </row>
    <row r="17" spans="1:22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الصباحي'!$F$13*1000</f>
        <v>17000</v>
      </c>
      <c r="E17" s="2">
        <f>[11]المبيعات!$C$12</f>
        <v>4137</v>
      </c>
      <c r="F17" s="3">
        <f t="shared" si="0"/>
        <v>22753.5</v>
      </c>
      <c r="G17" s="3">
        <f t="shared" si="6"/>
        <v>1034.25</v>
      </c>
      <c r="H17" s="3">
        <f>'[11]التمام الصباحي'!$L$13*1000</f>
        <v>34000</v>
      </c>
      <c r="I17" s="2">
        <f>[11]المبيعات!$F$12</f>
        <v>25545</v>
      </c>
      <c r="J17" s="3">
        <f t="shared" si="1"/>
        <v>172428.75</v>
      </c>
      <c r="K17" s="3">
        <f t="shared" si="7"/>
        <v>8429.85</v>
      </c>
      <c r="L17" s="3">
        <f>'[11]التمام الصباحي'!$X$13*1000</f>
        <v>0</v>
      </c>
      <c r="M17" s="2">
        <f>[11]المبيعات!$L$12</f>
        <v>9054</v>
      </c>
      <c r="N17" s="3">
        <f t="shared" si="2"/>
        <v>49797</v>
      </c>
      <c r="O17" s="3">
        <f t="shared" si="8"/>
        <v>2354.04</v>
      </c>
      <c r="P17" s="8">
        <f t="shared" si="3"/>
        <v>244979.25</v>
      </c>
      <c r="Q17" s="8">
        <f t="shared" si="4"/>
        <v>11818.14</v>
      </c>
      <c r="R17" s="3">
        <f t="shared" si="9"/>
        <v>2449.7925</v>
      </c>
      <c r="S17" s="9">
        <f>[11]المبيعات!$P$12</f>
        <v>2800</v>
      </c>
      <c r="T17" s="12">
        <f t="shared" si="5"/>
        <v>350.20749999999998</v>
      </c>
      <c r="V17"/>
    </row>
    <row r="18" spans="1:22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الصباحي'!$F$13*1000</f>
        <v>0</v>
      </c>
      <c r="E18" s="2">
        <f>[12]المبيعات!$C$12</f>
        <v>4021</v>
      </c>
      <c r="F18" s="3">
        <f t="shared" si="0"/>
        <v>22115.5</v>
      </c>
      <c r="G18" s="3">
        <f t="shared" si="6"/>
        <v>1005.25</v>
      </c>
      <c r="H18" s="3">
        <f>'[12]التمام الصباحي'!$L$13*1000</f>
        <v>17000</v>
      </c>
      <c r="I18" s="2">
        <f>[12]المبيعات!$F$12</f>
        <v>27164</v>
      </c>
      <c r="J18" s="3">
        <f t="shared" si="1"/>
        <v>183357</v>
      </c>
      <c r="K18" s="3">
        <f t="shared" si="7"/>
        <v>8964.1200000000008</v>
      </c>
      <c r="L18" s="3">
        <f>'[12]التمام الصباحي'!$X$13*1000</f>
        <v>17000</v>
      </c>
      <c r="M18" s="2">
        <f>[12]المبيعات!$L$12</f>
        <v>7000</v>
      </c>
      <c r="N18" s="3">
        <f t="shared" si="2"/>
        <v>38500</v>
      </c>
      <c r="O18" s="3">
        <f t="shared" si="8"/>
        <v>1820</v>
      </c>
      <c r="P18" s="8">
        <f t="shared" si="3"/>
        <v>243972.5</v>
      </c>
      <c r="Q18" s="8">
        <f t="shared" si="4"/>
        <v>11789.37</v>
      </c>
      <c r="R18" s="3">
        <f t="shared" si="9"/>
        <v>2439.7249999999999</v>
      </c>
      <c r="S18" s="9">
        <f>[12]المبيعات!$P$12</f>
        <v>2805</v>
      </c>
      <c r="T18" s="12">
        <f t="shared" si="5"/>
        <v>365.27500000000009</v>
      </c>
      <c r="V18"/>
    </row>
    <row r="19" spans="1:22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الصباحي'!$F$13*1000</f>
        <v>0</v>
      </c>
      <c r="E19" s="2">
        <f>[13]المبيعات!$C$12</f>
        <v>4407</v>
      </c>
      <c r="F19" s="3">
        <f t="shared" si="0"/>
        <v>24238.5</v>
      </c>
      <c r="G19" s="3">
        <f t="shared" si="6"/>
        <v>1101.75</v>
      </c>
      <c r="H19" s="3">
        <f>'[13]التمام الصباحي'!$L$13*1000</f>
        <v>34000</v>
      </c>
      <c r="I19" s="2">
        <f>[13]المبيعات!$F$12</f>
        <v>25676</v>
      </c>
      <c r="J19" s="3">
        <f t="shared" si="1"/>
        <v>173313</v>
      </c>
      <c r="K19" s="3">
        <f t="shared" si="7"/>
        <v>8473.08</v>
      </c>
      <c r="L19" s="3">
        <f>'[13]التمام الصباحي'!$X$13*1000</f>
        <v>17000</v>
      </c>
      <c r="M19" s="2">
        <f>[13]المبيعات!$L$12</f>
        <v>9699</v>
      </c>
      <c r="N19" s="3">
        <f t="shared" si="2"/>
        <v>53344.5</v>
      </c>
      <c r="O19" s="3">
        <f t="shared" si="8"/>
        <v>2521.7400000000002</v>
      </c>
      <c r="P19" s="8">
        <f t="shared" si="3"/>
        <v>250896</v>
      </c>
      <c r="Q19" s="8">
        <f t="shared" si="4"/>
        <v>12096.57</v>
      </c>
      <c r="R19" s="3">
        <f t="shared" si="9"/>
        <v>2508.96</v>
      </c>
      <c r="S19" s="9">
        <f>[13]المبيعات!$P$12</f>
        <v>2970</v>
      </c>
      <c r="T19" s="12">
        <f t="shared" si="5"/>
        <v>461.03999999999996</v>
      </c>
      <c r="V19"/>
    </row>
    <row r="20" spans="1:22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الصباحي'!$F$13*1000</f>
        <v>0</v>
      </c>
      <c r="E20" s="2">
        <f>[14]المبيعات!$C$12</f>
        <v>4597</v>
      </c>
      <c r="F20" s="3">
        <f t="shared" si="0"/>
        <v>25283.5</v>
      </c>
      <c r="G20" s="3">
        <f t="shared" si="6"/>
        <v>1149.25</v>
      </c>
      <c r="H20" s="3">
        <f>'[14]التمام الصباحي'!$L$13*1000</f>
        <v>0</v>
      </c>
      <c r="I20" s="2">
        <f>[14]المبيعات!$F$12</f>
        <v>24493</v>
      </c>
      <c r="J20" s="3">
        <f t="shared" si="1"/>
        <v>165327.75</v>
      </c>
      <c r="K20" s="3">
        <f t="shared" si="7"/>
        <v>8082.6900000000005</v>
      </c>
      <c r="L20" s="3">
        <f>'[14]التمام الصباحي'!$X$13*1000</f>
        <v>0</v>
      </c>
      <c r="M20" s="2">
        <f>[14]المبيعات!$L$12</f>
        <v>8401</v>
      </c>
      <c r="N20" s="3">
        <f t="shared" si="2"/>
        <v>46205.5</v>
      </c>
      <c r="O20" s="3">
        <f t="shared" si="8"/>
        <v>2184.2600000000002</v>
      </c>
      <c r="P20" s="8">
        <f t="shared" si="3"/>
        <v>236816.75</v>
      </c>
      <c r="Q20" s="8">
        <f t="shared" si="4"/>
        <v>11416.2</v>
      </c>
      <c r="R20" s="3">
        <f t="shared" si="9"/>
        <v>2368.1675</v>
      </c>
      <c r="S20" s="9">
        <f>[14]المبيعات!$P$12</f>
        <v>2730</v>
      </c>
      <c r="T20" s="12">
        <f t="shared" si="5"/>
        <v>361.83249999999998</v>
      </c>
      <c r="V20"/>
    </row>
    <row r="21" spans="1:22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الصباحي'!$F$13*1000</f>
        <v>0</v>
      </c>
      <c r="E21" s="2">
        <f>[15]المبيعات!$C$12</f>
        <v>3880</v>
      </c>
      <c r="F21" s="3">
        <f t="shared" si="0"/>
        <v>21340</v>
      </c>
      <c r="G21" s="3">
        <f t="shared" si="6"/>
        <v>970</v>
      </c>
      <c r="H21" s="3">
        <f>'[15]التمام الصباحي'!$L$13*1000</f>
        <v>51000</v>
      </c>
      <c r="I21" s="2">
        <f>[15]المبيعات!$F$12</f>
        <v>25277</v>
      </c>
      <c r="J21" s="3">
        <f t="shared" si="1"/>
        <v>170619.75</v>
      </c>
      <c r="K21" s="3">
        <f t="shared" si="7"/>
        <v>8341.41</v>
      </c>
      <c r="L21" s="3">
        <f>'[15]التمام الصباحي'!$X$13*1000</f>
        <v>17000</v>
      </c>
      <c r="M21" s="2">
        <f>[15]المبيعات!$L$12</f>
        <v>6696</v>
      </c>
      <c r="N21" s="3">
        <f t="shared" si="2"/>
        <v>36828</v>
      </c>
      <c r="O21" s="3">
        <f t="shared" si="8"/>
        <v>1740.96</v>
      </c>
      <c r="P21" s="8">
        <f t="shared" si="3"/>
        <v>228787.75</v>
      </c>
      <c r="Q21" s="8">
        <f t="shared" si="4"/>
        <v>11052.369999999999</v>
      </c>
      <c r="R21" s="3">
        <f t="shared" si="9"/>
        <v>2287.8775000000001</v>
      </c>
      <c r="S21" s="9">
        <f>[15]المبيعات!$P$12</f>
        <v>2720</v>
      </c>
      <c r="T21" s="12">
        <f t="shared" si="5"/>
        <v>432.12249999999995</v>
      </c>
      <c r="V21"/>
    </row>
    <row r="22" spans="1:22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الصباحي'!$F$13*1000</f>
        <v>17000</v>
      </c>
      <c r="E22" s="2">
        <f>[16]المبيعات!$C$12</f>
        <v>5351</v>
      </c>
      <c r="F22" s="3">
        <f t="shared" si="0"/>
        <v>29430.5</v>
      </c>
      <c r="G22" s="3">
        <f t="shared" si="6"/>
        <v>1337.75</v>
      </c>
      <c r="H22" s="3">
        <f>'[16]التمام الصباحي'!$L$13*1000</f>
        <v>17000</v>
      </c>
      <c r="I22" s="2">
        <f>[16]المبيعات!$F$12</f>
        <v>26169</v>
      </c>
      <c r="J22" s="3">
        <f t="shared" si="1"/>
        <v>176640.75</v>
      </c>
      <c r="K22" s="3">
        <f t="shared" si="7"/>
        <v>8635.77</v>
      </c>
      <c r="L22" s="3">
        <f>'[16]التمام الصباحي'!$X$13*1000</f>
        <v>0</v>
      </c>
      <c r="M22" s="2">
        <f>[16]المبيعات!$L$12</f>
        <v>9200</v>
      </c>
      <c r="N22" s="3">
        <f t="shared" si="2"/>
        <v>50600</v>
      </c>
      <c r="O22" s="3">
        <f t="shared" si="8"/>
        <v>2392</v>
      </c>
      <c r="P22" s="8">
        <f t="shared" si="3"/>
        <v>256671.25</v>
      </c>
      <c r="Q22" s="8">
        <f t="shared" si="4"/>
        <v>12365.52</v>
      </c>
      <c r="R22" s="3">
        <f t="shared" si="9"/>
        <v>2566.7125000000001</v>
      </c>
      <c r="S22" s="9">
        <f>[16]المبيعات!$P$12</f>
        <v>3080</v>
      </c>
      <c r="T22" s="12">
        <f t="shared" si="5"/>
        <v>513.28749999999991</v>
      </c>
      <c r="V22"/>
    </row>
    <row r="23" spans="1:22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الصباحي'!$F$13*1000</f>
        <v>0</v>
      </c>
      <c r="E23" s="2">
        <f>[17]المبيعات!$C$12</f>
        <v>4743</v>
      </c>
      <c r="F23" s="3">
        <f t="shared" si="0"/>
        <v>26086.5</v>
      </c>
      <c r="G23" s="3">
        <f t="shared" si="6"/>
        <v>1185.75</v>
      </c>
      <c r="H23" s="3">
        <f>'[17]التمام الصباحي'!$L$13*1000</f>
        <v>17000</v>
      </c>
      <c r="I23" s="2">
        <f>[17]المبيعات!$F$12</f>
        <v>26137</v>
      </c>
      <c r="J23" s="3">
        <f t="shared" si="1"/>
        <v>176424.75</v>
      </c>
      <c r="K23" s="3">
        <f t="shared" si="7"/>
        <v>8625.2100000000009</v>
      </c>
      <c r="L23" s="3">
        <f>'[17]التمام الصباحي'!$X$13*1000</f>
        <v>17000</v>
      </c>
      <c r="M23" s="2">
        <f>[17]المبيعات!$L$12</f>
        <v>8105</v>
      </c>
      <c r="N23" s="3">
        <f t="shared" si="2"/>
        <v>44577.5</v>
      </c>
      <c r="O23" s="3">
        <f t="shared" si="8"/>
        <v>2107.3000000000002</v>
      </c>
      <c r="P23" s="8">
        <f t="shared" si="3"/>
        <v>247088.75</v>
      </c>
      <c r="Q23" s="8">
        <f t="shared" si="4"/>
        <v>11918.260000000002</v>
      </c>
      <c r="R23" s="3">
        <f t="shared" si="9"/>
        <v>2470.8874999999998</v>
      </c>
      <c r="S23" s="9">
        <f>[17]المبيعات!$P$12</f>
        <v>1930</v>
      </c>
      <c r="T23" s="12">
        <f t="shared" si="5"/>
        <v>-540.88749999999982</v>
      </c>
      <c r="V23"/>
    </row>
    <row r="24" spans="1:22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الصباحي'!$F$13*1000</f>
        <v>0</v>
      </c>
      <c r="E24" s="3">
        <f>[18]المبيعات!$C$12</f>
        <v>3737</v>
      </c>
      <c r="F24" s="3">
        <f>E24*5.5</f>
        <v>20553.5</v>
      </c>
      <c r="G24" s="3">
        <f t="shared" si="6"/>
        <v>934.25</v>
      </c>
      <c r="H24" s="3">
        <f>'[18]التمام الصباحي'!$L$13*1000</f>
        <v>17000</v>
      </c>
      <c r="I24" s="3">
        <f>[18]المبيعات!$F$12</f>
        <v>22017</v>
      </c>
      <c r="J24" s="3">
        <f>I24*6.75</f>
        <v>148614.75</v>
      </c>
      <c r="K24" s="3">
        <f t="shared" si="7"/>
        <v>7265.6100000000006</v>
      </c>
      <c r="L24" s="3">
        <f>'[18]التمام الصباحي'!$X$13*1000</f>
        <v>0</v>
      </c>
      <c r="M24" s="3">
        <f>[18]المبيعات!$L$12</f>
        <v>5332</v>
      </c>
      <c r="N24" s="3">
        <f>M24*5.5</f>
        <v>29326</v>
      </c>
      <c r="O24" s="3">
        <f t="shared" si="8"/>
        <v>1386.32</v>
      </c>
      <c r="P24" s="8">
        <f t="shared" si="3"/>
        <v>198494.25</v>
      </c>
      <c r="Q24" s="8">
        <f t="shared" si="4"/>
        <v>9586.18</v>
      </c>
      <c r="R24" s="3">
        <f t="shared" si="9"/>
        <v>1984.9425000000001</v>
      </c>
      <c r="S24" s="9">
        <f>[18]المبيعات!$P$12</f>
        <v>2375</v>
      </c>
      <c r="T24" s="12">
        <f t="shared" si="5"/>
        <v>390.05749999999989</v>
      </c>
      <c r="V24"/>
    </row>
    <row r="25" spans="1:22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الصباحي'!$F$13*1000</f>
        <v>17000</v>
      </c>
      <c r="E25" s="3">
        <f>[19]المبيعات!$C$12</f>
        <v>4567</v>
      </c>
      <c r="F25" s="3">
        <f t="shared" ref="F25:F38" si="10">E25*5.5</f>
        <v>25118.5</v>
      </c>
      <c r="G25" s="3">
        <f t="shared" si="6"/>
        <v>1141.75</v>
      </c>
      <c r="H25" s="3">
        <f>'[19]التمام الصباحي'!$L$13*1000</f>
        <v>34000</v>
      </c>
      <c r="I25" s="3">
        <f>[19]المبيعات!$F$12</f>
        <v>24401</v>
      </c>
      <c r="J25" s="3">
        <f t="shared" ref="J25:J38" si="11">I25*6.75</f>
        <v>164706.75</v>
      </c>
      <c r="K25" s="3">
        <f t="shared" si="7"/>
        <v>8052.33</v>
      </c>
      <c r="L25" s="3">
        <f>'[19]التمام الصباحي'!$X$13*1000</f>
        <v>0</v>
      </c>
      <c r="M25" s="3">
        <f>[19]المبيعات!$L$12</f>
        <v>7103</v>
      </c>
      <c r="N25" s="3">
        <f t="shared" ref="N25:N38" si="12">M25*5.5</f>
        <v>39066.5</v>
      </c>
      <c r="O25" s="3">
        <f t="shared" si="8"/>
        <v>1846.78</v>
      </c>
      <c r="P25" s="8">
        <f t="shared" si="3"/>
        <v>228891.75</v>
      </c>
      <c r="Q25" s="8">
        <f t="shared" si="4"/>
        <v>11040.86</v>
      </c>
      <c r="R25" s="3">
        <f t="shared" si="9"/>
        <v>2288.9175</v>
      </c>
      <c r="S25" s="9">
        <f>[19]المبيعات!$P$12</f>
        <v>2685</v>
      </c>
      <c r="T25" s="12">
        <f t="shared" si="5"/>
        <v>396.08249999999998</v>
      </c>
      <c r="V25"/>
    </row>
    <row r="26" spans="1:22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الصباحي'!$F$13*1000</f>
        <v>0</v>
      </c>
      <c r="E26" s="3">
        <f>[20]المبيعات!$C$12</f>
        <v>2583</v>
      </c>
      <c r="F26" s="3">
        <f t="shared" si="10"/>
        <v>14206.5</v>
      </c>
      <c r="G26" s="3">
        <f t="shared" si="6"/>
        <v>645.75</v>
      </c>
      <c r="H26" s="3">
        <f>'[20]التمام الصباحي'!$L$13*1000</f>
        <v>17000</v>
      </c>
      <c r="I26" s="3">
        <f>[20]المبيعات!$F$12</f>
        <v>25872</v>
      </c>
      <c r="J26" s="3">
        <f t="shared" si="11"/>
        <v>174636</v>
      </c>
      <c r="K26" s="3">
        <f t="shared" si="7"/>
        <v>8537.76</v>
      </c>
      <c r="L26" s="3">
        <f>'[20]التمام الصباحي'!$X$13*1000</f>
        <v>0</v>
      </c>
      <c r="M26" s="3">
        <f>[20]المبيعات!$L$12</f>
        <v>5492</v>
      </c>
      <c r="N26" s="3">
        <f t="shared" si="12"/>
        <v>30206</v>
      </c>
      <c r="O26" s="3">
        <f t="shared" si="8"/>
        <v>1427.92</v>
      </c>
      <c r="P26" s="8">
        <f t="shared" si="3"/>
        <v>219048.5</v>
      </c>
      <c r="Q26" s="8">
        <f t="shared" si="4"/>
        <v>10611.43</v>
      </c>
      <c r="R26" s="3">
        <f t="shared" si="9"/>
        <v>2190.4850000000001</v>
      </c>
      <c r="S26" s="9">
        <f>[20]المبيعات!$P$12</f>
        <v>2615</v>
      </c>
      <c r="T26" s="12">
        <f t="shared" si="5"/>
        <v>424.51499999999987</v>
      </c>
      <c r="V26"/>
    </row>
    <row r="27" spans="1:22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الصباحي'!$F$13*1000</f>
        <v>0</v>
      </c>
      <c r="E27" s="3">
        <f>[21]المبيعات!$C$12</f>
        <v>3360</v>
      </c>
      <c r="F27" s="3">
        <f t="shared" si="10"/>
        <v>18480</v>
      </c>
      <c r="G27" s="3">
        <f t="shared" si="6"/>
        <v>840</v>
      </c>
      <c r="H27" s="3">
        <f>'[21]التمام الصباحي'!$L$13*1000</f>
        <v>34000</v>
      </c>
      <c r="I27" s="3">
        <f>[21]المبيعات!$F$12</f>
        <v>25325</v>
      </c>
      <c r="J27" s="3">
        <f t="shared" si="11"/>
        <v>170943.75</v>
      </c>
      <c r="K27" s="3">
        <f t="shared" si="7"/>
        <v>8357.25</v>
      </c>
      <c r="L27" s="3">
        <f>'[21]التمام الصباحي'!$X$13*1000</f>
        <v>17000</v>
      </c>
      <c r="M27" s="3">
        <f>[21]المبيعات!$L$12</f>
        <v>7012</v>
      </c>
      <c r="N27" s="3">
        <f t="shared" si="12"/>
        <v>38566</v>
      </c>
      <c r="O27" s="3">
        <f t="shared" si="8"/>
        <v>1823.1200000000001</v>
      </c>
      <c r="P27" s="8">
        <f t="shared" si="3"/>
        <v>227989.75</v>
      </c>
      <c r="Q27" s="8">
        <f t="shared" si="4"/>
        <v>11020.37</v>
      </c>
      <c r="R27" s="3">
        <f t="shared" si="9"/>
        <v>2279.8975</v>
      </c>
      <c r="S27" s="9">
        <f>[21]المبيعات!$P$12</f>
        <v>2755</v>
      </c>
      <c r="T27" s="12">
        <f t="shared" si="5"/>
        <v>475.10249999999996</v>
      </c>
      <c r="V27"/>
    </row>
    <row r="28" spans="1:22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الصباحي'!$F$13*1000</f>
        <v>0</v>
      </c>
      <c r="E28" s="3">
        <f>[22]المبيعات!$C$12</f>
        <v>2675</v>
      </c>
      <c r="F28" s="3">
        <f t="shared" si="10"/>
        <v>14712.5</v>
      </c>
      <c r="G28" s="3">
        <f t="shared" si="6"/>
        <v>668.75</v>
      </c>
      <c r="H28" s="3">
        <f>'[22]التمام الصباحي'!$L$13*1000</f>
        <v>34000</v>
      </c>
      <c r="I28" s="3">
        <f>[22]المبيعات!$F$12</f>
        <v>23921</v>
      </c>
      <c r="J28" s="3">
        <f t="shared" si="11"/>
        <v>161466.75</v>
      </c>
      <c r="K28" s="3">
        <f t="shared" si="7"/>
        <v>7893.93</v>
      </c>
      <c r="L28" s="3">
        <f>'[22]التمام الصباحي'!$X$13*1000</f>
        <v>0</v>
      </c>
      <c r="M28" s="3">
        <f>[22]المبيعات!$L$12</f>
        <v>4515</v>
      </c>
      <c r="N28" s="3">
        <f t="shared" si="12"/>
        <v>24832.5</v>
      </c>
      <c r="O28" s="3">
        <f t="shared" si="8"/>
        <v>1173.9000000000001</v>
      </c>
      <c r="P28" s="8">
        <f t="shared" si="3"/>
        <v>201011.75</v>
      </c>
      <c r="Q28" s="8">
        <f t="shared" si="4"/>
        <v>9736.58</v>
      </c>
      <c r="R28" s="3">
        <f t="shared" si="9"/>
        <v>2010.1175000000001</v>
      </c>
      <c r="S28" s="9">
        <f>[22]المبيعات!$P$12</f>
        <v>2395</v>
      </c>
      <c r="T28" s="12">
        <f t="shared" si="5"/>
        <v>384.88249999999994</v>
      </c>
      <c r="V28"/>
    </row>
    <row r="29" spans="1:22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الصباحي'!$F$13*1000</f>
        <v>0</v>
      </c>
      <c r="E29" s="3">
        <f>[23]المبيعات!$C$12</f>
        <v>3303</v>
      </c>
      <c r="F29" s="3">
        <f t="shared" si="10"/>
        <v>18166.5</v>
      </c>
      <c r="G29" s="3">
        <f t="shared" si="6"/>
        <v>825.75</v>
      </c>
      <c r="H29" s="3">
        <f>'[23]التمام الصباحي'!$L$13*1000</f>
        <v>34000</v>
      </c>
      <c r="I29" s="3">
        <f>[23]المبيعات!$F$12</f>
        <v>24035</v>
      </c>
      <c r="J29" s="3">
        <f t="shared" si="11"/>
        <v>162236.25</v>
      </c>
      <c r="K29" s="3">
        <f t="shared" si="7"/>
        <v>7931.55</v>
      </c>
      <c r="L29" s="3">
        <f>'[23]التمام الصباحي'!$X$13*1000</f>
        <v>34000</v>
      </c>
      <c r="M29" s="3">
        <f>[23]المبيعات!$L$12</f>
        <v>8844</v>
      </c>
      <c r="N29" s="3">
        <f t="shared" si="12"/>
        <v>48642</v>
      </c>
      <c r="O29" s="3">
        <f t="shared" si="8"/>
        <v>2299.44</v>
      </c>
      <c r="P29" s="8">
        <f t="shared" si="3"/>
        <v>229044.75</v>
      </c>
      <c r="Q29" s="8">
        <f t="shared" si="4"/>
        <v>11056.74</v>
      </c>
      <c r="R29" s="3">
        <f t="shared" si="9"/>
        <v>2290.4475000000002</v>
      </c>
      <c r="S29" s="9">
        <f>[23]المبيعات!$P$12</f>
        <v>2680</v>
      </c>
      <c r="T29" s="12">
        <f t="shared" si="5"/>
        <v>389.55249999999978</v>
      </c>
      <c r="V29"/>
    </row>
    <row r="30" spans="1:22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الصباحي'!$F$13*1000</f>
        <v>17000</v>
      </c>
      <c r="E30" s="3">
        <f>[24]المبيعات!$C$12</f>
        <v>3262</v>
      </c>
      <c r="F30" s="3">
        <f t="shared" si="10"/>
        <v>17941</v>
      </c>
      <c r="G30" s="3">
        <f t="shared" si="6"/>
        <v>815.5</v>
      </c>
      <c r="H30" s="3">
        <f>'[24]التمام الصباحي'!$L$13*1000</f>
        <v>17000</v>
      </c>
      <c r="I30" s="3">
        <f>[24]المبيعات!$F$12</f>
        <v>22231</v>
      </c>
      <c r="J30" s="3">
        <f t="shared" si="11"/>
        <v>150059.25</v>
      </c>
      <c r="K30" s="3">
        <f t="shared" si="7"/>
        <v>7336.2300000000005</v>
      </c>
      <c r="L30" s="3">
        <f>'[24]التمام الصباحي'!$X$13*1000</f>
        <v>0</v>
      </c>
      <c r="M30" s="3">
        <f>[24]المبيعات!$L$12</f>
        <v>7033</v>
      </c>
      <c r="N30" s="3">
        <f t="shared" si="12"/>
        <v>38681.5</v>
      </c>
      <c r="O30" s="3">
        <f t="shared" si="8"/>
        <v>1828.5800000000002</v>
      </c>
      <c r="P30" s="8">
        <f t="shared" si="3"/>
        <v>206681.75</v>
      </c>
      <c r="Q30" s="8">
        <f t="shared" si="4"/>
        <v>9980.3100000000013</v>
      </c>
      <c r="R30" s="3">
        <f t="shared" si="9"/>
        <v>2066.8175000000001</v>
      </c>
      <c r="S30" s="9">
        <f>[24]المبيعات!$P$12</f>
        <v>760</v>
      </c>
      <c r="T30" s="12">
        <f t="shared" si="5"/>
        <v>-1306.8175000000001</v>
      </c>
      <c r="V30"/>
    </row>
    <row r="31" spans="1:22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الصباحي'!$F$13*1000</f>
        <v>0</v>
      </c>
      <c r="E31" s="3">
        <f>[25]المبيعات!$C$12</f>
        <v>3451</v>
      </c>
      <c r="F31" s="3">
        <f t="shared" si="10"/>
        <v>18980.5</v>
      </c>
      <c r="G31" s="3">
        <f t="shared" si="6"/>
        <v>862.75</v>
      </c>
      <c r="H31" s="3">
        <f>'[25]التمام الصباحي'!$L$13*1000</f>
        <v>34000</v>
      </c>
      <c r="I31" s="3">
        <f>[25]المبيعات!$F$12</f>
        <v>21290</v>
      </c>
      <c r="J31" s="3">
        <f t="shared" si="11"/>
        <v>143707.5</v>
      </c>
      <c r="K31" s="3">
        <f t="shared" si="7"/>
        <v>7025.7000000000007</v>
      </c>
      <c r="L31" s="3">
        <f>'[25]التمام الصباحي'!$X$13*1000</f>
        <v>17000</v>
      </c>
      <c r="M31" s="3">
        <f>[25]المبيعات!$L$12</f>
        <v>8528</v>
      </c>
      <c r="N31" s="3">
        <f t="shared" si="12"/>
        <v>46904</v>
      </c>
      <c r="O31" s="3">
        <f t="shared" si="8"/>
        <v>2217.2800000000002</v>
      </c>
      <c r="P31" s="8">
        <f t="shared" si="3"/>
        <v>209592</v>
      </c>
      <c r="Q31" s="8">
        <f t="shared" si="4"/>
        <v>10105.730000000001</v>
      </c>
      <c r="R31" s="3">
        <f t="shared" si="9"/>
        <v>2095.92</v>
      </c>
      <c r="S31" s="9">
        <f>[25]المبيعات!$P$12</f>
        <v>2375</v>
      </c>
      <c r="T31" s="12">
        <f t="shared" si="5"/>
        <v>279.07999999999993</v>
      </c>
      <c r="V31"/>
    </row>
    <row r="32" spans="1:22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الصباحي'!$F$13*1000</f>
        <v>0</v>
      </c>
      <c r="E32" s="3">
        <f>[26]المبيعات!$C$12</f>
        <v>3226</v>
      </c>
      <c r="F32" s="3">
        <f t="shared" si="10"/>
        <v>17743</v>
      </c>
      <c r="G32" s="3">
        <f t="shared" si="6"/>
        <v>806.5</v>
      </c>
      <c r="H32" s="3">
        <f>'[26]التمام الصباحي'!$L$13*1000</f>
        <v>0</v>
      </c>
      <c r="I32" s="3">
        <f>[26]المبيعات!$F$12</f>
        <v>21175</v>
      </c>
      <c r="J32" s="3">
        <f t="shared" si="11"/>
        <v>142931.25</v>
      </c>
      <c r="K32" s="3">
        <f t="shared" si="7"/>
        <v>6987.75</v>
      </c>
      <c r="L32" s="3">
        <f>'[26]التمام الصباحي'!$X$13*1000</f>
        <v>0</v>
      </c>
      <c r="M32" s="3">
        <f>[26]المبيعات!$L$12</f>
        <v>6827</v>
      </c>
      <c r="N32" s="3">
        <f t="shared" si="12"/>
        <v>37548.5</v>
      </c>
      <c r="O32" s="3">
        <f t="shared" si="8"/>
        <v>1775.02</v>
      </c>
      <c r="P32" s="8">
        <f t="shared" si="3"/>
        <v>198222.75</v>
      </c>
      <c r="Q32" s="8">
        <f t="shared" si="4"/>
        <v>9569.27</v>
      </c>
      <c r="R32" s="3">
        <f t="shared" si="9"/>
        <v>1982.2275</v>
      </c>
      <c r="S32" s="9">
        <f>[26]المبيعات!$P$12</f>
        <v>698</v>
      </c>
      <c r="T32" s="12">
        <f t="shared" si="5"/>
        <v>-1284.2275</v>
      </c>
      <c r="V32"/>
    </row>
    <row r="33" spans="1:22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الصباحي'!$F$13*1000</f>
        <v>0</v>
      </c>
      <c r="E33" s="3">
        <f>[27]المبيعات!$C$12</f>
        <v>2721</v>
      </c>
      <c r="F33" s="3">
        <f t="shared" si="10"/>
        <v>14965.5</v>
      </c>
      <c r="G33" s="3">
        <f t="shared" si="6"/>
        <v>680.25</v>
      </c>
      <c r="H33" s="3">
        <f>'[27]التمام الصباحي'!$L$13*1000</f>
        <v>34000</v>
      </c>
      <c r="I33" s="3">
        <f>[27]المبيعات!$F$12</f>
        <v>21980</v>
      </c>
      <c r="J33" s="3">
        <f t="shared" si="11"/>
        <v>148365</v>
      </c>
      <c r="K33" s="3">
        <f t="shared" si="7"/>
        <v>7253.4000000000005</v>
      </c>
      <c r="L33" s="3">
        <f>'[27]التمام الصباحي'!$X$13*1000</f>
        <v>0</v>
      </c>
      <c r="M33" s="3">
        <f>[27]المبيعات!$L$12</f>
        <v>6595</v>
      </c>
      <c r="N33" s="3">
        <f t="shared" si="12"/>
        <v>36272.5</v>
      </c>
      <c r="O33" s="3">
        <f t="shared" si="8"/>
        <v>1714.7</v>
      </c>
      <c r="P33" s="8">
        <f t="shared" si="3"/>
        <v>199603</v>
      </c>
      <c r="Q33" s="8">
        <f t="shared" si="4"/>
        <v>9648.35</v>
      </c>
      <c r="R33" s="3">
        <f t="shared" si="9"/>
        <v>1996.03</v>
      </c>
      <c r="S33" s="9">
        <f>[27]المبيعات!$P$12</f>
        <v>2401</v>
      </c>
      <c r="T33" s="12">
        <f t="shared" si="5"/>
        <v>404.97</v>
      </c>
      <c r="V33"/>
    </row>
    <row r="34" spans="1:22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الصباحي'!$F$13*1000</f>
        <v>0</v>
      </c>
      <c r="E34" s="3">
        <f>[28]المبيعات!$C$12</f>
        <v>3246</v>
      </c>
      <c r="F34" s="3">
        <f t="shared" si="10"/>
        <v>17853</v>
      </c>
      <c r="G34" s="3">
        <f t="shared" si="6"/>
        <v>811.5</v>
      </c>
      <c r="H34" s="3">
        <f>'[28]التمام الصباحي'!$L$13*1000</f>
        <v>17000</v>
      </c>
      <c r="I34" s="3">
        <f>[28]المبيعات!$F$12</f>
        <v>22542</v>
      </c>
      <c r="J34" s="3">
        <f t="shared" si="11"/>
        <v>152158.5</v>
      </c>
      <c r="K34" s="3">
        <f t="shared" si="7"/>
        <v>7438.8600000000006</v>
      </c>
      <c r="L34" s="3">
        <f>'[28]التمام الصباحي'!$X$13*1000</f>
        <v>17000</v>
      </c>
      <c r="M34" s="3">
        <f>[28]المبيعات!$L$12</f>
        <v>6559</v>
      </c>
      <c r="N34" s="3">
        <f t="shared" si="12"/>
        <v>36074.5</v>
      </c>
      <c r="O34" s="3">
        <f t="shared" si="8"/>
        <v>1705.3400000000001</v>
      </c>
      <c r="P34" s="8">
        <f t="shared" si="3"/>
        <v>206086</v>
      </c>
      <c r="Q34" s="8">
        <f t="shared" si="4"/>
        <v>9955.7000000000007</v>
      </c>
      <c r="R34" s="3">
        <f t="shared" si="9"/>
        <v>2060.86</v>
      </c>
      <c r="S34" s="9">
        <f>[28]المبيعات!$P$12</f>
        <v>2418</v>
      </c>
      <c r="T34" s="12">
        <f t="shared" si="5"/>
        <v>357.13999999999987</v>
      </c>
      <c r="V34"/>
    </row>
    <row r="35" spans="1:22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الصباحي'!$F$13*1000</f>
        <v>0</v>
      </c>
      <c r="E35" s="3">
        <f>[29]المبيعات!$C$12</f>
        <v>1051</v>
      </c>
      <c r="F35" s="3">
        <f t="shared" si="10"/>
        <v>5780.5</v>
      </c>
      <c r="G35" s="3">
        <f t="shared" si="6"/>
        <v>262.75</v>
      </c>
      <c r="H35" s="3">
        <f>'[29]التمام الصباحي'!$L$13*1000</f>
        <v>17000</v>
      </c>
      <c r="I35" s="3">
        <f>[29]المبيعات!$F$12</f>
        <v>16030</v>
      </c>
      <c r="J35" s="3">
        <f t="shared" si="11"/>
        <v>108202.5</v>
      </c>
      <c r="K35" s="3">
        <f t="shared" si="7"/>
        <v>5289.9000000000005</v>
      </c>
      <c r="L35" s="3">
        <f>'[29]التمام الصباحي'!$X$13*1000</f>
        <v>0</v>
      </c>
      <c r="M35" s="3">
        <f>[29]المبيعات!$L$12</f>
        <v>3030</v>
      </c>
      <c r="N35" s="3">
        <f t="shared" si="12"/>
        <v>16665</v>
      </c>
      <c r="O35" s="3">
        <f t="shared" si="8"/>
        <v>787.80000000000007</v>
      </c>
      <c r="P35" s="8">
        <f t="shared" si="3"/>
        <v>130648</v>
      </c>
      <c r="Q35" s="8">
        <f t="shared" si="4"/>
        <v>6340.4500000000007</v>
      </c>
      <c r="R35" s="3">
        <f t="shared" si="9"/>
        <v>1306.48</v>
      </c>
      <c r="S35" s="9">
        <f>[29]المبيعات!$P$12</f>
        <v>1590</v>
      </c>
      <c r="T35" s="12">
        <f t="shared" si="5"/>
        <v>283.52</v>
      </c>
      <c r="V35"/>
    </row>
    <row r="36" spans="1:22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الصباحي'!$F$13*1000</f>
        <v>17000</v>
      </c>
      <c r="E36" s="3">
        <f>[30]المبيعات!$C$12</f>
        <v>4556</v>
      </c>
      <c r="F36" s="3">
        <f t="shared" si="10"/>
        <v>25058</v>
      </c>
      <c r="G36" s="3">
        <f t="shared" si="6"/>
        <v>1139</v>
      </c>
      <c r="H36" s="3">
        <f>'[30]التمام الصباحي'!$L$13*1000</f>
        <v>34000</v>
      </c>
      <c r="I36" s="3">
        <f>[30]المبيعات!$F$12</f>
        <v>25290</v>
      </c>
      <c r="J36" s="3">
        <f t="shared" si="11"/>
        <v>170707.5</v>
      </c>
      <c r="K36" s="3">
        <f t="shared" si="7"/>
        <v>8345.7000000000007</v>
      </c>
      <c r="L36" s="3">
        <f>'[30]التمام الصباحي'!$X$13*1000</f>
        <v>0</v>
      </c>
      <c r="M36" s="3">
        <f>[30]المبيعات!$L$12</f>
        <v>7671</v>
      </c>
      <c r="N36" s="3">
        <f t="shared" si="12"/>
        <v>42190.5</v>
      </c>
      <c r="O36" s="3">
        <f t="shared" si="8"/>
        <v>1994.46</v>
      </c>
      <c r="P36" s="8">
        <f t="shared" si="3"/>
        <v>237956</v>
      </c>
      <c r="Q36" s="8">
        <f t="shared" si="4"/>
        <v>11479.16</v>
      </c>
      <c r="R36" s="3">
        <f t="shared" si="9"/>
        <v>2379.56</v>
      </c>
      <c r="S36" s="9">
        <f>[30]المبيعات!$P$12</f>
        <v>2616</v>
      </c>
      <c r="T36" s="12">
        <f t="shared" si="5"/>
        <v>236.44000000000005</v>
      </c>
      <c r="V36"/>
    </row>
    <row r="37" spans="1:22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الصباحي'!$F$13*1000</f>
        <v>0</v>
      </c>
      <c r="E37" s="3">
        <f>[31]المبيعات!$C$12</f>
        <v>3225</v>
      </c>
      <c r="F37" s="3">
        <f t="shared" si="10"/>
        <v>17737.5</v>
      </c>
      <c r="G37" s="3">
        <f t="shared" si="6"/>
        <v>806.25</v>
      </c>
      <c r="H37" s="3">
        <f>'[31]التمام الصباحي'!$L$13*1000</f>
        <v>17000</v>
      </c>
      <c r="I37" s="3">
        <f>[31]المبيعات!$F$12</f>
        <v>22272</v>
      </c>
      <c r="J37" s="3">
        <f t="shared" si="11"/>
        <v>150336</v>
      </c>
      <c r="K37" s="3">
        <f t="shared" si="7"/>
        <v>7349.76</v>
      </c>
      <c r="L37" s="3">
        <f>'[31]التمام الصباحي'!$X$13*1000</f>
        <v>0</v>
      </c>
      <c r="M37" s="3">
        <f>[31]المبيعات!$L$12</f>
        <v>9924</v>
      </c>
      <c r="N37" s="3">
        <f t="shared" si="12"/>
        <v>54582</v>
      </c>
      <c r="O37" s="3">
        <f t="shared" si="8"/>
        <v>2580.2400000000002</v>
      </c>
      <c r="P37" s="8">
        <f t="shared" si="3"/>
        <v>222655.5</v>
      </c>
      <c r="Q37" s="8">
        <f t="shared" si="4"/>
        <v>10736.25</v>
      </c>
      <c r="R37" s="3">
        <f t="shared" si="9"/>
        <v>2226.5549999999998</v>
      </c>
      <c r="S37" s="32">
        <f>[31]المبيعات!$P$12</f>
        <v>828</v>
      </c>
      <c r="T37" s="12">
        <f t="shared" si="5"/>
        <v>-1398.5549999999998</v>
      </c>
      <c r="V37"/>
    </row>
    <row r="38" spans="1:22" ht="15.75" thickBot="1" x14ac:dyDescent="0.25">
      <c r="A38" s="5">
        <v>31</v>
      </c>
      <c r="B38" s="6"/>
      <c r="C38" s="6" t="s">
        <v>18</v>
      </c>
      <c r="D38" s="3" t="s">
        <v>97</v>
      </c>
      <c r="E38" s="3">
        <f>[32]المبيعات!$C$12</f>
        <v>0</v>
      </c>
      <c r="F38" s="3">
        <f t="shared" si="10"/>
        <v>0</v>
      </c>
      <c r="G38" s="3">
        <f t="shared" si="6"/>
        <v>0</v>
      </c>
      <c r="H38" s="3">
        <f>'[32]التمام الصباحي'!$L$13*1000</f>
        <v>0</v>
      </c>
      <c r="I38" s="3">
        <f>[32]المبيعات!$F$12</f>
        <v>0</v>
      </c>
      <c r="J38" s="3">
        <f t="shared" si="11"/>
        <v>0</v>
      </c>
      <c r="K38" s="3">
        <f t="shared" si="7"/>
        <v>0</v>
      </c>
      <c r="L38" s="3">
        <f>'[32]التمام الصباحي'!$X$13*1000</f>
        <v>0</v>
      </c>
      <c r="M38" s="3">
        <f>[32]المبيعات!$L$12</f>
        <v>0</v>
      </c>
      <c r="N38" s="3">
        <f t="shared" si="12"/>
        <v>0</v>
      </c>
      <c r="O38" s="3">
        <f t="shared" si="8"/>
        <v>0</v>
      </c>
      <c r="P38" s="8">
        <f t="shared" si="3"/>
        <v>0</v>
      </c>
      <c r="Q38" s="8">
        <f t="shared" si="4"/>
        <v>0</v>
      </c>
      <c r="R38" s="3">
        <f t="shared" si="9"/>
        <v>0</v>
      </c>
      <c r="S38" s="9">
        <f>[32]المبيعات!$P$12</f>
        <v>0</v>
      </c>
      <c r="T38" s="12">
        <f t="shared" si="5"/>
        <v>0</v>
      </c>
      <c r="V38"/>
    </row>
    <row r="39" spans="1:22" ht="15.75" thickBot="1" x14ac:dyDescent="0.25">
      <c r="A39" s="99" t="s">
        <v>19</v>
      </c>
      <c r="B39" s="99"/>
      <c r="C39" s="99"/>
      <c r="D39" s="4">
        <f>SUM(D8:D38)</f>
        <v>119000</v>
      </c>
      <c r="E39" s="4">
        <f t="shared" ref="E39:T39" si="13">SUM(E8:E38)</f>
        <v>118551</v>
      </c>
      <c r="F39" s="4">
        <f t="shared" si="13"/>
        <v>652030.5</v>
      </c>
      <c r="G39" s="4">
        <f t="shared" si="13"/>
        <v>29637.75</v>
      </c>
      <c r="H39" s="4">
        <f t="shared" si="13"/>
        <v>765000</v>
      </c>
      <c r="I39" s="4">
        <f t="shared" si="13"/>
        <v>749932</v>
      </c>
      <c r="J39" s="4">
        <f t="shared" si="13"/>
        <v>5062041</v>
      </c>
      <c r="K39" s="4">
        <f t="shared" si="13"/>
        <v>247477.56000000003</v>
      </c>
      <c r="L39" s="4">
        <f t="shared" si="13"/>
        <v>238000</v>
      </c>
      <c r="M39" s="4">
        <f t="shared" si="13"/>
        <v>232178</v>
      </c>
      <c r="N39" s="4">
        <f t="shared" si="13"/>
        <v>1276979</v>
      </c>
      <c r="O39" s="4">
        <f t="shared" si="13"/>
        <v>60366.28</v>
      </c>
      <c r="P39" s="4">
        <f t="shared" si="13"/>
        <v>6991050.5</v>
      </c>
      <c r="Q39" s="4">
        <f t="shared" si="13"/>
        <v>337481.58999999997</v>
      </c>
      <c r="R39" s="4">
        <f t="shared" si="13"/>
        <v>69910.50499999999</v>
      </c>
      <c r="S39" s="4">
        <f>SUM(S8:S38)</f>
        <v>70442.5</v>
      </c>
      <c r="T39" s="4">
        <f t="shared" si="13"/>
        <v>531.99499999999966</v>
      </c>
      <c r="V39"/>
    </row>
    <row r="40" spans="1:22" ht="15" thickBot="1" x14ac:dyDescent="0.25">
      <c r="T40" s="11"/>
      <c r="V40"/>
    </row>
    <row r="41" spans="1:22" ht="15.75" thickBot="1" x14ac:dyDescent="0.3">
      <c r="A41" s="104" t="s">
        <v>43</v>
      </c>
      <c r="B41" s="104"/>
      <c r="C41" s="104"/>
      <c r="D41" s="15">
        <f t="shared" ref="D41:T41" si="14">D8+D9+D10+D11+D12+D13+D14</f>
        <v>34000</v>
      </c>
      <c r="E41" s="15">
        <f t="shared" si="14"/>
        <v>32892</v>
      </c>
      <c r="F41" s="15">
        <f t="shared" si="14"/>
        <v>180906</v>
      </c>
      <c r="G41" s="15">
        <f t="shared" si="14"/>
        <v>8223</v>
      </c>
      <c r="H41" s="15">
        <f t="shared" si="14"/>
        <v>204000</v>
      </c>
      <c r="I41" s="15">
        <f t="shared" si="14"/>
        <v>194098</v>
      </c>
      <c r="J41" s="15">
        <f t="shared" si="14"/>
        <v>1310161.5</v>
      </c>
      <c r="K41" s="15">
        <f t="shared" si="14"/>
        <v>64052.340000000004</v>
      </c>
      <c r="L41" s="15">
        <f t="shared" si="14"/>
        <v>68000</v>
      </c>
      <c r="M41" s="15">
        <f t="shared" si="14"/>
        <v>60372</v>
      </c>
      <c r="N41" s="15">
        <f t="shared" si="14"/>
        <v>332046</v>
      </c>
      <c r="O41" s="15">
        <f t="shared" si="14"/>
        <v>15696.72</v>
      </c>
      <c r="P41" s="15">
        <f t="shared" si="14"/>
        <v>1823113.5</v>
      </c>
      <c r="Q41" s="15">
        <f t="shared" si="14"/>
        <v>87972.060000000012</v>
      </c>
      <c r="R41" s="15">
        <f t="shared" si="14"/>
        <v>18231.134999999998</v>
      </c>
      <c r="S41" s="15">
        <f t="shared" si="14"/>
        <v>16026.5</v>
      </c>
      <c r="T41" s="15">
        <f t="shared" si="14"/>
        <v>-2204.6350000000002</v>
      </c>
      <c r="V41"/>
    </row>
    <row r="42" spans="1:22" ht="15.75" thickBot="1" x14ac:dyDescent="0.3">
      <c r="A42" s="104" t="s">
        <v>44</v>
      </c>
      <c r="B42" s="104"/>
      <c r="C42" s="104"/>
      <c r="D42" s="15">
        <f t="shared" ref="D42:T42" si="15">D15+D16+D17+D18+D19+D20+D21+D22</f>
        <v>34000</v>
      </c>
      <c r="E42" s="15">
        <f t="shared" si="15"/>
        <v>35953</v>
      </c>
      <c r="F42" s="15">
        <f t="shared" si="15"/>
        <v>197741.5</v>
      </c>
      <c r="G42" s="15">
        <f t="shared" si="15"/>
        <v>8988.25</v>
      </c>
      <c r="H42" s="15">
        <f t="shared" si="15"/>
        <v>204000</v>
      </c>
      <c r="I42" s="15">
        <f t="shared" si="15"/>
        <v>211316</v>
      </c>
      <c r="J42" s="15">
        <f t="shared" si="15"/>
        <v>1426383</v>
      </c>
      <c r="K42" s="15">
        <f t="shared" si="15"/>
        <v>69734.280000000013</v>
      </c>
      <c r="L42" s="15">
        <f t="shared" si="15"/>
        <v>68000</v>
      </c>
      <c r="M42" s="15">
        <f t="shared" si="15"/>
        <v>69236</v>
      </c>
      <c r="N42" s="15">
        <f t="shared" si="15"/>
        <v>380798</v>
      </c>
      <c r="O42" s="15">
        <f t="shared" si="15"/>
        <v>18001.36</v>
      </c>
      <c r="P42" s="15">
        <f t="shared" si="15"/>
        <v>2004922.5</v>
      </c>
      <c r="Q42" s="15">
        <f t="shared" si="15"/>
        <v>96723.89</v>
      </c>
      <c r="R42" s="15">
        <f t="shared" si="15"/>
        <v>20049.224999999999</v>
      </c>
      <c r="S42" s="15">
        <f t="shared" si="15"/>
        <v>23295</v>
      </c>
      <c r="T42" s="15">
        <f t="shared" si="15"/>
        <v>3245.7750000000001</v>
      </c>
      <c r="V42"/>
    </row>
    <row r="43" spans="1:22" ht="15.75" thickBot="1" x14ac:dyDescent="0.3">
      <c r="A43" s="104" t="s">
        <v>45</v>
      </c>
      <c r="B43" s="104"/>
      <c r="C43" s="104"/>
      <c r="D43" s="15">
        <f t="shared" ref="D43:T43" si="16">D23+D24+D25+D26+D27+D28+D29+D30</f>
        <v>34000</v>
      </c>
      <c r="E43" s="15">
        <f t="shared" si="16"/>
        <v>28230</v>
      </c>
      <c r="F43" s="15">
        <f t="shared" si="16"/>
        <v>155265</v>
      </c>
      <c r="G43" s="15">
        <f t="shared" si="16"/>
        <v>7057.5</v>
      </c>
      <c r="H43" s="15">
        <f t="shared" si="16"/>
        <v>204000</v>
      </c>
      <c r="I43" s="15">
        <f t="shared" si="16"/>
        <v>193939</v>
      </c>
      <c r="J43" s="15">
        <f t="shared" si="16"/>
        <v>1309088.25</v>
      </c>
      <c r="K43" s="15">
        <f t="shared" si="16"/>
        <v>63999.87000000001</v>
      </c>
      <c r="L43" s="15">
        <f t="shared" si="16"/>
        <v>68000</v>
      </c>
      <c r="M43" s="15">
        <f t="shared" si="16"/>
        <v>53436</v>
      </c>
      <c r="N43" s="15">
        <f t="shared" si="16"/>
        <v>293898</v>
      </c>
      <c r="O43" s="15">
        <f t="shared" si="16"/>
        <v>13893.36</v>
      </c>
      <c r="P43" s="15">
        <f t="shared" si="16"/>
        <v>1758251.25</v>
      </c>
      <c r="Q43" s="15">
        <f t="shared" si="16"/>
        <v>84950.73000000001</v>
      </c>
      <c r="R43" s="15">
        <f t="shared" si="16"/>
        <v>17582.512500000001</v>
      </c>
      <c r="S43" s="15">
        <f t="shared" si="16"/>
        <v>18195</v>
      </c>
      <c r="T43" s="15">
        <f t="shared" si="16"/>
        <v>612.4874999999995</v>
      </c>
      <c r="V43"/>
    </row>
    <row r="44" spans="1:22" ht="15.75" thickBot="1" x14ac:dyDescent="0.3">
      <c r="A44" s="104" t="s">
        <v>46</v>
      </c>
      <c r="B44" s="104"/>
      <c r="C44" s="104"/>
      <c r="D44" s="15">
        <f>D31+D32+D33+D34+D35+D36+D37</f>
        <v>17000</v>
      </c>
      <c r="E44" s="15">
        <f t="shared" ref="E44:T44" si="17">E31+E32+E33+E34+E35+E36+E37</f>
        <v>21476</v>
      </c>
      <c r="F44" s="15">
        <f t="shared" si="17"/>
        <v>118118</v>
      </c>
      <c r="G44" s="15">
        <f t="shared" si="17"/>
        <v>5369</v>
      </c>
      <c r="H44" s="15">
        <f t="shared" si="17"/>
        <v>153000</v>
      </c>
      <c r="I44" s="15">
        <f t="shared" si="17"/>
        <v>150579</v>
      </c>
      <c r="J44" s="15">
        <f t="shared" si="17"/>
        <v>1016408.25</v>
      </c>
      <c r="K44" s="15">
        <f t="shared" si="17"/>
        <v>49691.07</v>
      </c>
      <c r="L44" s="15">
        <f t="shared" si="17"/>
        <v>34000</v>
      </c>
      <c r="M44" s="15">
        <f t="shared" si="17"/>
        <v>49134</v>
      </c>
      <c r="N44" s="15">
        <f t="shared" si="17"/>
        <v>270237</v>
      </c>
      <c r="O44" s="15">
        <f t="shared" si="17"/>
        <v>12774.839999999998</v>
      </c>
      <c r="P44" s="15">
        <f t="shared" si="17"/>
        <v>1404763.25</v>
      </c>
      <c r="Q44" s="15">
        <f t="shared" si="17"/>
        <v>67834.91</v>
      </c>
      <c r="R44" s="15">
        <f t="shared" si="17"/>
        <v>14047.6325</v>
      </c>
      <c r="S44" s="15">
        <f t="shared" si="17"/>
        <v>12926</v>
      </c>
      <c r="T44" s="15">
        <f t="shared" si="17"/>
        <v>-1121.6324999999999</v>
      </c>
      <c r="V44"/>
    </row>
    <row r="46" spans="1:22" x14ac:dyDescent="0.2">
      <c r="E46" s="31"/>
      <c r="I46" s="31"/>
      <c r="M46" s="31"/>
    </row>
    <row r="47" spans="1:22" ht="15" x14ac:dyDescent="0.25">
      <c r="E47" s="30"/>
      <c r="I47" s="30"/>
      <c r="M47" s="30"/>
    </row>
  </sheetData>
  <mergeCells count="16">
    <mergeCell ref="A41:C41"/>
    <mergeCell ref="A42:C42"/>
    <mergeCell ref="A43:C43"/>
    <mergeCell ref="A44:C44"/>
    <mergeCell ref="T6:T7"/>
    <mergeCell ref="A39:C39"/>
    <mergeCell ref="Q6:Q7"/>
    <mergeCell ref="R6:S6"/>
    <mergeCell ref="I3:J3"/>
    <mergeCell ref="A6:A7"/>
    <mergeCell ref="B6:B7"/>
    <mergeCell ref="C6:C7"/>
    <mergeCell ref="P6:P7"/>
    <mergeCell ref="H6:K6"/>
    <mergeCell ref="D6:G6"/>
    <mergeCell ref="L6:O6"/>
  </mergeCells>
  <conditionalFormatting sqref="T8:T38">
    <cfRule type="cellIs" dxfId="2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50"/>
  <sheetViews>
    <sheetView rightToLeft="1" zoomScale="75" zoomScaleNormal="75" workbookViewId="0">
      <pane ySplit="7" topLeftCell="A10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5" max="5" width="10.125" customWidth="1"/>
    <col min="6" max="6" width="10.25" customWidth="1"/>
    <col min="9" max="9" width="9.375" customWidth="1"/>
    <col min="16" max="16" width="9" style="11"/>
  </cols>
  <sheetData>
    <row r="3" spans="1:16" ht="23.25" x14ac:dyDescent="0.35">
      <c r="G3" s="135" t="s">
        <v>26</v>
      </c>
      <c r="H3" s="135"/>
      <c r="I3" s="135"/>
    </row>
    <row r="5" spans="1:16" ht="15" thickBot="1" x14ac:dyDescent="0.25"/>
    <row r="6" spans="1:16" ht="15.75" thickBot="1" x14ac:dyDescent="0.25">
      <c r="A6" s="97" t="s">
        <v>0</v>
      </c>
      <c r="B6" s="97" t="s">
        <v>1</v>
      </c>
      <c r="C6" s="97" t="s">
        <v>11</v>
      </c>
      <c r="D6" s="138" t="s">
        <v>3</v>
      </c>
      <c r="E6" s="139"/>
      <c r="F6" s="139"/>
      <c r="G6" s="140"/>
      <c r="H6" s="138" t="s">
        <v>4</v>
      </c>
      <c r="I6" s="139"/>
      <c r="J6" s="139"/>
      <c r="K6" s="140"/>
      <c r="L6" s="136" t="s">
        <v>40</v>
      </c>
      <c r="M6" s="136" t="s">
        <v>41</v>
      </c>
      <c r="N6" s="133" t="s">
        <v>6</v>
      </c>
      <c r="O6" s="133"/>
      <c r="P6" s="134" t="s">
        <v>7</v>
      </c>
    </row>
    <row r="7" spans="1:16" ht="30" customHeight="1" thickBot="1" x14ac:dyDescent="0.25">
      <c r="A7" s="98"/>
      <c r="B7" s="98"/>
      <c r="C7" s="98"/>
      <c r="D7" s="13" t="s">
        <v>48</v>
      </c>
      <c r="E7" s="1" t="s">
        <v>49</v>
      </c>
      <c r="F7" s="1" t="s">
        <v>8</v>
      </c>
      <c r="G7" s="1" t="s">
        <v>9</v>
      </c>
      <c r="H7" s="13" t="s">
        <v>48</v>
      </c>
      <c r="I7" s="1" t="s">
        <v>49</v>
      </c>
      <c r="J7" s="1" t="s">
        <v>8</v>
      </c>
      <c r="K7" s="1" t="s">
        <v>9</v>
      </c>
      <c r="L7" s="137"/>
      <c r="M7" s="137"/>
      <c r="N7" s="1" t="s">
        <v>10</v>
      </c>
      <c r="O7" s="1" t="s">
        <v>50</v>
      </c>
      <c r="P7" s="134"/>
    </row>
    <row r="8" spans="1:16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الصباحي'!$L$15*1000</f>
        <v>34000</v>
      </c>
      <c r="E8" s="2">
        <f>[2]المبيعات!$F$14</f>
        <v>22195</v>
      </c>
      <c r="F8" s="3">
        <f t="shared" ref="F8:F23" si="0">E8*6.75</f>
        <v>149816.25</v>
      </c>
      <c r="G8" s="3">
        <f>E8*0.33</f>
        <v>7324.35</v>
      </c>
      <c r="H8" s="3">
        <f>'[2]التمام الصباحي'!$R$15*1000</f>
        <v>17000</v>
      </c>
      <c r="I8" s="2">
        <f>[2]المبيعات!$I$14</f>
        <v>141</v>
      </c>
      <c r="J8" s="3">
        <f t="shared" ref="J8:J23" si="1">I8*7.75</f>
        <v>1092.75</v>
      </c>
      <c r="K8" s="3">
        <f>I8*0.45</f>
        <v>63.45</v>
      </c>
      <c r="L8" s="8">
        <f>F8+J8</f>
        <v>150909</v>
      </c>
      <c r="M8" s="8">
        <f>G8+K8</f>
        <v>7387.8</v>
      </c>
      <c r="N8" s="3">
        <f>(F8+J8)/100</f>
        <v>1509.09</v>
      </c>
      <c r="O8" s="32">
        <f>[2]المبيعات!$P$12</f>
        <v>179.5</v>
      </c>
      <c r="P8" s="12">
        <f>O8-N8</f>
        <v>-1329.59</v>
      </c>
    </row>
    <row r="9" spans="1:16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الصباحي'!$L$15*1000</f>
        <v>85000</v>
      </c>
      <c r="E9" s="2">
        <f>[3]المبيعات!$F$14</f>
        <v>62079</v>
      </c>
      <c r="F9" s="3">
        <f t="shared" si="0"/>
        <v>419033.25</v>
      </c>
      <c r="G9" s="3">
        <f t="shared" ref="G9:G38" si="2">E9*0.33</f>
        <v>20486.07</v>
      </c>
      <c r="H9" s="3">
        <f>'[3]التمام الصباحي'!$R$15*1000</f>
        <v>17000</v>
      </c>
      <c r="I9" s="2">
        <f>[3]المبيعات!$I$14</f>
        <v>17780</v>
      </c>
      <c r="J9" s="3">
        <f t="shared" si="1"/>
        <v>137795</v>
      </c>
      <c r="K9" s="3">
        <f t="shared" ref="K9:K38" si="3">I9*0.45</f>
        <v>8001</v>
      </c>
      <c r="L9" s="8">
        <f t="shared" ref="L9:L37" si="4">F9+J9</f>
        <v>556828.25</v>
      </c>
      <c r="M9" s="8">
        <f t="shared" ref="M9:M37" si="5">G9+K9</f>
        <v>28487.07</v>
      </c>
      <c r="N9" s="3">
        <f t="shared" ref="N9:N38" si="6">(F9+J9)/100</f>
        <v>5568.2825000000003</v>
      </c>
      <c r="O9" s="10">
        <f>[3]المبيعات!$P$12</f>
        <v>5730</v>
      </c>
      <c r="P9" s="12">
        <f t="shared" ref="P9:P38" si="7">O9-N9</f>
        <v>161.71749999999975</v>
      </c>
    </row>
    <row r="10" spans="1:16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الصباحي'!$L$15*1000</f>
        <v>17000</v>
      </c>
      <c r="E10" s="2">
        <f>[4]المبيعات!$F$14</f>
        <v>38509</v>
      </c>
      <c r="F10" s="3">
        <f t="shared" si="0"/>
        <v>259935.75</v>
      </c>
      <c r="G10" s="3">
        <f t="shared" si="2"/>
        <v>12707.970000000001</v>
      </c>
      <c r="H10" s="3">
        <f>'[4]التمام الصباحي'!$R$15*1000</f>
        <v>0</v>
      </c>
      <c r="I10" s="2">
        <f>[4]المبيعات!$I$14</f>
        <v>10411</v>
      </c>
      <c r="J10" s="3">
        <f t="shared" si="1"/>
        <v>80685.25</v>
      </c>
      <c r="K10" s="3">
        <f t="shared" si="3"/>
        <v>4684.95</v>
      </c>
      <c r="L10" s="8">
        <f t="shared" si="4"/>
        <v>340621</v>
      </c>
      <c r="M10" s="8">
        <f t="shared" si="5"/>
        <v>17392.920000000002</v>
      </c>
      <c r="N10" s="3">
        <f t="shared" si="6"/>
        <v>3406.21</v>
      </c>
      <c r="O10" s="9">
        <f>[4]المبيعات!$P$12</f>
        <v>2329</v>
      </c>
      <c r="P10" s="12">
        <f t="shared" si="7"/>
        <v>-1077.21</v>
      </c>
    </row>
    <row r="11" spans="1:16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الصباحي'!$L$15*1000</f>
        <v>34000</v>
      </c>
      <c r="E11" s="2">
        <f>[5]المبيعات!$F$14</f>
        <v>46415</v>
      </c>
      <c r="F11" s="3">
        <f t="shared" si="0"/>
        <v>313301.25</v>
      </c>
      <c r="G11" s="3">
        <f t="shared" si="2"/>
        <v>15316.95</v>
      </c>
      <c r="H11" s="3">
        <f>'[5]التمام الصباحي'!$R$15*1000</f>
        <v>17000</v>
      </c>
      <c r="I11" s="2">
        <f>[5]المبيعات!$I$14</f>
        <v>11577</v>
      </c>
      <c r="J11" s="3">
        <f t="shared" si="1"/>
        <v>89721.75</v>
      </c>
      <c r="K11" s="3">
        <f t="shared" si="3"/>
        <v>5209.6500000000005</v>
      </c>
      <c r="L11" s="8">
        <f t="shared" si="4"/>
        <v>403023</v>
      </c>
      <c r="M11" s="8">
        <f t="shared" si="5"/>
        <v>20526.600000000002</v>
      </c>
      <c r="N11" s="3">
        <f t="shared" si="6"/>
        <v>4030.23</v>
      </c>
      <c r="O11" s="9">
        <f>[5]المبيعات!$P$14</f>
        <v>3590</v>
      </c>
      <c r="P11" s="12">
        <f t="shared" si="7"/>
        <v>-440.23</v>
      </c>
    </row>
    <row r="12" spans="1:16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الصباحي'!$L$15*1000</f>
        <v>51000</v>
      </c>
      <c r="E12" s="2">
        <f>[6]المبيعات!$F$14</f>
        <v>48431</v>
      </c>
      <c r="F12" s="3">
        <f t="shared" si="0"/>
        <v>326909.25</v>
      </c>
      <c r="G12" s="3">
        <f t="shared" si="2"/>
        <v>15982.230000000001</v>
      </c>
      <c r="H12" s="3">
        <f>'[6]التمام الصباحي'!$R$15*1000</f>
        <v>0</v>
      </c>
      <c r="I12" s="2">
        <f>[6]المبيعات!$I$14</f>
        <v>13419</v>
      </c>
      <c r="J12" s="3">
        <f t="shared" si="1"/>
        <v>103997.25</v>
      </c>
      <c r="K12" s="3">
        <f t="shared" si="3"/>
        <v>6038.55</v>
      </c>
      <c r="L12" s="8">
        <f t="shared" si="4"/>
        <v>430906.5</v>
      </c>
      <c r="M12" s="8">
        <f t="shared" si="5"/>
        <v>22020.780000000002</v>
      </c>
      <c r="N12" s="3">
        <f t="shared" si="6"/>
        <v>4309.0649999999996</v>
      </c>
      <c r="O12" s="9">
        <f>[6]المبيعات!$P$14</f>
        <v>3760</v>
      </c>
      <c r="P12" s="12">
        <f t="shared" si="7"/>
        <v>-549.0649999999996</v>
      </c>
    </row>
    <row r="13" spans="1:16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الصباحي'!$L$15*1000</f>
        <v>68000</v>
      </c>
      <c r="E13" s="2">
        <f>[7]المبيعات!$F$14</f>
        <v>67136</v>
      </c>
      <c r="F13" s="3">
        <f t="shared" si="0"/>
        <v>453168</v>
      </c>
      <c r="G13" s="3">
        <f t="shared" si="2"/>
        <v>22154.880000000001</v>
      </c>
      <c r="H13" s="3">
        <f>'[7]التمام الصباحي'!$R$15*1000</f>
        <v>34000</v>
      </c>
      <c r="I13" s="2">
        <f>[7]المبيعات!$I$14</f>
        <v>15479</v>
      </c>
      <c r="J13" s="3">
        <f t="shared" si="1"/>
        <v>119962.25</v>
      </c>
      <c r="K13" s="3">
        <f t="shared" si="3"/>
        <v>6965.55</v>
      </c>
      <c r="L13" s="8">
        <f t="shared" si="4"/>
        <v>573130.25</v>
      </c>
      <c r="M13" s="8">
        <f t="shared" si="5"/>
        <v>29120.43</v>
      </c>
      <c r="N13" s="3">
        <f t="shared" si="6"/>
        <v>5731.3024999999998</v>
      </c>
      <c r="O13" s="9">
        <f>[7]المبيعات!$P$14</f>
        <v>5010</v>
      </c>
      <c r="P13" s="12">
        <f t="shared" si="7"/>
        <v>-721.30249999999978</v>
      </c>
    </row>
    <row r="14" spans="1:16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الصباحي'!$L$15*1000</f>
        <v>51000</v>
      </c>
      <c r="E14" s="2">
        <f>[8]المبيعات!$F$14</f>
        <v>43696</v>
      </c>
      <c r="F14" s="3">
        <f t="shared" si="0"/>
        <v>294948</v>
      </c>
      <c r="G14" s="3">
        <f t="shared" si="2"/>
        <v>14419.68</v>
      </c>
      <c r="H14" s="3">
        <f>'[8]التمام الصباحي'!$R$15*1000</f>
        <v>0</v>
      </c>
      <c r="I14" s="2">
        <f>[8]المبيعات!$I$14</f>
        <v>11989</v>
      </c>
      <c r="J14" s="3">
        <f t="shared" si="1"/>
        <v>92914.75</v>
      </c>
      <c r="K14" s="3">
        <f t="shared" si="3"/>
        <v>5395.05</v>
      </c>
      <c r="L14" s="8">
        <f t="shared" si="4"/>
        <v>387862.75</v>
      </c>
      <c r="M14" s="8">
        <f t="shared" si="5"/>
        <v>19814.73</v>
      </c>
      <c r="N14" s="3">
        <f t="shared" si="6"/>
        <v>3878.6275000000001</v>
      </c>
      <c r="O14" s="9">
        <f>[8]المبيعات!$P$14</f>
        <v>3430</v>
      </c>
      <c r="P14" s="12">
        <f t="shared" si="7"/>
        <v>-448.62750000000005</v>
      </c>
    </row>
    <row r="15" spans="1:16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الصباحي'!$L$15*1000</f>
        <v>34000</v>
      </c>
      <c r="E15" s="2">
        <f>[9]المبيعات!$F$14</f>
        <v>37843</v>
      </c>
      <c r="F15" s="3">
        <f t="shared" si="0"/>
        <v>255440.25</v>
      </c>
      <c r="G15" s="3">
        <f t="shared" si="2"/>
        <v>12488.19</v>
      </c>
      <c r="H15" s="3">
        <f>'[9]التمام الصباحي'!$R$15*1000</f>
        <v>17000</v>
      </c>
      <c r="I15" s="2">
        <f>[9]المبيعات!$I$14</f>
        <v>11470</v>
      </c>
      <c r="J15" s="3">
        <f t="shared" si="1"/>
        <v>88892.5</v>
      </c>
      <c r="K15" s="3">
        <f t="shared" si="3"/>
        <v>5161.5</v>
      </c>
      <c r="L15" s="8">
        <f t="shared" si="4"/>
        <v>344332.75</v>
      </c>
      <c r="M15" s="8">
        <f t="shared" si="5"/>
        <v>17649.690000000002</v>
      </c>
      <c r="N15" s="3">
        <f t="shared" si="6"/>
        <v>3443.3274999999999</v>
      </c>
      <c r="O15" s="9">
        <f>[9]المبيعات!$P$14</f>
        <v>3010</v>
      </c>
      <c r="P15" s="12">
        <f t="shared" si="7"/>
        <v>-433.32749999999987</v>
      </c>
    </row>
    <row r="16" spans="1:16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الصباحي'!$L$15*1000</f>
        <v>34000</v>
      </c>
      <c r="E16" s="2">
        <f>[10]المبيعات!$F$14</f>
        <v>40678</v>
      </c>
      <c r="F16" s="3">
        <f t="shared" si="0"/>
        <v>274576.5</v>
      </c>
      <c r="G16" s="3">
        <f t="shared" si="2"/>
        <v>13423.74</v>
      </c>
      <c r="H16" s="3">
        <f>'[10]التمام الصباحي'!$R$15*1000</f>
        <v>17000</v>
      </c>
      <c r="I16" s="2">
        <f>[10]المبيعات!$I$14</f>
        <v>11813</v>
      </c>
      <c r="J16" s="3">
        <f t="shared" si="1"/>
        <v>91550.75</v>
      </c>
      <c r="K16" s="3">
        <f t="shared" si="3"/>
        <v>5315.85</v>
      </c>
      <c r="L16" s="8">
        <f t="shared" si="4"/>
        <v>366127.25</v>
      </c>
      <c r="M16" s="8">
        <f t="shared" si="5"/>
        <v>18739.59</v>
      </c>
      <c r="N16" s="3">
        <f t="shared" si="6"/>
        <v>3661.2725</v>
      </c>
      <c r="O16" s="9">
        <f>[10]المبيعات!$P$14</f>
        <v>3240</v>
      </c>
      <c r="P16" s="12">
        <f t="shared" si="7"/>
        <v>-421.27250000000004</v>
      </c>
    </row>
    <row r="17" spans="1:16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الصباحي'!$L$15*1000</f>
        <v>51000</v>
      </c>
      <c r="E17" s="2">
        <f>[11]المبيعات!$F$14</f>
        <v>38169</v>
      </c>
      <c r="F17" s="3">
        <f t="shared" si="0"/>
        <v>257640.75</v>
      </c>
      <c r="G17" s="3">
        <f t="shared" si="2"/>
        <v>12595.77</v>
      </c>
      <c r="H17" s="3">
        <f>'[11]التمام الصباحي'!$R$15*1000</f>
        <v>0</v>
      </c>
      <c r="I17" s="2">
        <f>[11]المبيعات!$I$14</f>
        <v>10831</v>
      </c>
      <c r="J17" s="3">
        <f t="shared" si="1"/>
        <v>83940.25</v>
      </c>
      <c r="K17" s="3">
        <f t="shared" si="3"/>
        <v>4873.95</v>
      </c>
      <c r="L17" s="8">
        <f t="shared" si="4"/>
        <v>341581</v>
      </c>
      <c r="M17" s="8">
        <f t="shared" si="5"/>
        <v>17469.72</v>
      </c>
      <c r="N17" s="3">
        <f t="shared" si="6"/>
        <v>3415.81</v>
      </c>
      <c r="O17" s="9">
        <f>[11]المبيعات!$P$14</f>
        <v>3010</v>
      </c>
      <c r="P17" s="12">
        <f t="shared" si="7"/>
        <v>-405.80999999999995</v>
      </c>
    </row>
    <row r="18" spans="1:16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الصباحي'!$L$15*1000</f>
        <v>34000</v>
      </c>
      <c r="E18" s="2">
        <f>[12]المبيعات!$F$14</f>
        <v>40104</v>
      </c>
      <c r="F18" s="3">
        <f t="shared" si="0"/>
        <v>270702</v>
      </c>
      <c r="G18" s="3">
        <f t="shared" si="2"/>
        <v>13234.320000000002</v>
      </c>
      <c r="H18" s="3">
        <f>'[12]التمام الصباحي'!$R$15*1000</f>
        <v>17000</v>
      </c>
      <c r="I18" s="2">
        <f>[12]المبيعات!$I$14</f>
        <v>10888</v>
      </c>
      <c r="J18" s="3">
        <f t="shared" si="1"/>
        <v>84382</v>
      </c>
      <c r="K18" s="3">
        <f t="shared" si="3"/>
        <v>4899.6000000000004</v>
      </c>
      <c r="L18" s="8">
        <f t="shared" si="4"/>
        <v>355084</v>
      </c>
      <c r="M18" s="8">
        <f t="shared" si="5"/>
        <v>18133.920000000002</v>
      </c>
      <c r="N18" s="3">
        <f t="shared" si="6"/>
        <v>3550.84</v>
      </c>
      <c r="O18" s="9">
        <f>[12]المبيعات!$P$14</f>
        <v>3100</v>
      </c>
      <c r="P18" s="12">
        <f t="shared" si="7"/>
        <v>-450.84000000000015</v>
      </c>
    </row>
    <row r="19" spans="1:16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الصباحي'!$L$15*1000</f>
        <v>85000</v>
      </c>
      <c r="E19" s="2">
        <f>[13]المبيعات!$F$14</f>
        <v>42686</v>
      </c>
      <c r="F19" s="3">
        <f t="shared" si="0"/>
        <v>288130.5</v>
      </c>
      <c r="G19" s="3">
        <f t="shared" si="2"/>
        <v>14086.380000000001</v>
      </c>
      <c r="H19" s="3">
        <f>'[13]التمام الصباحي'!$R$15*1000</f>
        <v>17000</v>
      </c>
      <c r="I19" s="2">
        <f>[13]المبيعات!$I$14</f>
        <v>11080</v>
      </c>
      <c r="J19" s="3">
        <f t="shared" si="1"/>
        <v>85870</v>
      </c>
      <c r="K19" s="3">
        <f t="shared" si="3"/>
        <v>4986</v>
      </c>
      <c r="L19" s="8">
        <f t="shared" si="4"/>
        <v>374000.5</v>
      </c>
      <c r="M19" s="8">
        <f t="shared" si="5"/>
        <v>19072.38</v>
      </c>
      <c r="N19" s="3">
        <f t="shared" si="6"/>
        <v>3740.0050000000001</v>
      </c>
      <c r="O19" s="9">
        <f>[13]المبيعات!$P$14</f>
        <v>3290</v>
      </c>
      <c r="P19" s="12">
        <f t="shared" si="7"/>
        <v>-450.00500000000011</v>
      </c>
    </row>
    <row r="20" spans="1:16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الصباحي'!$L$15*1000</f>
        <v>34000</v>
      </c>
      <c r="E20" s="2">
        <f>[14]المبيعات!$F$14</f>
        <v>58586</v>
      </c>
      <c r="F20" s="3">
        <f t="shared" si="0"/>
        <v>395455.5</v>
      </c>
      <c r="G20" s="3">
        <f t="shared" si="2"/>
        <v>19333.38</v>
      </c>
      <c r="H20" s="3">
        <f>'[14]التمام الصباحي'!$R$15*1000</f>
        <v>17000</v>
      </c>
      <c r="I20" s="2">
        <f>[14]المبيعات!$I$14</f>
        <v>16797</v>
      </c>
      <c r="J20" s="3">
        <f t="shared" si="1"/>
        <v>130176.75</v>
      </c>
      <c r="K20" s="3">
        <f t="shared" si="3"/>
        <v>7558.6500000000005</v>
      </c>
      <c r="L20" s="8">
        <f t="shared" si="4"/>
        <v>525632.25</v>
      </c>
      <c r="M20" s="8">
        <f t="shared" si="5"/>
        <v>26892.030000000002</v>
      </c>
      <c r="N20" s="3">
        <f t="shared" si="6"/>
        <v>5256.3225000000002</v>
      </c>
      <c r="O20" s="9">
        <f>[14]المبيعات!$P$14</f>
        <v>4650</v>
      </c>
      <c r="P20" s="12">
        <f t="shared" si="7"/>
        <v>-606.32250000000022</v>
      </c>
    </row>
    <row r="21" spans="1:16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الصباحي'!$L$15*1000</f>
        <v>0</v>
      </c>
      <c r="E21" s="2">
        <f>[15]المبيعات!$F$14</f>
        <v>37436</v>
      </c>
      <c r="F21" s="3">
        <f t="shared" si="0"/>
        <v>252693</v>
      </c>
      <c r="G21" s="3">
        <f t="shared" si="2"/>
        <v>12353.880000000001</v>
      </c>
      <c r="H21" s="3">
        <f>'[15]التمام الصباحي'!$R$15*1000</f>
        <v>0</v>
      </c>
      <c r="I21" s="2">
        <f>[15]المبيعات!$I$14</f>
        <v>8296</v>
      </c>
      <c r="J21" s="3">
        <f t="shared" si="1"/>
        <v>64294</v>
      </c>
      <c r="K21" s="3">
        <f t="shared" si="3"/>
        <v>3733.2000000000003</v>
      </c>
      <c r="L21" s="8">
        <f t="shared" si="4"/>
        <v>316987</v>
      </c>
      <c r="M21" s="8">
        <f t="shared" si="5"/>
        <v>16087.080000000002</v>
      </c>
      <c r="N21" s="3">
        <f t="shared" si="6"/>
        <v>3169.87</v>
      </c>
      <c r="O21" s="9">
        <f>[15]المبيعات!$P$14</f>
        <v>2840</v>
      </c>
      <c r="P21" s="12">
        <f t="shared" si="7"/>
        <v>-329.86999999999989</v>
      </c>
    </row>
    <row r="22" spans="1:16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الصباحي'!$L$15*1000</f>
        <v>85000</v>
      </c>
      <c r="E22" s="2">
        <f>[16]المبيعات!$F$14</f>
        <v>37230</v>
      </c>
      <c r="F22" s="3">
        <f t="shared" si="0"/>
        <v>251302.5</v>
      </c>
      <c r="G22" s="3">
        <f t="shared" si="2"/>
        <v>12285.900000000001</v>
      </c>
      <c r="H22" s="3">
        <f>'[16]التمام الصباحي'!$R$15*1000</f>
        <v>17000</v>
      </c>
      <c r="I22" s="2">
        <f>[16]المبيعات!$I$14</f>
        <v>9570</v>
      </c>
      <c r="J22" s="3">
        <f t="shared" si="1"/>
        <v>74167.5</v>
      </c>
      <c r="K22" s="3">
        <f t="shared" si="3"/>
        <v>4306.5</v>
      </c>
      <c r="L22" s="8">
        <f t="shared" si="4"/>
        <v>325470</v>
      </c>
      <c r="M22" s="8">
        <f t="shared" si="5"/>
        <v>16592.400000000001</v>
      </c>
      <c r="N22" s="3">
        <f t="shared" si="6"/>
        <v>3254.7</v>
      </c>
      <c r="O22" s="9">
        <f>[16]المبيعات!$P$14</f>
        <v>2900</v>
      </c>
      <c r="P22" s="12">
        <f t="shared" si="7"/>
        <v>-354.69999999999982</v>
      </c>
    </row>
    <row r="23" spans="1:16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الصباحي'!$L$15*1000</f>
        <v>34000</v>
      </c>
      <c r="E23" s="2">
        <f>[17]المبيعات!$F$14</f>
        <v>37707</v>
      </c>
      <c r="F23" s="3">
        <f t="shared" si="0"/>
        <v>254522.25</v>
      </c>
      <c r="G23" s="3">
        <f t="shared" si="2"/>
        <v>12443.310000000001</v>
      </c>
      <c r="H23" s="3">
        <f>'[17]التمام الصباحي'!$R$15*1000</f>
        <v>17000</v>
      </c>
      <c r="I23" s="2">
        <f>[17]المبيعات!$I$14</f>
        <v>9766</v>
      </c>
      <c r="J23" s="3">
        <f t="shared" si="1"/>
        <v>75686.5</v>
      </c>
      <c r="K23" s="3">
        <f t="shared" si="3"/>
        <v>4394.7</v>
      </c>
      <c r="L23" s="8">
        <f t="shared" si="4"/>
        <v>330208.75</v>
      </c>
      <c r="M23" s="8">
        <f t="shared" si="5"/>
        <v>16838.010000000002</v>
      </c>
      <c r="N23" s="3">
        <f t="shared" si="6"/>
        <v>3302.0875000000001</v>
      </c>
      <c r="O23" s="9">
        <f>[17]المبيعات!$P$14</f>
        <v>2910</v>
      </c>
      <c r="P23" s="12">
        <f t="shared" si="7"/>
        <v>-392.08750000000009</v>
      </c>
    </row>
    <row r="24" spans="1:16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الصباحي'!$L$15*1000</f>
        <v>0</v>
      </c>
      <c r="E24" s="3">
        <f>[18]المبيعات!$F$14</f>
        <v>38673</v>
      </c>
      <c r="F24" s="3">
        <f>E24*6.75</f>
        <v>261042.75</v>
      </c>
      <c r="G24" s="3">
        <f t="shared" si="2"/>
        <v>12762.09</v>
      </c>
      <c r="H24" s="3">
        <f>'[18]التمام الصباحي'!$R$15*1000</f>
        <v>0</v>
      </c>
      <c r="I24" s="3">
        <f>[18]المبيعات!$I$14</f>
        <v>10563</v>
      </c>
      <c r="J24" s="3">
        <f>I24*7.75</f>
        <v>81863.25</v>
      </c>
      <c r="K24" s="3">
        <f t="shared" si="3"/>
        <v>4753.3500000000004</v>
      </c>
      <c r="L24" s="8">
        <f t="shared" si="4"/>
        <v>342906</v>
      </c>
      <c r="M24" s="8">
        <f t="shared" si="5"/>
        <v>17515.440000000002</v>
      </c>
      <c r="N24" s="3">
        <f t="shared" si="6"/>
        <v>3429.06</v>
      </c>
      <c r="O24" s="8">
        <f>[18]المبيعات!$P$14</f>
        <v>3030</v>
      </c>
      <c r="P24" s="12">
        <f t="shared" si="7"/>
        <v>-399.05999999999995</v>
      </c>
    </row>
    <row r="25" spans="1:16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الصباحي'!$L$15*1000</f>
        <v>51000</v>
      </c>
      <c r="E25" s="3">
        <f>[19]المبيعات!$F$14</f>
        <v>41535</v>
      </c>
      <c r="F25" s="3">
        <f t="shared" ref="F25:F38" si="8">E25*6.75</f>
        <v>280361.25</v>
      </c>
      <c r="G25" s="3">
        <f t="shared" si="2"/>
        <v>13706.550000000001</v>
      </c>
      <c r="H25" s="3">
        <f>'[19]التمام الصباحي'!$R$15*1000</f>
        <v>0</v>
      </c>
      <c r="I25" s="3">
        <f>[19]المبيعات!$I$14</f>
        <v>10466</v>
      </c>
      <c r="J25" s="3">
        <f t="shared" ref="J25:J38" si="9">I25*7.75</f>
        <v>81111.5</v>
      </c>
      <c r="K25" s="3">
        <f t="shared" si="3"/>
        <v>4709.7</v>
      </c>
      <c r="L25" s="8">
        <f t="shared" si="4"/>
        <v>361472.75</v>
      </c>
      <c r="M25" s="8">
        <f t="shared" si="5"/>
        <v>18416.25</v>
      </c>
      <c r="N25" s="3">
        <f t="shared" si="6"/>
        <v>3614.7275</v>
      </c>
      <c r="O25" s="8">
        <f>[19]المبيعات!$P$14</f>
        <v>3220</v>
      </c>
      <c r="P25" s="12">
        <f t="shared" si="7"/>
        <v>-394.72749999999996</v>
      </c>
    </row>
    <row r="26" spans="1:16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الصباحي'!$L$15*1000</f>
        <v>68000</v>
      </c>
      <c r="E26" s="3">
        <f>[20]المبيعات!$F$14</f>
        <v>38885</v>
      </c>
      <c r="F26" s="3">
        <f t="shared" si="8"/>
        <v>262473.75</v>
      </c>
      <c r="G26" s="3">
        <f t="shared" si="2"/>
        <v>12832.050000000001</v>
      </c>
      <c r="H26" s="3">
        <f>'[20]التمام الصباحي'!$R$15*1000</f>
        <v>34000</v>
      </c>
      <c r="I26" s="3">
        <f>[20]المبيعات!$I$14</f>
        <v>12347</v>
      </c>
      <c r="J26" s="3">
        <f t="shared" si="9"/>
        <v>95689.25</v>
      </c>
      <c r="K26" s="3">
        <f t="shared" si="3"/>
        <v>5556.1500000000005</v>
      </c>
      <c r="L26" s="8">
        <f t="shared" si="4"/>
        <v>358163</v>
      </c>
      <c r="M26" s="8">
        <f t="shared" si="5"/>
        <v>18388.2</v>
      </c>
      <c r="N26" s="3">
        <f t="shared" si="6"/>
        <v>3581.63</v>
      </c>
      <c r="O26" s="8">
        <f>[20]المبيعات!$P$14</f>
        <v>3210</v>
      </c>
      <c r="P26" s="12">
        <f t="shared" si="7"/>
        <v>-371.63000000000011</v>
      </c>
    </row>
    <row r="27" spans="1:16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الصباحي'!$L$15*1000</f>
        <v>51000</v>
      </c>
      <c r="E27" s="3">
        <f>[21]المبيعات!$F$14</f>
        <v>55805</v>
      </c>
      <c r="F27" s="3">
        <f t="shared" si="8"/>
        <v>376683.75</v>
      </c>
      <c r="G27" s="3">
        <f t="shared" si="2"/>
        <v>18415.650000000001</v>
      </c>
      <c r="H27" s="3">
        <f>'[21]التمام الصباحي'!$R$15*1000</f>
        <v>0</v>
      </c>
      <c r="I27" s="3">
        <f>[21]المبيعات!$I$14</f>
        <v>14591</v>
      </c>
      <c r="J27" s="3">
        <f t="shared" si="9"/>
        <v>113080.25</v>
      </c>
      <c r="K27" s="3">
        <f t="shared" si="3"/>
        <v>6565.95</v>
      </c>
      <c r="L27" s="8">
        <f t="shared" si="4"/>
        <v>489764</v>
      </c>
      <c r="M27" s="8">
        <f t="shared" si="5"/>
        <v>24981.600000000002</v>
      </c>
      <c r="N27" s="3">
        <f t="shared" si="6"/>
        <v>4897.6400000000003</v>
      </c>
      <c r="O27" s="8">
        <f>[21]المبيعات!$P$14</f>
        <v>4280</v>
      </c>
      <c r="P27" s="12">
        <f t="shared" si="7"/>
        <v>-617.64000000000033</v>
      </c>
    </row>
    <row r="28" spans="1:16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الصباحي'!$L$15*1000</f>
        <v>34000</v>
      </c>
      <c r="E28" s="3">
        <f>[22]المبيعات!$F$14</f>
        <v>32864</v>
      </c>
      <c r="F28" s="3">
        <f t="shared" si="8"/>
        <v>221832</v>
      </c>
      <c r="G28" s="3">
        <f t="shared" si="2"/>
        <v>10845.12</v>
      </c>
      <c r="H28" s="3">
        <f>'[22]التمام الصباحي'!$R$15*1000</f>
        <v>17000</v>
      </c>
      <c r="I28" s="3">
        <f>[22]المبيعات!$I$14</f>
        <v>10187</v>
      </c>
      <c r="J28" s="3">
        <f t="shared" si="9"/>
        <v>78949.25</v>
      </c>
      <c r="K28" s="3">
        <f t="shared" si="3"/>
        <v>4584.1500000000005</v>
      </c>
      <c r="L28" s="8">
        <f t="shared" si="4"/>
        <v>300781.25</v>
      </c>
      <c r="M28" s="8">
        <f t="shared" si="5"/>
        <v>15429.27</v>
      </c>
      <c r="N28" s="3">
        <f t="shared" si="6"/>
        <v>3007.8125</v>
      </c>
      <c r="O28" s="8">
        <f>[22]المبيعات!$P$14</f>
        <v>2660</v>
      </c>
      <c r="P28" s="12">
        <f t="shared" si="7"/>
        <v>-347.8125</v>
      </c>
    </row>
    <row r="29" spans="1:16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الصباحي'!$L$15*1000</f>
        <v>34000</v>
      </c>
      <c r="E29" s="3">
        <f>[23]المبيعات!$F$14</f>
        <v>32455</v>
      </c>
      <c r="F29" s="3">
        <f t="shared" si="8"/>
        <v>219071.25</v>
      </c>
      <c r="G29" s="3">
        <f t="shared" si="2"/>
        <v>10710.15</v>
      </c>
      <c r="H29" s="3">
        <f>'[23]التمام الصباحي'!$R$15*1000</f>
        <v>17000</v>
      </c>
      <c r="I29" s="3">
        <f>[23]المبيعات!$I$14</f>
        <v>8730</v>
      </c>
      <c r="J29" s="3">
        <f t="shared" si="9"/>
        <v>67657.5</v>
      </c>
      <c r="K29" s="3">
        <f t="shared" si="3"/>
        <v>3928.5</v>
      </c>
      <c r="L29" s="8">
        <f t="shared" si="4"/>
        <v>286728.75</v>
      </c>
      <c r="M29" s="8">
        <f t="shared" si="5"/>
        <v>14638.65</v>
      </c>
      <c r="N29" s="3">
        <f t="shared" si="6"/>
        <v>2867.2874999999999</v>
      </c>
      <c r="O29" s="8">
        <f>[23]المبيعات!$P$14</f>
        <v>2470</v>
      </c>
      <c r="P29" s="12">
        <f t="shared" si="7"/>
        <v>-397.28749999999991</v>
      </c>
    </row>
    <row r="30" spans="1:16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الصباحي'!$L$15*1000</f>
        <v>0</v>
      </c>
      <c r="E30" s="3">
        <f>[24]المبيعات!$F$14</f>
        <v>36176</v>
      </c>
      <c r="F30" s="3">
        <f t="shared" si="8"/>
        <v>244188</v>
      </c>
      <c r="G30" s="3">
        <f t="shared" si="2"/>
        <v>11938.08</v>
      </c>
      <c r="H30" s="3">
        <f>'[24]التمام الصباحي'!$R$15*1000</f>
        <v>0</v>
      </c>
      <c r="I30" s="3">
        <f>[24]المبيعات!$I$14</f>
        <v>10185</v>
      </c>
      <c r="J30" s="3">
        <f t="shared" si="9"/>
        <v>78933.75</v>
      </c>
      <c r="K30" s="3">
        <f t="shared" si="3"/>
        <v>4583.25</v>
      </c>
      <c r="L30" s="8">
        <f t="shared" si="4"/>
        <v>323121.75</v>
      </c>
      <c r="M30" s="8">
        <f t="shared" si="5"/>
        <v>16521.330000000002</v>
      </c>
      <c r="N30" s="3">
        <f t="shared" si="6"/>
        <v>3231.2175000000002</v>
      </c>
      <c r="O30" s="8">
        <f>[24]المبيعات!$P$14</f>
        <v>2900</v>
      </c>
      <c r="P30" s="12">
        <f t="shared" si="7"/>
        <v>-331.2175000000002</v>
      </c>
    </row>
    <row r="31" spans="1:16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الصباحي'!$L$15*1000</f>
        <v>85000</v>
      </c>
      <c r="E31" s="3">
        <f>[25]المبيعات!$F$14</f>
        <v>33734</v>
      </c>
      <c r="F31" s="3">
        <f t="shared" si="8"/>
        <v>227704.5</v>
      </c>
      <c r="G31" s="3">
        <f t="shared" si="2"/>
        <v>11132.220000000001</v>
      </c>
      <c r="H31" s="3">
        <f>'[25]التمام الصباحي'!$R$15*1000</f>
        <v>17000</v>
      </c>
      <c r="I31" s="3">
        <f>[25]المبيعات!$I$14</f>
        <v>9276</v>
      </c>
      <c r="J31" s="3">
        <f t="shared" si="9"/>
        <v>71889</v>
      </c>
      <c r="K31" s="3">
        <f t="shared" si="3"/>
        <v>4174.2</v>
      </c>
      <c r="L31" s="8">
        <f t="shared" si="4"/>
        <v>299593.5</v>
      </c>
      <c r="M31" s="8">
        <f t="shared" si="5"/>
        <v>15306.420000000002</v>
      </c>
      <c r="N31" s="3">
        <f t="shared" si="6"/>
        <v>2995.9349999999999</v>
      </c>
      <c r="O31" s="8">
        <f>[25]المبيعات!$P$14</f>
        <v>2610</v>
      </c>
      <c r="P31" s="12">
        <f t="shared" si="7"/>
        <v>-385.93499999999995</v>
      </c>
    </row>
    <row r="32" spans="1:16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الصباحي'!$L$15*1000</f>
        <v>0</v>
      </c>
      <c r="E32" s="3">
        <f>[26]المبيعات!$F$14</f>
        <v>38254</v>
      </c>
      <c r="F32" s="3">
        <f t="shared" si="8"/>
        <v>258214.5</v>
      </c>
      <c r="G32" s="3">
        <f t="shared" si="2"/>
        <v>12623.82</v>
      </c>
      <c r="H32" s="3">
        <f>'[26]التمام الصباحي'!$R$15*1000</f>
        <v>0</v>
      </c>
      <c r="I32" s="3">
        <f>[26]المبيعات!$I$14</f>
        <v>9278</v>
      </c>
      <c r="J32" s="3">
        <f t="shared" si="9"/>
        <v>71904.5</v>
      </c>
      <c r="K32" s="3">
        <f t="shared" si="3"/>
        <v>4175.1000000000004</v>
      </c>
      <c r="L32" s="8">
        <f t="shared" si="4"/>
        <v>330119</v>
      </c>
      <c r="M32" s="8">
        <f t="shared" si="5"/>
        <v>16798.919999999998</v>
      </c>
      <c r="N32" s="3">
        <f t="shared" si="6"/>
        <v>3301.19</v>
      </c>
      <c r="O32" s="8">
        <f>[26]المبيعات!$P$14</f>
        <v>2848</v>
      </c>
      <c r="P32" s="12">
        <f t="shared" si="7"/>
        <v>-453.19000000000005</v>
      </c>
    </row>
    <row r="33" spans="1:16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الصباحي'!$L$15*1000</f>
        <v>51000</v>
      </c>
      <c r="E33" s="3">
        <f>[27]المبيعات!$F$14</f>
        <v>32691</v>
      </c>
      <c r="F33" s="3">
        <f t="shared" si="8"/>
        <v>220664.25</v>
      </c>
      <c r="G33" s="3">
        <f t="shared" si="2"/>
        <v>10788.03</v>
      </c>
      <c r="H33" s="3">
        <f>'[27]التمام الصباحي'!$R$15*1000</f>
        <v>0</v>
      </c>
      <c r="I33" s="3">
        <f>[27]المبيعات!$I$14</f>
        <v>10539</v>
      </c>
      <c r="J33" s="3">
        <f t="shared" si="9"/>
        <v>81677.25</v>
      </c>
      <c r="K33" s="3">
        <f t="shared" si="3"/>
        <v>4742.55</v>
      </c>
      <c r="L33" s="8">
        <f t="shared" si="4"/>
        <v>302341.5</v>
      </c>
      <c r="M33" s="8">
        <f t="shared" si="5"/>
        <v>15530.580000000002</v>
      </c>
      <c r="N33" s="3">
        <f t="shared" si="6"/>
        <v>3023.415</v>
      </c>
      <c r="O33" s="8">
        <f>[27]المبيعات!$P$14</f>
        <v>3000</v>
      </c>
      <c r="P33" s="12">
        <f t="shared" si="7"/>
        <v>-23.414999999999964</v>
      </c>
    </row>
    <row r="34" spans="1:16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الصباحي'!$L$15*1000</f>
        <v>34000</v>
      </c>
      <c r="E34" s="3">
        <f>[28]المبيعات!$F$14</f>
        <v>45979</v>
      </c>
      <c r="F34" s="3">
        <f t="shared" si="8"/>
        <v>310358.25</v>
      </c>
      <c r="G34" s="3">
        <f t="shared" si="2"/>
        <v>15173.070000000002</v>
      </c>
      <c r="H34" s="3">
        <f>'[28]التمام الصباحي'!$R$15*1000</f>
        <v>17000</v>
      </c>
      <c r="I34" s="3">
        <f>[28]المبيعات!$I$14</f>
        <v>14446</v>
      </c>
      <c r="J34" s="3">
        <f t="shared" si="9"/>
        <v>111956.5</v>
      </c>
      <c r="K34" s="3">
        <f t="shared" si="3"/>
        <v>6500.7</v>
      </c>
      <c r="L34" s="8">
        <f t="shared" si="4"/>
        <v>422314.75</v>
      </c>
      <c r="M34" s="8">
        <f t="shared" si="5"/>
        <v>21673.77</v>
      </c>
      <c r="N34" s="3">
        <f t="shared" si="6"/>
        <v>4223.1475</v>
      </c>
      <c r="O34" s="8">
        <f>[28]المبيعات!$P$14</f>
        <v>3740</v>
      </c>
      <c r="P34" s="12">
        <f t="shared" si="7"/>
        <v>-483.14750000000004</v>
      </c>
    </row>
    <row r="35" spans="1:16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الصباحي'!$L$15*1000</f>
        <v>51000</v>
      </c>
      <c r="E35" s="3">
        <f>[29]المبيعات!$F$14</f>
        <v>22957</v>
      </c>
      <c r="F35" s="3">
        <f t="shared" si="8"/>
        <v>154959.75</v>
      </c>
      <c r="G35" s="3">
        <f t="shared" si="2"/>
        <v>7575.81</v>
      </c>
      <c r="H35" s="3">
        <f>'[29]التمام الصباحي'!$R$15*1000</f>
        <v>17000</v>
      </c>
      <c r="I35" s="3">
        <f>[29]المبيعات!$I$14</f>
        <v>6220</v>
      </c>
      <c r="J35" s="3">
        <f t="shared" si="9"/>
        <v>48205</v>
      </c>
      <c r="K35" s="3">
        <f t="shared" si="3"/>
        <v>2799</v>
      </c>
      <c r="L35" s="8">
        <f t="shared" si="4"/>
        <v>203164.75</v>
      </c>
      <c r="M35" s="8">
        <f t="shared" si="5"/>
        <v>10374.810000000001</v>
      </c>
      <c r="N35" s="3">
        <f t="shared" si="6"/>
        <v>2031.6475</v>
      </c>
      <c r="O35" s="8">
        <f>[29]المبيعات!$P$14</f>
        <v>1840</v>
      </c>
      <c r="P35" s="12">
        <f t="shared" si="7"/>
        <v>-191.64750000000004</v>
      </c>
    </row>
    <row r="36" spans="1:16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الصباحي'!$L$15*1000</f>
        <v>0</v>
      </c>
      <c r="E36" s="3">
        <f>[30]المبيعات!$F$14</f>
        <v>32931</v>
      </c>
      <c r="F36" s="3">
        <f t="shared" si="8"/>
        <v>222284.25</v>
      </c>
      <c r="G36" s="3">
        <f t="shared" si="2"/>
        <v>10867.230000000001</v>
      </c>
      <c r="H36" s="3">
        <f>'[30]التمام الصباحي'!$R$15*1000</f>
        <v>0</v>
      </c>
      <c r="I36" s="3">
        <f>[30]المبيعات!$I$14</f>
        <v>8193</v>
      </c>
      <c r="J36" s="3">
        <f t="shared" si="9"/>
        <v>63495.75</v>
      </c>
      <c r="K36" s="3">
        <f t="shared" si="3"/>
        <v>3686.85</v>
      </c>
      <c r="L36" s="8">
        <f t="shared" si="4"/>
        <v>285780</v>
      </c>
      <c r="M36" s="8">
        <f t="shared" si="5"/>
        <v>14554.080000000002</v>
      </c>
      <c r="N36" s="3">
        <f t="shared" si="6"/>
        <v>2857.8</v>
      </c>
      <c r="O36" s="8">
        <f>[30]المبيعات!$P$14</f>
        <v>2500</v>
      </c>
      <c r="P36" s="12">
        <f t="shared" si="7"/>
        <v>-357.80000000000018</v>
      </c>
    </row>
    <row r="37" spans="1:16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الصباحي'!$L$15*1000</f>
        <v>34000</v>
      </c>
      <c r="E37" s="3">
        <f>[31]المبيعات!$F$14</f>
        <v>34224</v>
      </c>
      <c r="F37" s="3">
        <f t="shared" si="8"/>
        <v>231012</v>
      </c>
      <c r="G37" s="3">
        <f t="shared" si="2"/>
        <v>11293.92</v>
      </c>
      <c r="H37" s="3">
        <f>'[31]التمام الصباحي'!$R$15*1000</f>
        <v>17000</v>
      </c>
      <c r="I37" s="3">
        <f>[31]المبيعات!$I$14</f>
        <v>8999</v>
      </c>
      <c r="J37" s="3">
        <f t="shared" si="9"/>
        <v>69742.25</v>
      </c>
      <c r="K37" s="3">
        <f t="shared" si="3"/>
        <v>4049.55</v>
      </c>
      <c r="L37" s="8">
        <f t="shared" si="4"/>
        <v>300754.25</v>
      </c>
      <c r="M37" s="8">
        <f t="shared" si="5"/>
        <v>15343.470000000001</v>
      </c>
      <c r="N37" s="3">
        <f t="shared" si="6"/>
        <v>3007.5425</v>
      </c>
      <c r="O37" s="8">
        <f>[31]المبيعات!$P$14</f>
        <v>2600</v>
      </c>
      <c r="P37" s="12">
        <f t="shared" si="7"/>
        <v>-407.54250000000002</v>
      </c>
    </row>
    <row r="38" spans="1:16" ht="15.75" thickBot="1" x14ac:dyDescent="0.25">
      <c r="A38" s="5">
        <v>31</v>
      </c>
      <c r="B38" s="6"/>
      <c r="C38" s="6" t="s">
        <v>18</v>
      </c>
      <c r="D38" s="3"/>
      <c r="E38" s="3">
        <f>[32]المبيعات!$F$14</f>
        <v>0</v>
      </c>
      <c r="F38" s="3">
        <f t="shared" si="8"/>
        <v>0</v>
      </c>
      <c r="G38" s="3">
        <f t="shared" si="2"/>
        <v>0</v>
      </c>
      <c r="H38" s="3">
        <f>'[32]التمام الصباحي'!$R$15*1000</f>
        <v>0</v>
      </c>
      <c r="I38" s="3">
        <f>[32]المبيعات!$I$14</f>
        <v>0</v>
      </c>
      <c r="J38" s="3">
        <f t="shared" si="9"/>
        <v>0</v>
      </c>
      <c r="K38" s="3">
        <f t="shared" si="3"/>
        <v>0</v>
      </c>
      <c r="L38" s="8">
        <f>F38+J38</f>
        <v>0</v>
      </c>
      <c r="M38" s="8">
        <f>G38+K38</f>
        <v>0</v>
      </c>
      <c r="N38" s="3">
        <f t="shared" si="6"/>
        <v>0</v>
      </c>
      <c r="O38" s="8">
        <f>[32]المبيعات!$P$14</f>
        <v>0</v>
      </c>
      <c r="P38" s="12">
        <f t="shared" si="7"/>
        <v>0</v>
      </c>
    </row>
    <row r="39" spans="1:16" ht="15.75" thickBot="1" x14ac:dyDescent="0.25">
      <c r="A39" s="99" t="s">
        <v>19</v>
      </c>
      <c r="B39" s="99"/>
      <c r="C39" s="99"/>
      <c r="D39" s="4">
        <f>SUM(D8:D38)</f>
        <v>1224000</v>
      </c>
      <c r="E39" s="4">
        <f t="shared" ref="E39:P39" si="10">SUM(E8:E38)</f>
        <v>1216063</v>
      </c>
      <c r="F39" s="4">
        <f t="shared" si="10"/>
        <v>8208425.25</v>
      </c>
      <c r="G39" s="4">
        <f t="shared" si="10"/>
        <v>401300.79000000004</v>
      </c>
      <c r="H39" s="4">
        <f t="shared" si="10"/>
        <v>340000</v>
      </c>
      <c r="I39" s="4">
        <f t="shared" si="10"/>
        <v>325327</v>
      </c>
      <c r="J39" s="4">
        <f t="shared" si="10"/>
        <v>2521284.25</v>
      </c>
      <c r="K39" s="4">
        <f t="shared" si="10"/>
        <v>146397.14999999997</v>
      </c>
      <c r="L39" s="4">
        <f t="shared" si="10"/>
        <v>10729709.5</v>
      </c>
      <c r="M39" s="4">
        <f t="shared" si="10"/>
        <v>547697.94000000006</v>
      </c>
      <c r="N39" s="4">
        <f t="shared" si="10"/>
        <v>107297.095</v>
      </c>
      <c r="O39" s="4">
        <f t="shared" si="10"/>
        <v>93886.5</v>
      </c>
      <c r="P39" s="4">
        <f t="shared" si="10"/>
        <v>-13410.595000000001</v>
      </c>
    </row>
    <row r="40" spans="1:16" ht="15" thickBot="1" x14ac:dyDescent="0.25"/>
    <row r="41" spans="1:16" ht="15.75" thickBot="1" x14ac:dyDescent="0.3">
      <c r="A41" s="104" t="s">
        <v>43</v>
      </c>
      <c r="B41" s="104"/>
      <c r="C41" s="104"/>
      <c r="D41" s="15">
        <f>D8+D9+D10+D11+D12+D13+D14</f>
        <v>340000</v>
      </c>
      <c r="E41" s="15">
        <f>E8+E9+E10+E11+E12+E13+E14</f>
        <v>328461</v>
      </c>
      <c r="F41" s="15">
        <f t="shared" ref="F41:P41" si="11">F8+F9+F10+F11+F12+F13+F14</f>
        <v>2217111.75</v>
      </c>
      <c r="G41" s="15">
        <f t="shared" si="11"/>
        <v>108392.13</v>
      </c>
      <c r="H41" s="15">
        <f t="shared" si="11"/>
        <v>85000</v>
      </c>
      <c r="I41" s="15">
        <f t="shared" si="11"/>
        <v>80796</v>
      </c>
      <c r="J41" s="15">
        <f t="shared" si="11"/>
        <v>626169</v>
      </c>
      <c r="K41" s="15">
        <f t="shared" si="11"/>
        <v>36358.199999999997</v>
      </c>
      <c r="L41" s="15">
        <f t="shared" si="11"/>
        <v>2843280.75</v>
      </c>
      <c r="M41" s="15">
        <f t="shared" si="11"/>
        <v>144750.33000000002</v>
      </c>
      <c r="N41" s="15">
        <f t="shared" si="11"/>
        <v>28432.807499999999</v>
      </c>
      <c r="O41" s="15">
        <f t="shared" si="11"/>
        <v>24028.5</v>
      </c>
      <c r="P41" s="15">
        <f t="shared" si="11"/>
        <v>-4404.3074999999999</v>
      </c>
    </row>
    <row r="42" spans="1:16" ht="15.75" thickBot="1" x14ac:dyDescent="0.3">
      <c r="A42" s="104" t="s">
        <v>44</v>
      </c>
      <c r="B42" s="104"/>
      <c r="C42" s="104"/>
      <c r="D42" s="15">
        <f>D15+D16+D17+D18+D19+D20+D21+D22</f>
        <v>357000</v>
      </c>
      <c r="E42" s="15">
        <f t="shared" ref="E42:P42" si="12">E15+E16+E17+E18+E19+E20+E21+E22</f>
        <v>332732</v>
      </c>
      <c r="F42" s="15">
        <f t="shared" si="12"/>
        <v>2245941</v>
      </c>
      <c r="G42" s="15">
        <f t="shared" si="12"/>
        <v>109801.56</v>
      </c>
      <c r="H42" s="15">
        <f t="shared" si="12"/>
        <v>102000</v>
      </c>
      <c r="I42" s="15">
        <f t="shared" si="12"/>
        <v>90745</v>
      </c>
      <c r="J42" s="15">
        <f t="shared" si="12"/>
        <v>703273.75</v>
      </c>
      <c r="K42" s="15">
        <f t="shared" si="12"/>
        <v>40835.25</v>
      </c>
      <c r="L42" s="15">
        <f t="shared" si="12"/>
        <v>2949214.75</v>
      </c>
      <c r="M42" s="15">
        <f t="shared" si="12"/>
        <v>150636.81</v>
      </c>
      <c r="N42" s="15">
        <f t="shared" si="12"/>
        <v>29492.147499999999</v>
      </c>
      <c r="O42" s="15">
        <f t="shared" si="12"/>
        <v>26040</v>
      </c>
      <c r="P42" s="15">
        <f t="shared" si="12"/>
        <v>-3452.1475</v>
      </c>
    </row>
    <row r="43" spans="1:16" ht="15.75" thickBot="1" x14ac:dyDescent="0.3">
      <c r="A43" s="104" t="s">
        <v>45</v>
      </c>
      <c r="B43" s="104"/>
      <c r="C43" s="104"/>
      <c r="D43" s="15">
        <f>D23+D24+D25+D26+D27+D28+D29+D30</f>
        <v>272000</v>
      </c>
      <c r="E43" s="15">
        <f t="shared" ref="E43:P43" si="13">E23+E24+E25+E26+E27+E28+E29+E30</f>
        <v>314100</v>
      </c>
      <c r="F43" s="15">
        <f t="shared" si="13"/>
        <v>2120175</v>
      </c>
      <c r="G43" s="15">
        <f t="shared" si="13"/>
        <v>103653</v>
      </c>
      <c r="H43" s="15">
        <f t="shared" si="13"/>
        <v>85000</v>
      </c>
      <c r="I43" s="15">
        <f t="shared" si="13"/>
        <v>86835</v>
      </c>
      <c r="J43" s="15">
        <f t="shared" si="13"/>
        <v>672971.25</v>
      </c>
      <c r="K43" s="15">
        <f t="shared" si="13"/>
        <v>39075.75</v>
      </c>
      <c r="L43" s="15">
        <f t="shared" si="13"/>
        <v>2793146.25</v>
      </c>
      <c r="M43" s="15">
        <f t="shared" si="13"/>
        <v>142728.75</v>
      </c>
      <c r="N43" s="15">
        <f t="shared" si="13"/>
        <v>27931.462499999998</v>
      </c>
      <c r="O43" s="15">
        <f t="shared" si="13"/>
        <v>24680</v>
      </c>
      <c r="P43" s="15">
        <f t="shared" si="13"/>
        <v>-3251.4625000000005</v>
      </c>
    </row>
    <row r="44" spans="1:16" ht="15.75" thickBot="1" x14ac:dyDescent="0.3">
      <c r="A44" s="104" t="s">
        <v>46</v>
      </c>
      <c r="B44" s="104"/>
      <c r="C44" s="104"/>
      <c r="D44" s="15">
        <f>D31+D32+D33+D34+D35+D36+D37+D38</f>
        <v>255000</v>
      </c>
      <c r="E44" s="15">
        <f t="shared" ref="E44:P44" si="14">E31+E32+E33+E34+E35+E36+E37+E38</f>
        <v>240770</v>
      </c>
      <c r="F44" s="15">
        <f t="shared" si="14"/>
        <v>1625197.5</v>
      </c>
      <c r="G44" s="15">
        <f t="shared" si="14"/>
        <v>79454.099999999991</v>
      </c>
      <c r="H44" s="15">
        <f t="shared" si="14"/>
        <v>68000</v>
      </c>
      <c r="I44" s="15">
        <f t="shared" si="14"/>
        <v>66951</v>
      </c>
      <c r="J44" s="15">
        <f t="shared" si="14"/>
        <v>518870.25</v>
      </c>
      <c r="K44" s="15">
        <f t="shared" si="14"/>
        <v>30127.949999999997</v>
      </c>
      <c r="L44" s="15">
        <f t="shared" si="14"/>
        <v>2144067.75</v>
      </c>
      <c r="M44" s="15">
        <f t="shared" si="14"/>
        <v>109582.05</v>
      </c>
      <c r="N44" s="15">
        <f t="shared" si="14"/>
        <v>21440.677499999998</v>
      </c>
      <c r="O44" s="15">
        <f t="shared" si="14"/>
        <v>19138</v>
      </c>
      <c r="P44" s="15">
        <f t="shared" si="14"/>
        <v>-2302.6775000000002</v>
      </c>
    </row>
    <row r="46" spans="1:16" x14ac:dyDescent="0.2">
      <c r="E46" s="31"/>
      <c r="I46" s="31"/>
    </row>
    <row r="47" spans="1:16" ht="15" x14ac:dyDescent="0.25">
      <c r="E47" s="30"/>
      <c r="I47" s="30"/>
    </row>
    <row r="49" spans="9:9" x14ac:dyDescent="0.2">
      <c r="I49" s="31"/>
    </row>
    <row r="50" spans="9:9" ht="15" x14ac:dyDescent="0.25">
      <c r="I50" s="30"/>
    </row>
  </sheetData>
  <mergeCells count="15">
    <mergeCell ref="A41:C41"/>
    <mergeCell ref="A42:C42"/>
    <mergeCell ref="A43:C43"/>
    <mergeCell ref="A44:C44"/>
    <mergeCell ref="G3:I3"/>
    <mergeCell ref="A39:C39"/>
    <mergeCell ref="D6:G6"/>
    <mergeCell ref="H6:K6"/>
    <mergeCell ref="N6:O6"/>
    <mergeCell ref="P6:P7"/>
    <mergeCell ref="A6:A7"/>
    <mergeCell ref="B6:B7"/>
    <mergeCell ref="C6:C7"/>
    <mergeCell ref="L6:L7"/>
    <mergeCell ref="M6:M7"/>
  </mergeCells>
  <conditionalFormatting sqref="P8:P38">
    <cfRule type="cellIs" dxfId="23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7"/>
  <sheetViews>
    <sheetView rightToLeft="1" zoomScale="70" zoomScaleNormal="70" workbookViewId="0">
      <pane ySplit="7" topLeftCell="A8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4" max="4" width="11.5" customWidth="1"/>
    <col min="5" max="5" width="10.125" customWidth="1"/>
    <col min="6" max="6" width="9.625" customWidth="1"/>
    <col min="10" max="10" width="11" customWidth="1"/>
    <col min="12" max="12" width="11.375" customWidth="1"/>
    <col min="14" max="14" width="10.625" customWidth="1"/>
    <col min="16" max="16" width="10.75" customWidth="1"/>
    <col min="22" max="22" width="9" style="11"/>
  </cols>
  <sheetData>
    <row r="3" spans="1:22" ht="23.25" x14ac:dyDescent="0.35">
      <c r="I3" s="135" t="s">
        <v>27</v>
      </c>
      <c r="J3" s="135"/>
    </row>
    <row r="5" spans="1:22" ht="15" thickBot="1" x14ac:dyDescent="0.25"/>
    <row r="6" spans="1:22" ht="15.75" thickBot="1" x14ac:dyDescent="0.25">
      <c r="A6" s="97" t="s">
        <v>0</v>
      </c>
      <c r="B6" s="97" t="s">
        <v>1</v>
      </c>
      <c r="C6" s="97" t="s">
        <v>11</v>
      </c>
      <c r="D6" s="138" t="s">
        <v>3</v>
      </c>
      <c r="E6" s="139"/>
      <c r="F6" s="139"/>
      <c r="G6" s="140"/>
      <c r="H6" s="138" t="s">
        <v>4</v>
      </c>
      <c r="I6" s="139"/>
      <c r="J6" s="139"/>
      <c r="K6" s="140"/>
      <c r="L6" s="138" t="s">
        <v>5</v>
      </c>
      <c r="M6" s="139"/>
      <c r="N6" s="139"/>
      <c r="O6" s="140"/>
      <c r="P6" s="136" t="s">
        <v>40</v>
      </c>
      <c r="Q6" s="136" t="s">
        <v>42</v>
      </c>
      <c r="R6" s="138" t="s">
        <v>6</v>
      </c>
      <c r="S6" s="140"/>
      <c r="T6" s="134" t="s">
        <v>7</v>
      </c>
      <c r="V6"/>
    </row>
    <row r="7" spans="1:22" ht="35.25" customHeight="1" thickBot="1" x14ac:dyDescent="0.25">
      <c r="A7" s="98"/>
      <c r="B7" s="98"/>
      <c r="C7" s="98"/>
      <c r="D7" s="13" t="s">
        <v>48</v>
      </c>
      <c r="E7" s="1" t="s">
        <v>49</v>
      </c>
      <c r="F7" s="1" t="s">
        <v>8</v>
      </c>
      <c r="G7" s="1" t="s">
        <v>9</v>
      </c>
      <c r="H7" s="13" t="s">
        <v>48</v>
      </c>
      <c r="I7" s="1" t="s">
        <v>49</v>
      </c>
      <c r="J7" s="1" t="s">
        <v>8</v>
      </c>
      <c r="K7" s="1" t="s">
        <v>9</v>
      </c>
      <c r="L7" s="13" t="s">
        <v>48</v>
      </c>
      <c r="M7" s="1" t="s">
        <v>49</v>
      </c>
      <c r="N7" s="1" t="s">
        <v>8</v>
      </c>
      <c r="O7" s="1" t="s">
        <v>9</v>
      </c>
      <c r="P7" s="137"/>
      <c r="Q7" s="137"/>
      <c r="R7" s="1" t="s">
        <v>10</v>
      </c>
      <c r="S7" s="7" t="s">
        <v>50</v>
      </c>
      <c r="T7" s="134"/>
      <c r="V7"/>
    </row>
    <row r="8" spans="1:22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الصباحي'!$L$16*1000</f>
        <v>85000</v>
      </c>
      <c r="E8" s="2">
        <f>[2]المبيعات!$F$15</f>
        <v>33140</v>
      </c>
      <c r="F8" s="3">
        <f t="shared" ref="F8:F23" si="0">E8*6.75</f>
        <v>223695</v>
      </c>
      <c r="G8" s="3">
        <f>E8*0.33</f>
        <v>10936.2</v>
      </c>
      <c r="H8" s="3">
        <f>'[2]التمام الصباحي'!$R$16*1000</f>
        <v>17000</v>
      </c>
      <c r="I8" s="2">
        <f>[2]المبيعات!$I$15</f>
        <v>13300</v>
      </c>
      <c r="J8" s="3">
        <f t="shared" ref="J8:J23" si="1">I8*7.75</f>
        <v>103075</v>
      </c>
      <c r="K8" s="3">
        <f>I8*0.45</f>
        <v>5985</v>
      </c>
      <c r="L8" s="3">
        <f>'[2]التمام الصباحي'!$X$16*1000</f>
        <v>0</v>
      </c>
      <c r="M8" s="2">
        <f>[2]المبيعات!$L$15</f>
        <v>23300</v>
      </c>
      <c r="N8" s="3">
        <f t="shared" ref="N8:N23" si="2">M8*5.5</f>
        <v>128150</v>
      </c>
      <c r="O8" s="3">
        <f>M8*0.26</f>
        <v>6058</v>
      </c>
      <c r="P8" s="8">
        <f>F8+J8+N8</f>
        <v>454920</v>
      </c>
      <c r="Q8" s="8">
        <f>G8+K8+O8</f>
        <v>22979.200000000001</v>
      </c>
      <c r="R8" s="3">
        <f t="shared" ref="R8:R37" si="3">(F8+J8+N8)/100</f>
        <v>4549.2</v>
      </c>
      <c r="S8" s="32">
        <f>[2]المبيعات!$P$15</f>
        <v>0</v>
      </c>
      <c r="T8" s="12">
        <f t="shared" ref="T8:T38" si="4">S8-R8</f>
        <v>-4549.2</v>
      </c>
      <c r="V8"/>
    </row>
    <row r="9" spans="1:22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الصباحي'!$L$16*1000</f>
        <v>51000</v>
      </c>
      <c r="E9" s="2">
        <f>[3]المبيعات!$F$15</f>
        <v>60549</v>
      </c>
      <c r="F9" s="3">
        <f t="shared" si="0"/>
        <v>408705.75</v>
      </c>
      <c r="G9" s="3">
        <f t="shared" ref="G9:G38" si="5">E9*0.33</f>
        <v>19981.170000000002</v>
      </c>
      <c r="H9" s="3">
        <f>'[3]التمام الصباحي'!$R$16*1000</f>
        <v>17000</v>
      </c>
      <c r="I9" s="2">
        <f>[3]المبيعات!$I$15</f>
        <v>21383</v>
      </c>
      <c r="J9" s="3">
        <f t="shared" si="1"/>
        <v>165718.25</v>
      </c>
      <c r="K9" s="3">
        <f t="shared" ref="K9:K38" si="6">I9*0.45</f>
        <v>9622.35</v>
      </c>
      <c r="L9" s="3">
        <f>'[3]التمام الصباحي'!$X$16*1000</f>
        <v>34000</v>
      </c>
      <c r="M9" s="2">
        <f>[3]المبيعات!$L$15</f>
        <v>44386</v>
      </c>
      <c r="N9" s="3">
        <f t="shared" si="2"/>
        <v>244123</v>
      </c>
      <c r="O9" s="3">
        <f t="shared" ref="O9:O38" si="7">M9*0.26</f>
        <v>11540.36</v>
      </c>
      <c r="P9" s="8">
        <f t="shared" ref="P9:P37" si="8">F9+J9+N9</f>
        <v>818547</v>
      </c>
      <c r="Q9" s="8">
        <f t="shared" ref="Q9:Q37" si="9">G9+K9+O9</f>
        <v>41143.880000000005</v>
      </c>
      <c r="R9" s="3">
        <f t="shared" si="3"/>
        <v>8185.47</v>
      </c>
      <c r="S9" s="32">
        <f>[3]المبيعات!$P$15</f>
        <v>0</v>
      </c>
      <c r="T9" s="12">
        <f t="shared" si="4"/>
        <v>-8185.47</v>
      </c>
      <c r="V9"/>
    </row>
    <row r="10" spans="1:22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الصباحي'!$L$16*1000</f>
        <v>17000</v>
      </c>
      <c r="E10" s="2">
        <f>[4]المبيعات!$F$15</f>
        <v>39772</v>
      </c>
      <c r="F10" s="3">
        <f t="shared" si="0"/>
        <v>268461</v>
      </c>
      <c r="G10" s="3">
        <f t="shared" si="5"/>
        <v>13124.76</v>
      </c>
      <c r="H10" s="3">
        <f>'[4]التمام الصباحي'!$R$16*1000</f>
        <v>17000</v>
      </c>
      <c r="I10" s="2">
        <f>[4]المبيعات!$I$15</f>
        <v>11277</v>
      </c>
      <c r="J10" s="3">
        <f t="shared" si="1"/>
        <v>87396.75</v>
      </c>
      <c r="K10" s="3">
        <f t="shared" si="6"/>
        <v>5074.6500000000005</v>
      </c>
      <c r="L10" s="3">
        <f>'[4]التمام الصباحي'!$X$16*1000</f>
        <v>51000</v>
      </c>
      <c r="M10" s="2">
        <f>[4]المبيعات!$L$15</f>
        <v>30882</v>
      </c>
      <c r="N10" s="3">
        <f t="shared" si="2"/>
        <v>169851</v>
      </c>
      <c r="O10" s="3">
        <f t="shared" si="7"/>
        <v>8029.3200000000006</v>
      </c>
      <c r="P10" s="8">
        <f t="shared" si="8"/>
        <v>525708.75</v>
      </c>
      <c r="Q10" s="8">
        <f t="shared" si="9"/>
        <v>26228.73</v>
      </c>
      <c r="R10" s="3">
        <f t="shared" si="3"/>
        <v>5257.0874999999996</v>
      </c>
      <c r="S10" s="32">
        <f>[4]المبيعات!$P$15</f>
        <v>0</v>
      </c>
      <c r="T10" s="12">
        <f t="shared" si="4"/>
        <v>-5257.0874999999996</v>
      </c>
      <c r="V10"/>
    </row>
    <row r="11" spans="1:22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الصباحي'!$L$16*1000</f>
        <v>51000</v>
      </c>
      <c r="E11" s="2">
        <f>[5]المبيعات!$F$15</f>
        <v>40600</v>
      </c>
      <c r="F11" s="3">
        <f t="shared" si="0"/>
        <v>274050</v>
      </c>
      <c r="G11" s="3">
        <f t="shared" si="5"/>
        <v>13398</v>
      </c>
      <c r="H11" s="3">
        <f>'[5]التمام الصباحي'!$R$16*1000</f>
        <v>0</v>
      </c>
      <c r="I11" s="2">
        <f>[5]المبيعات!$I$15</f>
        <v>11200</v>
      </c>
      <c r="J11" s="3">
        <f t="shared" si="1"/>
        <v>86800</v>
      </c>
      <c r="K11" s="3">
        <f t="shared" si="6"/>
        <v>5040</v>
      </c>
      <c r="L11" s="3">
        <f>'[5]التمام الصباحي'!$X$16*1000</f>
        <v>51000</v>
      </c>
      <c r="M11" s="2">
        <f>[5]المبيعات!$L$15</f>
        <v>34200</v>
      </c>
      <c r="N11" s="3">
        <f t="shared" si="2"/>
        <v>188100</v>
      </c>
      <c r="O11" s="3">
        <f t="shared" si="7"/>
        <v>8892</v>
      </c>
      <c r="P11" s="8">
        <f t="shared" si="8"/>
        <v>548950</v>
      </c>
      <c r="Q11" s="8">
        <f t="shared" si="9"/>
        <v>27330</v>
      </c>
      <c r="R11" s="3">
        <f t="shared" si="3"/>
        <v>5489.5</v>
      </c>
      <c r="S11" s="32">
        <f>[5]المبيعات!$P$15</f>
        <v>0</v>
      </c>
      <c r="T11" s="12">
        <f t="shared" si="4"/>
        <v>-5489.5</v>
      </c>
      <c r="V11"/>
    </row>
    <row r="12" spans="1:22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الصباحي'!$L$16*1000</f>
        <v>34000</v>
      </c>
      <c r="E12" s="2">
        <f>[6]المبيعات!$F$15</f>
        <v>41000</v>
      </c>
      <c r="F12" s="3">
        <f t="shared" si="0"/>
        <v>276750</v>
      </c>
      <c r="G12" s="3">
        <f t="shared" si="5"/>
        <v>13530</v>
      </c>
      <c r="H12" s="3">
        <f>'[6]التمام الصباحي'!$R$16*1000</f>
        <v>17000</v>
      </c>
      <c r="I12" s="2">
        <f>[6]المبيعات!$I$15</f>
        <v>10500</v>
      </c>
      <c r="J12" s="3">
        <f t="shared" si="1"/>
        <v>81375</v>
      </c>
      <c r="K12" s="3">
        <f t="shared" si="6"/>
        <v>4725</v>
      </c>
      <c r="L12" s="3">
        <f>'[6]التمام الصباحي'!$X$16*1000</f>
        <v>0</v>
      </c>
      <c r="M12" s="2">
        <f>[6]المبيعات!$L$15</f>
        <v>32000</v>
      </c>
      <c r="N12" s="3">
        <f t="shared" si="2"/>
        <v>176000</v>
      </c>
      <c r="O12" s="3">
        <f t="shared" si="7"/>
        <v>8320</v>
      </c>
      <c r="P12" s="8">
        <f t="shared" si="8"/>
        <v>534125</v>
      </c>
      <c r="Q12" s="8">
        <f t="shared" si="9"/>
        <v>26575</v>
      </c>
      <c r="R12" s="3">
        <f t="shared" si="3"/>
        <v>5341.25</v>
      </c>
      <c r="S12" s="9">
        <f>[6]المبيعات!$P$15</f>
        <v>0</v>
      </c>
      <c r="T12" s="12">
        <f t="shared" si="4"/>
        <v>-5341.25</v>
      </c>
      <c r="V12"/>
    </row>
    <row r="13" spans="1:22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الصباحي'!$L$16*1000</f>
        <v>51000</v>
      </c>
      <c r="E13" s="2">
        <f>[7]المبيعات!$F$15</f>
        <v>40200</v>
      </c>
      <c r="F13" s="3">
        <f t="shared" si="0"/>
        <v>271350</v>
      </c>
      <c r="G13" s="3">
        <f t="shared" si="5"/>
        <v>13266</v>
      </c>
      <c r="H13" s="3">
        <f>'[7]التمام الصباحي'!$R$16*1000</f>
        <v>0</v>
      </c>
      <c r="I13" s="2">
        <f>[7]المبيعات!$I$15</f>
        <v>11400</v>
      </c>
      <c r="J13" s="3">
        <f t="shared" si="1"/>
        <v>88350</v>
      </c>
      <c r="K13" s="3">
        <f t="shared" si="6"/>
        <v>5130</v>
      </c>
      <c r="L13" s="3">
        <f>'[7]التمام الصباحي'!$X$16*1000</f>
        <v>51000</v>
      </c>
      <c r="M13" s="2">
        <f>[7]المبيعات!$L$15</f>
        <v>33800</v>
      </c>
      <c r="N13" s="3">
        <f t="shared" si="2"/>
        <v>185900</v>
      </c>
      <c r="O13" s="3">
        <f t="shared" si="7"/>
        <v>8788</v>
      </c>
      <c r="P13" s="8">
        <f t="shared" si="8"/>
        <v>545600</v>
      </c>
      <c r="Q13" s="8">
        <f t="shared" si="9"/>
        <v>27184</v>
      </c>
      <c r="R13" s="3">
        <f t="shared" si="3"/>
        <v>5456</v>
      </c>
      <c r="S13" s="9">
        <f>[7]المبيعات!$P$15</f>
        <v>0</v>
      </c>
      <c r="T13" s="12">
        <f t="shared" si="4"/>
        <v>-5456</v>
      </c>
      <c r="V13"/>
    </row>
    <row r="14" spans="1:22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الصباحي'!$L$16*1000</f>
        <v>34000</v>
      </c>
      <c r="E14" s="2">
        <f>[8]المبيعات!$F$15</f>
        <v>41222</v>
      </c>
      <c r="F14" s="3">
        <f t="shared" si="0"/>
        <v>278248.5</v>
      </c>
      <c r="G14" s="3">
        <f t="shared" si="5"/>
        <v>13603.26</v>
      </c>
      <c r="H14" s="3">
        <f>'[8]التمام الصباحي'!$R$16*1000</f>
        <v>17000</v>
      </c>
      <c r="I14" s="2">
        <f>[8]المبيعات!$I$15</f>
        <v>11123</v>
      </c>
      <c r="J14" s="3">
        <f t="shared" si="1"/>
        <v>86203.25</v>
      </c>
      <c r="K14" s="3">
        <f t="shared" si="6"/>
        <v>5005.3500000000004</v>
      </c>
      <c r="L14" s="3">
        <f>'[8]التمام الصباحي'!$X$16*1000</f>
        <v>0</v>
      </c>
      <c r="M14" s="2">
        <f>[8]المبيعات!$L$15</f>
        <v>32195</v>
      </c>
      <c r="N14" s="3">
        <f t="shared" si="2"/>
        <v>177072.5</v>
      </c>
      <c r="O14" s="3">
        <f t="shared" si="7"/>
        <v>8370.7000000000007</v>
      </c>
      <c r="P14" s="8">
        <f t="shared" si="8"/>
        <v>541524.25</v>
      </c>
      <c r="Q14" s="8">
        <f t="shared" si="9"/>
        <v>26979.31</v>
      </c>
      <c r="R14" s="3">
        <f t="shared" si="3"/>
        <v>5415.2425000000003</v>
      </c>
      <c r="S14" s="9">
        <f>[8]المبيعات!$P$15</f>
        <v>0</v>
      </c>
      <c r="T14" s="12">
        <f t="shared" si="4"/>
        <v>-5415.2425000000003</v>
      </c>
      <c r="V14"/>
    </row>
    <row r="15" spans="1:22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الصباحي'!$L$16*1000</f>
        <v>0</v>
      </c>
      <c r="E15" s="2">
        <f>[9]المبيعات!$F$15</f>
        <v>32356</v>
      </c>
      <c r="F15" s="3">
        <f t="shared" si="0"/>
        <v>218403</v>
      </c>
      <c r="G15" s="3">
        <f t="shared" si="5"/>
        <v>10677.480000000001</v>
      </c>
      <c r="H15" s="3">
        <f>'[9]التمام الصباحي'!$R$16*1000</f>
        <v>17000</v>
      </c>
      <c r="I15" s="2">
        <f>[9]المبيعات!$I$15</f>
        <v>11259</v>
      </c>
      <c r="J15" s="3">
        <f t="shared" si="1"/>
        <v>87257.25</v>
      </c>
      <c r="K15" s="3">
        <f t="shared" si="6"/>
        <v>5066.55</v>
      </c>
      <c r="L15" s="3">
        <f>'[9]التمام الصباحي'!$X$16*1000</f>
        <v>34000</v>
      </c>
      <c r="M15" s="2">
        <f>[9]المبيعات!$L$15</f>
        <v>28412</v>
      </c>
      <c r="N15" s="3">
        <f t="shared" si="2"/>
        <v>156266</v>
      </c>
      <c r="O15" s="3">
        <f t="shared" si="7"/>
        <v>7387.12</v>
      </c>
      <c r="P15" s="8">
        <f t="shared" si="8"/>
        <v>461926.25</v>
      </c>
      <c r="Q15" s="8">
        <f t="shared" si="9"/>
        <v>23131.15</v>
      </c>
      <c r="R15" s="3">
        <f t="shared" si="3"/>
        <v>4619.2624999999998</v>
      </c>
      <c r="S15" s="9">
        <f>[9]المبيعات!$P$15</f>
        <v>0</v>
      </c>
      <c r="T15" s="12">
        <f t="shared" si="4"/>
        <v>-4619.2624999999998</v>
      </c>
      <c r="V15"/>
    </row>
    <row r="16" spans="1:22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الصباحي'!$L$16*1000</f>
        <v>85000</v>
      </c>
      <c r="E16" s="2">
        <f>[10]المبيعات!$F$15</f>
        <v>39837</v>
      </c>
      <c r="F16" s="3">
        <f t="shared" si="0"/>
        <v>268899.75</v>
      </c>
      <c r="G16" s="3">
        <f t="shared" si="5"/>
        <v>13146.210000000001</v>
      </c>
      <c r="H16" s="3">
        <f>'[10]التمام الصباحي'!$R$16*1000</f>
        <v>17000</v>
      </c>
      <c r="I16" s="2">
        <f>[10]المبيعات!$I$15</f>
        <v>11272</v>
      </c>
      <c r="J16" s="3">
        <f t="shared" si="1"/>
        <v>87358</v>
      </c>
      <c r="K16" s="3">
        <f t="shared" si="6"/>
        <v>5072.4000000000005</v>
      </c>
      <c r="L16" s="3">
        <f>'[10]التمام الصباحي'!$X$16*1000</f>
        <v>51000</v>
      </c>
      <c r="M16" s="2">
        <f>[10]المبيعات!$L$15</f>
        <v>33511</v>
      </c>
      <c r="N16" s="3">
        <f t="shared" si="2"/>
        <v>184310.5</v>
      </c>
      <c r="O16" s="3">
        <f t="shared" si="7"/>
        <v>8712.86</v>
      </c>
      <c r="P16" s="8">
        <f t="shared" si="8"/>
        <v>540568.25</v>
      </c>
      <c r="Q16" s="8">
        <f t="shared" si="9"/>
        <v>26931.47</v>
      </c>
      <c r="R16" s="3">
        <f t="shared" si="3"/>
        <v>5405.6824999999999</v>
      </c>
      <c r="S16" s="9">
        <f>[10]المبيعات!$P$15</f>
        <v>0</v>
      </c>
      <c r="T16" s="12">
        <f t="shared" si="4"/>
        <v>-5405.6824999999999</v>
      </c>
      <c r="V16"/>
    </row>
    <row r="17" spans="1:22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الصباحي'!$L$16*1000</f>
        <v>17000</v>
      </c>
      <c r="E17" s="2">
        <f>[11]المبيعات!$F$15</f>
        <v>36828</v>
      </c>
      <c r="F17" s="3">
        <f t="shared" si="0"/>
        <v>248589</v>
      </c>
      <c r="G17" s="3">
        <f t="shared" si="5"/>
        <v>12153.24</v>
      </c>
      <c r="H17" s="3">
        <f>'[11]التمام الصباحي'!$R$16*1000</f>
        <v>0</v>
      </c>
      <c r="I17" s="2">
        <f>[11]المبيعات!$I$15</f>
        <v>11550</v>
      </c>
      <c r="J17" s="3">
        <f t="shared" si="1"/>
        <v>89512.5</v>
      </c>
      <c r="K17" s="3">
        <f t="shared" si="6"/>
        <v>5197.5</v>
      </c>
      <c r="L17" s="3">
        <f>'[11]التمام الصباحي'!$X$16*1000</f>
        <v>34000</v>
      </c>
      <c r="M17" s="2">
        <f>[11]المبيعات!$L$15</f>
        <v>35424</v>
      </c>
      <c r="N17" s="3">
        <f t="shared" si="2"/>
        <v>194832</v>
      </c>
      <c r="O17" s="3">
        <f t="shared" si="7"/>
        <v>9210.24</v>
      </c>
      <c r="P17" s="8">
        <f t="shared" si="8"/>
        <v>532933.5</v>
      </c>
      <c r="Q17" s="8">
        <f t="shared" si="9"/>
        <v>26560.979999999996</v>
      </c>
      <c r="R17" s="3">
        <f t="shared" si="3"/>
        <v>5329.335</v>
      </c>
      <c r="S17" s="9">
        <f>[11]المبيعات!$P$15</f>
        <v>0</v>
      </c>
      <c r="T17" s="12">
        <f t="shared" si="4"/>
        <v>-5329.335</v>
      </c>
      <c r="V17"/>
    </row>
    <row r="18" spans="1:22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الصباحي'!$L$16*1000</f>
        <v>34000</v>
      </c>
      <c r="E18" s="2">
        <f>[12]المبيعات!$F$15</f>
        <v>37725</v>
      </c>
      <c r="F18" s="3">
        <f t="shared" si="0"/>
        <v>254643.75</v>
      </c>
      <c r="G18" s="3">
        <f t="shared" si="5"/>
        <v>12449.25</v>
      </c>
      <c r="H18" s="3">
        <f>'[12]التمام الصباحي'!$R$16*1000</f>
        <v>17000</v>
      </c>
      <c r="I18" s="2">
        <f>[12]المبيعات!$I$15</f>
        <v>11208</v>
      </c>
      <c r="J18" s="3">
        <f t="shared" si="1"/>
        <v>86862</v>
      </c>
      <c r="K18" s="3">
        <f t="shared" si="6"/>
        <v>5043.6000000000004</v>
      </c>
      <c r="L18" s="3">
        <f>'[12]التمام الصباحي'!$X$16*1000</f>
        <v>51000</v>
      </c>
      <c r="M18" s="2">
        <f>[12]المبيعات!$L$15</f>
        <v>35611</v>
      </c>
      <c r="N18" s="3">
        <f t="shared" si="2"/>
        <v>195860.5</v>
      </c>
      <c r="O18" s="3">
        <f t="shared" si="7"/>
        <v>9258.86</v>
      </c>
      <c r="P18" s="8">
        <f t="shared" si="8"/>
        <v>537366.25</v>
      </c>
      <c r="Q18" s="8">
        <f t="shared" si="9"/>
        <v>26751.71</v>
      </c>
      <c r="R18" s="3">
        <f t="shared" si="3"/>
        <v>5373.6625000000004</v>
      </c>
      <c r="S18" s="9">
        <f>[12]المبيعات!$P$15</f>
        <v>0</v>
      </c>
      <c r="T18" s="12">
        <f t="shared" si="4"/>
        <v>-5373.6625000000004</v>
      </c>
      <c r="V18"/>
    </row>
    <row r="19" spans="1:22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الصباحي'!$L$16*1000</f>
        <v>51000</v>
      </c>
      <c r="E19" s="2">
        <f>[13]المبيعات!$F$15</f>
        <v>40378</v>
      </c>
      <c r="F19" s="3">
        <f t="shared" si="0"/>
        <v>272551.5</v>
      </c>
      <c r="G19" s="3">
        <f t="shared" si="5"/>
        <v>13324.74</v>
      </c>
      <c r="H19" s="3">
        <f>'[13]التمام الصباحي'!$R$16*1000</f>
        <v>17000</v>
      </c>
      <c r="I19" s="2">
        <f>[13]المبيعات!$I$15</f>
        <v>10894</v>
      </c>
      <c r="J19" s="3">
        <f t="shared" si="1"/>
        <v>84428.5</v>
      </c>
      <c r="K19" s="3">
        <f t="shared" si="6"/>
        <v>4902.3</v>
      </c>
      <c r="L19" s="3">
        <f>'[13]التمام الصباحي'!$X$16*1000</f>
        <v>34000</v>
      </c>
      <c r="M19" s="2">
        <f>[13]المبيعات!$L$15</f>
        <v>34569</v>
      </c>
      <c r="N19" s="3">
        <f t="shared" si="2"/>
        <v>190129.5</v>
      </c>
      <c r="O19" s="3">
        <f t="shared" si="7"/>
        <v>8987.94</v>
      </c>
      <c r="P19" s="8">
        <f t="shared" si="8"/>
        <v>547109.5</v>
      </c>
      <c r="Q19" s="8">
        <f t="shared" si="9"/>
        <v>27214.980000000003</v>
      </c>
      <c r="R19" s="3">
        <f t="shared" si="3"/>
        <v>5471.0950000000003</v>
      </c>
      <c r="S19" s="9">
        <f>[13]المبيعات!$P$15</f>
        <v>0</v>
      </c>
      <c r="T19" s="12">
        <f t="shared" si="4"/>
        <v>-5471.0950000000003</v>
      </c>
      <c r="V19"/>
    </row>
    <row r="20" spans="1:22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الصباحي'!$L$16*1000</f>
        <v>34000</v>
      </c>
      <c r="E20" s="2">
        <f>[14]المبيعات!$F$15</f>
        <v>35800</v>
      </c>
      <c r="F20" s="3">
        <f t="shared" si="0"/>
        <v>241650</v>
      </c>
      <c r="G20" s="3">
        <f t="shared" si="5"/>
        <v>11814</v>
      </c>
      <c r="H20" s="3">
        <f>'[14]التمام الصباحي'!$R$16*1000</f>
        <v>0</v>
      </c>
      <c r="I20" s="2">
        <f>[14]المبيعات!$I$15</f>
        <v>12200</v>
      </c>
      <c r="J20" s="3">
        <f t="shared" si="1"/>
        <v>94550</v>
      </c>
      <c r="K20" s="3">
        <f t="shared" si="6"/>
        <v>5490</v>
      </c>
      <c r="L20" s="3">
        <f>'[14]التمام الصباحي'!$X$16*1000</f>
        <v>17000</v>
      </c>
      <c r="M20" s="2">
        <f>[14]المبيعات!$L$15</f>
        <v>30000</v>
      </c>
      <c r="N20" s="3">
        <f t="shared" si="2"/>
        <v>165000</v>
      </c>
      <c r="O20" s="3">
        <f t="shared" si="7"/>
        <v>7800</v>
      </c>
      <c r="P20" s="8">
        <f t="shared" si="8"/>
        <v>501200</v>
      </c>
      <c r="Q20" s="8">
        <f t="shared" si="9"/>
        <v>25104</v>
      </c>
      <c r="R20" s="3">
        <f t="shared" si="3"/>
        <v>5012</v>
      </c>
      <c r="S20" s="9">
        <f>[14]المبيعات!$P$15</f>
        <v>0</v>
      </c>
      <c r="T20" s="12">
        <f t="shared" si="4"/>
        <v>-5012</v>
      </c>
      <c r="V20"/>
    </row>
    <row r="21" spans="1:22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الصباحي'!$L$16*1000</f>
        <v>0</v>
      </c>
      <c r="E21" s="2">
        <f>[15]المبيعات!$F$15</f>
        <v>24100</v>
      </c>
      <c r="F21" s="3">
        <f t="shared" si="0"/>
        <v>162675</v>
      </c>
      <c r="G21" s="3">
        <f t="shared" si="5"/>
        <v>7953</v>
      </c>
      <c r="H21" s="3">
        <f>'[15]التمام الصباحي'!$R$16*1000</f>
        <v>0</v>
      </c>
      <c r="I21" s="2">
        <f>[15]المبيعات!$I$15</f>
        <v>8000</v>
      </c>
      <c r="J21" s="3">
        <f t="shared" si="1"/>
        <v>62000</v>
      </c>
      <c r="K21" s="3">
        <f t="shared" si="6"/>
        <v>3600</v>
      </c>
      <c r="L21" s="3">
        <f>'[15]التمام الصباحي'!$X$16*1000</f>
        <v>0</v>
      </c>
      <c r="M21" s="2">
        <f>[15]المبيعات!$L$15</f>
        <v>18000</v>
      </c>
      <c r="N21" s="3">
        <f t="shared" si="2"/>
        <v>99000</v>
      </c>
      <c r="O21" s="3">
        <f t="shared" si="7"/>
        <v>4680</v>
      </c>
      <c r="P21" s="8">
        <f t="shared" si="8"/>
        <v>323675</v>
      </c>
      <c r="Q21" s="8">
        <f t="shared" si="9"/>
        <v>16233</v>
      </c>
      <c r="R21" s="3">
        <f t="shared" si="3"/>
        <v>3236.75</v>
      </c>
      <c r="S21" s="9">
        <f>[15]المبيعات!$P$15</f>
        <v>0</v>
      </c>
      <c r="T21" s="12">
        <f t="shared" si="4"/>
        <v>-3236.75</v>
      </c>
      <c r="V21"/>
    </row>
    <row r="22" spans="1:22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الصباحي'!$L$16*1000</f>
        <v>34000</v>
      </c>
      <c r="E22" s="2">
        <f>[16]المبيعات!$F$15</f>
        <v>32000</v>
      </c>
      <c r="F22" s="3">
        <f t="shared" si="0"/>
        <v>216000</v>
      </c>
      <c r="G22" s="3">
        <f t="shared" si="5"/>
        <v>10560</v>
      </c>
      <c r="H22" s="3">
        <f>'[16]التمام الصباحي'!$R$16*1000</f>
        <v>17000</v>
      </c>
      <c r="I22" s="2">
        <f>[16]المبيعات!$I$15</f>
        <v>9600</v>
      </c>
      <c r="J22" s="3">
        <f t="shared" si="1"/>
        <v>74400</v>
      </c>
      <c r="K22" s="3">
        <f t="shared" si="6"/>
        <v>4320</v>
      </c>
      <c r="L22" s="3">
        <f>'[16]التمام الصباحي'!$X$16*1000</f>
        <v>51000</v>
      </c>
      <c r="M22" s="2">
        <f>[16]المبيعات!$L$15</f>
        <v>25100</v>
      </c>
      <c r="N22" s="3">
        <f t="shared" si="2"/>
        <v>138050</v>
      </c>
      <c r="O22" s="3">
        <f t="shared" si="7"/>
        <v>6526</v>
      </c>
      <c r="P22" s="8">
        <f t="shared" si="8"/>
        <v>428450</v>
      </c>
      <c r="Q22" s="8">
        <f t="shared" si="9"/>
        <v>21406</v>
      </c>
      <c r="R22" s="3">
        <f t="shared" si="3"/>
        <v>4284.5</v>
      </c>
      <c r="S22" s="9">
        <f>[16]المبيعات!$P$15</f>
        <v>0</v>
      </c>
      <c r="T22" s="12">
        <f t="shared" si="4"/>
        <v>-4284.5</v>
      </c>
      <c r="V22"/>
    </row>
    <row r="23" spans="1:22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الصباحي'!$L$16*1000</f>
        <v>85000</v>
      </c>
      <c r="E23" s="2">
        <f>[17]المبيعات!$F$15</f>
        <v>39700</v>
      </c>
      <c r="F23" s="3">
        <f t="shared" si="0"/>
        <v>267975</v>
      </c>
      <c r="G23" s="3">
        <f t="shared" si="5"/>
        <v>13101</v>
      </c>
      <c r="H23" s="3">
        <f>'[17]التمام الصباحي'!$R$16*1000</f>
        <v>17000</v>
      </c>
      <c r="I23" s="2">
        <f>[17]المبيعات!$I$15</f>
        <v>12000</v>
      </c>
      <c r="J23" s="3">
        <f t="shared" si="1"/>
        <v>93000</v>
      </c>
      <c r="K23" s="3">
        <f t="shared" si="6"/>
        <v>5400</v>
      </c>
      <c r="L23" s="3">
        <f>'[17]التمام الصباحي'!$X$16*1000</f>
        <v>0</v>
      </c>
      <c r="M23" s="2">
        <f>[17]المبيعات!$L$15</f>
        <v>35100</v>
      </c>
      <c r="N23" s="3">
        <f t="shared" si="2"/>
        <v>193050</v>
      </c>
      <c r="O23" s="3">
        <f t="shared" si="7"/>
        <v>9126</v>
      </c>
      <c r="P23" s="8">
        <f t="shared" si="8"/>
        <v>554025</v>
      </c>
      <c r="Q23" s="8">
        <f t="shared" si="9"/>
        <v>27627</v>
      </c>
      <c r="R23" s="3">
        <f t="shared" si="3"/>
        <v>5540.25</v>
      </c>
      <c r="S23" s="9">
        <f>[17]المبيعات!$P$15</f>
        <v>0</v>
      </c>
      <c r="T23" s="12">
        <f t="shared" si="4"/>
        <v>-5540.25</v>
      </c>
      <c r="V23"/>
    </row>
    <row r="24" spans="1:22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الصباحي'!$L$16*1000</f>
        <v>34000</v>
      </c>
      <c r="E24" s="3">
        <f>[18]المبيعات!$F$15</f>
        <v>36000</v>
      </c>
      <c r="F24" s="3">
        <f>E24*6.75</f>
        <v>243000</v>
      </c>
      <c r="G24" s="3">
        <f t="shared" si="5"/>
        <v>11880</v>
      </c>
      <c r="H24" s="3">
        <f>'[18]التمام الصباحي'!$R$16*1000</f>
        <v>17000</v>
      </c>
      <c r="I24" s="3">
        <f>[18]المبيعات!$I$15</f>
        <v>10000</v>
      </c>
      <c r="J24" s="3">
        <f>I24*7.75</f>
        <v>77500</v>
      </c>
      <c r="K24" s="3">
        <f t="shared" si="6"/>
        <v>4500</v>
      </c>
      <c r="L24" s="3">
        <f>'[18]التمام الصباحي'!$X$16*1000</f>
        <v>51000</v>
      </c>
      <c r="M24" s="3">
        <f>[18]المبيعات!$L$15</f>
        <v>32300</v>
      </c>
      <c r="N24" s="3">
        <f>M24*5.5</f>
        <v>177650</v>
      </c>
      <c r="O24" s="3">
        <f t="shared" si="7"/>
        <v>8398</v>
      </c>
      <c r="P24" s="8">
        <f t="shared" si="8"/>
        <v>498150</v>
      </c>
      <c r="Q24" s="8">
        <f t="shared" si="9"/>
        <v>24778</v>
      </c>
      <c r="R24" s="3">
        <f t="shared" si="3"/>
        <v>4981.5</v>
      </c>
      <c r="S24" s="9">
        <f>[18]المبيعات!$P$15</f>
        <v>0</v>
      </c>
      <c r="T24" s="12">
        <f t="shared" si="4"/>
        <v>-4981.5</v>
      </c>
      <c r="V24"/>
    </row>
    <row r="25" spans="1:22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الصباحي'!$L$16*1000</f>
        <v>17000</v>
      </c>
      <c r="E25" s="3">
        <f>[19]المبيعات!$F$15</f>
        <v>39552</v>
      </c>
      <c r="F25" s="3">
        <f t="shared" ref="F25:F38" si="10">E25*6.75</f>
        <v>266976</v>
      </c>
      <c r="G25" s="3">
        <f t="shared" si="5"/>
        <v>13052.16</v>
      </c>
      <c r="H25" s="3">
        <f>'[19]التمام الصباحي'!$R$16*1000</f>
        <v>0</v>
      </c>
      <c r="I25" s="3">
        <f>[19]المبيعات!$I$15</f>
        <v>10536</v>
      </c>
      <c r="J25" s="3">
        <f t="shared" ref="J25:J38" si="11">I25*7.75</f>
        <v>81654</v>
      </c>
      <c r="K25" s="3">
        <f t="shared" si="6"/>
        <v>4741.2</v>
      </c>
      <c r="L25" s="3">
        <f>'[19]التمام الصباحي'!$X$16*1000</f>
        <v>34000</v>
      </c>
      <c r="M25" s="3">
        <f>[19]المبيعات!$L$15</f>
        <v>39692</v>
      </c>
      <c r="N25" s="3">
        <f t="shared" ref="N25:N38" si="12">M25*5.5</f>
        <v>218306</v>
      </c>
      <c r="O25" s="3">
        <f t="shared" si="7"/>
        <v>10319.92</v>
      </c>
      <c r="P25" s="8">
        <f t="shared" si="8"/>
        <v>566936</v>
      </c>
      <c r="Q25" s="8">
        <f t="shared" si="9"/>
        <v>28113.279999999999</v>
      </c>
      <c r="R25" s="3">
        <f t="shared" si="3"/>
        <v>5669.36</v>
      </c>
      <c r="S25" s="9">
        <f>[19]المبيعات!$P$15</f>
        <v>0</v>
      </c>
      <c r="T25" s="12">
        <f t="shared" si="4"/>
        <v>-5669.36</v>
      </c>
      <c r="V25"/>
    </row>
    <row r="26" spans="1:22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الصباحي'!$L$16*1000</f>
        <v>34000</v>
      </c>
      <c r="E26" s="3">
        <f>[20]المبيعات!$F$15</f>
        <v>37579</v>
      </c>
      <c r="F26" s="3">
        <f t="shared" si="10"/>
        <v>253658.25</v>
      </c>
      <c r="G26" s="3">
        <f t="shared" si="5"/>
        <v>12401.07</v>
      </c>
      <c r="H26" s="3">
        <f>'[20]التمام الصباحي'!$R$16*1000</f>
        <v>17000</v>
      </c>
      <c r="I26" s="3">
        <f>[20]المبيعات!$I$15</f>
        <v>9891</v>
      </c>
      <c r="J26" s="3">
        <f t="shared" si="11"/>
        <v>76655.25</v>
      </c>
      <c r="K26" s="3">
        <f t="shared" si="6"/>
        <v>4450.95</v>
      </c>
      <c r="L26" s="3">
        <f>'[20]التمام الصباحي'!$X$16*1000</f>
        <v>51000</v>
      </c>
      <c r="M26" s="3">
        <f>[20]المبيعات!$L$15</f>
        <v>39223</v>
      </c>
      <c r="N26" s="3">
        <f t="shared" si="12"/>
        <v>215726.5</v>
      </c>
      <c r="O26" s="3">
        <f t="shared" si="7"/>
        <v>10197.98</v>
      </c>
      <c r="P26" s="8">
        <f t="shared" si="8"/>
        <v>546040</v>
      </c>
      <c r="Q26" s="8">
        <f t="shared" si="9"/>
        <v>27050</v>
      </c>
      <c r="R26" s="3">
        <f t="shared" si="3"/>
        <v>5460.4</v>
      </c>
      <c r="S26" s="9">
        <f>[20]المبيعات!$P$15</f>
        <v>0</v>
      </c>
      <c r="T26" s="12">
        <f t="shared" si="4"/>
        <v>-5460.4</v>
      </c>
      <c r="V26"/>
    </row>
    <row r="27" spans="1:22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الصباحي'!$L$16*1000</f>
        <v>34000</v>
      </c>
      <c r="E27" s="3">
        <f>[21]المبيعات!$F$15</f>
        <v>41503</v>
      </c>
      <c r="F27" s="3">
        <f t="shared" si="10"/>
        <v>280145.25</v>
      </c>
      <c r="G27" s="3">
        <f t="shared" si="5"/>
        <v>13695.99</v>
      </c>
      <c r="H27" s="3">
        <f>'[21]التمام الصباحي'!$R$16*1000</f>
        <v>0</v>
      </c>
      <c r="I27" s="3">
        <f>[21]المبيعات!$I$15</f>
        <v>11402</v>
      </c>
      <c r="J27" s="3">
        <f t="shared" si="11"/>
        <v>88365.5</v>
      </c>
      <c r="K27" s="3">
        <f t="shared" si="6"/>
        <v>5130.9000000000005</v>
      </c>
      <c r="L27" s="3">
        <f>'[21]التمام الصباحي'!$X$16*1000</f>
        <v>17000</v>
      </c>
      <c r="M27" s="3">
        <f>[21]المبيعات!$L$15</f>
        <v>29028</v>
      </c>
      <c r="N27" s="3">
        <f t="shared" si="12"/>
        <v>159654</v>
      </c>
      <c r="O27" s="3">
        <f t="shared" si="7"/>
        <v>7547.2800000000007</v>
      </c>
      <c r="P27" s="8">
        <f t="shared" si="8"/>
        <v>528164.75</v>
      </c>
      <c r="Q27" s="8">
        <f t="shared" si="9"/>
        <v>26374.17</v>
      </c>
      <c r="R27" s="3">
        <f t="shared" si="3"/>
        <v>5281.6475</v>
      </c>
      <c r="S27" s="9">
        <f>[21]المبيعات!$P$15</f>
        <v>0</v>
      </c>
      <c r="T27" s="12">
        <f t="shared" si="4"/>
        <v>-5281.6475</v>
      </c>
      <c r="V27"/>
    </row>
    <row r="28" spans="1:22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الصباحي'!$L$16*1000</f>
        <v>51000</v>
      </c>
      <c r="E28" s="3">
        <f>[22]المبيعات!$F$15</f>
        <v>23479</v>
      </c>
      <c r="F28" s="3">
        <f t="shared" si="10"/>
        <v>158483.25</v>
      </c>
      <c r="G28" s="3">
        <f t="shared" si="5"/>
        <v>7748.0700000000006</v>
      </c>
      <c r="H28" s="3">
        <f>'[22]التمام الصباحي'!$R$16*1000</f>
        <v>17000</v>
      </c>
      <c r="I28" s="3">
        <f>[22]المبيعات!$I$15</f>
        <v>7782</v>
      </c>
      <c r="J28" s="3">
        <f t="shared" si="11"/>
        <v>60310.5</v>
      </c>
      <c r="K28" s="3">
        <f t="shared" si="6"/>
        <v>3501.9</v>
      </c>
      <c r="L28" s="3">
        <f>'[22]التمام الصباحي'!$X$16*1000</f>
        <v>34000</v>
      </c>
      <c r="M28" s="3">
        <f>[22]المبيعات!$L$15</f>
        <v>12940</v>
      </c>
      <c r="N28" s="3">
        <f t="shared" si="12"/>
        <v>71170</v>
      </c>
      <c r="O28" s="3">
        <f t="shared" si="7"/>
        <v>3364.4</v>
      </c>
      <c r="P28" s="8">
        <f t="shared" si="8"/>
        <v>289963.75</v>
      </c>
      <c r="Q28" s="8">
        <f t="shared" si="9"/>
        <v>14614.37</v>
      </c>
      <c r="R28" s="3">
        <f t="shared" si="3"/>
        <v>2899.6374999999998</v>
      </c>
      <c r="S28" s="9">
        <f>[22]المبيعات!$P$15</f>
        <v>0</v>
      </c>
      <c r="T28" s="12">
        <f t="shared" si="4"/>
        <v>-2899.6374999999998</v>
      </c>
      <c r="V28"/>
    </row>
    <row r="29" spans="1:22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الصباحي'!$L$16*1000</f>
        <v>0</v>
      </c>
      <c r="E29" s="3">
        <f>[23]المبيعات!$F$15</f>
        <v>26108</v>
      </c>
      <c r="F29" s="3">
        <f t="shared" si="10"/>
        <v>176229</v>
      </c>
      <c r="G29" s="3">
        <f t="shared" si="5"/>
        <v>8615.6400000000012</v>
      </c>
      <c r="H29" s="3">
        <f>'[23]التمام الصباحي'!$R$16*1000</f>
        <v>0</v>
      </c>
      <c r="I29" s="3">
        <f>[23]المبيعات!$I$15</f>
        <v>8473</v>
      </c>
      <c r="J29" s="3">
        <f t="shared" si="11"/>
        <v>65665.75</v>
      </c>
      <c r="K29" s="3">
        <f t="shared" si="6"/>
        <v>3812.85</v>
      </c>
      <c r="L29" s="3">
        <f>'[23]التمام الصباحي'!$X$16*1000</f>
        <v>0</v>
      </c>
      <c r="M29" s="3">
        <f>[23]المبيعات!$L$15</f>
        <v>26357</v>
      </c>
      <c r="N29" s="3">
        <f t="shared" si="12"/>
        <v>144963.5</v>
      </c>
      <c r="O29" s="3">
        <f t="shared" si="7"/>
        <v>6852.8200000000006</v>
      </c>
      <c r="P29" s="8">
        <f t="shared" si="8"/>
        <v>386858.25</v>
      </c>
      <c r="Q29" s="8">
        <f t="shared" si="9"/>
        <v>19281.310000000001</v>
      </c>
      <c r="R29" s="3">
        <f t="shared" si="3"/>
        <v>3868.5825</v>
      </c>
      <c r="S29" s="9">
        <f>[23]المبيعات!$P$15</f>
        <v>0</v>
      </c>
      <c r="T29" s="12">
        <f t="shared" si="4"/>
        <v>-3868.5825</v>
      </c>
      <c r="V29"/>
    </row>
    <row r="30" spans="1:22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الصباحي'!$L$16*1000</f>
        <v>34000</v>
      </c>
      <c r="E30" s="3">
        <f>[24]المبيعات!$F$15</f>
        <v>41500</v>
      </c>
      <c r="F30" s="3">
        <f t="shared" si="10"/>
        <v>280125</v>
      </c>
      <c r="G30" s="3">
        <f t="shared" si="5"/>
        <v>13695</v>
      </c>
      <c r="H30" s="3">
        <f>'[24]التمام الصباحي'!$R$16*1000</f>
        <v>17000</v>
      </c>
      <c r="I30" s="3">
        <f>[24]المبيعات!$I$15</f>
        <v>11900</v>
      </c>
      <c r="J30" s="3">
        <f t="shared" si="11"/>
        <v>92225</v>
      </c>
      <c r="K30" s="3">
        <f t="shared" si="6"/>
        <v>5355</v>
      </c>
      <c r="L30" s="3">
        <f>'[24]التمام الصباحي'!$X$16*1000</f>
        <v>51000</v>
      </c>
      <c r="M30" s="3">
        <f>[24]المبيعات!$L$15</f>
        <v>38500</v>
      </c>
      <c r="N30" s="3">
        <f t="shared" si="12"/>
        <v>211750</v>
      </c>
      <c r="O30" s="3">
        <f t="shared" si="7"/>
        <v>10010</v>
      </c>
      <c r="P30" s="8">
        <f t="shared" si="8"/>
        <v>584100</v>
      </c>
      <c r="Q30" s="8">
        <f t="shared" si="9"/>
        <v>29060</v>
      </c>
      <c r="R30" s="3">
        <f t="shared" si="3"/>
        <v>5841</v>
      </c>
      <c r="S30" s="9">
        <f>[24]المبيعات!$P$15</f>
        <v>0</v>
      </c>
      <c r="T30" s="12">
        <f t="shared" si="4"/>
        <v>-5841</v>
      </c>
      <c r="V30"/>
    </row>
    <row r="31" spans="1:22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الصباحي'!$L$16*1000</f>
        <v>34000</v>
      </c>
      <c r="E31" s="3">
        <f>[25]المبيعات!$F$15</f>
        <v>37400</v>
      </c>
      <c r="F31" s="3">
        <f t="shared" si="10"/>
        <v>252450</v>
      </c>
      <c r="G31" s="3">
        <f t="shared" si="5"/>
        <v>12342</v>
      </c>
      <c r="H31" s="3">
        <f>'[25]التمام الصباحي'!$R$16*1000</f>
        <v>17000</v>
      </c>
      <c r="I31" s="3">
        <f>[25]المبيعات!$I$15</f>
        <v>10800</v>
      </c>
      <c r="J31" s="3">
        <f t="shared" si="11"/>
        <v>83700</v>
      </c>
      <c r="K31" s="3">
        <f t="shared" si="6"/>
        <v>4860</v>
      </c>
      <c r="L31" s="3">
        <f>'[25]التمام الصباحي'!$X$16*1000</f>
        <v>51000</v>
      </c>
      <c r="M31" s="3">
        <f>[25]المبيعات!$L$15</f>
        <v>39200</v>
      </c>
      <c r="N31" s="3">
        <f t="shared" si="12"/>
        <v>215600</v>
      </c>
      <c r="O31" s="3">
        <f t="shared" si="7"/>
        <v>10192</v>
      </c>
      <c r="P31" s="8">
        <f t="shared" si="8"/>
        <v>551750</v>
      </c>
      <c r="Q31" s="8">
        <f t="shared" si="9"/>
        <v>27394</v>
      </c>
      <c r="R31" s="3">
        <f t="shared" si="3"/>
        <v>5517.5</v>
      </c>
      <c r="S31" s="9">
        <f>[25]المبيعات!$P$15</f>
        <v>0</v>
      </c>
      <c r="T31" s="12">
        <f t="shared" si="4"/>
        <v>-5517.5</v>
      </c>
      <c r="V31"/>
    </row>
    <row r="32" spans="1:22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الصباحي'!$L$16*1000</f>
        <v>51000</v>
      </c>
      <c r="E32" s="3">
        <f>[26]المبيعات!$F$15</f>
        <v>36000</v>
      </c>
      <c r="F32" s="3">
        <f t="shared" si="10"/>
        <v>243000</v>
      </c>
      <c r="G32" s="3">
        <f t="shared" si="5"/>
        <v>11880</v>
      </c>
      <c r="H32" s="3">
        <f>'[26]التمام الصباحي'!$R$16*1000</f>
        <v>0</v>
      </c>
      <c r="I32" s="3">
        <f>[26]المبيعات!$I$15</f>
        <v>10800</v>
      </c>
      <c r="J32" s="3">
        <f t="shared" si="11"/>
        <v>83700</v>
      </c>
      <c r="K32" s="3">
        <f t="shared" si="6"/>
        <v>4860</v>
      </c>
      <c r="L32" s="3">
        <f>'[26]التمام الصباحي'!$X$16*1000</f>
        <v>51000</v>
      </c>
      <c r="M32" s="3">
        <f>[26]المبيعات!$L$15</f>
        <v>42000</v>
      </c>
      <c r="N32" s="3">
        <f t="shared" si="12"/>
        <v>231000</v>
      </c>
      <c r="O32" s="3">
        <f t="shared" si="7"/>
        <v>10920</v>
      </c>
      <c r="P32" s="8">
        <f t="shared" si="8"/>
        <v>557700</v>
      </c>
      <c r="Q32" s="8">
        <f t="shared" si="9"/>
        <v>27660</v>
      </c>
      <c r="R32" s="3">
        <f t="shared" si="3"/>
        <v>5577</v>
      </c>
      <c r="S32" s="9">
        <f>[26]المبيعات!$P$15</f>
        <v>0</v>
      </c>
      <c r="T32" s="12">
        <f t="shared" si="4"/>
        <v>-5577</v>
      </c>
      <c r="V32"/>
    </row>
    <row r="33" spans="1:22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الصباحي'!$L$16*1000</f>
        <v>34000</v>
      </c>
      <c r="E33" s="3">
        <f>[27]المبيعات!$F$15</f>
        <v>38200</v>
      </c>
      <c r="F33" s="3">
        <f t="shared" si="10"/>
        <v>257850</v>
      </c>
      <c r="G33" s="3">
        <f t="shared" si="5"/>
        <v>12606</v>
      </c>
      <c r="H33" s="3">
        <f>'[27]التمام الصباحي'!$R$16*1000</f>
        <v>17000</v>
      </c>
      <c r="I33" s="3">
        <f>[27]المبيعات!$I$15</f>
        <v>11400</v>
      </c>
      <c r="J33" s="3">
        <f t="shared" si="11"/>
        <v>88350</v>
      </c>
      <c r="K33" s="3">
        <f t="shared" si="6"/>
        <v>5130</v>
      </c>
      <c r="L33" s="3">
        <f>'[27]التمام الصباحي'!$X$16*1000</f>
        <v>0</v>
      </c>
      <c r="M33" s="3">
        <f>[27]المبيعات!$L$15</f>
        <v>39600</v>
      </c>
      <c r="N33" s="3">
        <f t="shared" si="12"/>
        <v>217800</v>
      </c>
      <c r="O33" s="3">
        <f t="shared" si="7"/>
        <v>10296</v>
      </c>
      <c r="P33" s="8">
        <f t="shared" si="8"/>
        <v>564000</v>
      </c>
      <c r="Q33" s="8">
        <f t="shared" si="9"/>
        <v>28032</v>
      </c>
      <c r="R33" s="3">
        <f t="shared" si="3"/>
        <v>5640</v>
      </c>
      <c r="S33" s="9">
        <f>[27]المبيعات!$P$15</f>
        <v>0</v>
      </c>
      <c r="T33" s="12">
        <f t="shared" si="4"/>
        <v>-5640</v>
      </c>
      <c r="V33"/>
    </row>
    <row r="34" spans="1:22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الصباحي'!$L$16*1000</f>
        <v>34000</v>
      </c>
      <c r="E34" s="3">
        <f>[28]المبيعات!$F$15</f>
        <v>42613</v>
      </c>
      <c r="F34" s="3">
        <f t="shared" si="10"/>
        <v>287637.75</v>
      </c>
      <c r="G34" s="3">
        <f t="shared" si="5"/>
        <v>14062.29</v>
      </c>
      <c r="H34" s="3">
        <f>'[28]التمام الصباحي'!$R$16*1000</f>
        <v>17000</v>
      </c>
      <c r="I34" s="3">
        <f>[28]المبيعات!$I$15</f>
        <v>13651</v>
      </c>
      <c r="J34" s="3">
        <f t="shared" si="11"/>
        <v>105795.25</v>
      </c>
      <c r="K34" s="3">
        <f t="shared" si="6"/>
        <v>6142.95</v>
      </c>
      <c r="L34" s="3">
        <f>'[28]التمام الصباحي'!$X$16*1000</f>
        <v>51000</v>
      </c>
      <c r="M34" s="3">
        <f>[28]المبيعات!$L$15</f>
        <v>31964</v>
      </c>
      <c r="N34" s="3">
        <f t="shared" si="12"/>
        <v>175802</v>
      </c>
      <c r="O34" s="3">
        <f t="shared" si="7"/>
        <v>8310.64</v>
      </c>
      <c r="P34" s="8">
        <f t="shared" si="8"/>
        <v>569235</v>
      </c>
      <c r="Q34" s="8">
        <f t="shared" si="9"/>
        <v>28515.88</v>
      </c>
      <c r="R34" s="3">
        <f t="shared" si="3"/>
        <v>5692.35</v>
      </c>
      <c r="S34" s="9">
        <f>[28]المبيعات!$P$15</f>
        <v>0</v>
      </c>
      <c r="T34" s="12">
        <f t="shared" si="4"/>
        <v>-5692.35</v>
      </c>
      <c r="V34"/>
    </row>
    <row r="35" spans="1:22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الصباحي'!$L$16*1000</f>
        <v>34000</v>
      </c>
      <c r="E35" s="3">
        <f>[29]المبيعات!$F$15</f>
        <v>18022</v>
      </c>
      <c r="F35" s="3">
        <f t="shared" si="10"/>
        <v>121648.5</v>
      </c>
      <c r="G35" s="3">
        <f t="shared" si="5"/>
        <v>5947.26</v>
      </c>
      <c r="H35" s="3">
        <f>'[29]التمام الصباحي'!$R$16*1000</f>
        <v>0</v>
      </c>
      <c r="I35" s="3">
        <f>[29]المبيعات!$I$15</f>
        <v>6714</v>
      </c>
      <c r="J35" s="3">
        <f t="shared" si="11"/>
        <v>52033.5</v>
      </c>
      <c r="K35" s="3">
        <f t="shared" si="6"/>
        <v>3021.3</v>
      </c>
      <c r="L35" s="3">
        <f>'[29]التمام الصباحي'!$X$16*1000</f>
        <v>0</v>
      </c>
      <c r="M35" s="3">
        <f>[29]المبيعات!$L$15</f>
        <v>13946</v>
      </c>
      <c r="N35" s="3">
        <f t="shared" si="12"/>
        <v>76703</v>
      </c>
      <c r="O35" s="3">
        <f t="shared" si="7"/>
        <v>3625.96</v>
      </c>
      <c r="P35" s="8">
        <f t="shared" si="8"/>
        <v>250385</v>
      </c>
      <c r="Q35" s="8">
        <f t="shared" si="9"/>
        <v>12594.52</v>
      </c>
      <c r="R35" s="3">
        <f t="shared" si="3"/>
        <v>2503.85</v>
      </c>
      <c r="S35" s="9">
        <f>[29]المبيعات!$P$15</f>
        <v>0</v>
      </c>
      <c r="T35" s="12">
        <f t="shared" si="4"/>
        <v>-2503.85</v>
      </c>
      <c r="V35"/>
    </row>
    <row r="36" spans="1:22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الصباحي'!$L$16*1000</f>
        <v>34000</v>
      </c>
      <c r="E36" s="3">
        <f>[30]المبيعات!$F$15</f>
        <v>26570</v>
      </c>
      <c r="F36" s="3">
        <f t="shared" si="10"/>
        <v>179347.5</v>
      </c>
      <c r="G36" s="3">
        <f t="shared" si="5"/>
        <v>8768.1</v>
      </c>
      <c r="H36" s="3">
        <f>'[30]التمام الصباحي'!$R$16*1000</f>
        <v>17000</v>
      </c>
      <c r="I36" s="3">
        <f>[30]المبيعات!$I$15</f>
        <v>9421</v>
      </c>
      <c r="J36" s="3">
        <f t="shared" si="11"/>
        <v>73012.75</v>
      </c>
      <c r="K36" s="3">
        <f t="shared" si="6"/>
        <v>4239.45</v>
      </c>
      <c r="L36" s="3">
        <f>'[30]التمام الصباحي'!$X$16*1000</f>
        <v>51000</v>
      </c>
      <c r="M36" s="3">
        <f>[30]المبيعات!$L$15</f>
        <v>29417</v>
      </c>
      <c r="N36" s="3">
        <f t="shared" si="12"/>
        <v>161793.5</v>
      </c>
      <c r="O36" s="3">
        <f t="shared" si="7"/>
        <v>7648.42</v>
      </c>
      <c r="P36" s="8">
        <f t="shared" si="8"/>
        <v>414153.75</v>
      </c>
      <c r="Q36" s="8">
        <f t="shared" si="9"/>
        <v>20655.97</v>
      </c>
      <c r="R36" s="3">
        <f t="shared" si="3"/>
        <v>4141.5375000000004</v>
      </c>
      <c r="S36" s="9">
        <f>[30]المبيعات!$P$15</f>
        <v>0</v>
      </c>
      <c r="T36" s="12">
        <f t="shared" si="4"/>
        <v>-4141.5375000000004</v>
      </c>
      <c r="V36"/>
    </row>
    <row r="37" spans="1:22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الصباحي'!$L$16*1000</f>
        <v>34000</v>
      </c>
      <c r="E37" s="3">
        <f>[31]المبيعات!$F$15</f>
        <v>36820</v>
      </c>
      <c r="F37" s="3">
        <f t="shared" si="10"/>
        <v>248535</v>
      </c>
      <c r="G37" s="3">
        <f t="shared" si="5"/>
        <v>12150.6</v>
      </c>
      <c r="H37" s="3">
        <f>'[31]التمام الصباحي'!$R$16*1000</f>
        <v>17000</v>
      </c>
      <c r="I37" s="3">
        <f>[31]المبيعات!$I$15</f>
        <v>11494</v>
      </c>
      <c r="J37" s="3">
        <f t="shared" si="11"/>
        <v>89078.5</v>
      </c>
      <c r="K37" s="3">
        <f t="shared" si="6"/>
        <v>5172.3</v>
      </c>
      <c r="L37" s="3">
        <f>'[31]التمام الصباحي'!$X$16*1000</f>
        <v>51000</v>
      </c>
      <c r="M37" s="3">
        <f>[31]المبيعات!$L$15</f>
        <v>35973</v>
      </c>
      <c r="N37" s="3">
        <f t="shared" si="12"/>
        <v>197851.5</v>
      </c>
      <c r="O37" s="3">
        <f t="shared" si="7"/>
        <v>9352.98</v>
      </c>
      <c r="P37" s="8">
        <f t="shared" si="8"/>
        <v>535465</v>
      </c>
      <c r="Q37" s="8">
        <f t="shared" si="9"/>
        <v>26675.88</v>
      </c>
      <c r="R37" s="3">
        <f t="shared" si="3"/>
        <v>5354.65</v>
      </c>
      <c r="S37" s="32">
        <f>[31]المبيعات!$P$15</f>
        <v>0</v>
      </c>
      <c r="T37" s="12">
        <f t="shared" si="4"/>
        <v>-5354.65</v>
      </c>
      <c r="V37"/>
    </row>
    <row r="38" spans="1:22" ht="15.75" thickBot="1" x14ac:dyDescent="0.25">
      <c r="A38" s="5">
        <v>31</v>
      </c>
      <c r="B38" s="6"/>
      <c r="C38" s="6" t="s">
        <v>18</v>
      </c>
      <c r="D38" s="3"/>
      <c r="E38" s="3">
        <f>[32]المبيعات!$F$15</f>
        <v>0</v>
      </c>
      <c r="F38" s="3">
        <f t="shared" si="10"/>
        <v>0</v>
      </c>
      <c r="G38" s="3">
        <f t="shared" si="5"/>
        <v>0</v>
      </c>
      <c r="H38" s="3">
        <f>'[32]التمام الصباحي'!$R$16*1000</f>
        <v>0</v>
      </c>
      <c r="I38" s="3">
        <f>[32]المبيعات!$I$15</f>
        <v>0</v>
      </c>
      <c r="J38" s="3">
        <f t="shared" si="11"/>
        <v>0</v>
      </c>
      <c r="K38" s="3">
        <f t="shared" si="6"/>
        <v>0</v>
      </c>
      <c r="L38" s="3">
        <f>'[32]التمام الصباحي'!$X$16*1000</f>
        <v>0</v>
      </c>
      <c r="M38" s="3">
        <f>[32]المبيعات!$L$15</f>
        <v>0</v>
      </c>
      <c r="N38" s="3">
        <f t="shared" si="12"/>
        <v>0</v>
      </c>
      <c r="O38" s="3">
        <f t="shared" si="7"/>
        <v>0</v>
      </c>
      <c r="P38" s="8">
        <f>F38+J38+N38</f>
        <v>0</v>
      </c>
      <c r="Q38" s="8">
        <f>G38+K38+O38</f>
        <v>0</v>
      </c>
      <c r="R38" s="3">
        <f>(F38+J38+N38)/100</f>
        <v>0</v>
      </c>
      <c r="S38" s="9">
        <f>[32]المبيعات!$P$15</f>
        <v>0</v>
      </c>
      <c r="T38" s="12">
        <f t="shared" si="4"/>
        <v>0</v>
      </c>
      <c r="V38"/>
    </row>
    <row r="39" spans="1:22" ht="15.75" thickBot="1" x14ac:dyDescent="0.25">
      <c r="A39" s="99" t="s">
        <v>19</v>
      </c>
      <c r="B39" s="99"/>
      <c r="C39" s="99"/>
      <c r="D39" s="4">
        <f>SUM(D8:D38)</f>
        <v>1122000</v>
      </c>
      <c r="E39" s="4">
        <f t="shared" ref="E39:T39" si="13">SUM(E8:E38)</f>
        <v>1096553</v>
      </c>
      <c r="F39" s="4">
        <f t="shared" si="13"/>
        <v>7401732.75</v>
      </c>
      <c r="G39" s="4">
        <f t="shared" si="13"/>
        <v>361862.48999999993</v>
      </c>
      <c r="H39" s="4">
        <f t="shared" si="13"/>
        <v>340000</v>
      </c>
      <c r="I39" s="4">
        <f t="shared" si="13"/>
        <v>332430</v>
      </c>
      <c r="J39" s="4">
        <f t="shared" si="13"/>
        <v>2576332.5</v>
      </c>
      <c r="K39" s="4">
        <f t="shared" si="13"/>
        <v>149593.49999999997</v>
      </c>
      <c r="L39" s="4">
        <f t="shared" si="13"/>
        <v>952000</v>
      </c>
      <c r="M39" s="4">
        <f t="shared" si="13"/>
        <v>956630</v>
      </c>
      <c r="N39" s="4">
        <f t="shared" si="13"/>
        <v>5261465</v>
      </c>
      <c r="O39" s="4">
        <f t="shared" si="13"/>
        <v>248723.80000000008</v>
      </c>
      <c r="P39" s="4">
        <f t="shared" si="13"/>
        <v>15239530.25</v>
      </c>
      <c r="Q39" s="4">
        <f t="shared" si="13"/>
        <v>760179.79</v>
      </c>
      <c r="R39" s="4">
        <f t="shared" si="13"/>
        <v>152395.30249999999</v>
      </c>
      <c r="S39" s="4">
        <f t="shared" si="13"/>
        <v>0</v>
      </c>
      <c r="T39" s="4">
        <f t="shared" si="13"/>
        <v>-152395.30249999999</v>
      </c>
      <c r="V39"/>
    </row>
    <row r="40" spans="1:22" ht="15" thickBot="1" x14ac:dyDescent="0.25">
      <c r="T40" s="11"/>
      <c r="V40"/>
    </row>
    <row r="41" spans="1:22" ht="15.75" thickBot="1" x14ac:dyDescent="0.3">
      <c r="A41" s="104" t="s">
        <v>43</v>
      </c>
      <c r="B41" s="104"/>
      <c r="C41" s="104"/>
      <c r="D41" s="15">
        <f>D8+D9+D10+D11+D12+D13+D14</f>
        <v>323000</v>
      </c>
      <c r="E41" s="15">
        <f>E8+E9+E10+E11+E12+E13+E14</f>
        <v>296483</v>
      </c>
      <c r="F41" s="15">
        <f t="shared" ref="F41:T41" si="14">F8+F9+F10+F11+F12+F13+F14</f>
        <v>2001260.25</v>
      </c>
      <c r="G41" s="15">
        <f t="shared" si="14"/>
        <v>97839.39</v>
      </c>
      <c r="H41" s="15">
        <f t="shared" si="14"/>
        <v>85000</v>
      </c>
      <c r="I41" s="15">
        <f t="shared" si="14"/>
        <v>90183</v>
      </c>
      <c r="J41" s="15">
        <f t="shared" si="14"/>
        <v>698918.25</v>
      </c>
      <c r="K41" s="15">
        <f t="shared" si="14"/>
        <v>40582.35</v>
      </c>
      <c r="L41" s="15">
        <f t="shared" si="14"/>
        <v>187000</v>
      </c>
      <c r="M41" s="15">
        <f t="shared" si="14"/>
        <v>230763</v>
      </c>
      <c r="N41" s="15">
        <f t="shared" si="14"/>
        <v>1269196.5</v>
      </c>
      <c r="O41" s="15">
        <f t="shared" si="14"/>
        <v>59998.380000000005</v>
      </c>
      <c r="P41" s="15">
        <f t="shared" si="14"/>
        <v>3969375</v>
      </c>
      <c r="Q41" s="15">
        <f t="shared" si="14"/>
        <v>198420.12</v>
      </c>
      <c r="R41" s="15">
        <f t="shared" si="14"/>
        <v>39693.75</v>
      </c>
      <c r="S41" s="15">
        <f t="shared" si="14"/>
        <v>0</v>
      </c>
      <c r="T41" s="15">
        <f t="shared" si="14"/>
        <v>-39693.75</v>
      </c>
      <c r="V41"/>
    </row>
    <row r="42" spans="1:22" ht="15.75" thickBot="1" x14ac:dyDescent="0.3">
      <c r="A42" s="104" t="s">
        <v>44</v>
      </c>
      <c r="B42" s="104"/>
      <c r="C42" s="104"/>
      <c r="D42" s="15">
        <f>D15+D16+D17+D18+D19+D20+D21+D22</f>
        <v>255000</v>
      </c>
      <c r="E42" s="15">
        <f t="shared" ref="E42:T42" si="15">E15+E16+E17+E18+E19+E20+E21+E22</f>
        <v>279024</v>
      </c>
      <c r="F42" s="15">
        <f t="shared" si="15"/>
        <v>1883412</v>
      </c>
      <c r="G42" s="15">
        <f t="shared" si="15"/>
        <v>92077.92</v>
      </c>
      <c r="H42" s="15">
        <f t="shared" si="15"/>
        <v>85000</v>
      </c>
      <c r="I42" s="15">
        <f t="shared" si="15"/>
        <v>85983</v>
      </c>
      <c r="J42" s="15">
        <f t="shared" si="15"/>
        <v>666368.25</v>
      </c>
      <c r="K42" s="15">
        <f t="shared" si="15"/>
        <v>38692.350000000006</v>
      </c>
      <c r="L42" s="15">
        <f t="shared" si="15"/>
        <v>272000</v>
      </c>
      <c r="M42" s="15">
        <f t="shared" si="15"/>
        <v>240627</v>
      </c>
      <c r="N42" s="15">
        <f t="shared" si="15"/>
        <v>1323448.5</v>
      </c>
      <c r="O42" s="15">
        <f t="shared" si="15"/>
        <v>62563.020000000004</v>
      </c>
      <c r="P42" s="15">
        <f t="shared" si="15"/>
        <v>3873228.75</v>
      </c>
      <c r="Q42" s="15">
        <f t="shared" si="15"/>
        <v>193333.29</v>
      </c>
      <c r="R42" s="15">
        <f t="shared" si="15"/>
        <v>38732.287499999999</v>
      </c>
      <c r="S42" s="15">
        <f t="shared" si="15"/>
        <v>0</v>
      </c>
      <c r="T42" s="15">
        <f t="shared" si="15"/>
        <v>-38732.287499999999</v>
      </c>
      <c r="V42"/>
    </row>
    <row r="43" spans="1:22" ht="15.75" thickBot="1" x14ac:dyDescent="0.3">
      <c r="A43" s="104" t="s">
        <v>45</v>
      </c>
      <c r="B43" s="104"/>
      <c r="C43" s="104"/>
      <c r="D43" s="15">
        <f>D23+D24+D25+D26+D27+D28+D29+D30</f>
        <v>289000</v>
      </c>
      <c r="E43" s="15">
        <f t="shared" ref="E43:T43" si="16">E23+E24+E25+E26+E27+E28+E29+E30</f>
        <v>285421</v>
      </c>
      <c r="F43" s="15">
        <f t="shared" si="16"/>
        <v>1926591.75</v>
      </c>
      <c r="G43" s="15">
        <f t="shared" si="16"/>
        <v>94188.930000000008</v>
      </c>
      <c r="H43" s="15">
        <f t="shared" si="16"/>
        <v>85000</v>
      </c>
      <c r="I43" s="15">
        <f t="shared" si="16"/>
        <v>81984</v>
      </c>
      <c r="J43" s="15">
        <f t="shared" si="16"/>
        <v>635376</v>
      </c>
      <c r="K43" s="15">
        <f t="shared" si="16"/>
        <v>36892.800000000003</v>
      </c>
      <c r="L43" s="15">
        <f t="shared" si="16"/>
        <v>238000</v>
      </c>
      <c r="M43" s="15">
        <f t="shared" si="16"/>
        <v>253140</v>
      </c>
      <c r="N43" s="15">
        <f t="shared" si="16"/>
        <v>1392270</v>
      </c>
      <c r="O43" s="15">
        <f t="shared" si="16"/>
        <v>65816.399999999994</v>
      </c>
      <c r="P43" s="15">
        <f t="shared" si="16"/>
        <v>3954237.75</v>
      </c>
      <c r="Q43" s="15">
        <f t="shared" si="16"/>
        <v>196898.13</v>
      </c>
      <c r="R43" s="15">
        <f t="shared" si="16"/>
        <v>39542.377500000002</v>
      </c>
      <c r="S43" s="15">
        <f t="shared" si="16"/>
        <v>0</v>
      </c>
      <c r="T43" s="15">
        <f t="shared" si="16"/>
        <v>-39542.377500000002</v>
      </c>
      <c r="V43"/>
    </row>
    <row r="44" spans="1:22" ht="15.75" thickBot="1" x14ac:dyDescent="0.3">
      <c r="A44" s="104" t="s">
        <v>46</v>
      </c>
      <c r="B44" s="104"/>
      <c r="C44" s="104"/>
      <c r="D44" s="15">
        <f>D31+D32+D33+D34+D35+D36+D37+D38</f>
        <v>255000</v>
      </c>
      <c r="E44" s="15">
        <f t="shared" ref="E44:T44" si="17">E31+E32+E33+E34+E35+E36+E37+E38</f>
        <v>235625</v>
      </c>
      <c r="F44" s="15">
        <f t="shared" si="17"/>
        <v>1590468.75</v>
      </c>
      <c r="G44" s="15">
        <f t="shared" si="17"/>
        <v>77756.250000000015</v>
      </c>
      <c r="H44" s="15">
        <f t="shared" si="17"/>
        <v>85000</v>
      </c>
      <c r="I44" s="15">
        <f t="shared" si="17"/>
        <v>74280</v>
      </c>
      <c r="J44" s="15">
        <f t="shared" si="17"/>
        <v>575670</v>
      </c>
      <c r="K44" s="15">
        <f t="shared" si="17"/>
        <v>33426</v>
      </c>
      <c r="L44" s="15">
        <f t="shared" si="17"/>
        <v>255000</v>
      </c>
      <c r="M44" s="15">
        <f t="shared" si="17"/>
        <v>232100</v>
      </c>
      <c r="N44" s="15">
        <f t="shared" si="17"/>
        <v>1276550</v>
      </c>
      <c r="O44" s="15">
        <f t="shared" si="17"/>
        <v>60346</v>
      </c>
      <c r="P44" s="15">
        <f t="shared" si="17"/>
        <v>3442688.75</v>
      </c>
      <c r="Q44" s="15">
        <f t="shared" si="17"/>
        <v>171528.25</v>
      </c>
      <c r="R44" s="15">
        <f t="shared" si="17"/>
        <v>34426.887499999997</v>
      </c>
      <c r="S44" s="15">
        <f t="shared" si="17"/>
        <v>0</v>
      </c>
      <c r="T44" s="15">
        <f t="shared" si="17"/>
        <v>-34426.887499999997</v>
      </c>
      <c r="V44"/>
    </row>
    <row r="46" spans="1:22" x14ac:dyDescent="0.2">
      <c r="E46" s="31"/>
      <c r="I46" s="31"/>
      <c r="M46" s="31"/>
    </row>
    <row r="47" spans="1:22" ht="15" x14ac:dyDescent="0.25">
      <c r="E47" s="30"/>
      <c r="I47" s="30"/>
      <c r="M47" s="30"/>
    </row>
  </sheetData>
  <mergeCells count="16">
    <mergeCell ref="A41:C41"/>
    <mergeCell ref="A42:C42"/>
    <mergeCell ref="A43:C43"/>
    <mergeCell ref="A44:C44"/>
    <mergeCell ref="D6:G6"/>
    <mergeCell ref="H6:K6"/>
    <mergeCell ref="T6:T7"/>
    <mergeCell ref="A39:C39"/>
    <mergeCell ref="I3:J3"/>
    <mergeCell ref="A6:A7"/>
    <mergeCell ref="B6:B7"/>
    <mergeCell ref="C6:C7"/>
    <mergeCell ref="P6:P7"/>
    <mergeCell ref="Q6:Q7"/>
    <mergeCell ref="L6:O6"/>
    <mergeCell ref="R6:S6"/>
  </mergeCells>
  <conditionalFormatting sqref="T8:T38">
    <cfRule type="cellIs" dxfId="22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7"/>
  <sheetViews>
    <sheetView rightToLeft="1" zoomScale="71" zoomScaleNormal="71" workbookViewId="0">
      <pane ySplit="7" topLeftCell="A8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12" max="12" width="14.25" customWidth="1"/>
    <col min="13" max="13" width="10.75" customWidth="1"/>
    <col min="14" max="14" width="10.125" customWidth="1"/>
    <col min="16" max="16" width="12.5" customWidth="1"/>
    <col min="22" max="22" width="9" style="11"/>
  </cols>
  <sheetData>
    <row r="3" spans="1:22" ht="23.25" x14ac:dyDescent="0.35">
      <c r="D3" s="14"/>
      <c r="J3" s="135" t="s">
        <v>28</v>
      </c>
      <c r="K3" s="135"/>
      <c r="L3" s="14"/>
    </row>
    <row r="5" spans="1:22" ht="15" thickBot="1" x14ac:dyDescent="0.25"/>
    <row r="6" spans="1:22" ht="15.75" thickBot="1" x14ac:dyDescent="0.25">
      <c r="A6" s="97" t="s">
        <v>0</v>
      </c>
      <c r="B6" s="97" t="s">
        <v>1</v>
      </c>
      <c r="C6" s="97" t="s">
        <v>11</v>
      </c>
      <c r="D6" s="138" t="s">
        <v>3</v>
      </c>
      <c r="E6" s="139"/>
      <c r="F6" s="139"/>
      <c r="G6" s="140"/>
      <c r="H6" s="138" t="s">
        <v>4</v>
      </c>
      <c r="I6" s="139"/>
      <c r="J6" s="139"/>
      <c r="K6" s="140"/>
      <c r="L6" s="138" t="s">
        <v>5</v>
      </c>
      <c r="M6" s="139"/>
      <c r="N6" s="139"/>
      <c r="O6" s="140"/>
      <c r="P6" s="136" t="s">
        <v>40</v>
      </c>
      <c r="Q6" s="136" t="s">
        <v>42</v>
      </c>
      <c r="R6" s="138" t="s">
        <v>6</v>
      </c>
      <c r="S6" s="140"/>
      <c r="T6" s="134" t="s">
        <v>7</v>
      </c>
      <c r="V6"/>
    </row>
    <row r="7" spans="1:22" ht="30.75" customHeight="1" thickBot="1" x14ac:dyDescent="0.25">
      <c r="A7" s="98"/>
      <c r="B7" s="98"/>
      <c r="C7" s="98"/>
      <c r="D7" s="13" t="s">
        <v>48</v>
      </c>
      <c r="E7" s="1" t="s">
        <v>49</v>
      </c>
      <c r="F7" s="1" t="s">
        <v>8</v>
      </c>
      <c r="G7" s="1" t="s">
        <v>9</v>
      </c>
      <c r="H7" s="13" t="s">
        <v>48</v>
      </c>
      <c r="I7" s="1" t="s">
        <v>49</v>
      </c>
      <c r="J7" s="1" t="s">
        <v>8</v>
      </c>
      <c r="K7" s="1" t="s">
        <v>9</v>
      </c>
      <c r="L7" s="13" t="s">
        <v>48</v>
      </c>
      <c r="M7" s="1" t="s">
        <v>49</v>
      </c>
      <c r="N7" s="1" t="s">
        <v>8</v>
      </c>
      <c r="O7" s="1" t="s">
        <v>9</v>
      </c>
      <c r="P7" s="137"/>
      <c r="Q7" s="137"/>
      <c r="R7" s="1" t="s">
        <v>10</v>
      </c>
      <c r="S7" s="7" t="s">
        <v>50</v>
      </c>
      <c r="T7" s="134"/>
      <c r="V7"/>
    </row>
    <row r="8" spans="1:22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الصباحي'!$L$17*1000</f>
        <v>34000</v>
      </c>
      <c r="E8" s="2">
        <f>[2]المبيعات!$F$16</f>
        <v>2215</v>
      </c>
      <c r="F8" s="3">
        <f t="shared" ref="F8:F23" si="0">E8*6.75</f>
        <v>14951.25</v>
      </c>
      <c r="G8" s="3">
        <f>E8*0.33</f>
        <v>730.95</v>
      </c>
      <c r="H8" s="3">
        <f>'[2]التمام الصباحي'!$R$17*1000</f>
        <v>0</v>
      </c>
      <c r="I8" s="2">
        <f>[2]المبيعات!$I$16</f>
        <v>879</v>
      </c>
      <c r="J8" s="3">
        <f t="shared" ref="J8:J23" si="1">I8*7.75</f>
        <v>6812.25</v>
      </c>
      <c r="K8" s="3">
        <f>I8*0.45</f>
        <v>395.55</v>
      </c>
      <c r="L8" s="3">
        <f>'[2]التمام الصباحي'!$X$17*1000</f>
        <v>68000</v>
      </c>
      <c r="M8" s="2">
        <f>[2]المبيعات!$L$16</f>
        <v>6228</v>
      </c>
      <c r="N8" s="3">
        <f t="shared" ref="N8:N23" si="2">M8*5.5</f>
        <v>34254</v>
      </c>
      <c r="O8" s="3">
        <f>M8*0.26</f>
        <v>1619.28</v>
      </c>
      <c r="P8" s="8">
        <f>F8+J8+N8</f>
        <v>56017.5</v>
      </c>
      <c r="Q8" s="8">
        <f>G8+K8+O8</f>
        <v>2745.7799999999997</v>
      </c>
      <c r="R8" s="3">
        <f>(F8+J8+N8)/100</f>
        <v>560.17499999999995</v>
      </c>
      <c r="S8" s="32">
        <f>[2]المبيعات!$P$16</f>
        <v>894</v>
      </c>
      <c r="T8" s="12">
        <f t="shared" ref="T8:T38" si="3">S8-R8</f>
        <v>333.82500000000005</v>
      </c>
      <c r="V8"/>
    </row>
    <row r="9" spans="1:22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الصباحي'!$L$17*1000</f>
        <v>0</v>
      </c>
      <c r="E9" s="2">
        <f>[3]المبيعات!$F$16</f>
        <v>22328</v>
      </c>
      <c r="F9" s="3">
        <f t="shared" si="0"/>
        <v>150714</v>
      </c>
      <c r="G9" s="3">
        <f t="shared" ref="G9:G38" si="4">E9*0.33</f>
        <v>7368.2400000000007</v>
      </c>
      <c r="H9" s="3">
        <f>'[3]التمام الصباحي'!$R$17*1000</f>
        <v>0</v>
      </c>
      <c r="I9" s="2">
        <f>[3]المبيعات!$I$16</f>
        <v>12329</v>
      </c>
      <c r="J9" s="3">
        <f t="shared" si="1"/>
        <v>95549.75</v>
      </c>
      <c r="K9" s="3">
        <f t="shared" ref="K9:K38" si="5">I9*0.45</f>
        <v>5548.05</v>
      </c>
      <c r="L9" s="3">
        <f>'[3]التمام الصباحي'!$X$17*1000</f>
        <v>51000</v>
      </c>
      <c r="M9" s="2">
        <f>[3]المبيعات!$L$16</f>
        <v>100992</v>
      </c>
      <c r="N9" s="3">
        <f t="shared" si="2"/>
        <v>555456</v>
      </c>
      <c r="O9" s="3">
        <f t="shared" ref="O9:O38" si="6">M9*0.26</f>
        <v>26257.920000000002</v>
      </c>
      <c r="P9" s="8">
        <f t="shared" ref="P9:P37" si="7">F9+J9+N9</f>
        <v>801719.75</v>
      </c>
      <c r="Q9" s="8">
        <f t="shared" ref="Q9:Q37" si="8">G9+K9+O9</f>
        <v>39174.210000000006</v>
      </c>
      <c r="R9" s="3">
        <f t="shared" ref="R9:R37" si="9">(F9+J9+N9)/100</f>
        <v>8017.1975000000002</v>
      </c>
      <c r="S9" s="9">
        <f>[3]المبيعات!$P$16</f>
        <v>13916</v>
      </c>
      <c r="T9" s="12">
        <f t="shared" si="3"/>
        <v>5898.8024999999998</v>
      </c>
      <c r="V9"/>
    </row>
    <row r="10" spans="1:22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الصباحي'!$L$17*1000</f>
        <v>0</v>
      </c>
      <c r="E10" s="2">
        <f>[4]المبيعات!$F$16</f>
        <v>7777</v>
      </c>
      <c r="F10" s="3">
        <f t="shared" si="0"/>
        <v>52494.75</v>
      </c>
      <c r="G10" s="3">
        <f t="shared" si="4"/>
        <v>2566.4100000000003</v>
      </c>
      <c r="H10" s="3">
        <f>'[4]التمام الصباحي'!$R$17*1000</f>
        <v>17000</v>
      </c>
      <c r="I10" s="2">
        <f>[4]المبيعات!$I$16</f>
        <v>3896</v>
      </c>
      <c r="J10" s="3">
        <f t="shared" si="1"/>
        <v>30194</v>
      </c>
      <c r="K10" s="3">
        <f t="shared" si="5"/>
        <v>1753.2</v>
      </c>
      <c r="L10" s="3">
        <f>'[4]التمام الصباحي'!$X$17*1000</f>
        <v>34000</v>
      </c>
      <c r="M10" s="2">
        <f>[4]المبيعات!$L$16</f>
        <v>54418</v>
      </c>
      <c r="N10" s="3">
        <f t="shared" si="2"/>
        <v>299299</v>
      </c>
      <c r="O10" s="3">
        <f t="shared" si="6"/>
        <v>14148.68</v>
      </c>
      <c r="P10" s="8">
        <f t="shared" si="7"/>
        <v>381987.75</v>
      </c>
      <c r="Q10" s="8">
        <f t="shared" si="8"/>
        <v>18468.29</v>
      </c>
      <c r="R10" s="3">
        <f t="shared" si="9"/>
        <v>3819.8775000000001</v>
      </c>
      <c r="S10" s="9">
        <f>[4]المبيعات!$P$16</f>
        <v>6582</v>
      </c>
      <c r="T10" s="12">
        <f t="shared" si="3"/>
        <v>2762.1224999999999</v>
      </c>
      <c r="V10"/>
    </row>
    <row r="11" spans="1:22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الصباحي'!$L$17*1000</f>
        <v>17000</v>
      </c>
      <c r="E11" s="2">
        <f>[5]المبيعات!$F$16</f>
        <v>7463</v>
      </c>
      <c r="F11" s="3">
        <f t="shared" si="0"/>
        <v>50375.25</v>
      </c>
      <c r="G11" s="3">
        <f t="shared" si="4"/>
        <v>2462.79</v>
      </c>
      <c r="H11" s="3">
        <f>'[5]التمام الصباحي'!$R$17*1000</f>
        <v>0</v>
      </c>
      <c r="I11" s="2">
        <f>[5]المبيعات!$I$16</f>
        <v>2715</v>
      </c>
      <c r="J11" s="3">
        <f t="shared" si="1"/>
        <v>21041.25</v>
      </c>
      <c r="K11" s="3">
        <f t="shared" si="5"/>
        <v>1221.75</v>
      </c>
      <c r="L11" s="3">
        <f>'[5]التمام الصباحي'!$X$17*1000</f>
        <v>85000</v>
      </c>
      <c r="M11" s="2">
        <f>[5]المبيعات!$L$16</f>
        <v>56123</v>
      </c>
      <c r="N11" s="3">
        <f t="shared" si="2"/>
        <v>308676.5</v>
      </c>
      <c r="O11" s="3">
        <f t="shared" si="6"/>
        <v>14591.980000000001</v>
      </c>
      <c r="P11" s="8">
        <f t="shared" si="7"/>
        <v>380093</v>
      </c>
      <c r="Q11" s="8">
        <f t="shared" si="8"/>
        <v>18276.52</v>
      </c>
      <c r="R11" s="3">
        <f t="shared" si="9"/>
        <v>3800.93</v>
      </c>
      <c r="S11" s="9">
        <f>[5]المبيعات!$P$16</f>
        <v>7010</v>
      </c>
      <c r="T11" s="12">
        <f t="shared" si="3"/>
        <v>3209.07</v>
      </c>
      <c r="V11"/>
    </row>
    <row r="12" spans="1:22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الصباحي'!$L$17*1000</f>
        <v>0</v>
      </c>
      <c r="E12" s="2">
        <f>[6]المبيعات!$F$16</f>
        <v>7948</v>
      </c>
      <c r="F12" s="3">
        <f t="shared" si="0"/>
        <v>53649</v>
      </c>
      <c r="G12" s="3">
        <f t="shared" si="4"/>
        <v>2622.84</v>
      </c>
      <c r="H12" s="3">
        <f>'[6]التمام الصباحي'!$R$17*1000</f>
        <v>0</v>
      </c>
      <c r="I12" s="2">
        <f>[6]المبيعات!$I$16</f>
        <v>3774</v>
      </c>
      <c r="J12" s="3">
        <f t="shared" si="1"/>
        <v>29248.5</v>
      </c>
      <c r="K12" s="3">
        <f t="shared" si="5"/>
        <v>1698.3</v>
      </c>
      <c r="L12" s="3">
        <f>'[6]التمام الصباحي'!$X$17*1000</f>
        <v>51000</v>
      </c>
      <c r="M12" s="2">
        <f>[6]المبيعات!$L$16</f>
        <v>55279</v>
      </c>
      <c r="N12" s="3">
        <f t="shared" si="2"/>
        <v>304034.5</v>
      </c>
      <c r="O12" s="3">
        <f t="shared" si="6"/>
        <v>14372.54</v>
      </c>
      <c r="P12" s="8">
        <f t="shared" si="7"/>
        <v>386932</v>
      </c>
      <c r="Q12" s="8">
        <f t="shared" si="8"/>
        <v>18693.68</v>
      </c>
      <c r="R12" s="3">
        <f t="shared" si="9"/>
        <v>3869.32</v>
      </c>
      <c r="S12" s="9">
        <f>[6]المبيعات!$P$16</f>
        <v>6012</v>
      </c>
      <c r="T12" s="12">
        <f t="shared" si="3"/>
        <v>2142.6799999999998</v>
      </c>
      <c r="V12"/>
    </row>
    <row r="13" spans="1:22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الصباحي'!$L$17*1000</f>
        <v>17000</v>
      </c>
      <c r="E13" s="2">
        <f>[7]المبيعات!$F$16</f>
        <v>10572</v>
      </c>
      <c r="F13" s="3">
        <f t="shared" si="0"/>
        <v>71361</v>
      </c>
      <c r="G13" s="3">
        <f t="shared" si="4"/>
        <v>3488.76</v>
      </c>
      <c r="H13" s="3">
        <f>'[7]التمام الصباحي'!$R$17*1000</f>
        <v>0</v>
      </c>
      <c r="I13" s="2">
        <f>[7]المبيعات!$I$16</f>
        <v>4945</v>
      </c>
      <c r="J13" s="3">
        <f t="shared" si="1"/>
        <v>38323.75</v>
      </c>
      <c r="K13" s="3">
        <f t="shared" si="5"/>
        <v>2225.25</v>
      </c>
      <c r="L13" s="3">
        <f>'[7]التمام الصباحي'!$X$17*1000</f>
        <v>34000</v>
      </c>
      <c r="M13" s="2">
        <f>[7]المبيعات!$L$16</f>
        <v>50180</v>
      </c>
      <c r="N13" s="3">
        <f t="shared" si="2"/>
        <v>275990</v>
      </c>
      <c r="O13" s="3">
        <f t="shared" si="6"/>
        <v>13046.800000000001</v>
      </c>
      <c r="P13" s="8">
        <f t="shared" si="7"/>
        <v>385674.75</v>
      </c>
      <c r="Q13" s="8">
        <f t="shared" si="8"/>
        <v>18760.810000000001</v>
      </c>
      <c r="R13" s="3">
        <f t="shared" si="9"/>
        <v>3856.7474999999999</v>
      </c>
      <c r="S13" s="9">
        <f>[7]المبيعات!$P$16</f>
        <v>6738</v>
      </c>
      <c r="T13" s="12">
        <f t="shared" si="3"/>
        <v>2881.2525000000001</v>
      </c>
      <c r="V13"/>
    </row>
    <row r="14" spans="1:22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الصباحي'!$L$17*1000</f>
        <v>17000</v>
      </c>
      <c r="E14" s="2">
        <f>[8]المبيعات!$F$16</f>
        <v>8914</v>
      </c>
      <c r="F14" s="3">
        <f t="shared" si="0"/>
        <v>60169.5</v>
      </c>
      <c r="G14" s="3">
        <f t="shared" si="4"/>
        <v>2941.6200000000003</v>
      </c>
      <c r="H14" s="3">
        <f>'[8]التمام الصباحي'!$R$17*1000</f>
        <v>17000</v>
      </c>
      <c r="I14" s="2">
        <f>[8]المبيعات!$I$16</f>
        <v>5382</v>
      </c>
      <c r="J14" s="3">
        <f t="shared" si="1"/>
        <v>41710.5</v>
      </c>
      <c r="K14" s="3">
        <f t="shared" si="5"/>
        <v>2421.9</v>
      </c>
      <c r="L14" s="3">
        <f>'[8]التمام الصباحي'!$X$17*1000</f>
        <v>68000</v>
      </c>
      <c r="M14" s="2">
        <f>[8]المبيعات!$L$16</f>
        <v>43968</v>
      </c>
      <c r="N14" s="3">
        <f t="shared" si="2"/>
        <v>241824</v>
      </c>
      <c r="O14" s="3">
        <f t="shared" si="6"/>
        <v>11431.68</v>
      </c>
      <c r="P14" s="8">
        <f t="shared" si="7"/>
        <v>343704</v>
      </c>
      <c r="Q14" s="8">
        <f t="shared" si="8"/>
        <v>16795.2</v>
      </c>
      <c r="R14" s="3">
        <f t="shared" si="9"/>
        <v>3437.04</v>
      </c>
      <c r="S14" s="9">
        <f>[8]المبيعات!$P$16</f>
        <v>5010</v>
      </c>
      <c r="T14" s="12">
        <f t="shared" si="3"/>
        <v>1572.96</v>
      </c>
      <c r="V14"/>
    </row>
    <row r="15" spans="1:22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الصباحي'!$L$17*1000</f>
        <v>0</v>
      </c>
      <c r="E15" s="2">
        <f>[9]المبيعات!$F$16</f>
        <v>9111</v>
      </c>
      <c r="F15" s="3">
        <f t="shared" si="0"/>
        <v>61499.25</v>
      </c>
      <c r="G15" s="3">
        <f t="shared" si="4"/>
        <v>3006.63</v>
      </c>
      <c r="H15" s="3">
        <f>'[9]التمام الصباحي'!$R$17*1000</f>
        <v>0</v>
      </c>
      <c r="I15" s="2">
        <f>[9]المبيعات!$I$16</f>
        <v>6462</v>
      </c>
      <c r="J15" s="3">
        <f t="shared" si="1"/>
        <v>50080.5</v>
      </c>
      <c r="K15" s="3">
        <f t="shared" si="5"/>
        <v>2907.9</v>
      </c>
      <c r="L15" s="3">
        <f>'[9]التمام الصباحي'!$X$17*1000</f>
        <v>51000</v>
      </c>
      <c r="M15" s="2">
        <f>[9]المبيعات!$L$16</f>
        <v>51900</v>
      </c>
      <c r="N15" s="3">
        <f t="shared" si="2"/>
        <v>285450</v>
      </c>
      <c r="O15" s="3">
        <f t="shared" si="6"/>
        <v>13494</v>
      </c>
      <c r="P15" s="8">
        <f t="shared" si="7"/>
        <v>397029.75</v>
      </c>
      <c r="Q15" s="8">
        <f t="shared" si="8"/>
        <v>19408.53</v>
      </c>
      <c r="R15" s="3">
        <f t="shared" si="9"/>
        <v>3970.2975000000001</v>
      </c>
      <c r="S15" s="9">
        <f>[9]المبيعات!$P$16</f>
        <v>6910</v>
      </c>
      <c r="T15" s="12">
        <f t="shared" si="3"/>
        <v>2939.7024999999999</v>
      </c>
      <c r="V15"/>
    </row>
    <row r="16" spans="1:22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الصباحي'!$L$17*1000</f>
        <v>0</v>
      </c>
      <c r="E16" s="2">
        <f>[10]المبيعات!$F$16</f>
        <v>8007</v>
      </c>
      <c r="F16" s="3">
        <f t="shared" si="0"/>
        <v>54047.25</v>
      </c>
      <c r="G16" s="3">
        <f t="shared" si="4"/>
        <v>2642.31</v>
      </c>
      <c r="H16" s="3">
        <f>'[10]التمام الصباحي'!$R$17*1000</f>
        <v>0</v>
      </c>
      <c r="I16" s="2">
        <f>[10]المبيعات!$I$16</f>
        <v>3849</v>
      </c>
      <c r="J16" s="3">
        <f t="shared" si="1"/>
        <v>29829.75</v>
      </c>
      <c r="K16" s="3">
        <f t="shared" si="5"/>
        <v>1732.05</v>
      </c>
      <c r="L16" s="3">
        <f>'[10]التمام الصباحي'!$X$17*1000</f>
        <v>51000</v>
      </c>
      <c r="M16" s="2">
        <f>[10]المبيعات!$L$16</f>
        <v>52745</v>
      </c>
      <c r="N16" s="3">
        <f t="shared" si="2"/>
        <v>290097.5</v>
      </c>
      <c r="O16" s="3">
        <f t="shared" si="6"/>
        <v>13713.7</v>
      </c>
      <c r="P16" s="8">
        <f t="shared" si="7"/>
        <v>373974.5</v>
      </c>
      <c r="Q16" s="8">
        <f t="shared" si="8"/>
        <v>18088.060000000001</v>
      </c>
      <c r="R16" s="3">
        <f t="shared" si="9"/>
        <v>3739.7449999999999</v>
      </c>
      <c r="S16" s="9">
        <f>[10]المبيعات!$P$16</f>
        <v>6358</v>
      </c>
      <c r="T16" s="12">
        <f t="shared" si="3"/>
        <v>2618.2550000000001</v>
      </c>
      <c r="V16"/>
    </row>
    <row r="17" spans="1:22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الصباحي'!$L$17*1000</f>
        <v>17000</v>
      </c>
      <c r="E17" s="2">
        <f>[11]المبيعات!$F$16</f>
        <v>8804</v>
      </c>
      <c r="F17" s="3">
        <f t="shared" si="0"/>
        <v>59427</v>
      </c>
      <c r="G17" s="3">
        <f t="shared" si="4"/>
        <v>2905.32</v>
      </c>
      <c r="H17" s="3">
        <f>'[11]التمام الصباحي'!$R$17*1000</f>
        <v>17000</v>
      </c>
      <c r="I17" s="2">
        <f>[11]المبيعات!$I$16</f>
        <v>4109</v>
      </c>
      <c r="J17" s="3">
        <f t="shared" si="1"/>
        <v>31844.75</v>
      </c>
      <c r="K17" s="3">
        <f t="shared" si="5"/>
        <v>1849.05</v>
      </c>
      <c r="L17" s="3">
        <f>'[11]التمام الصباحي'!$X$17*1000</f>
        <v>68000</v>
      </c>
      <c r="M17" s="2">
        <f>[11]المبيعات!$L$16</f>
        <v>56756</v>
      </c>
      <c r="N17" s="3">
        <f t="shared" si="2"/>
        <v>312158</v>
      </c>
      <c r="O17" s="3">
        <f t="shared" si="6"/>
        <v>14756.560000000001</v>
      </c>
      <c r="P17" s="8">
        <f t="shared" si="7"/>
        <v>403429.75</v>
      </c>
      <c r="Q17" s="8">
        <f t="shared" si="8"/>
        <v>19510.93</v>
      </c>
      <c r="R17" s="3">
        <f t="shared" si="9"/>
        <v>4034.2975000000001</v>
      </c>
      <c r="S17" s="9">
        <f>[11]المبيعات!$P$16</f>
        <v>6234</v>
      </c>
      <c r="T17" s="12">
        <f t="shared" si="3"/>
        <v>2199.7024999999999</v>
      </c>
      <c r="V17"/>
    </row>
    <row r="18" spans="1:22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الصباحي'!$L$17*1000</f>
        <v>17000</v>
      </c>
      <c r="E18" s="2">
        <f>[12]المبيعات!$F$16</f>
        <v>9249</v>
      </c>
      <c r="F18" s="3">
        <f t="shared" si="0"/>
        <v>62430.75</v>
      </c>
      <c r="G18" s="3">
        <f t="shared" si="4"/>
        <v>3052.17</v>
      </c>
      <c r="H18" s="3">
        <f>'[12]التمام الصباحي'!$R$17*1000</f>
        <v>0</v>
      </c>
      <c r="I18" s="2">
        <f>[12]المبيعات!$I$16</f>
        <v>4479</v>
      </c>
      <c r="J18" s="3">
        <f t="shared" si="1"/>
        <v>34712.25</v>
      </c>
      <c r="K18" s="3">
        <f t="shared" si="5"/>
        <v>2015.55</v>
      </c>
      <c r="L18" s="3">
        <f>'[12]التمام الصباحي'!$X$17*1000</f>
        <v>34000</v>
      </c>
      <c r="M18" s="2">
        <f>[12]المبيعات!$L$16</f>
        <v>50977</v>
      </c>
      <c r="N18" s="3">
        <f t="shared" si="2"/>
        <v>280373.5</v>
      </c>
      <c r="O18" s="3">
        <f t="shared" si="6"/>
        <v>13254.02</v>
      </c>
      <c r="P18" s="8">
        <f t="shared" si="7"/>
        <v>377516.5</v>
      </c>
      <c r="Q18" s="8">
        <f t="shared" si="8"/>
        <v>18321.740000000002</v>
      </c>
      <c r="R18" s="3">
        <f t="shared" si="9"/>
        <v>3775.165</v>
      </c>
      <c r="S18" s="9">
        <f>[12]المبيعات!$P$16</f>
        <v>6482</v>
      </c>
      <c r="T18" s="12">
        <f t="shared" si="3"/>
        <v>2706.835</v>
      </c>
      <c r="V18"/>
    </row>
    <row r="19" spans="1:22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الصباحي'!$L$17*1000</f>
        <v>0</v>
      </c>
      <c r="E19" s="2">
        <f>[13]المبيعات!$F$16</f>
        <v>6448</v>
      </c>
      <c r="F19" s="3">
        <f t="shared" si="0"/>
        <v>43524</v>
      </c>
      <c r="G19" s="3">
        <f t="shared" si="4"/>
        <v>2127.84</v>
      </c>
      <c r="H19" s="3">
        <f>'[13]التمام الصباحي'!$R$17*1000</f>
        <v>0</v>
      </c>
      <c r="I19" s="2">
        <f>[13]المبيعات!$I$16</f>
        <v>3444</v>
      </c>
      <c r="J19" s="3">
        <f t="shared" si="1"/>
        <v>26691</v>
      </c>
      <c r="K19" s="3">
        <f t="shared" si="5"/>
        <v>1549.8</v>
      </c>
      <c r="L19" s="3">
        <f>'[13]التمام الصباحي'!$X$17*1000</f>
        <v>51000</v>
      </c>
      <c r="M19" s="2">
        <f>[13]المبيعات!$L$16</f>
        <v>56821</v>
      </c>
      <c r="N19" s="3">
        <f t="shared" si="2"/>
        <v>312515.5</v>
      </c>
      <c r="O19" s="3">
        <f t="shared" si="6"/>
        <v>14773.460000000001</v>
      </c>
      <c r="P19" s="8">
        <f t="shared" si="7"/>
        <v>382730.5</v>
      </c>
      <c r="Q19" s="8">
        <f t="shared" si="8"/>
        <v>18451.100000000002</v>
      </c>
      <c r="R19" s="3">
        <f t="shared" si="9"/>
        <v>3827.3049999999998</v>
      </c>
      <c r="S19" s="9">
        <f>[13]المبيعات!$P$16</f>
        <v>6890</v>
      </c>
      <c r="T19" s="12">
        <f t="shared" si="3"/>
        <v>3062.6950000000002</v>
      </c>
      <c r="V19"/>
    </row>
    <row r="20" spans="1:22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الصباحي'!$L$17*1000</f>
        <v>17000</v>
      </c>
      <c r="E20" s="2">
        <f>[14]المبيعات!$F$16</f>
        <v>8636</v>
      </c>
      <c r="F20" s="3">
        <f t="shared" si="0"/>
        <v>58293</v>
      </c>
      <c r="G20" s="3">
        <f t="shared" si="4"/>
        <v>2849.88</v>
      </c>
      <c r="H20" s="3">
        <f>'[14]التمام الصباحي'!$R$17*1000</f>
        <v>0</v>
      </c>
      <c r="I20" s="2">
        <f>[14]المبيعات!$I$16</f>
        <v>4804</v>
      </c>
      <c r="J20" s="3">
        <f t="shared" si="1"/>
        <v>37231</v>
      </c>
      <c r="K20" s="3">
        <f t="shared" si="5"/>
        <v>2161.8000000000002</v>
      </c>
      <c r="L20" s="3">
        <f>'[14]التمام الصباحي'!$X$17*1000</f>
        <v>85000</v>
      </c>
      <c r="M20" s="2">
        <f>[14]المبيعات!$L$16</f>
        <v>56102</v>
      </c>
      <c r="N20" s="3">
        <f t="shared" si="2"/>
        <v>308561</v>
      </c>
      <c r="O20" s="3">
        <f t="shared" si="6"/>
        <v>14586.52</v>
      </c>
      <c r="P20" s="8">
        <f t="shared" si="7"/>
        <v>404085</v>
      </c>
      <c r="Q20" s="8">
        <f t="shared" si="8"/>
        <v>19598.2</v>
      </c>
      <c r="R20" s="3">
        <f t="shared" si="9"/>
        <v>4040.85</v>
      </c>
      <c r="S20" s="9">
        <f>[14]المبيعات!$P$16</f>
        <v>7190</v>
      </c>
      <c r="T20" s="12">
        <f t="shared" si="3"/>
        <v>3149.15</v>
      </c>
      <c r="V20"/>
    </row>
    <row r="21" spans="1:22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الصباحي'!$L$17*1000</f>
        <v>0</v>
      </c>
      <c r="E21" s="2">
        <f>[15]المبيعات!$F$16</f>
        <v>8595</v>
      </c>
      <c r="F21" s="3">
        <f t="shared" si="0"/>
        <v>58016.25</v>
      </c>
      <c r="G21" s="3">
        <f t="shared" si="4"/>
        <v>2836.35</v>
      </c>
      <c r="H21" s="3">
        <f>'[15]التمام الصباحي'!$R$17*1000</f>
        <v>17000</v>
      </c>
      <c r="I21" s="2">
        <f>[15]المبيعات!$I$16</f>
        <v>3375</v>
      </c>
      <c r="J21" s="3">
        <f t="shared" si="1"/>
        <v>26156.25</v>
      </c>
      <c r="K21" s="3">
        <f t="shared" si="5"/>
        <v>1518.75</v>
      </c>
      <c r="L21" s="3">
        <f>'[15]التمام الصباحي'!$X$17*1000</f>
        <v>34000</v>
      </c>
      <c r="M21" s="2">
        <f>[15]المبيعات!$L$16</f>
        <v>50342</v>
      </c>
      <c r="N21" s="3">
        <f t="shared" si="2"/>
        <v>276881</v>
      </c>
      <c r="O21" s="3">
        <f t="shared" si="6"/>
        <v>13088.92</v>
      </c>
      <c r="P21" s="8">
        <f t="shared" si="7"/>
        <v>361053.5</v>
      </c>
      <c r="Q21" s="8">
        <f t="shared" si="8"/>
        <v>17444.02</v>
      </c>
      <c r="R21" s="3">
        <f t="shared" si="9"/>
        <v>3610.5349999999999</v>
      </c>
      <c r="S21" s="9">
        <f>[15]المبيعات!$P$16</f>
        <v>5860</v>
      </c>
      <c r="T21" s="12">
        <f t="shared" si="3"/>
        <v>2249.4650000000001</v>
      </c>
      <c r="V21"/>
    </row>
    <row r="22" spans="1:22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الصباحي'!$L$17*1000</f>
        <v>17000</v>
      </c>
      <c r="E22" s="2">
        <f>[16]المبيعات!$F$16</f>
        <v>10892</v>
      </c>
      <c r="F22" s="3">
        <f t="shared" si="0"/>
        <v>73521</v>
      </c>
      <c r="G22" s="3">
        <f t="shared" si="4"/>
        <v>3594.36</v>
      </c>
      <c r="H22" s="3">
        <f>'[16]التمام الصباحي'!$R$17*1000</f>
        <v>0</v>
      </c>
      <c r="I22" s="2">
        <f>[16]المبيعات!$I$16</f>
        <v>6186</v>
      </c>
      <c r="J22" s="3">
        <f t="shared" si="1"/>
        <v>47941.5</v>
      </c>
      <c r="K22" s="3">
        <f t="shared" si="5"/>
        <v>2783.7000000000003</v>
      </c>
      <c r="L22" s="3">
        <f>'[16]التمام الصباحي'!$X$17*1000</f>
        <v>85000</v>
      </c>
      <c r="M22" s="2">
        <f>[16]المبيعات!$L$16</f>
        <v>64114</v>
      </c>
      <c r="N22" s="3">
        <f t="shared" si="2"/>
        <v>352627</v>
      </c>
      <c r="O22" s="3">
        <f t="shared" si="6"/>
        <v>16669.64</v>
      </c>
      <c r="P22" s="8">
        <f t="shared" si="7"/>
        <v>474089.5</v>
      </c>
      <c r="Q22" s="8">
        <f t="shared" si="8"/>
        <v>23047.7</v>
      </c>
      <c r="R22" s="3">
        <f t="shared" si="9"/>
        <v>4740.8950000000004</v>
      </c>
      <c r="S22" s="9">
        <f>[16]المبيعات!$P$16</f>
        <v>8768</v>
      </c>
      <c r="T22" s="12">
        <f t="shared" si="3"/>
        <v>4027.1049999999996</v>
      </c>
      <c r="V22"/>
    </row>
    <row r="23" spans="1:22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الصباحي'!$L$17*1000</f>
        <v>0</v>
      </c>
      <c r="E23" s="2">
        <f>[17]المبيعات!$F$16</f>
        <v>8392</v>
      </c>
      <c r="F23" s="3">
        <f t="shared" si="0"/>
        <v>56646</v>
      </c>
      <c r="G23" s="3">
        <f t="shared" si="4"/>
        <v>2769.36</v>
      </c>
      <c r="H23" s="3">
        <f>'[17]التمام الصباحي'!$R$17*1000</f>
        <v>0</v>
      </c>
      <c r="I23" s="2">
        <f>[17]المبيعات!$I$16</f>
        <v>4484</v>
      </c>
      <c r="J23" s="3">
        <f t="shared" si="1"/>
        <v>34751</v>
      </c>
      <c r="K23" s="3">
        <f t="shared" si="5"/>
        <v>2017.8</v>
      </c>
      <c r="L23" s="3">
        <f>'[17]التمام الصباحي'!$X$17*1000</f>
        <v>51000</v>
      </c>
      <c r="M23" s="2">
        <f>[17]المبيعات!$L$16</f>
        <v>62747</v>
      </c>
      <c r="N23" s="3">
        <f t="shared" si="2"/>
        <v>345108.5</v>
      </c>
      <c r="O23" s="3">
        <f t="shared" si="6"/>
        <v>16314.220000000001</v>
      </c>
      <c r="P23" s="8">
        <f t="shared" si="7"/>
        <v>436505.5</v>
      </c>
      <c r="Q23" s="8">
        <f t="shared" si="8"/>
        <v>21101.38</v>
      </c>
      <c r="R23" s="3">
        <f t="shared" si="9"/>
        <v>4365.0550000000003</v>
      </c>
      <c r="S23" s="9">
        <f>[17]المبيعات!$P$16</f>
        <v>7970</v>
      </c>
      <c r="T23" s="12">
        <f t="shared" si="3"/>
        <v>3604.9449999999997</v>
      </c>
      <c r="V23"/>
    </row>
    <row r="24" spans="1:22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الصباحي'!$L$17*1000</f>
        <v>0</v>
      </c>
      <c r="E24" s="3">
        <f>[18]المبيعات!$F$16</f>
        <v>6883</v>
      </c>
      <c r="F24" s="3">
        <f>E24*6.75</f>
        <v>46460.25</v>
      </c>
      <c r="G24" s="3">
        <f t="shared" si="4"/>
        <v>2271.3900000000003</v>
      </c>
      <c r="H24" s="3">
        <f>'[18]التمام الصباحي'!$R$17*1000</f>
        <v>0</v>
      </c>
      <c r="I24" s="3">
        <f>[18]المبيعات!$I$16</f>
        <v>3154</v>
      </c>
      <c r="J24" s="3">
        <f>I24*7.75</f>
        <v>24443.5</v>
      </c>
      <c r="K24" s="3">
        <f t="shared" si="5"/>
        <v>1419.3</v>
      </c>
      <c r="L24" s="3">
        <f>'[18]التمام الصباحي'!$X$17*1000</f>
        <v>51000</v>
      </c>
      <c r="M24" s="3">
        <f>[18]المبيعات!$L$16</f>
        <v>57023</v>
      </c>
      <c r="N24" s="3">
        <f>M24*5.5</f>
        <v>313626.5</v>
      </c>
      <c r="O24" s="3">
        <f t="shared" si="6"/>
        <v>14825.980000000001</v>
      </c>
      <c r="P24" s="8">
        <f t="shared" si="7"/>
        <v>384530.25</v>
      </c>
      <c r="Q24" s="8">
        <f t="shared" si="8"/>
        <v>18516.670000000002</v>
      </c>
      <c r="R24" s="3">
        <f t="shared" si="9"/>
        <v>3845.3024999999998</v>
      </c>
      <c r="S24" s="9">
        <f>[18]المبيعات!$P$16</f>
        <v>6458</v>
      </c>
      <c r="T24" s="12">
        <f t="shared" si="3"/>
        <v>2612.6975000000002</v>
      </c>
      <c r="V24"/>
    </row>
    <row r="25" spans="1:22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الصباحي'!$L$17*1000</f>
        <v>17000</v>
      </c>
      <c r="E25" s="3">
        <f>[19]المبيعات!$F$16</f>
        <v>6343</v>
      </c>
      <c r="F25" s="3">
        <f t="shared" ref="F25:F38" si="10">E25*6.75</f>
        <v>42815.25</v>
      </c>
      <c r="G25" s="3">
        <f t="shared" si="4"/>
        <v>2093.19</v>
      </c>
      <c r="H25" s="3">
        <f>'[19]التمام الصباحي'!$R$17*1000</f>
        <v>17000</v>
      </c>
      <c r="I25" s="3">
        <f>[19]المبيعات!$I$16</f>
        <v>3814</v>
      </c>
      <c r="J25" s="3">
        <f t="shared" ref="J25:J38" si="11">I25*7.75</f>
        <v>29558.5</v>
      </c>
      <c r="K25" s="3">
        <f t="shared" si="5"/>
        <v>1716.3</v>
      </c>
      <c r="L25" s="3">
        <f>'[19]التمام الصباحي'!$X$17*1000</f>
        <v>68000</v>
      </c>
      <c r="M25" s="3">
        <f>[19]المبيعات!$L$16</f>
        <v>63188</v>
      </c>
      <c r="N25" s="3">
        <f t="shared" ref="N25:N38" si="12">M25*5.5</f>
        <v>347534</v>
      </c>
      <c r="O25" s="3">
        <f t="shared" si="6"/>
        <v>16428.88</v>
      </c>
      <c r="P25" s="8">
        <f t="shared" si="7"/>
        <v>419907.75</v>
      </c>
      <c r="Q25" s="8">
        <f t="shared" si="8"/>
        <v>20238.370000000003</v>
      </c>
      <c r="R25" s="3">
        <f t="shared" si="9"/>
        <v>4199.0775000000003</v>
      </c>
      <c r="S25" s="9">
        <f>[19]المبيعات!$P$16</f>
        <v>7568</v>
      </c>
      <c r="T25" s="12">
        <f t="shared" si="3"/>
        <v>3368.9224999999997</v>
      </c>
      <c r="V25"/>
    </row>
    <row r="26" spans="1:22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الصباحي'!$L$17*1000</f>
        <v>0</v>
      </c>
      <c r="E26" s="3">
        <f>[20]المبيعات!$F$16</f>
        <v>6632</v>
      </c>
      <c r="F26" s="3">
        <f t="shared" si="10"/>
        <v>44766</v>
      </c>
      <c r="G26" s="3">
        <f t="shared" si="4"/>
        <v>2188.56</v>
      </c>
      <c r="H26" s="3">
        <f>'[20]التمام الصباحي'!$R$17*1000</f>
        <v>0</v>
      </c>
      <c r="I26" s="3">
        <f>[20]المبيعات!$I$16</f>
        <v>3404</v>
      </c>
      <c r="J26" s="3">
        <f t="shared" si="11"/>
        <v>26381</v>
      </c>
      <c r="K26" s="3">
        <f t="shared" si="5"/>
        <v>1531.8</v>
      </c>
      <c r="L26" s="3">
        <f>'[20]التمام الصباحي'!$X$17*1000</f>
        <v>51000</v>
      </c>
      <c r="M26" s="3">
        <f>[20]المبيعات!$L$16</f>
        <v>59503</v>
      </c>
      <c r="N26" s="3">
        <f t="shared" si="12"/>
        <v>327266.5</v>
      </c>
      <c r="O26" s="3">
        <f t="shared" si="6"/>
        <v>15470.78</v>
      </c>
      <c r="P26" s="8">
        <f t="shared" si="7"/>
        <v>398413.5</v>
      </c>
      <c r="Q26" s="8">
        <f t="shared" si="8"/>
        <v>19191.14</v>
      </c>
      <c r="R26" s="3">
        <f t="shared" si="9"/>
        <v>3984.1350000000002</v>
      </c>
      <c r="S26" s="9">
        <f>[20]المبيعات!$P$16</f>
        <v>7214</v>
      </c>
      <c r="T26" s="12">
        <f t="shared" si="3"/>
        <v>3229.8649999999998</v>
      </c>
      <c r="V26"/>
    </row>
    <row r="27" spans="1:22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الصباحي'!$L$17*1000</f>
        <v>17000</v>
      </c>
      <c r="E27" s="3">
        <f>[21]المبيعات!$F$16</f>
        <v>7977</v>
      </c>
      <c r="F27" s="3">
        <f t="shared" si="10"/>
        <v>53844.75</v>
      </c>
      <c r="G27" s="3">
        <f t="shared" si="4"/>
        <v>2632.4100000000003</v>
      </c>
      <c r="H27" s="3">
        <f>'[21]التمام الصباحي'!$R$17*1000</f>
        <v>0</v>
      </c>
      <c r="I27" s="3">
        <f>[21]المبيعات!$I$16</f>
        <v>4965</v>
      </c>
      <c r="J27" s="3">
        <f t="shared" si="11"/>
        <v>38478.75</v>
      </c>
      <c r="K27" s="3">
        <f t="shared" si="5"/>
        <v>2234.25</v>
      </c>
      <c r="L27" s="3">
        <f>'[21]التمام الصباحي'!$X$17*1000</f>
        <v>34000</v>
      </c>
      <c r="M27" s="3">
        <f>[21]المبيعات!$L$16</f>
        <v>53712</v>
      </c>
      <c r="N27" s="3">
        <f t="shared" si="12"/>
        <v>295416</v>
      </c>
      <c r="O27" s="3">
        <f t="shared" si="6"/>
        <v>13965.12</v>
      </c>
      <c r="P27" s="8">
        <f t="shared" si="7"/>
        <v>387739.5</v>
      </c>
      <c r="Q27" s="8">
        <f t="shared" si="8"/>
        <v>18831.78</v>
      </c>
      <c r="R27" s="3">
        <f t="shared" si="9"/>
        <v>3877.395</v>
      </c>
      <c r="S27" s="9">
        <f>[21]المبيعات!$P$16</f>
        <v>7168</v>
      </c>
      <c r="T27" s="12">
        <f t="shared" si="3"/>
        <v>3290.605</v>
      </c>
      <c r="V27"/>
    </row>
    <row r="28" spans="1:22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الصباحي'!$L$17*1000</f>
        <v>0</v>
      </c>
      <c r="E28" s="3">
        <f>[22]المبيعات!$F$16</f>
        <v>6598</v>
      </c>
      <c r="F28" s="3">
        <f t="shared" si="10"/>
        <v>44536.5</v>
      </c>
      <c r="G28" s="3">
        <f t="shared" si="4"/>
        <v>2177.34</v>
      </c>
      <c r="H28" s="3">
        <f>'[22]التمام الصباحي'!$R$17*1000</f>
        <v>0</v>
      </c>
      <c r="I28" s="3">
        <f>[22]المبيعات!$I$16</f>
        <v>4197</v>
      </c>
      <c r="J28" s="3">
        <f t="shared" si="11"/>
        <v>32526.75</v>
      </c>
      <c r="K28" s="3">
        <f t="shared" si="5"/>
        <v>1888.65</v>
      </c>
      <c r="L28" s="3">
        <f>'[22]التمام الصباحي'!$X$17*1000</f>
        <v>51000</v>
      </c>
      <c r="M28" s="3">
        <f>[22]المبيعات!$L$16</f>
        <v>47483</v>
      </c>
      <c r="N28" s="3">
        <f t="shared" si="12"/>
        <v>261156.5</v>
      </c>
      <c r="O28" s="3">
        <f t="shared" si="6"/>
        <v>12345.58</v>
      </c>
      <c r="P28" s="8">
        <f t="shared" si="7"/>
        <v>338219.75</v>
      </c>
      <c r="Q28" s="8">
        <f t="shared" si="8"/>
        <v>16411.57</v>
      </c>
      <c r="R28" s="3">
        <f t="shared" si="9"/>
        <v>3382.1975000000002</v>
      </c>
      <c r="S28" s="9">
        <f>[22]المبيعات!$P$16</f>
        <v>6064</v>
      </c>
      <c r="T28" s="12">
        <f t="shared" si="3"/>
        <v>2681.8024999999998</v>
      </c>
      <c r="V28"/>
    </row>
    <row r="29" spans="1:22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الصباحي'!$L$17*1000</f>
        <v>17000</v>
      </c>
      <c r="E29" s="3">
        <f>[23]المبيعات!$F$16</f>
        <v>8871</v>
      </c>
      <c r="F29" s="3">
        <f t="shared" si="10"/>
        <v>59879.25</v>
      </c>
      <c r="G29" s="3">
        <f t="shared" si="4"/>
        <v>2927.4300000000003</v>
      </c>
      <c r="H29" s="3">
        <f>'[23]التمام الصباحي'!$R$17*1000</f>
        <v>17000</v>
      </c>
      <c r="I29" s="3">
        <f>[23]المبيعات!$I$16</f>
        <v>6859</v>
      </c>
      <c r="J29" s="3">
        <f t="shared" si="11"/>
        <v>53157.25</v>
      </c>
      <c r="K29" s="3">
        <f t="shared" si="5"/>
        <v>3086.55</v>
      </c>
      <c r="L29" s="3">
        <f>'[23]التمام الصباحي'!$X$17*1000</f>
        <v>68000</v>
      </c>
      <c r="M29" s="3">
        <f>[23]المبيعات!$L$16</f>
        <v>56488</v>
      </c>
      <c r="N29" s="3">
        <f t="shared" si="12"/>
        <v>310684</v>
      </c>
      <c r="O29" s="3">
        <f t="shared" si="6"/>
        <v>14686.880000000001</v>
      </c>
      <c r="P29" s="8">
        <f t="shared" si="7"/>
        <v>423720.5</v>
      </c>
      <c r="Q29" s="8">
        <f t="shared" si="8"/>
        <v>20700.86</v>
      </c>
      <c r="R29" s="3">
        <f t="shared" si="9"/>
        <v>4237.2049999999999</v>
      </c>
      <c r="S29" s="9">
        <f>[23]المبيعات!$P$16</f>
        <v>7114</v>
      </c>
      <c r="T29" s="12">
        <f t="shared" si="3"/>
        <v>2876.7950000000001</v>
      </c>
      <c r="V29"/>
    </row>
    <row r="30" spans="1:22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الصباحي'!$L$17*1000</f>
        <v>0</v>
      </c>
      <c r="E30" s="3">
        <f>[24]المبيعات!$F$16</f>
        <v>6664</v>
      </c>
      <c r="F30" s="3">
        <f t="shared" si="10"/>
        <v>44982</v>
      </c>
      <c r="G30" s="3">
        <f t="shared" si="4"/>
        <v>2199.12</v>
      </c>
      <c r="H30" s="3">
        <f>'[24]التمام الصباحي'!$R$17*1000</f>
        <v>0</v>
      </c>
      <c r="I30" s="3">
        <f>[24]المبيعات!$I$16</f>
        <v>4588</v>
      </c>
      <c r="J30" s="3">
        <f t="shared" si="11"/>
        <v>35557</v>
      </c>
      <c r="K30" s="3">
        <f t="shared" si="5"/>
        <v>2064.6</v>
      </c>
      <c r="L30" s="3">
        <f>'[24]التمام الصباحي'!$X$17*1000</f>
        <v>51000</v>
      </c>
      <c r="M30" s="3">
        <f>[24]المبيعات!$L$16</f>
        <v>66542</v>
      </c>
      <c r="N30" s="3">
        <f t="shared" si="12"/>
        <v>365981</v>
      </c>
      <c r="O30" s="3">
        <f t="shared" si="6"/>
        <v>17300.920000000002</v>
      </c>
      <c r="P30" s="8">
        <f t="shared" si="7"/>
        <v>446520</v>
      </c>
      <c r="Q30" s="8">
        <f t="shared" si="8"/>
        <v>21564.639999999999</v>
      </c>
      <c r="R30" s="3">
        <f t="shared" si="9"/>
        <v>4465.2</v>
      </c>
      <c r="S30" s="9">
        <f>[24]المبيعات!$P$16</f>
        <v>7832</v>
      </c>
      <c r="T30" s="12">
        <f t="shared" si="3"/>
        <v>3366.8</v>
      </c>
      <c r="V30"/>
    </row>
    <row r="31" spans="1:22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الصباحي'!$L$17*1000</f>
        <v>0</v>
      </c>
      <c r="E31" s="3">
        <f>[25]المبيعات!$F$16</f>
        <v>5858</v>
      </c>
      <c r="F31" s="3">
        <f t="shared" si="10"/>
        <v>39541.5</v>
      </c>
      <c r="G31" s="3">
        <f t="shared" si="4"/>
        <v>1933.14</v>
      </c>
      <c r="H31" s="3">
        <f>'[25]التمام الصباحي'!$R$17*1000</f>
        <v>0</v>
      </c>
      <c r="I31" s="3">
        <f>[25]المبيعات!$I$16</f>
        <v>3535</v>
      </c>
      <c r="J31" s="3">
        <f t="shared" si="11"/>
        <v>27396.25</v>
      </c>
      <c r="K31" s="3">
        <f t="shared" si="5"/>
        <v>1590.75</v>
      </c>
      <c r="L31" s="3">
        <f>'[25]التمام الصباحي'!$X$17*1000</f>
        <v>51000</v>
      </c>
      <c r="M31" s="3">
        <f>[25]المبيعات!$L$16</f>
        <v>63383</v>
      </c>
      <c r="N31" s="3">
        <f t="shared" si="12"/>
        <v>348606.5</v>
      </c>
      <c r="O31" s="3">
        <f t="shared" si="6"/>
        <v>16479.580000000002</v>
      </c>
      <c r="P31" s="8">
        <f t="shared" si="7"/>
        <v>415544.25</v>
      </c>
      <c r="Q31" s="8">
        <f t="shared" si="8"/>
        <v>20003.47</v>
      </c>
      <c r="R31" s="3">
        <f t="shared" si="9"/>
        <v>4155.4425000000001</v>
      </c>
      <c r="S31" s="9">
        <f>[25]المبيعات!$P$16</f>
        <v>7124</v>
      </c>
      <c r="T31" s="12">
        <f t="shared" si="3"/>
        <v>2968.5574999999999</v>
      </c>
      <c r="V31"/>
    </row>
    <row r="32" spans="1:22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الصباحي'!$L$17*1000</f>
        <v>17000</v>
      </c>
      <c r="E32" s="3">
        <f>[26]المبيعات!$F$16</f>
        <v>6014</v>
      </c>
      <c r="F32" s="3">
        <f t="shared" si="10"/>
        <v>40594.5</v>
      </c>
      <c r="G32" s="3">
        <f t="shared" si="4"/>
        <v>1984.6200000000001</v>
      </c>
      <c r="H32" s="3">
        <f>'[26]التمام الصباحي'!$R$17*1000</f>
        <v>0</v>
      </c>
      <c r="I32" s="3">
        <f>[26]المبيعات!$I$16</f>
        <v>3444</v>
      </c>
      <c r="J32" s="3">
        <f t="shared" si="11"/>
        <v>26691</v>
      </c>
      <c r="K32" s="3">
        <f t="shared" si="5"/>
        <v>1549.8</v>
      </c>
      <c r="L32" s="3">
        <f>'[26]التمام الصباحي'!$X$17*1000</f>
        <v>85000</v>
      </c>
      <c r="M32" s="3">
        <f>[26]المبيعات!$L$16</f>
        <v>68390</v>
      </c>
      <c r="N32" s="3">
        <f t="shared" si="12"/>
        <v>376145</v>
      </c>
      <c r="O32" s="3">
        <f t="shared" si="6"/>
        <v>17781.400000000001</v>
      </c>
      <c r="P32" s="8">
        <f t="shared" si="7"/>
        <v>443430.5</v>
      </c>
      <c r="Q32" s="8">
        <f t="shared" si="8"/>
        <v>21315.82</v>
      </c>
      <c r="R32" s="3">
        <f t="shared" si="9"/>
        <v>4434.3050000000003</v>
      </c>
      <c r="S32" s="9">
        <f>[26]المبيعات!$P$16</f>
        <v>7436</v>
      </c>
      <c r="T32" s="12">
        <f t="shared" si="3"/>
        <v>3001.6949999999997</v>
      </c>
      <c r="V32"/>
    </row>
    <row r="33" spans="1:22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الصباحي'!$L$17*1000</f>
        <v>0</v>
      </c>
      <c r="E33" s="3">
        <f>[27]المبيعات!$F$16</f>
        <v>7085</v>
      </c>
      <c r="F33" s="3">
        <f t="shared" si="10"/>
        <v>47823.75</v>
      </c>
      <c r="G33" s="3">
        <f t="shared" si="4"/>
        <v>2338.0500000000002</v>
      </c>
      <c r="H33" s="3">
        <f>'[27]التمام الصباحي'!$R$17*1000</f>
        <v>17000</v>
      </c>
      <c r="I33" s="3">
        <f>[27]المبيعات!$I$16</f>
        <v>3745</v>
      </c>
      <c r="J33" s="3">
        <f t="shared" si="11"/>
        <v>29023.75</v>
      </c>
      <c r="K33" s="3">
        <f t="shared" si="5"/>
        <v>1685.25</v>
      </c>
      <c r="L33" s="3">
        <f>'[27]التمام الصباحي'!$X$17*1000</f>
        <v>85000</v>
      </c>
      <c r="M33" s="3">
        <f>[27]المبيعات!$L$16</f>
        <v>67446</v>
      </c>
      <c r="N33" s="3">
        <f t="shared" si="12"/>
        <v>370953</v>
      </c>
      <c r="O33" s="3">
        <f t="shared" si="6"/>
        <v>17535.96</v>
      </c>
      <c r="P33" s="8">
        <f t="shared" si="7"/>
        <v>447800.5</v>
      </c>
      <c r="Q33" s="8">
        <f t="shared" si="8"/>
        <v>21559.26</v>
      </c>
      <c r="R33" s="3">
        <f t="shared" si="9"/>
        <v>4478.0050000000001</v>
      </c>
      <c r="S33" s="9">
        <f>[27]المبيعات!$P$16</f>
        <v>8372</v>
      </c>
      <c r="T33" s="12">
        <f t="shared" si="3"/>
        <v>3893.9949999999999</v>
      </c>
      <c r="V33"/>
    </row>
    <row r="34" spans="1:22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الصباحي'!$L$17*1000</f>
        <v>17000</v>
      </c>
      <c r="E34" s="3">
        <f>[28]المبيعات!$F$16</f>
        <v>7730</v>
      </c>
      <c r="F34" s="3">
        <f t="shared" si="10"/>
        <v>52177.5</v>
      </c>
      <c r="G34" s="3">
        <f t="shared" si="4"/>
        <v>2550.9</v>
      </c>
      <c r="H34" s="3">
        <f>'[28]التمام الصباحي'!$R$17*1000</f>
        <v>0</v>
      </c>
      <c r="I34" s="3">
        <f>[28]المبيعات!$I$16</f>
        <v>4170</v>
      </c>
      <c r="J34" s="3">
        <f t="shared" si="11"/>
        <v>32317.5</v>
      </c>
      <c r="K34" s="3">
        <f t="shared" si="5"/>
        <v>1876.5</v>
      </c>
      <c r="L34" s="3">
        <f>'[28]التمام الصباحي'!$X$17*1000</f>
        <v>85000</v>
      </c>
      <c r="M34" s="3">
        <f>[28]المبيعات!$L$16</f>
        <v>7083</v>
      </c>
      <c r="N34" s="3">
        <f t="shared" si="12"/>
        <v>38956.5</v>
      </c>
      <c r="O34" s="3">
        <f t="shared" si="6"/>
        <v>1841.5800000000002</v>
      </c>
      <c r="P34" s="8">
        <f t="shared" si="7"/>
        <v>123451.5</v>
      </c>
      <c r="Q34" s="8">
        <f t="shared" si="8"/>
        <v>6268.98</v>
      </c>
      <c r="R34" s="3">
        <f t="shared" si="9"/>
        <v>1234.5150000000001</v>
      </c>
      <c r="S34" s="9">
        <f>[28]المبيعات!$P$16</f>
        <v>8304</v>
      </c>
      <c r="T34" s="12">
        <f t="shared" si="3"/>
        <v>7069.4849999999997</v>
      </c>
      <c r="V34"/>
    </row>
    <row r="35" spans="1:22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الصباحي'!$L$17*1000</f>
        <v>0</v>
      </c>
      <c r="E35" s="3">
        <f>[29]المبيعات!$F$16</f>
        <v>5010</v>
      </c>
      <c r="F35" s="3">
        <f t="shared" si="10"/>
        <v>33817.5</v>
      </c>
      <c r="G35" s="3">
        <f t="shared" si="4"/>
        <v>1653.3000000000002</v>
      </c>
      <c r="H35" s="3">
        <f>'[29]التمام الصباحي'!$R$17*1000</f>
        <v>0</v>
      </c>
      <c r="I35" s="3">
        <f>[29]المبيعات!$I$16</f>
        <v>2744</v>
      </c>
      <c r="J35" s="3">
        <f t="shared" si="11"/>
        <v>21266</v>
      </c>
      <c r="K35" s="3">
        <f t="shared" si="5"/>
        <v>1234.8</v>
      </c>
      <c r="L35" s="3">
        <f>'[29]التمام الصباحي'!$X$17*1000</f>
        <v>51000</v>
      </c>
      <c r="M35" s="3">
        <f>[29]المبيعات!$L$16</f>
        <v>65828</v>
      </c>
      <c r="N35" s="3">
        <f t="shared" si="12"/>
        <v>362054</v>
      </c>
      <c r="O35" s="3">
        <f t="shared" si="6"/>
        <v>17115.28</v>
      </c>
      <c r="P35" s="8">
        <f t="shared" si="7"/>
        <v>417137.5</v>
      </c>
      <c r="Q35" s="8">
        <f t="shared" si="8"/>
        <v>20003.379999999997</v>
      </c>
      <c r="R35" s="3">
        <f t="shared" si="9"/>
        <v>4171.375</v>
      </c>
      <c r="S35" s="9">
        <f>[29]المبيعات!$P$16</f>
        <v>7040</v>
      </c>
      <c r="T35" s="12">
        <f t="shared" si="3"/>
        <v>2868.625</v>
      </c>
      <c r="V35"/>
    </row>
    <row r="36" spans="1:22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الصباحي'!$L$17*1000</f>
        <v>17000</v>
      </c>
      <c r="E36" s="3">
        <f>[30]المبيعات!$F$16</f>
        <v>10255</v>
      </c>
      <c r="F36" s="3">
        <f t="shared" si="10"/>
        <v>69221.25</v>
      </c>
      <c r="G36" s="3">
        <f t="shared" si="4"/>
        <v>3384.15</v>
      </c>
      <c r="H36" s="3">
        <f>'[30]التمام الصباحي'!$R$17*1000</f>
        <v>17000</v>
      </c>
      <c r="I36" s="3">
        <f>[30]المبيعات!$I$16</f>
        <v>9140</v>
      </c>
      <c r="J36" s="3">
        <f t="shared" si="11"/>
        <v>70835</v>
      </c>
      <c r="K36" s="3">
        <f t="shared" si="5"/>
        <v>4113</v>
      </c>
      <c r="L36" s="3">
        <f>'[30]التمام الصباحي'!$X$17*1000</f>
        <v>68000</v>
      </c>
      <c r="M36" s="3">
        <f>[30]المبيعات!$L$16</f>
        <v>74770</v>
      </c>
      <c r="N36" s="3">
        <f t="shared" si="12"/>
        <v>411235</v>
      </c>
      <c r="O36" s="3">
        <f t="shared" si="6"/>
        <v>19440.2</v>
      </c>
      <c r="P36" s="8">
        <f t="shared" si="7"/>
        <v>551291.25</v>
      </c>
      <c r="Q36" s="8">
        <f t="shared" si="8"/>
        <v>26937.35</v>
      </c>
      <c r="R36" s="3">
        <f t="shared" si="9"/>
        <v>5512.9125000000004</v>
      </c>
      <c r="S36" s="9">
        <f>[30]المبيعات!$P$16</f>
        <v>9930</v>
      </c>
      <c r="T36" s="12">
        <f t="shared" si="3"/>
        <v>4417.0874999999996</v>
      </c>
      <c r="V36"/>
    </row>
    <row r="37" spans="1:22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الصباحي'!$L$17*1000</f>
        <v>0</v>
      </c>
      <c r="E37" s="3">
        <f>[31]المبيعات!$F$16</f>
        <v>6884</v>
      </c>
      <c r="F37" s="3">
        <f t="shared" si="10"/>
        <v>46467</v>
      </c>
      <c r="G37" s="3">
        <f t="shared" si="4"/>
        <v>2271.7200000000003</v>
      </c>
      <c r="H37" s="3">
        <f>'[31]التمام الصباحي'!$R$17*1000</f>
        <v>0</v>
      </c>
      <c r="I37" s="3">
        <f>[31]المبيعات!$I$16</f>
        <v>4569</v>
      </c>
      <c r="J37" s="3">
        <f t="shared" si="11"/>
        <v>35409.75</v>
      </c>
      <c r="K37" s="3">
        <f t="shared" si="5"/>
        <v>2056.0500000000002</v>
      </c>
      <c r="L37" s="3">
        <f>'[31]التمام الصباحي'!$X$17*1000</f>
        <v>51000</v>
      </c>
      <c r="M37" s="3">
        <f>[31]المبيعات!$L$16</f>
        <v>72369</v>
      </c>
      <c r="N37" s="3">
        <f t="shared" si="12"/>
        <v>398029.5</v>
      </c>
      <c r="O37" s="3">
        <f t="shared" si="6"/>
        <v>18815.940000000002</v>
      </c>
      <c r="P37" s="8">
        <f t="shared" si="7"/>
        <v>479906.25</v>
      </c>
      <c r="Q37" s="8">
        <f t="shared" si="8"/>
        <v>23143.710000000003</v>
      </c>
      <c r="R37" s="3">
        <f t="shared" si="9"/>
        <v>4799.0625</v>
      </c>
      <c r="S37" s="32">
        <f>[31]المبيعات!$P$16</f>
        <v>8492</v>
      </c>
      <c r="T37" s="12">
        <f t="shared" si="3"/>
        <v>3692.9375</v>
      </c>
      <c r="V37"/>
    </row>
    <row r="38" spans="1:22" ht="15.75" thickBot="1" x14ac:dyDescent="0.25">
      <c r="A38" s="5">
        <v>31</v>
      </c>
      <c r="B38" s="6"/>
      <c r="C38" s="6" t="s">
        <v>18</v>
      </c>
      <c r="D38" s="3"/>
      <c r="E38" s="3">
        <f>[32]المبيعات!$F$16</f>
        <v>0</v>
      </c>
      <c r="F38" s="3">
        <f t="shared" si="10"/>
        <v>0</v>
      </c>
      <c r="G38" s="3">
        <f t="shared" si="4"/>
        <v>0</v>
      </c>
      <c r="H38" s="3">
        <f>'[32]التمام الصباحي'!$R$17*1000</f>
        <v>0</v>
      </c>
      <c r="I38" s="3">
        <f>[32]المبيعات!$I$16</f>
        <v>0</v>
      </c>
      <c r="J38" s="3">
        <f t="shared" si="11"/>
        <v>0</v>
      </c>
      <c r="K38" s="3">
        <f t="shared" si="5"/>
        <v>0</v>
      </c>
      <c r="L38" s="3">
        <f>'[32]التمام الصباحي'!$X$17*1000</f>
        <v>0</v>
      </c>
      <c r="M38" s="3">
        <f>[32]المبيعات!$L$16</f>
        <v>0</v>
      </c>
      <c r="N38" s="3">
        <f t="shared" si="12"/>
        <v>0</v>
      </c>
      <c r="O38" s="3">
        <f t="shared" si="6"/>
        <v>0</v>
      </c>
      <c r="P38" s="8">
        <f>F38+J38+N38</f>
        <v>0</v>
      </c>
      <c r="Q38" s="8">
        <f>G38+K38+O38</f>
        <v>0</v>
      </c>
      <c r="R38" s="3">
        <f>(F38+J38+N38)/100</f>
        <v>0</v>
      </c>
      <c r="S38" s="9">
        <f>[32]المبيعات!$P$16</f>
        <v>0</v>
      </c>
      <c r="T38" s="12">
        <f t="shared" si="3"/>
        <v>0</v>
      </c>
      <c r="V38"/>
    </row>
    <row r="39" spans="1:22" ht="15.75" thickBot="1" x14ac:dyDescent="0.25">
      <c r="A39" s="99" t="s">
        <v>19</v>
      </c>
      <c r="B39" s="99"/>
      <c r="C39" s="99"/>
      <c r="D39" s="4">
        <f>SUM(D8:D38)</f>
        <v>255000</v>
      </c>
      <c r="E39" s="4">
        <f t="shared" ref="E39:T39" si="13">SUM(E8:E38)</f>
        <v>244155</v>
      </c>
      <c r="F39" s="4">
        <f t="shared" si="13"/>
        <v>1648046.25</v>
      </c>
      <c r="G39" s="4">
        <f t="shared" si="13"/>
        <v>80571.149999999994</v>
      </c>
      <c r="H39" s="4">
        <f t="shared" si="13"/>
        <v>136000</v>
      </c>
      <c r="I39" s="4">
        <f t="shared" si="13"/>
        <v>137440</v>
      </c>
      <c r="J39" s="4">
        <f t="shared" si="13"/>
        <v>1065160</v>
      </c>
      <c r="K39" s="4">
        <f t="shared" si="13"/>
        <v>61848.000000000015</v>
      </c>
      <c r="L39" s="4">
        <f t="shared" si="13"/>
        <v>1751000</v>
      </c>
      <c r="M39" s="4">
        <f t="shared" si="13"/>
        <v>1692900</v>
      </c>
      <c r="N39" s="4">
        <f t="shared" si="13"/>
        <v>9310950</v>
      </c>
      <c r="O39" s="4">
        <f t="shared" si="13"/>
        <v>440154.00000000012</v>
      </c>
      <c r="P39" s="4">
        <f t="shared" si="13"/>
        <v>12024156.25</v>
      </c>
      <c r="Q39" s="4">
        <f t="shared" si="13"/>
        <v>582573.14999999991</v>
      </c>
      <c r="R39" s="4">
        <f t="shared" si="13"/>
        <v>120241.56250000001</v>
      </c>
      <c r="S39" s="4">
        <f t="shared" si="13"/>
        <v>214940</v>
      </c>
      <c r="T39" s="4">
        <f t="shared" si="13"/>
        <v>94698.437499999985</v>
      </c>
      <c r="V39"/>
    </row>
    <row r="40" spans="1:22" ht="15" thickBot="1" x14ac:dyDescent="0.25">
      <c r="T40" s="11"/>
      <c r="V40"/>
    </row>
    <row r="41" spans="1:22" ht="15.75" thickBot="1" x14ac:dyDescent="0.3">
      <c r="A41" s="104" t="s">
        <v>43</v>
      </c>
      <c r="B41" s="104"/>
      <c r="C41" s="104"/>
      <c r="D41" s="15">
        <f>D8+D9+D10+D11+D12+D13+D14</f>
        <v>85000</v>
      </c>
      <c r="E41" s="15">
        <f>E8+E9+E10+E11+E12+E13+E14</f>
        <v>67217</v>
      </c>
      <c r="F41" s="15">
        <f t="shared" ref="F41:T41" si="14">F8+F9+F10+F11+F12+F13+F14</f>
        <v>453714.75</v>
      </c>
      <c r="G41" s="15">
        <f t="shared" si="14"/>
        <v>22181.609999999997</v>
      </c>
      <c r="H41" s="15">
        <f t="shared" si="14"/>
        <v>34000</v>
      </c>
      <c r="I41" s="15">
        <f t="shared" si="14"/>
        <v>33920</v>
      </c>
      <c r="J41" s="15">
        <f t="shared" si="14"/>
        <v>262880</v>
      </c>
      <c r="K41" s="15">
        <f t="shared" si="14"/>
        <v>15263.999999999998</v>
      </c>
      <c r="L41" s="15">
        <f t="shared" si="14"/>
        <v>391000</v>
      </c>
      <c r="M41" s="15">
        <f t="shared" si="14"/>
        <v>367188</v>
      </c>
      <c r="N41" s="15">
        <f t="shared" si="14"/>
        <v>2019534</v>
      </c>
      <c r="O41" s="15">
        <f t="shared" si="14"/>
        <v>95468.88</v>
      </c>
      <c r="P41" s="15">
        <f t="shared" si="14"/>
        <v>2736128.75</v>
      </c>
      <c r="Q41" s="15">
        <f t="shared" si="14"/>
        <v>132914.49000000002</v>
      </c>
      <c r="R41" s="15">
        <f t="shared" si="14"/>
        <v>27361.287500000002</v>
      </c>
      <c r="S41" s="15">
        <f t="shared" si="14"/>
        <v>46162</v>
      </c>
      <c r="T41" s="15">
        <f t="shared" si="14"/>
        <v>18800.712499999998</v>
      </c>
      <c r="V41"/>
    </row>
    <row r="42" spans="1:22" ht="15.75" thickBot="1" x14ac:dyDescent="0.3">
      <c r="A42" s="104" t="s">
        <v>44</v>
      </c>
      <c r="B42" s="104"/>
      <c r="C42" s="104"/>
      <c r="D42" s="15">
        <f>D15+D16+D17+D18+D19+D20+D21+D22</f>
        <v>68000</v>
      </c>
      <c r="E42" s="15">
        <f t="shared" ref="E42:T42" si="15">E15+E16+E17+E18+E19+E20+E21+E22</f>
        <v>69742</v>
      </c>
      <c r="F42" s="15">
        <f t="shared" si="15"/>
        <v>470758.5</v>
      </c>
      <c r="G42" s="15">
        <f t="shared" si="15"/>
        <v>23014.86</v>
      </c>
      <c r="H42" s="15">
        <f t="shared" si="15"/>
        <v>34000</v>
      </c>
      <c r="I42" s="15">
        <f t="shared" si="15"/>
        <v>36708</v>
      </c>
      <c r="J42" s="15">
        <f t="shared" si="15"/>
        <v>284487</v>
      </c>
      <c r="K42" s="15">
        <f t="shared" si="15"/>
        <v>16518.599999999999</v>
      </c>
      <c r="L42" s="15">
        <f t="shared" si="15"/>
        <v>459000</v>
      </c>
      <c r="M42" s="15">
        <f t="shared" si="15"/>
        <v>439757</v>
      </c>
      <c r="N42" s="15">
        <f t="shared" si="15"/>
        <v>2418663.5</v>
      </c>
      <c r="O42" s="15">
        <f t="shared" si="15"/>
        <v>114336.82</v>
      </c>
      <c r="P42" s="15">
        <f t="shared" si="15"/>
        <v>3173909</v>
      </c>
      <c r="Q42" s="15">
        <f t="shared" si="15"/>
        <v>153870.28</v>
      </c>
      <c r="R42" s="15">
        <f t="shared" si="15"/>
        <v>31739.09</v>
      </c>
      <c r="S42" s="15">
        <f t="shared" si="15"/>
        <v>54692</v>
      </c>
      <c r="T42" s="15">
        <f t="shared" si="15"/>
        <v>22952.91</v>
      </c>
      <c r="V42"/>
    </row>
    <row r="43" spans="1:22" ht="15.75" thickBot="1" x14ac:dyDescent="0.3">
      <c r="A43" s="104" t="s">
        <v>45</v>
      </c>
      <c r="B43" s="104"/>
      <c r="C43" s="104"/>
      <c r="D43" s="15">
        <f>D23+D24+D25+D26+D27+D28+D29+D30</f>
        <v>51000</v>
      </c>
      <c r="E43" s="15">
        <f t="shared" ref="E43:T43" si="16">E23+E24+E25+E26+E27+E28+E29+E30</f>
        <v>58360</v>
      </c>
      <c r="F43" s="15">
        <f t="shared" si="16"/>
        <v>393930</v>
      </c>
      <c r="G43" s="15">
        <f t="shared" si="16"/>
        <v>19258.8</v>
      </c>
      <c r="H43" s="15">
        <f t="shared" si="16"/>
        <v>34000</v>
      </c>
      <c r="I43" s="15">
        <f t="shared" si="16"/>
        <v>35465</v>
      </c>
      <c r="J43" s="15">
        <f t="shared" si="16"/>
        <v>274853.75</v>
      </c>
      <c r="K43" s="15">
        <f t="shared" si="16"/>
        <v>15959.250000000002</v>
      </c>
      <c r="L43" s="15">
        <f t="shared" si="16"/>
        <v>425000</v>
      </c>
      <c r="M43" s="15">
        <f t="shared" si="16"/>
        <v>466686</v>
      </c>
      <c r="N43" s="15">
        <f t="shared" si="16"/>
        <v>2566773</v>
      </c>
      <c r="O43" s="15">
        <f t="shared" si="16"/>
        <v>121338.36</v>
      </c>
      <c r="P43" s="15">
        <f t="shared" si="16"/>
        <v>3235556.75</v>
      </c>
      <c r="Q43" s="15">
        <f t="shared" si="16"/>
        <v>156556.41000000003</v>
      </c>
      <c r="R43" s="15">
        <f t="shared" si="16"/>
        <v>32355.567500000001</v>
      </c>
      <c r="S43" s="15">
        <f t="shared" si="16"/>
        <v>57388</v>
      </c>
      <c r="T43" s="15">
        <f t="shared" si="16"/>
        <v>25032.432499999999</v>
      </c>
      <c r="V43"/>
    </row>
    <row r="44" spans="1:22" ht="15.75" thickBot="1" x14ac:dyDescent="0.3">
      <c r="A44" s="104" t="s">
        <v>46</v>
      </c>
      <c r="B44" s="104"/>
      <c r="C44" s="104"/>
      <c r="D44" s="15">
        <f>D31+D32+D33+D34+D35+D36+D37+D38</f>
        <v>51000</v>
      </c>
      <c r="E44" s="15">
        <f t="shared" ref="E44:T44" si="17">E31+E32+E33+E34+E35+E36+E37+E38</f>
        <v>48836</v>
      </c>
      <c r="F44" s="15">
        <f t="shared" si="17"/>
        <v>329643</v>
      </c>
      <c r="G44" s="15">
        <f t="shared" si="17"/>
        <v>16115.880000000001</v>
      </c>
      <c r="H44" s="15">
        <f t="shared" si="17"/>
        <v>34000</v>
      </c>
      <c r="I44" s="15">
        <f t="shared" si="17"/>
        <v>31347</v>
      </c>
      <c r="J44" s="15">
        <f t="shared" si="17"/>
        <v>242939.25</v>
      </c>
      <c r="K44" s="15">
        <f t="shared" si="17"/>
        <v>14106.150000000001</v>
      </c>
      <c r="L44" s="15">
        <f t="shared" si="17"/>
        <v>476000</v>
      </c>
      <c r="M44" s="15">
        <f t="shared" si="17"/>
        <v>419269</v>
      </c>
      <c r="N44" s="15">
        <f t="shared" si="17"/>
        <v>2305979.5</v>
      </c>
      <c r="O44" s="15">
        <f t="shared" si="17"/>
        <v>109009.94</v>
      </c>
      <c r="P44" s="15">
        <f t="shared" si="17"/>
        <v>2878561.75</v>
      </c>
      <c r="Q44" s="15">
        <f t="shared" si="17"/>
        <v>139231.97</v>
      </c>
      <c r="R44" s="15">
        <f t="shared" si="17"/>
        <v>28785.6175</v>
      </c>
      <c r="S44" s="15">
        <f t="shared" si="17"/>
        <v>56698</v>
      </c>
      <c r="T44" s="15">
        <f t="shared" si="17"/>
        <v>27912.3825</v>
      </c>
      <c r="V44"/>
    </row>
    <row r="46" spans="1:22" x14ac:dyDescent="0.2">
      <c r="E46" s="31"/>
      <c r="I46" s="31"/>
      <c r="M46" s="31"/>
    </row>
    <row r="47" spans="1:22" ht="15" x14ac:dyDescent="0.25">
      <c r="E47" s="30"/>
      <c r="I47" s="30"/>
      <c r="M47" s="30"/>
    </row>
  </sheetData>
  <mergeCells count="16">
    <mergeCell ref="A41:C41"/>
    <mergeCell ref="A42:C42"/>
    <mergeCell ref="A43:C43"/>
    <mergeCell ref="A44:C44"/>
    <mergeCell ref="D6:G6"/>
    <mergeCell ref="H6:K6"/>
    <mergeCell ref="T6:T7"/>
    <mergeCell ref="A39:C39"/>
    <mergeCell ref="J3:K3"/>
    <mergeCell ref="A6:A7"/>
    <mergeCell ref="B6:B7"/>
    <mergeCell ref="C6:C7"/>
    <mergeCell ref="P6:P7"/>
    <mergeCell ref="Q6:Q7"/>
    <mergeCell ref="L6:O6"/>
    <mergeCell ref="R6:S6"/>
  </mergeCells>
  <conditionalFormatting sqref="T8:T38">
    <cfRule type="cellIs" dxfId="2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0"/>
  <sheetViews>
    <sheetView rightToLeft="1" zoomScale="70" zoomScaleNormal="70" workbookViewId="0">
      <pane ySplit="7" topLeftCell="A8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21" max="21" width="9" customWidth="1"/>
    <col min="22" max="22" width="9" style="11"/>
  </cols>
  <sheetData>
    <row r="3" spans="1:22" ht="23.25" x14ac:dyDescent="0.35">
      <c r="D3" s="14"/>
      <c r="J3" s="135" t="s">
        <v>29</v>
      </c>
      <c r="K3" s="135"/>
      <c r="L3" s="14"/>
    </row>
    <row r="5" spans="1:22" ht="15" thickBot="1" x14ac:dyDescent="0.25"/>
    <row r="6" spans="1:22" ht="15.75" thickBot="1" x14ac:dyDescent="0.25">
      <c r="A6" s="97" t="s">
        <v>0</v>
      </c>
      <c r="B6" s="97" t="s">
        <v>1</v>
      </c>
      <c r="C6" s="97" t="s">
        <v>11</v>
      </c>
      <c r="D6" s="138" t="s">
        <v>3</v>
      </c>
      <c r="E6" s="139"/>
      <c r="F6" s="139"/>
      <c r="G6" s="140"/>
      <c r="H6" s="138" t="s">
        <v>4</v>
      </c>
      <c r="I6" s="139"/>
      <c r="J6" s="139"/>
      <c r="K6" s="140"/>
      <c r="L6" s="138" t="s">
        <v>5</v>
      </c>
      <c r="M6" s="139"/>
      <c r="N6" s="139"/>
      <c r="O6" s="140"/>
      <c r="P6" s="136" t="s">
        <v>40</v>
      </c>
      <c r="Q6" s="136" t="s">
        <v>42</v>
      </c>
      <c r="R6" s="138" t="s">
        <v>6</v>
      </c>
      <c r="S6" s="140"/>
      <c r="T6" s="134" t="s">
        <v>7</v>
      </c>
      <c r="V6"/>
    </row>
    <row r="7" spans="1:22" ht="28.5" customHeight="1" thickBot="1" x14ac:dyDescent="0.25">
      <c r="A7" s="98"/>
      <c r="B7" s="98"/>
      <c r="C7" s="98"/>
      <c r="D7" s="13" t="s">
        <v>48</v>
      </c>
      <c r="E7" s="1" t="s">
        <v>49</v>
      </c>
      <c r="F7" s="1" t="s">
        <v>8</v>
      </c>
      <c r="G7" s="1" t="s">
        <v>9</v>
      </c>
      <c r="H7" s="13" t="s">
        <v>48</v>
      </c>
      <c r="I7" s="1" t="s">
        <v>49</v>
      </c>
      <c r="J7" s="1" t="s">
        <v>8</v>
      </c>
      <c r="K7" s="1" t="s">
        <v>9</v>
      </c>
      <c r="L7" s="13" t="s">
        <v>48</v>
      </c>
      <c r="M7" s="1" t="s">
        <v>49</v>
      </c>
      <c r="N7" s="1" t="s">
        <v>8</v>
      </c>
      <c r="O7" s="1" t="s">
        <v>9</v>
      </c>
      <c r="P7" s="137"/>
      <c r="Q7" s="137"/>
      <c r="R7" s="1" t="s">
        <v>10</v>
      </c>
      <c r="S7" s="7" t="s">
        <v>50</v>
      </c>
      <c r="T7" s="134"/>
      <c r="V7"/>
    </row>
    <row r="8" spans="1:22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الصباحي'!$L$18*1000</f>
        <v>51000</v>
      </c>
      <c r="E8" s="2">
        <f>[2]المبيعات!$F$17</f>
        <v>10855</v>
      </c>
      <c r="F8" s="3">
        <f t="shared" ref="F8:F23" si="0">E8*6.75</f>
        <v>73271.25</v>
      </c>
      <c r="G8" s="3">
        <f>E8*0.33</f>
        <v>3582.15</v>
      </c>
      <c r="H8" s="3">
        <f>'[2]التمام الصباحي'!$R$18*1000</f>
        <v>17000</v>
      </c>
      <c r="I8" s="2">
        <f>[2]المبيعات!$I$17</f>
        <v>2903</v>
      </c>
      <c r="J8" s="3">
        <f t="shared" ref="J8:J23" si="1">I8*7.75</f>
        <v>22498.25</v>
      </c>
      <c r="K8" s="3">
        <f>I8*0.45</f>
        <v>1306.3500000000001</v>
      </c>
      <c r="L8" s="3">
        <f>'[2]التمام الصباحي'!$X$18*1000</f>
        <v>0</v>
      </c>
      <c r="M8" s="2">
        <f>[2]المبيعات!$L$17</f>
        <v>4404</v>
      </c>
      <c r="N8" s="3">
        <f t="shared" ref="N8:N23" si="2">M8*5.5</f>
        <v>24222</v>
      </c>
      <c r="O8" s="3">
        <f>M8*0.26</f>
        <v>1145.04</v>
      </c>
      <c r="P8" s="8">
        <f t="shared" ref="P8:P37" si="3">F8+J8+N8</f>
        <v>119991.5</v>
      </c>
      <c r="Q8" s="8">
        <f t="shared" ref="Q8:Q37" si="4">G8+K8+O8</f>
        <v>6033.54</v>
      </c>
      <c r="R8" s="3">
        <f>(F8+J8+N8)/100</f>
        <v>1199.915</v>
      </c>
      <c r="S8" s="32">
        <f>[2]المبيعات!$P$17</f>
        <v>1779</v>
      </c>
      <c r="T8" s="12">
        <f t="shared" ref="T8:T38" si="5">S8-R8</f>
        <v>579.08500000000004</v>
      </c>
      <c r="V8"/>
    </row>
    <row r="9" spans="1:22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الصباحي'!$L$18*1000</f>
        <v>0</v>
      </c>
      <c r="E9" s="2">
        <f>[3]المبيعات!$F$17</f>
        <v>18485</v>
      </c>
      <c r="F9" s="3">
        <f t="shared" si="0"/>
        <v>124773.75</v>
      </c>
      <c r="G9" s="3">
        <f t="shared" ref="G9:G38" si="6">E9*0.33</f>
        <v>6100.05</v>
      </c>
      <c r="H9" s="3">
        <f>'[3]التمام الصباحي'!$R$18*1000</f>
        <v>0</v>
      </c>
      <c r="I9" s="2">
        <f>[3]المبيعات!$I$17</f>
        <v>5505</v>
      </c>
      <c r="J9" s="3">
        <f t="shared" si="1"/>
        <v>42663.75</v>
      </c>
      <c r="K9" s="3">
        <f t="shared" ref="K9:K38" si="7">I9*0.45</f>
        <v>2477.25</v>
      </c>
      <c r="L9" s="3">
        <f>'[3]التمام الصباحي'!$X$18*1000</f>
        <v>0</v>
      </c>
      <c r="M9" s="2">
        <f>[3]المبيعات!$L$17</f>
        <v>4836</v>
      </c>
      <c r="N9" s="3">
        <f t="shared" si="2"/>
        <v>26598</v>
      </c>
      <c r="O9" s="3">
        <f t="shared" ref="O9:O38" si="8">M9*0.26</f>
        <v>1257.3600000000001</v>
      </c>
      <c r="P9" s="8">
        <f t="shared" si="3"/>
        <v>194035.5</v>
      </c>
      <c r="Q9" s="8">
        <f t="shared" si="4"/>
        <v>9834.66</v>
      </c>
      <c r="R9" s="3">
        <f t="shared" ref="R9:R37" si="9">(F9+J9+N9)/100</f>
        <v>1940.355</v>
      </c>
      <c r="S9" s="9">
        <f>[3]المبيعات!$P$17</f>
        <v>2970</v>
      </c>
      <c r="T9" s="12">
        <f t="shared" si="5"/>
        <v>1029.645</v>
      </c>
      <c r="V9"/>
    </row>
    <row r="10" spans="1:22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الصباحي'!$L$18*1000</f>
        <v>34000</v>
      </c>
      <c r="E10" s="2">
        <f>[4]المبيعات!$F$17</f>
        <v>9273</v>
      </c>
      <c r="F10" s="3">
        <f t="shared" si="0"/>
        <v>62592.75</v>
      </c>
      <c r="G10" s="3">
        <f t="shared" si="6"/>
        <v>3060.09</v>
      </c>
      <c r="H10" s="3">
        <f>'[4]التمام الصباحي'!$R$18*1000</f>
        <v>0</v>
      </c>
      <c r="I10" s="2">
        <f>[4]المبيعات!$I$17</f>
        <v>2360</v>
      </c>
      <c r="J10" s="3">
        <f t="shared" si="1"/>
        <v>18290</v>
      </c>
      <c r="K10" s="3">
        <f t="shared" si="7"/>
        <v>1062</v>
      </c>
      <c r="L10" s="3">
        <f>'[4]التمام الصباحي'!$X$18*1000</f>
        <v>0</v>
      </c>
      <c r="M10" s="2">
        <f>[4]المبيعات!$L$17</f>
        <v>3670</v>
      </c>
      <c r="N10" s="3">
        <f t="shared" si="2"/>
        <v>20185</v>
      </c>
      <c r="O10" s="3">
        <f t="shared" si="8"/>
        <v>954.2</v>
      </c>
      <c r="P10" s="8">
        <f t="shared" si="3"/>
        <v>101067.75</v>
      </c>
      <c r="Q10" s="8">
        <f t="shared" si="4"/>
        <v>5076.29</v>
      </c>
      <c r="R10" s="3">
        <f t="shared" si="9"/>
        <v>1010.6775</v>
      </c>
      <c r="S10" s="9">
        <f>[4]المبيعات!$P$17</f>
        <v>1370</v>
      </c>
      <c r="T10" s="12">
        <f t="shared" si="5"/>
        <v>359.32249999999999</v>
      </c>
      <c r="V10"/>
    </row>
    <row r="11" spans="1:22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الصباحي'!$L$18*1000</f>
        <v>17000</v>
      </c>
      <c r="E11" s="2">
        <f>[5]المبيعات!$F$17</f>
        <v>9240</v>
      </c>
      <c r="F11" s="3">
        <f t="shared" si="0"/>
        <v>62370</v>
      </c>
      <c r="G11" s="3">
        <f t="shared" si="6"/>
        <v>3049.2000000000003</v>
      </c>
      <c r="H11" s="3">
        <f>'[5]التمام الصباحي'!$R$18*1000</f>
        <v>0</v>
      </c>
      <c r="I11" s="2">
        <f>[5]المبيعات!$I$17</f>
        <v>2793</v>
      </c>
      <c r="J11" s="3">
        <f t="shared" si="1"/>
        <v>21645.75</v>
      </c>
      <c r="K11" s="3">
        <f t="shared" si="7"/>
        <v>1256.8500000000001</v>
      </c>
      <c r="L11" s="3">
        <f>'[5]التمام الصباحي'!$X$18*1000</f>
        <v>34000</v>
      </c>
      <c r="M11" s="2">
        <f>[5]المبيعات!$L$17</f>
        <v>5031</v>
      </c>
      <c r="N11" s="3">
        <f t="shared" si="2"/>
        <v>27670.5</v>
      </c>
      <c r="O11" s="3">
        <f t="shared" si="8"/>
        <v>1308.06</v>
      </c>
      <c r="P11" s="8">
        <f t="shared" si="3"/>
        <v>111686.25</v>
      </c>
      <c r="Q11" s="8">
        <f t="shared" si="4"/>
        <v>5614.1100000000006</v>
      </c>
      <c r="R11" s="3">
        <f t="shared" si="9"/>
        <v>1116.8625</v>
      </c>
      <c r="S11" s="9">
        <f>[5]المبيعات!$P$17</f>
        <v>1405</v>
      </c>
      <c r="T11" s="12">
        <f t="shared" si="5"/>
        <v>288.13750000000005</v>
      </c>
      <c r="V11"/>
    </row>
    <row r="12" spans="1:22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الصباحي'!$L$18*1000</f>
        <v>0</v>
      </c>
      <c r="E12" s="2">
        <f>[6]المبيعات!$F$17</f>
        <v>10587</v>
      </c>
      <c r="F12" s="3">
        <f t="shared" si="0"/>
        <v>71462.25</v>
      </c>
      <c r="G12" s="3">
        <f t="shared" si="6"/>
        <v>3493.71</v>
      </c>
      <c r="H12" s="3">
        <f>'[6]التمام الصباحي'!$R$18*1000</f>
        <v>0</v>
      </c>
      <c r="I12" s="2">
        <f>[6]المبيعات!$I$17</f>
        <v>2836</v>
      </c>
      <c r="J12" s="3">
        <f t="shared" si="1"/>
        <v>21979</v>
      </c>
      <c r="K12" s="3">
        <f t="shared" si="7"/>
        <v>1276.2</v>
      </c>
      <c r="L12" s="3">
        <f>'[6]التمام الصباحي'!$X$18*1000</f>
        <v>0</v>
      </c>
      <c r="M12" s="2">
        <f>[6]المبيعات!$L$17</f>
        <v>4945</v>
      </c>
      <c r="N12" s="3">
        <f t="shared" si="2"/>
        <v>27197.5</v>
      </c>
      <c r="O12" s="3">
        <f t="shared" si="8"/>
        <v>1285.7</v>
      </c>
      <c r="P12" s="8">
        <f t="shared" si="3"/>
        <v>120638.75</v>
      </c>
      <c r="Q12" s="8">
        <f t="shared" si="4"/>
        <v>6055.61</v>
      </c>
      <c r="R12" s="3">
        <f t="shared" si="9"/>
        <v>1206.3875</v>
      </c>
      <c r="S12" s="9">
        <f>[6]المبيعات!$P$17</f>
        <v>1532</v>
      </c>
      <c r="T12" s="12">
        <f t="shared" si="5"/>
        <v>325.61249999999995</v>
      </c>
      <c r="V12"/>
    </row>
    <row r="13" spans="1:22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الصباحي'!$L$18*1000</f>
        <v>17000</v>
      </c>
      <c r="E13" s="2">
        <f>[7]المبيعات!$F$17</f>
        <v>16560</v>
      </c>
      <c r="F13" s="3">
        <f t="shared" si="0"/>
        <v>111780</v>
      </c>
      <c r="G13" s="3">
        <f t="shared" si="6"/>
        <v>5464.8</v>
      </c>
      <c r="H13" s="3">
        <f>'[7]التمام الصباحي'!$R$18*1000</f>
        <v>17000</v>
      </c>
      <c r="I13" s="2">
        <f>[7]المبيعات!$I$17</f>
        <v>7417</v>
      </c>
      <c r="J13" s="3">
        <f t="shared" si="1"/>
        <v>57481.75</v>
      </c>
      <c r="K13" s="3">
        <f t="shared" si="7"/>
        <v>3337.65</v>
      </c>
      <c r="L13" s="3">
        <f>'[7]التمام الصباحي'!$X$18*1000</f>
        <v>0</v>
      </c>
      <c r="M13" s="2">
        <f>[7]المبيعات!$L$17</f>
        <v>3669</v>
      </c>
      <c r="N13" s="3">
        <f t="shared" si="2"/>
        <v>20179.5</v>
      </c>
      <c r="O13" s="3">
        <f t="shared" si="8"/>
        <v>953.94</v>
      </c>
      <c r="P13" s="8">
        <f t="shared" si="3"/>
        <v>189441.25</v>
      </c>
      <c r="Q13" s="8">
        <f t="shared" si="4"/>
        <v>9756.3900000000012</v>
      </c>
      <c r="R13" s="3">
        <f t="shared" si="9"/>
        <v>1894.4124999999999</v>
      </c>
      <c r="S13" s="9">
        <f>[7]المبيعات!$P$17</f>
        <v>2480</v>
      </c>
      <c r="T13" s="12">
        <f t="shared" si="5"/>
        <v>585.58750000000009</v>
      </c>
      <c r="V13"/>
    </row>
    <row r="14" spans="1:22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الصباحي'!$L$18*1000</f>
        <v>0</v>
      </c>
      <c r="E14" s="2">
        <f>[8]المبيعات!$F$17</f>
        <v>12680</v>
      </c>
      <c r="F14" s="3">
        <f t="shared" si="0"/>
        <v>85590</v>
      </c>
      <c r="G14" s="3">
        <f t="shared" si="6"/>
        <v>4184.4000000000005</v>
      </c>
      <c r="H14" s="3">
        <f>'[8]التمام الصباحي'!$R$18*1000</f>
        <v>0</v>
      </c>
      <c r="I14" s="2">
        <f>[8]المبيعات!$I$17</f>
        <v>3797</v>
      </c>
      <c r="J14" s="3">
        <f t="shared" si="1"/>
        <v>29426.75</v>
      </c>
      <c r="K14" s="3">
        <f t="shared" si="7"/>
        <v>1708.65</v>
      </c>
      <c r="L14" s="3">
        <f>'[8]التمام الصباحي'!$X$18*1000</f>
        <v>0</v>
      </c>
      <c r="M14" s="2">
        <f>[8]المبيعات!$L$17</f>
        <v>4766</v>
      </c>
      <c r="N14" s="3">
        <f t="shared" si="2"/>
        <v>26213</v>
      </c>
      <c r="O14" s="3">
        <f t="shared" si="8"/>
        <v>1239.1600000000001</v>
      </c>
      <c r="P14" s="8">
        <f t="shared" si="3"/>
        <v>141229.75</v>
      </c>
      <c r="Q14" s="8">
        <f t="shared" si="4"/>
        <v>7132.2100000000009</v>
      </c>
      <c r="R14" s="3">
        <f t="shared" si="9"/>
        <v>1412.2974999999999</v>
      </c>
      <c r="S14" s="9">
        <f>[8]المبيعات!$P$17</f>
        <v>1795</v>
      </c>
      <c r="T14" s="12">
        <f t="shared" si="5"/>
        <v>382.7025000000001</v>
      </c>
      <c r="V14"/>
    </row>
    <row r="15" spans="1:22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الصباحي'!$L$18*1000</f>
        <v>34000</v>
      </c>
      <c r="E15" s="2">
        <f>[9]المبيعات!$F$17</f>
        <v>8994</v>
      </c>
      <c r="F15" s="3">
        <f t="shared" si="0"/>
        <v>60709.5</v>
      </c>
      <c r="G15" s="3">
        <f t="shared" si="6"/>
        <v>2968.02</v>
      </c>
      <c r="H15" s="3">
        <f>'[9]التمام الصباحي'!$R$18*1000</f>
        <v>0</v>
      </c>
      <c r="I15" s="2">
        <f>[9]المبيعات!$I$17</f>
        <v>2511</v>
      </c>
      <c r="J15" s="3">
        <f t="shared" si="1"/>
        <v>19460.25</v>
      </c>
      <c r="K15" s="3">
        <f t="shared" si="7"/>
        <v>1129.95</v>
      </c>
      <c r="L15" s="3">
        <f>'[9]التمام الصباحي'!$X$18*1000</f>
        <v>17000</v>
      </c>
      <c r="M15" s="2">
        <f>[9]المبيعات!$L$17</f>
        <v>3566</v>
      </c>
      <c r="N15" s="3">
        <f t="shared" si="2"/>
        <v>19613</v>
      </c>
      <c r="O15" s="3">
        <f t="shared" si="8"/>
        <v>927.16000000000008</v>
      </c>
      <c r="P15" s="8">
        <f t="shared" si="3"/>
        <v>99782.75</v>
      </c>
      <c r="Q15" s="8">
        <f t="shared" si="4"/>
        <v>5025.13</v>
      </c>
      <c r="R15" s="3">
        <f t="shared" si="9"/>
        <v>997.82749999999999</v>
      </c>
      <c r="S15" s="9">
        <f>[9]المبيعات!$P$17</f>
        <v>1300</v>
      </c>
      <c r="T15" s="12">
        <f t="shared" si="5"/>
        <v>302.17250000000001</v>
      </c>
      <c r="V15"/>
    </row>
    <row r="16" spans="1:22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الصباحي'!$L$18*1000</f>
        <v>0</v>
      </c>
      <c r="E16" s="2">
        <f>[10]المبيعات!$F$17</f>
        <v>8434</v>
      </c>
      <c r="F16" s="3">
        <f t="shared" si="0"/>
        <v>56929.5</v>
      </c>
      <c r="G16" s="3">
        <f t="shared" si="6"/>
        <v>2783.2200000000003</v>
      </c>
      <c r="H16" s="3">
        <f>'[10]التمام الصباحي'!$R$18*1000</f>
        <v>0</v>
      </c>
      <c r="I16" s="2">
        <f>[10]المبيعات!$I$17</f>
        <v>2206</v>
      </c>
      <c r="J16" s="3">
        <f t="shared" si="1"/>
        <v>17096.5</v>
      </c>
      <c r="K16" s="3">
        <f t="shared" si="7"/>
        <v>992.7</v>
      </c>
      <c r="L16" s="3">
        <f>'[10]التمام الصباحي'!$X$18*1000</f>
        <v>0</v>
      </c>
      <c r="M16" s="2">
        <f>[10]المبيعات!$L$17</f>
        <v>3376</v>
      </c>
      <c r="N16" s="3">
        <f t="shared" si="2"/>
        <v>18568</v>
      </c>
      <c r="O16" s="3">
        <f t="shared" si="8"/>
        <v>877.76</v>
      </c>
      <c r="P16" s="8">
        <f t="shared" si="3"/>
        <v>92594</v>
      </c>
      <c r="Q16" s="8">
        <f t="shared" si="4"/>
        <v>4653.68</v>
      </c>
      <c r="R16" s="3">
        <f t="shared" si="9"/>
        <v>925.94</v>
      </c>
      <c r="S16" s="9">
        <f>[10]المبيعات!$P$17</f>
        <v>1182</v>
      </c>
      <c r="T16" s="12">
        <f t="shared" si="5"/>
        <v>256.05999999999995</v>
      </c>
      <c r="V16"/>
    </row>
    <row r="17" spans="1:22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الصباحي'!$L$18*1000</f>
        <v>0</v>
      </c>
      <c r="E17" s="2">
        <f>[11]المبيعات!$F$17</f>
        <v>7384</v>
      </c>
      <c r="F17" s="3">
        <f t="shared" si="0"/>
        <v>49842</v>
      </c>
      <c r="G17" s="3">
        <f t="shared" si="6"/>
        <v>2436.7200000000003</v>
      </c>
      <c r="H17" s="3">
        <f>'[11]التمام الصباحي'!$R$18*1000</f>
        <v>0</v>
      </c>
      <c r="I17" s="2">
        <f>[11]المبيعات!$I$17</f>
        <v>1840</v>
      </c>
      <c r="J17" s="3">
        <f t="shared" si="1"/>
        <v>14260</v>
      </c>
      <c r="K17" s="3">
        <f t="shared" si="7"/>
        <v>828</v>
      </c>
      <c r="L17" s="3">
        <f>'[11]التمام الصباحي'!$X$18*1000</f>
        <v>0</v>
      </c>
      <c r="M17" s="2">
        <f>[11]المبيعات!$L$17</f>
        <v>2711</v>
      </c>
      <c r="N17" s="3">
        <f t="shared" si="2"/>
        <v>14910.5</v>
      </c>
      <c r="O17" s="3">
        <f t="shared" si="8"/>
        <v>704.86</v>
      </c>
      <c r="P17" s="8">
        <f t="shared" si="3"/>
        <v>79012.5</v>
      </c>
      <c r="Q17" s="8">
        <f t="shared" si="4"/>
        <v>3969.5800000000004</v>
      </c>
      <c r="R17" s="3">
        <f t="shared" si="9"/>
        <v>790.125</v>
      </c>
      <c r="S17" s="9">
        <f>[11]المبيعات!$P$17</f>
        <v>1181</v>
      </c>
      <c r="T17" s="12">
        <f t="shared" si="5"/>
        <v>390.875</v>
      </c>
      <c r="V17"/>
    </row>
    <row r="18" spans="1:22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الصباحي'!$L$18*1000</f>
        <v>0</v>
      </c>
      <c r="E18" s="2">
        <f>[12]المبيعات!$F$17</f>
        <v>9788</v>
      </c>
      <c r="F18" s="3">
        <f t="shared" si="0"/>
        <v>66069</v>
      </c>
      <c r="G18" s="3">
        <f t="shared" si="6"/>
        <v>3230.04</v>
      </c>
      <c r="H18" s="3">
        <f>'[12]التمام الصباحي'!$R$18*1000</f>
        <v>0</v>
      </c>
      <c r="I18" s="2">
        <f>[12]المبيعات!$I$17</f>
        <v>2955</v>
      </c>
      <c r="J18" s="3">
        <f t="shared" si="1"/>
        <v>22901.25</v>
      </c>
      <c r="K18" s="3">
        <f t="shared" si="7"/>
        <v>1329.75</v>
      </c>
      <c r="L18" s="3">
        <f>'[12]التمام الصباحي'!$X$18*1000</f>
        <v>0</v>
      </c>
      <c r="M18" s="2">
        <f>[12]المبيعات!$L$17</f>
        <v>2050</v>
      </c>
      <c r="N18" s="3">
        <f t="shared" si="2"/>
        <v>11275</v>
      </c>
      <c r="O18" s="3">
        <f t="shared" si="8"/>
        <v>533</v>
      </c>
      <c r="P18" s="8">
        <f t="shared" si="3"/>
        <v>100245.25</v>
      </c>
      <c r="Q18" s="8">
        <f t="shared" si="4"/>
        <v>5092.79</v>
      </c>
      <c r="R18" s="3">
        <f t="shared" si="9"/>
        <v>1002.4525</v>
      </c>
      <c r="S18" s="9">
        <f>[12]المبيعات!$P$17</f>
        <v>1250</v>
      </c>
      <c r="T18" s="12">
        <f t="shared" si="5"/>
        <v>247.54750000000001</v>
      </c>
      <c r="V18"/>
    </row>
    <row r="19" spans="1:22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الصباحي'!$L$18*1000</f>
        <v>17000</v>
      </c>
      <c r="E19" s="2">
        <f>[13]المبيعات!$F$17</f>
        <v>10339</v>
      </c>
      <c r="F19" s="3">
        <f t="shared" si="0"/>
        <v>69788.25</v>
      </c>
      <c r="G19" s="3">
        <f t="shared" si="6"/>
        <v>3411.8700000000003</v>
      </c>
      <c r="H19" s="3">
        <f>'[13]التمام الصباحي'!$R$18*1000</f>
        <v>17000</v>
      </c>
      <c r="I19" s="2">
        <f>[13]المبيعات!$I$17</f>
        <v>3660</v>
      </c>
      <c r="J19" s="3">
        <f t="shared" si="1"/>
        <v>28365</v>
      </c>
      <c r="K19" s="3">
        <f t="shared" si="7"/>
        <v>1647</v>
      </c>
      <c r="L19" s="3">
        <f>'[13]التمام الصباحي'!$X$18*1000</f>
        <v>0</v>
      </c>
      <c r="M19" s="2">
        <f>[13]المبيعات!$L$17</f>
        <v>3552</v>
      </c>
      <c r="N19" s="3">
        <f t="shared" si="2"/>
        <v>19536</v>
      </c>
      <c r="O19" s="3">
        <f t="shared" si="8"/>
        <v>923.52</v>
      </c>
      <c r="P19" s="8">
        <f t="shared" si="3"/>
        <v>117689.25</v>
      </c>
      <c r="Q19" s="8">
        <f t="shared" si="4"/>
        <v>5982.3900000000012</v>
      </c>
      <c r="R19" s="3">
        <f t="shared" si="9"/>
        <v>1176.8924999999999</v>
      </c>
      <c r="S19" s="9">
        <f>[13]المبيعات!$P$17</f>
        <v>1520</v>
      </c>
      <c r="T19" s="12">
        <f t="shared" si="5"/>
        <v>343.10750000000007</v>
      </c>
      <c r="V19"/>
    </row>
    <row r="20" spans="1:22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الصباحي'!$L$18*1000</f>
        <v>17000</v>
      </c>
      <c r="E20" s="2">
        <f>[14]المبيعات!$F$17</f>
        <v>16001</v>
      </c>
      <c r="F20" s="3">
        <f t="shared" si="0"/>
        <v>108006.75</v>
      </c>
      <c r="G20" s="3">
        <f t="shared" si="6"/>
        <v>5280.33</v>
      </c>
      <c r="H20" s="3">
        <f>'[14]التمام الصباحي'!$R$18*1000</f>
        <v>17000</v>
      </c>
      <c r="I20" s="2">
        <f>[14]المبيعات!$I$17</f>
        <v>8417</v>
      </c>
      <c r="J20" s="3">
        <f t="shared" si="1"/>
        <v>65231.75</v>
      </c>
      <c r="K20" s="3">
        <f t="shared" si="7"/>
        <v>3787.65</v>
      </c>
      <c r="L20" s="3">
        <f>'[14]التمام الصباحي'!$X$18*1000</f>
        <v>17000</v>
      </c>
      <c r="M20" s="2">
        <f>[14]المبيعات!$L$17</f>
        <v>1781</v>
      </c>
      <c r="N20" s="3">
        <f t="shared" si="2"/>
        <v>9795.5</v>
      </c>
      <c r="O20" s="3">
        <f t="shared" si="8"/>
        <v>463.06</v>
      </c>
      <c r="P20" s="8">
        <f t="shared" si="3"/>
        <v>183034</v>
      </c>
      <c r="Q20" s="8">
        <f t="shared" si="4"/>
        <v>9531.0399999999991</v>
      </c>
      <c r="R20" s="3">
        <f t="shared" si="9"/>
        <v>1830.34</v>
      </c>
      <c r="S20" s="9">
        <f>[14]المبيعات!$P$17</f>
        <v>2302</v>
      </c>
      <c r="T20" s="12">
        <f t="shared" si="5"/>
        <v>471.66000000000008</v>
      </c>
      <c r="V20"/>
    </row>
    <row r="21" spans="1:22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الصباحي'!$L$18*1000</f>
        <v>0</v>
      </c>
      <c r="E21" s="2">
        <f>[15]المبيعات!$F$17</f>
        <v>11375</v>
      </c>
      <c r="F21" s="3">
        <f t="shared" si="0"/>
        <v>76781.25</v>
      </c>
      <c r="G21" s="3">
        <f t="shared" si="6"/>
        <v>3753.75</v>
      </c>
      <c r="H21" s="3">
        <f>'[15]التمام الصباحي'!$R$18*1000</f>
        <v>0</v>
      </c>
      <c r="I21" s="2">
        <f>[15]المبيعات!$I$17</f>
        <v>5868</v>
      </c>
      <c r="J21" s="3">
        <f t="shared" si="1"/>
        <v>45477</v>
      </c>
      <c r="K21" s="3">
        <f t="shared" si="7"/>
        <v>2640.6</v>
      </c>
      <c r="L21" s="3">
        <f>'[15]التمام الصباحي'!$X$18*1000</f>
        <v>0</v>
      </c>
      <c r="M21" s="2">
        <f>[15]المبيعات!$L$17</f>
        <v>3101</v>
      </c>
      <c r="N21" s="3">
        <f t="shared" si="2"/>
        <v>17055.5</v>
      </c>
      <c r="O21" s="3">
        <f t="shared" si="8"/>
        <v>806.26</v>
      </c>
      <c r="P21" s="8">
        <f t="shared" si="3"/>
        <v>139313.75</v>
      </c>
      <c r="Q21" s="8">
        <f t="shared" si="4"/>
        <v>7200.6100000000006</v>
      </c>
      <c r="R21" s="3">
        <f t="shared" si="9"/>
        <v>1393.1375</v>
      </c>
      <c r="S21" s="9">
        <f>[15]المبيعات!$P$17</f>
        <v>1740</v>
      </c>
      <c r="T21" s="12">
        <f t="shared" si="5"/>
        <v>346.86249999999995</v>
      </c>
      <c r="V21"/>
    </row>
    <row r="22" spans="1:22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الصباحي'!$L$18*1000</f>
        <v>17000</v>
      </c>
      <c r="E22" s="2">
        <f>[16]المبيعات!$F$17</f>
        <v>10186</v>
      </c>
      <c r="F22" s="3">
        <f t="shared" si="0"/>
        <v>68755.5</v>
      </c>
      <c r="G22" s="3">
        <f t="shared" si="6"/>
        <v>3361.38</v>
      </c>
      <c r="H22" s="3">
        <f>'[16]التمام الصباحي'!$R$18*1000</f>
        <v>0</v>
      </c>
      <c r="I22" s="2">
        <f>[16]المبيعات!$I$17</f>
        <v>2976</v>
      </c>
      <c r="J22" s="3">
        <f t="shared" si="1"/>
        <v>23064</v>
      </c>
      <c r="K22" s="3">
        <f t="shared" si="7"/>
        <v>1339.2</v>
      </c>
      <c r="L22" s="3">
        <f>'[16]التمام الصباحي'!$X$18*1000</f>
        <v>0</v>
      </c>
      <c r="M22" s="2">
        <f>[16]المبيعات!$L$17</f>
        <v>2613</v>
      </c>
      <c r="N22" s="3">
        <f t="shared" si="2"/>
        <v>14371.5</v>
      </c>
      <c r="O22" s="3">
        <f t="shared" si="8"/>
        <v>679.38</v>
      </c>
      <c r="P22" s="8">
        <f t="shared" si="3"/>
        <v>106191</v>
      </c>
      <c r="Q22" s="8">
        <f t="shared" si="4"/>
        <v>5379.96</v>
      </c>
      <c r="R22" s="3">
        <f t="shared" si="9"/>
        <v>1061.9100000000001</v>
      </c>
      <c r="S22" s="9">
        <f>[16]المبيعات!$P$17</f>
        <v>1350</v>
      </c>
      <c r="T22" s="12">
        <f t="shared" si="5"/>
        <v>288.08999999999992</v>
      </c>
      <c r="V22"/>
    </row>
    <row r="23" spans="1:22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الصباحي'!$L$18*1000</f>
        <v>0</v>
      </c>
      <c r="E23" s="2">
        <f>[17]المبيعات!$F$17</f>
        <v>8803</v>
      </c>
      <c r="F23" s="3">
        <f t="shared" si="0"/>
        <v>59420.25</v>
      </c>
      <c r="G23" s="3">
        <f t="shared" si="6"/>
        <v>2904.9900000000002</v>
      </c>
      <c r="H23" s="3">
        <f>'[17]التمام الصباحي'!$R$18*1000</f>
        <v>0</v>
      </c>
      <c r="I23" s="2">
        <f>[17]المبيعات!$I$17</f>
        <v>2616</v>
      </c>
      <c r="J23" s="3">
        <f t="shared" si="1"/>
        <v>20274</v>
      </c>
      <c r="K23" s="3">
        <f t="shared" si="7"/>
        <v>1177.2</v>
      </c>
      <c r="L23" s="3">
        <f>'[17]التمام الصباحي'!$X$18*1000</f>
        <v>0</v>
      </c>
      <c r="M23" s="2">
        <f>[17]المبيعات!$L$17</f>
        <v>2265</v>
      </c>
      <c r="N23" s="3">
        <f t="shared" si="2"/>
        <v>12457.5</v>
      </c>
      <c r="O23" s="3">
        <f t="shared" si="8"/>
        <v>588.9</v>
      </c>
      <c r="P23" s="8">
        <f t="shared" si="3"/>
        <v>92151.75</v>
      </c>
      <c r="Q23" s="8">
        <f t="shared" si="4"/>
        <v>4671.09</v>
      </c>
      <c r="R23" s="3">
        <f t="shared" si="9"/>
        <v>921.51750000000004</v>
      </c>
      <c r="S23" s="9">
        <f>[17]المبيعات!$P$17</f>
        <v>1170</v>
      </c>
      <c r="T23" s="12">
        <f t="shared" si="5"/>
        <v>248.48249999999996</v>
      </c>
      <c r="V23"/>
    </row>
    <row r="24" spans="1:22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الصباحي'!$L$18*1000</f>
        <v>34000</v>
      </c>
      <c r="E24" s="3">
        <f>[18]المبيعات!$F$17</f>
        <v>8190</v>
      </c>
      <c r="F24" s="3">
        <f>E24*6.75</f>
        <v>55282.5</v>
      </c>
      <c r="G24" s="3">
        <f t="shared" si="6"/>
        <v>2702.7000000000003</v>
      </c>
      <c r="H24" s="3">
        <f>'[18]التمام الصباحي'!$R$18*1000</f>
        <v>0</v>
      </c>
      <c r="I24" s="3">
        <f>[18]المبيعات!$I$17</f>
        <v>2250</v>
      </c>
      <c r="J24" s="3">
        <f>I24*7.75</f>
        <v>17437.5</v>
      </c>
      <c r="K24" s="3">
        <f t="shared" si="7"/>
        <v>1012.5</v>
      </c>
      <c r="L24" s="3">
        <f>'[18]التمام الصباحي'!$X$18*1000</f>
        <v>0</v>
      </c>
      <c r="M24" s="2">
        <f>[18]المبيعات!$L$17</f>
        <v>2137</v>
      </c>
      <c r="N24" s="3">
        <f>M24*5.5</f>
        <v>11753.5</v>
      </c>
      <c r="O24" s="3">
        <f t="shared" si="8"/>
        <v>555.62</v>
      </c>
      <c r="P24" s="8">
        <f t="shared" si="3"/>
        <v>84473.5</v>
      </c>
      <c r="Q24" s="8">
        <f t="shared" si="4"/>
        <v>4270.8200000000006</v>
      </c>
      <c r="R24" s="3">
        <f t="shared" si="9"/>
        <v>844.73500000000001</v>
      </c>
      <c r="S24" s="9">
        <f>[18]المبيعات!$P$17</f>
        <v>1040</v>
      </c>
      <c r="T24" s="12">
        <f t="shared" si="5"/>
        <v>195.26499999999999</v>
      </c>
      <c r="V24"/>
    </row>
    <row r="25" spans="1:22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الصباحي'!$L$18*1000</f>
        <v>0</v>
      </c>
      <c r="E25" s="3">
        <f>[19]المبيعات!$F$17</f>
        <v>8198</v>
      </c>
      <c r="F25" s="3">
        <f t="shared" ref="F25:F38" si="10">E25*6.75</f>
        <v>55336.5</v>
      </c>
      <c r="G25" s="3">
        <f t="shared" si="6"/>
        <v>2705.34</v>
      </c>
      <c r="H25" s="3">
        <f>'[19]التمام الصباحي'!$R$18*1000</f>
        <v>0</v>
      </c>
      <c r="I25" s="3">
        <f>[19]المبيعات!$I$17</f>
        <v>1898</v>
      </c>
      <c r="J25" s="3">
        <f t="shared" ref="J25:J38" si="11">I25*7.75</f>
        <v>14709.5</v>
      </c>
      <c r="K25" s="3">
        <f t="shared" si="7"/>
        <v>854.1</v>
      </c>
      <c r="L25" s="3">
        <f>'[19]التمام الصباحي'!$X$18*1000</f>
        <v>0</v>
      </c>
      <c r="M25" s="2">
        <f>[19]المبيعات!$L$17</f>
        <v>2914</v>
      </c>
      <c r="N25" s="3">
        <f t="shared" ref="N25:N38" si="12">M25*5.5</f>
        <v>16027</v>
      </c>
      <c r="O25" s="3">
        <f t="shared" si="8"/>
        <v>757.64</v>
      </c>
      <c r="P25" s="8">
        <f t="shared" si="3"/>
        <v>86073</v>
      </c>
      <c r="Q25" s="8">
        <f t="shared" si="4"/>
        <v>4317.08</v>
      </c>
      <c r="R25" s="3">
        <f t="shared" si="9"/>
        <v>860.73</v>
      </c>
      <c r="S25" s="9">
        <f>[19]المبيعات!$P$17</f>
        <v>1200</v>
      </c>
      <c r="T25" s="12">
        <f t="shared" si="5"/>
        <v>339.27</v>
      </c>
      <c r="V25"/>
    </row>
    <row r="26" spans="1:22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الصباحي'!$L$18*1000</f>
        <v>17000</v>
      </c>
      <c r="E26" s="3">
        <f>[20]المبيعات!$F$17</f>
        <v>9941</v>
      </c>
      <c r="F26" s="3">
        <f t="shared" si="10"/>
        <v>67101.75</v>
      </c>
      <c r="G26" s="3">
        <f t="shared" si="6"/>
        <v>3280.53</v>
      </c>
      <c r="H26" s="3">
        <f>'[20]التمام الصباحي'!$R$18*1000</f>
        <v>17000</v>
      </c>
      <c r="I26" s="3">
        <f>[20]المبيعات!$I$17</f>
        <v>3352</v>
      </c>
      <c r="J26" s="3">
        <f t="shared" si="11"/>
        <v>25978</v>
      </c>
      <c r="K26" s="3">
        <f t="shared" si="7"/>
        <v>1508.4</v>
      </c>
      <c r="L26" s="3">
        <f>'[20]التمام الصباحي'!$X$18*1000</f>
        <v>17000</v>
      </c>
      <c r="M26" s="2">
        <f>[20]المبيعات!$L$17</f>
        <v>3645</v>
      </c>
      <c r="N26" s="3">
        <f t="shared" si="12"/>
        <v>20047.5</v>
      </c>
      <c r="O26" s="3">
        <f t="shared" si="8"/>
        <v>947.7</v>
      </c>
      <c r="P26" s="8">
        <f t="shared" si="3"/>
        <v>113127.25</v>
      </c>
      <c r="Q26" s="8">
        <f t="shared" si="4"/>
        <v>5736.63</v>
      </c>
      <c r="R26" s="3">
        <f t="shared" si="9"/>
        <v>1131.2725</v>
      </c>
      <c r="S26" s="9">
        <f>[20]المبيعات!$P$17</f>
        <v>1490</v>
      </c>
      <c r="T26" s="12">
        <f t="shared" si="5"/>
        <v>358.72749999999996</v>
      </c>
      <c r="V26"/>
    </row>
    <row r="27" spans="1:22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الصباحي'!$L$18*1000</f>
        <v>0</v>
      </c>
      <c r="E27" s="3">
        <f>[21]المبيعات!$F$17</f>
        <v>15080</v>
      </c>
      <c r="F27" s="3">
        <f t="shared" si="10"/>
        <v>101790</v>
      </c>
      <c r="G27" s="3">
        <f t="shared" si="6"/>
        <v>4976.4000000000005</v>
      </c>
      <c r="H27" s="3">
        <f>'[21]التمام الصباحي'!$R$18*1000</f>
        <v>0</v>
      </c>
      <c r="I27" s="3">
        <f>[21]المبيعات!$I$17</f>
        <v>6796</v>
      </c>
      <c r="J27" s="3">
        <f t="shared" si="11"/>
        <v>52669</v>
      </c>
      <c r="K27" s="3">
        <f t="shared" si="7"/>
        <v>3058.2000000000003</v>
      </c>
      <c r="L27" s="3">
        <f>'[21]التمام الصباحي'!$X$18*1000</f>
        <v>0</v>
      </c>
      <c r="M27" s="2">
        <f>[21]المبيعات!$L$17</f>
        <v>4416</v>
      </c>
      <c r="N27" s="3">
        <f t="shared" si="12"/>
        <v>24288</v>
      </c>
      <c r="O27" s="3">
        <f t="shared" si="8"/>
        <v>1148.1600000000001</v>
      </c>
      <c r="P27" s="8">
        <f t="shared" si="3"/>
        <v>178747</v>
      </c>
      <c r="Q27" s="8">
        <f t="shared" si="4"/>
        <v>9182.76</v>
      </c>
      <c r="R27" s="3">
        <f t="shared" si="9"/>
        <v>1787.47</v>
      </c>
      <c r="S27" s="9">
        <f>[21]المبيعات!$P$17</f>
        <v>2255</v>
      </c>
      <c r="T27" s="12">
        <f t="shared" si="5"/>
        <v>467.53</v>
      </c>
      <c r="V27"/>
    </row>
    <row r="28" spans="1:22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الصباحي'!$L$18*1000</f>
        <v>0</v>
      </c>
      <c r="E28" s="3">
        <f>[22]المبيعات!$F$17</f>
        <v>9262</v>
      </c>
      <c r="F28" s="3">
        <f t="shared" si="10"/>
        <v>62518.5</v>
      </c>
      <c r="G28" s="3">
        <f t="shared" si="6"/>
        <v>3056.46</v>
      </c>
      <c r="H28" s="3">
        <f>'[22]التمام الصباحي'!$R$18*1000</f>
        <v>0</v>
      </c>
      <c r="I28" s="3">
        <f>[22]المبيعات!$I$17</f>
        <v>3942</v>
      </c>
      <c r="J28" s="3">
        <f t="shared" si="11"/>
        <v>30550.5</v>
      </c>
      <c r="K28" s="3">
        <f t="shared" si="7"/>
        <v>1773.9</v>
      </c>
      <c r="L28" s="3">
        <f>'[22]التمام الصباحي'!$X$18*1000</f>
        <v>0</v>
      </c>
      <c r="M28" s="2">
        <f>[22]المبيعات!$L$17</f>
        <v>3106</v>
      </c>
      <c r="N28" s="3">
        <f t="shared" si="12"/>
        <v>17083</v>
      </c>
      <c r="O28" s="3">
        <f t="shared" si="8"/>
        <v>807.56000000000006</v>
      </c>
      <c r="P28" s="8">
        <f t="shared" si="3"/>
        <v>110152</v>
      </c>
      <c r="Q28" s="8">
        <f t="shared" si="4"/>
        <v>5637.920000000001</v>
      </c>
      <c r="R28" s="3">
        <f t="shared" si="9"/>
        <v>1101.52</v>
      </c>
      <c r="S28" s="9">
        <f>[22]المبيعات!$P$17</f>
        <v>1410</v>
      </c>
      <c r="T28" s="12">
        <f t="shared" si="5"/>
        <v>308.48</v>
      </c>
      <c r="V28"/>
    </row>
    <row r="29" spans="1:22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الصباحي'!$L$18*1000</f>
        <v>0</v>
      </c>
      <c r="E29" s="3">
        <f>[23]المبيعات!$F$17</f>
        <v>6578</v>
      </c>
      <c r="F29" s="3">
        <f t="shared" si="10"/>
        <v>44401.5</v>
      </c>
      <c r="G29" s="3">
        <f t="shared" si="6"/>
        <v>2170.7400000000002</v>
      </c>
      <c r="H29" s="3">
        <f>'[23]التمام الصباحي'!$R$18*1000</f>
        <v>0</v>
      </c>
      <c r="I29" s="3">
        <f>[23]المبيعات!$I$17</f>
        <v>2365</v>
      </c>
      <c r="J29" s="3">
        <f t="shared" si="11"/>
        <v>18328.75</v>
      </c>
      <c r="K29" s="3">
        <f t="shared" si="7"/>
        <v>1064.25</v>
      </c>
      <c r="L29" s="3">
        <f>'[23]التمام الصباحي'!$X$18*1000</f>
        <v>0</v>
      </c>
      <c r="M29" s="2">
        <f>[23]المبيعات!$L$17</f>
        <v>4106</v>
      </c>
      <c r="N29" s="3">
        <f t="shared" si="12"/>
        <v>22583</v>
      </c>
      <c r="O29" s="3">
        <f t="shared" si="8"/>
        <v>1067.56</v>
      </c>
      <c r="P29" s="8">
        <f t="shared" si="3"/>
        <v>85313.25</v>
      </c>
      <c r="Q29" s="8">
        <f t="shared" si="4"/>
        <v>4302.55</v>
      </c>
      <c r="R29" s="3">
        <f t="shared" si="9"/>
        <v>853.13250000000005</v>
      </c>
      <c r="S29" s="9">
        <f>[23]المبيعات!$P$17</f>
        <v>1235</v>
      </c>
      <c r="T29" s="12">
        <f t="shared" si="5"/>
        <v>381.86749999999995</v>
      </c>
      <c r="V29"/>
    </row>
    <row r="30" spans="1:22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الصباحي'!$L$18*1000</f>
        <v>34000</v>
      </c>
      <c r="E30" s="3">
        <f>[24]المبيعات!$F$17</f>
        <v>7654</v>
      </c>
      <c r="F30" s="3">
        <f t="shared" si="10"/>
        <v>51664.5</v>
      </c>
      <c r="G30" s="3">
        <f t="shared" si="6"/>
        <v>2525.8200000000002</v>
      </c>
      <c r="H30" s="3">
        <f>'[24]التمام الصباحي'!$R$18*1000</f>
        <v>0</v>
      </c>
      <c r="I30" s="3">
        <f>[24]المبيعات!$I$17</f>
        <v>2076</v>
      </c>
      <c r="J30" s="3">
        <f t="shared" si="11"/>
        <v>16089</v>
      </c>
      <c r="K30" s="3">
        <f t="shared" si="7"/>
        <v>934.2</v>
      </c>
      <c r="L30" s="3">
        <f>'[24]التمام الصباحي'!$X$18*1000</f>
        <v>0</v>
      </c>
      <c r="M30" s="2">
        <f>[24]المبيعات!$L$17</f>
        <v>3078</v>
      </c>
      <c r="N30" s="3">
        <f t="shared" si="12"/>
        <v>16929</v>
      </c>
      <c r="O30" s="3">
        <f t="shared" si="8"/>
        <v>800.28</v>
      </c>
      <c r="P30" s="8">
        <f t="shared" si="3"/>
        <v>84682.5</v>
      </c>
      <c r="Q30" s="8">
        <f t="shared" si="4"/>
        <v>4260.3</v>
      </c>
      <c r="R30" s="3">
        <f t="shared" si="9"/>
        <v>846.82500000000005</v>
      </c>
      <c r="S30" s="9">
        <f>[24]المبيعات!$P$17</f>
        <v>835</v>
      </c>
      <c r="T30" s="12">
        <f t="shared" si="5"/>
        <v>-11.825000000000045</v>
      </c>
      <c r="V30"/>
    </row>
    <row r="31" spans="1:22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الصباحي'!$L$18*1000</f>
        <v>17000</v>
      </c>
      <c r="E31" s="3">
        <f>[25]المبيعات!$F$17</f>
        <v>6413</v>
      </c>
      <c r="F31" s="3">
        <f t="shared" si="10"/>
        <v>43287.75</v>
      </c>
      <c r="G31" s="3">
        <f t="shared" si="6"/>
        <v>2116.29</v>
      </c>
      <c r="H31" s="3">
        <f>'[25]التمام الصباحي'!$R$18*1000</f>
        <v>17000</v>
      </c>
      <c r="I31" s="3">
        <f>[25]المبيعات!$I$17</f>
        <v>1336</v>
      </c>
      <c r="J31" s="3">
        <f t="shared" si="11"/>
        <v>10354</v>
      </c>
      <c r="K31" s="3">
        <f t="shared" si="7"/>
        <v>601.20000000000005</v>
      </c>
      <c r="L31" s="3">
        <f>'[25]التمام الصباحي'!$X$18*1000</f>
        <v>17000</v>
      </c>
      <c r="M31" s="2">
        <f>[25]المبيعات!$L$17</f>
        <v>2467</v>
      </c>
      <c r="N31" s="3">
        <f t="shared" si="12"/>
        <v>13568.5</v>
      </c>
      <c r="O31" s="3">
        <f t="shared" si="8"/>
        <v>641.42000000000007</v>
      </c>
      <c r="P31" s="8">
        <f t="shared" si="3"/>
        <v>67210.25</v>
      </c>
      <c r="Q31" s="8">
        <f t="shared" si="4"/>
        <v>3358.91</v>
      </c>
      <c r="R31" s="3">
        <f t="shared" si="9"/>
        <v>672.10249999999996</v>
      </c>
      <c r="S31" s="9">
        <f>[25]المبيعات!$P$17</f>
        <v>778</v>
      </c>
      <c r="T31" s="12">
        <f t="shared" si="5"/>
        <v>105.89750000000004</v>
      </c>
      <c r="V31"/>
    </row>
    <row r="32" spans="1:22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الصباحي'!$L$18*1000</f>
        <v>0</v>
      </c>
      <c r="E32" s="3">
        <f>[26]المبيعات!$F$17</f>
        <v>7819</v>
      </c>
      <c r="F32" s="3">
        <f t="shared" si="10"/>
        <v>52778.25</v>
      </c>
      <c r="G32" s="3">
        <f t="shared" si="6"/>
        <v>2580.27</v>
      </c>
      <c r="H32" s="3">
        <f>'[26]التمام الصباحي'!$R$18*1000</f>
        <v>0</v>
      </c>
      <c r="I32" s="3">
        <f>[26]المبيعات!$I$17</f>
        <v>2695</v>
      </c>
      <c r="J32" s="3">
        <f t="shared" si="11"/>
        <v>20886.25</v>
      </c>
      <c r="K32" s="3">
        <f t="shared" si="7"/>
        <v>1212.75</v>
      </c>
      <c r="L32" s="3">
        <f>'[26]التمام الصباحي'!$X$18*1000</f>
        <v>0</v>
      </c>
      <c r="M32" s="2">
        <f>[26]المبيعات!$L$17</f>
        <v>2880</v>
      </c>
      <c r="N32" s="3">
        <f t="shared" si="12"/>
        <v>15840</v>
      </c>
      <c r="O32" s="3">
        <f t="shared" si="8"/>
        <v>748.80000000000007</v>
      </c>
      <c r="P32" s="8">
        <f t="shared" si="3"/>
        <v>89504.5</v>
      </c>
      <c r="Q32" s="8">
        <f t="shared" si="4"/>
        <v>4541.82</v>
      </c>
      <c r="R32" s="3">
        <f t="shared" si="9"/>
        <v>895.04499999999996</v>
      </c>
      <c r="S32" s="9">
        <f>[26]المبيعات!$P$17</f>
        <v>1062</v>
      </c>
      <c r="T32" s="12">
        <f t="shared" si="5"/>
        <v>166.95500000000004</v>
      </c>
      <c r="V32"/>
    </row>
    <row r="33" spans="1:22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الصباحي'!$L$18*1000</f>
        <v>0</v>
      </c>
      <c r="E33" s="3">
        <f>[27]المبيعات!$F$17</f>
        <v>9248</v>
      </c>
      <c r="F33" s="3">
        <f t="shared" si="10"/>
        <v>62424</v>
      </c>
      <c r="G33" s="3">
        <f t="shared" si="6"/>
        <v>3051.84</v>
      </c>
      <c r="H33" s="3">
        <f>'[27]التمام الصباحي'!$R$18*1000</f>
        <v>0</v>
      </c>
      <c r="I33" s="3">
        <f>[27]المبيعات!$I$17</f>
        <v>3095</v>
      </c>
      <c r="J33" s="3">
        <f t="shared" si="11"/>
        <v>23986.25</v>
      </c>
      <c r="K33" s="3">
        <f t="shared" si="7"/>
        <v>1392.75</v>
      </c>
      <c r="L33" s="3">
        <f>'[27]التمام الصباحي'!$X$18*1000</f>
        <v>0</v>
      </c>
      <c r="M33" s="2">
        <f>[27]المبيعات!$L$17</f>
        <v>2775</v>
      </c>
      <c r="N33" s="3">
        <f t="shared" si="12"/>
        <v>15262.5</v>
      </c>
      <c r="O33" s="3">
        <f t="shared" si="8"/>
        <v>721.5</v>
      </c>
      <c r="P33" s="8">
        <f t="shared" si="3"/>
        <v>101672.75</v>
      </c>
      <c r="Q33" s="8">
        <f t="shared" si="4"/>
        <v>5166.09</v>
      </c>
      <c r="R33" s="3">
        <f t="shared" si="9"/>
        <v>1016.7275</v>
      </c>
      <c r="S33" s="9">
        <f>[27]المبيعات!$P$17</f>
        <v>1260</v>
      </c>
      <c r="T33" s="12">
        <f t="shared" si="5"/>
        <v>243.27250000000004</v>
      </c>
      <c r="V33"/>
    </row>
    <row r="34" spans="1:22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الصباحي'!$L$18*1000</f>
        <v>0</v>
      </c>
      <c r="E34" s="3">
        <f>[28]المبيعات!$F$17</f>
        <v>12416</v>
      </c>
      <c r="F34" s="3">
        <f t="shared" si="10"/>
        <v>83808</v>
      </c>
      <c r="G34" s="3">
        <f t="shared" si="6"/>
        <v>4097.28</v>
      </c>
      <c r="H34" s="3">
        <f>'[28]التمام الصباحي'!$R$18*1000</f>
        <v>0</v>
      </c>
      <c r="I34" s="3">
        <f>[28]المبيعات!$I$17</f>
        <v>6119</v>
      </c>
      <c r="J34" s="3">
        <f t="shared" si="11"/>
        <v>47422.25</v>
      </c>
      <c r="K34" s="3">
        <f t="shared" si="7"/>
        <v>2753.55</v>
      </c>
      <c r="L34" s="3">
        <f>'[28]التمام الصباحي'!$X$18*1000</f>
        <v>0</v>
      </c>
      <c r="M34" s="2">
        <f>[28]المبيعات!$L$17</f>
        <v>3363</v>
      </c>
      <c r="N34" s="3">
        <f t="shared" si="12"/>
        <v>18496.5</v>
      </c>
      <c r="O34" s="3">
        <f t="shared" si="8"/>
        <v>874.38</v>
      </c>
      <c r="P34" s="8">
        <f t="shared" si="3"/>
        <v>149726.75</v>
      </c>
      <c r="Q34" s="8">
        <f t="shared" si="4"/>
        <v>7725.21</v>
      </c>
      <c r="R34" s="3">
        <f t="shared" si="9"/>
        <v>1497.2674999999999</v>
      </c>
      <c r="S34" s="9">
        <f>[28]المبيعات!$P$17</f>
        <v>1910</v>
      </c>
      <c r="T34" s="12">
        <f t="shared" si="5"/>
        <v>412.73250000000007</v>
      </c>
      <c r="V34"/>
    </row>
    <row r="35" spans="1:22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الصباحي'!$L$18*1000</f>
        <v>34000</v>
      </c>
      <c r="E35" s="3">
        <f>[29]المبيعات!$F$17</f>
        <v>8566</v>
      </c>
      <c r="F35" s="3">
        <f t="shared" si="10"/>
        <v>57820.5</v>
      </c>
      <c r="G35" s="3">
        <f t="shared" si="6"/>
        <v>2826.78</v>
      </c>
      <c r="H35" s="3">
        <f>'[29]التمام الصباحي'!$R$18*1000</f>
        <v>0</v>
      </c>
      <c r="I35" s="3">
        <f>[29]المبيعات!$I$17</f>
        <v>3497</v>
      </c>
      <c r="J35" s="3">
        <f t="shared" si="11"/>
        <v>27101.75</v>
      </c>
      <c r="K35" s="3">
        <f t="shared" si="7"/>
        <v>1573.65</v>
      </c>
      <c r="L35" s="3">
        <f>'[29]التمام الصباحي'!$X$18*1000</f>
        <v>0</v>
      </c>
      <c r="M35" s="2">
        <f>[29]المبيعات!$L$17</f>
        <v>1316</v>
      </c>
      <c r="N35" s="3">
        <f t="shared" si="12"/>
        <v>7238</v>
      </c>
      <c r="O35" s="3">
        <f t="shared" si="8"/>
        <v>342.16</v>
      </c>
      <c r="P35" s="8">
        <f t="shared" si="3"/>
        <v>92160.25</v>
      </c>
      <c r="Q35" s="8">
        <f t="shared" si="4"/>
        <v>4742.59</v>
      </c>
      <c r="R35" s="3">
        <f t="shared" si="9"/>
        <v>921.60249999999996</v>
      </c>
      <c r="S35" s="9">
        <f>[29]المبيعات!$P$17</f>
        <v>1150</v>
      </c>
      <c r="T35" s="12">
        <f t="shared" si="5"/>
        <v>228.39750000000004</v>
      </c>
      <c r="V35"/>
    </row>
    <row r="36" spans="1:22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الصباحي'!$L$18*1000</f>
        <v>0</v>
      </c>
      <c r="E36" s="3">
        <f>[30]المبيعات!$F$17</f>
        <v>6946</v>
      </c>
      <c r="F36" s="3">
        <f t="shared" si="10"/>
        <v>46885.5</v>
      </c>
      <c r="G36" s="3">
        <f t="shared" si="6"/>
        <v>2292.1800000000003</v>
      </c>
      <c r="H36" s="3">
        <f>'[30]التمام الصباحي'!$R$18*1000</f>
        <v>0</v>
      </c>
      <c r="I36" s="3">
        <f>[30]المبيعات!$I$17</f>
        <v>1933</v>
      </c>
      <c r="J36" s="3">
        <f t="shared" si="11"/>
        <v>14980.75</v>
      </c>
      <c r="K36" s="3">
        <f t="shared" si="7"/>
        <v>869.85</v>
      </c>
      <c r="L36" s="3">
        <f>'[30]التمام الصباحي'!$X$18*1000</f>
        <v>0</v>
      </c>
      <c r="M36" s="2">
        <f>[30]المبيعات!$L$17</f>
        <v>1917</v>
      </c>
      <c r="N36" s="3">
        <f t="shared" si="12"/>
        <v>10543.5</v>
      </c>
      <c r="O36" s="3">
        <f t="shared" si="8"/>
        <v>498.42</v>
      </c>
      <c r="P36" s="8">
        <f t="shared" si="3"/>
        <v>72409.75</v>
      </c>
      <c r="Q36" s="8">
        <f t="shared" si="4"/>
        <v>3660.4500000000003</v>
      </c>
      <c r="R36" s="3">
        <f t="shared" si="9"/>
        <v>724.09749999999997</v>
      </c>
      <c r="S36" s="9">
        <f>[30]المبيعات!$P$17</f>
        <v>808</v>
      </c>
      <c r="T36" s="12">
        <f t="shared" si="5"/>
        <v>83.902500000000032</v>
      </c>
      <c r="V36"/>
    </row>
    <row r="37" spans="1:22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الصباحي'!$L$18*1000</f>
        <v>17000</v>
      </c>
      <c r="E37" s="3">
        <f>[31]المبيعات!$F$17</f>
        <v>3809</v>
      </c>
      <c r="F37" s="3">
        <f t="shared" si="10"/>
        <v>25710.75</v>
      </c>
      <c r="G37" s="3">
        <f t="shared" si="6"/>
        <v>1256.97</v>
      </c>
      <c r="H37" s="3">
        <f>'[31]التمام الصباحي'!$R$18*1000</f>
        <v>17000</v>
      </c>
      <c r="I37" s="3">
        <f>[31]المبيعات!$I$17</f>
        <v>1795</v>
      </c>
      <c r="J37" s="3">
        <f t="shared" si="11"/>
        <v>13911.25</v>
      </c>
      <c r="K37" s="3">
        <f t="shared" si="7"/>
        <v>807.75</v>
      </c>
      <c r="L37" s="3">
        <f>'[31]التمام الصباحي'!$X$18*1000</f>
        <v>0</v>
      </c>
      <c r="M37" s="2">
        <f>[31]المبيعات!$L$17</f>
        <v>1992</v>
      </c>
      <c r="N37" s="3">
        <f t="shared" si="12"/>
        <v>10956</v>
      </c>
      <c r="O37" s="3">
        <f t="shared" si="8"/>
        <v>517.92000000000007</v>
      </c>
      <c r="P37" s="8">
        <f t="shared" si="3"/>
        <v>50578</v>
      </c>
      <c r="Q37" s="8">
        <f t="shared" si="4"/>
        <v>2582.6400000000003</v>
      </c>
      <c r="R37" s="3">
        <f t="shared" si="9"/>
        <v>505.78</v>
      </c>
      <c r="S37" s="32">
        <f>[31]المبيعات!$P$17</f>
        <v>814</v>
      </c>
      <c r="T37" s="12">
        <f t="shared" si="5"/>
        <v>308.22000000000003</v>
      </c>
      <c r="V37"/>
    </row>
    <row r="38" spans="1:22" ht="15.75" thickBot="1" x14ac:dyDescent="0.25">
      <c r="A38" s="5">
        <v>31</v>
      </c>
      <c r="B38" s="6"/>
      <c r="C38" s="6" t="s">
        <v>18</v>
      </c>
      <c r="D38" s="3"/>
      <c r="E38" s="3">
        <f>[32]المبيعات!$F$17</f>
        <v>0</v>
      </c>
      <c r="F38" s="3">
        <f t="shared" si="10"/>
        <v>0</v>
      </c>
      <c r="G38" s="3">
        <f t="shared" si="6"/>
        <v>0</v>
      </c>
      <c r="H38" s="3">
        <f>'[32]التمام الصباحي'!$R$18*1000</f>
        <v>0</v>
      </c>
      <c r="I38" s="3">
        <f>[32]المبيعات!$I$17</f>
        <v>0</v>
      </c>
      <c r="J38" s="3">
        <f t="shared" si="11"/>
        <v>0</v>
      </c>
      <c r="K38" s="3">
        <f t="shared" si="7"/>
        <v>0</v>
      </c>
      <c r="L38" s="3">
        <f>'[32]التمام الصباحي'!$X$18*1000</f>
        <v>0</v>
      </c>
      <c r="M38" s="2">
        <f>[32]المبيعات!$L$17</f>
        <v>0</v>
      </c>
      <c r="N38" s="3">
        <f t="shared" si="12"/>
        <v>0</v>
      </c>
      <c r="O38" s="3">
        <f t="shared" si="8"/>
        <v>0</v>
      </c>
      <c r="P38" s="8">
        <f>F38+J38+N38</f>
        <v>0</v>
      </c>
      <c r="Q38" s="8">
        <f>G38+K38+O38</f>
        <v>0</v>
      </c>
      <c r="R38" s="3">
        <f>(F38+J38+N38)/100</f>
        <v>0</v>
      </c>
      <c r="S38" s="9">
        <f>[32]المبيعات!$P$17</f>
        <v>0</v>
      </c>
      <c r="T38" s="12">
        <f t="shared" si="5"/>
        <v>0</v>
      </c>
      <c r="V38"/>
    </row>
    <row r="39" spans="1:22" ht="15.75" thickBot="1" x14ac:dyDescent="0.25">
      <c r="A39" s="99" t="s">
        <v>19</v>
      </c>
      <c r="B39" s="99"/>
      <c r="C39" s="99"/>
      <c r="D39" s="4">
        <f>SUM(D8:D38)</f>
        <v>357000</v>
      </c>
      <c r="E39" s="4">
        <f t="shared" ref="E39:T39" si="13">SUM(E8:E38)</f>
        <v>299104</v>
      </c>
      <c r="F39" s="4">
        <f t="shared" si="13"/>
        <v>2018952</v>
      </c>
      <c r="G39" s="4">
        <f t="shared" si="13"/>
        <v>98704.320000000007</v>
      </c>
      <c r="H39" s="4">
        <f t="shared" si="13"/>
        <v>119000</v>
      </c>
      <c r="I39" s="4">
        <f t="shared" si="13"/>
        <v>103809</v>
      </c>
      <c r="J39" s="4">
        <f t="shared" si="13"/>
        <v>804519.75</v>
      </c>
      <c r="K39" s="4">
        <f t="shared" si="13"/>
        <v>46714.05</v>
      </c>
      <c r="L39" s="4">
        <f t="shared" si="13"/>
        <v>102000</v>
      </c>
      <c r="M39" s="4">
        <f t="shared" si="13"/>
        <v>96448</v>
      </c>
      <c r="N39" s="4">
        <f t="shared" si="13"/>
        <v>530464</v>
      </c>
      <c r="O39" s="4">
        <f t="shared" si="13"/>
        <v>25076.480000000003</v>
      </c>
      <c r="P39" s="4">
        <f t="shared" si="13"/>
        <v>3353935.75</v>
      </c>
      <c r="Q39" s="4">
        <f t="shared" si="13"/>
        <v>170494.85</v>
      </c>
      <c r="R39" s="4">
        <f t="shared" si="13"/>
        <v>33539.357500000006</v>
      </c>
      <c r="S39" s="4">
        <f t="shared" si="13"/>
        <v>43573</v>
      </c>
      <c r="T39" s="4">
        <f t="shared" si="13"/>
        <v>10033.6425</v>
      </c>
      <c r="V39"/>
    </row>
    <row r="40" spans="1:22" ht="15" thickBot="1" x14ac:dyDescent="0.25">
      <c r="T40" s="11"/>
      <c r="V40"/>
    </row>
    <row r="41" spans="1:22" ht="15.75" thickBot="1" x14ac:dyDescent="0.3">
      <c r="A41" s="103" t="s">
        <v>43</v>
      </c>
      <c r="B41" s="103"/>
      <c r="C41" s="103"/>
      <c r="D41" s="15">
        <f>D8+D9+D10+D11+D12+D13+D14</f>
        <v>119000</v>
      </c>
      <c r="E41" s="15">
        <f>E8+E9+E10+E11+E12+E13+E14</f>
        <v>87680</v>
      </c>
      <c r="F41" s="15">
        <f t="shared" ref="F41:T41" si="14">F8+F9+F10+F11+F12+F13+F14</f>
        <v>591840</v>
      </c>
      <c r="G41" s="15">
        <f t="shared" si="14"/>
        <v>28934.400000000001</v>
      </c>
      <c r="H41" s="15">
        <f t="shared" si="14"/>
        <v>34000</v>
      </c>
      <c r="I41" s="15">
        <f t="shared" si="14"/>
        <v>27611</v>
      </c>
      <c r="J41" s="15">
        <f t="shared" si="14"/>
        <v>213985.25</v>
      </c>
      <c r="K41" s="15">
        <f t="shared" si="14"/>
        <v>12424.95</v>
      </c>
      <c r="L41" s="15">
        <f t="shared" si="14"/>
        <v>34000</v>
      </c>
      <c r="M41" s="15">
        <f t="shared" si="14"/>
        <v>31321</v>
      </c>
      <c r="N41" s="15">
        <f t="shared" si="14"/>
        <v>172265.5</v>
      </c>
      <c r="O41" s="15">
        <f t="shared" si="14"/>
        <v>8143.4599999999991</v>
      </c>
      <c r="P41" s="15">
        <f t="shared" si="14"/>
        <v>978090.75</v>
      </c>
      <c r="Q41" s="15">
        <f t="shared" si="14"/>
        <v>49502.810000000005</v>
      </c>
      <c r="R41" s="15">
        <f t="shared" si="14"/>
        <v>9780.9075000000012</v>
      </c>
      <c r="S41" s="15">
        <f t="shared" si="14"/>
        <v>13331</v>
      </c>
      <c r="T41" s="15">
        <f t="shared" si="14"/>
        <v>3550.0924999999997</v>
      </c>
      <c r="V41"/>
    </row>
    <row r="42" spans="1:22" ht="15.75" thickBot="1" x14ac:dyDescent="0.3">
      <c r="A42" s="103" t="s">
        <v>44</v>
      </c>
      <c r="B42" s="103"/>
      <c r="C42" s="103"/>
      <c r="D42" s="15">
        <f>D15+D16+D17+D18+D19+D20+D21+D22</f>
        <v>85000</v>
      </c>
      <c r="E42" s="15">
        <f t="shared" ref="E42:T42" si="15">E15+E16+E17+E18+E19+E20+E21+E22</f>
        <v>82501</v>
      </c>
      <c r="F42" s="15">
        <f t="shared" si="15"/>
        <v>556881.75</v>
      </c>
      <c r="G42" s="15">
        <f t="shared" si="15"/>
        <v>27225.33</v>
      </c>
      <c r="H42" s="15">
        <f t="shared" si="15"/>
        <v>34000</v>
      </c>
      <c r="I42" s="15">
        <f t="shared" si="15"/>
        <v>30433</v>
      </c>
      <c r="J42" s="15">
        <f t="shared" si="15"/>
        <v>235855.75</v>
      </c>
      <c r="K42" s="15">
        <f t="shared" si="15"/>
        <v>13694.85</v>
      </c>
      <c r="L42" s="15">
        <f t="shared" si="15"/>
        <v>34000</v>
      </c>
      <c r="M42" s="15">
        <f t="shared" si="15"/>
        <v>22750</v>
      </c>
      <c r="N42" s="15">
        <f t="shared" si="15"/>
        <v>125125</v>
      </c>
      <c r="O42" s="15">
        <f t="shared" si="15"/>
        <v>5915.0000000000009</v>
      </c>
      <c r="P42" s="15">
        <f t="shared" si="15"/>
        <v>917862.5</v>
      </c>
      <c r="Q42" s="15">
        <f t="shared" si="15"/>
        <v>46835.18</v>
      </c>
      <c r="R42" s="15">
        <f t="shared" si="15"/>
        <v>9178.625</v>
      </c>
      <c r="S42" s="15">
        <f t="shared" si="15"/>
        <v>11825</v>
      </c>
      <c r="T42" s="15">
        <f t="shared" si="15"/>
        <v>2646.375</v>
      </c>
      <c r="V42"/>
    </row>
    <row r="43" spans="1:22" ht="15.75" thickBot="1" x14ac:dyDescent="0.3">
      <c r="A43" s="103" t="s">
        <v>45</v>
      </c>
      <c r="B43" s="103"/>
      <c r="C43" s="103"/>
      <c r="D43" s="15">
        <f>D23+D24+D25+D26+D27+D28+D29+D30</f>
        <v>85000</v>
      </c>
      <c r="E43" s="15">
        <f t="shared" ref="E43:T43" si="16">E23+E24+E25+E26+E27+E28+E29+E30</f>
        <v>73706</v>
      </c>
      <c r="F43" s="15">
        <f t="shared" si="16"/>
        <v>497515.5</v>
      </c>
      <c r="G43" s="15">
        <f t="shared" si="16"/>
        <v>24322.980000000003</v>
      </c>
      <c r="H43" s="15">
        <f t="shared" si="16"/>
        <v>17000</v>
      </c>
      <c r="I43" s="15">
        <f t="shared" si="16"/>
        <v>25295</v>
      </c>
      <c r="J43" s="15">
        <f t="shared" si="16"/>
        <v>196036.25</v>
      </c>
      <c r="K43" s="15">
        <f t="shared" si="16"/>
        <v>11382.75</v>
      </c>
      <c r="L43" s="15">
        <f t="shared" si="16"/>
        <v>17000</v>
      </c>
      <c r="M43" s="15">
        <f t="shared" si="16"/>
        <v>25667</v>
      </c>
      <c r="N43" s="15">
        <f t="shared" si="16"/>
        <v>141168.5</v>
      </c>
      <c r="O43" s="15">
        <f t="shared" si="16"/>
        <v>6673.4199999999992</v>
      </c>
      <c r="P43" s="15">
        <f t="shared" si="16"/>
        <v>834720.25</v>
      </c>
      <c r="Q43" s="15">
        <f t="shared" si="16"/>
        <v>42379.15</v>
      </c>
      <c r="R43" s="15">
        <f t="shared" si="16"/>
        <v>8347.2025000000012</v>
      </c>
      <c r="S43" s="15">
        <f t="shared" si="16"/>
        <v>10635</v>
      </c>
      <c r="T43" s="15">
        <f t="shared" si="16"/>
        <v>2287.7974999999997</v>
      </c>
      <c r="V43"/>
    </row>
    <row r="44" spans="1:22" ht="15.75" thickBot="1" x14ac:dyDescent="0.3">
      <c r="A44" s="103" t="s">
        <v>46</v>
      </c>
      <c r="B44" s="103"/>
      <c r="C44" s="103"/>
      <c r="D44" s="15">
        <f>D31+D32+D33+D34+D35+D36+D37+D38</f>
        <v>68000</v>
      </c>
      <c r="E44" s="15">
        <f t="shared" ref="E44:T44" si="17">E31+E32+E33+E34+E35+E36+E37+E38</f>
        <v>55217</v>
      </c>
      <c r="F44" s="15">
        <f t="shared" si="17"/>
        <v>372714.75</v>
      </c>
      <c r="G44" s="15">
        <f t="shared" si="17"/>
        <v>18221.61</v>
      </c>
      <c r="H44" s="15">
        <f t="shared" si="17"/>
        <v>34000</v>
      </c>
      <c r="I44" s="15">
        <f t="shared" si="17"/>
        <v>20470</v>
      </c>
      <c r="J44" s="15">
        <f t="shared" si="17"/>
        <v>158642.5</v>
      </c>
      <c r="K44" s="15">
        <f t="shared" si="17"/>
        <v>9211.5</v>
      </c>
      <c r="L44" s="15">
        <f t="shared" si="17"/>
        <v>17000</v>
      </c>
      <c r="M44" s="15">
        <f t="shared" si="17"/>
        <v>16710</v>
      </c>
      <c r="N44" s="15">
        <f t="shared" si="17"/>
        <v>91905</v>
      </c>
      <c r="O44" s="15">
        <f t="shared" si="17"/>
        <v>4344.6000000000004</v>
      </c>
      <c r="P44" s="15">
        <f t="shared" si="17"/>
        <v>623262.25</v>
      </c>
      <c r="Q44" s="15">
        <f t="shared" si="17"/>
        <v>31777.71</v>
      </c>
      <c r="R44" s="15">
        <f t="shared" si="17"/>
        <v>6232.6224999999995</v>
      </c>
      <c r="S44" s="15">
        <f t="shared" si="17"/>
        <v>7782</v>
      </c>
      <c r="T44" s="15">
        <f t="shared" si="17"/>
        <v>1549.3775000000003</v>
      </c>
      <c r="V44"/>
    </row>
    <row r="45" spans="1:22" x14ac:dyDescent="0.2">
      <c r="T45" s="11"/>
      <c r="V45"/>
    </row>
    <row r="46" spans="1:22" x14ac:dyDescent="0.2">
      <c r="E46" s="31"/>
      <c r="I46" s="31"/>
      <c r="M46" s="31"/>
      <c r="T46" s="11"/>
      <c r="V46"/>
    </row>
    <row r="47" spans="1:22" ht="15" x14ac:dyDescent="0.25">
      <c r="E47" s="30"/>
      <c r="I47" s="30"/>
      <c r="M47" s="30"/>
      <c r="T47" s="11"/>
      <c r="V47"/>
    </row>
    <row r="48" spans="1:22" x14ac:dyDescent="0.2">
      <c r="T48" s="11"/>
      <c r="V48"/>
    </row>
    <row r="49" spans="20:22" x14ac:dyDescent="0.2">
      <c r="T49" s="11"/>
      <c r="V49"/>
    </row>
    <row r="50" spans="20:22" x14ac:dyDescent="0.2">
      <c r="T50" s="11"/>
      <c r="V50"/>
    </row>
  </sheetData>
  <mergeCells count="16">
    <mergeCell ref="A41:C41"/>
    <mergeCell ref="A42:C42"/>
    <mergeCell ref="A43:C43"/>
    <mergeCell ref="A44:C44"/>
    <mergeCell ref="D6:G6"/>
    <mergeCell ref="H6:K6"/>
    <mergeCell ref="T6:T7"/>
    <mergeCell ref="A39:C39"/>
    <mergeCell ref="J3:K3"/>
    <mergeCell ref="A6:A7"/>
    <mergeCell ref="B6:B7"/>
    <mergeCell ref="C6:C7"/>
    <mergeCell ref="P6:P7"/>
    <mergeCell ref="Q6:Q7"/>
    <mergeCell ref="L6:O6"/>
    <mergeCell ref="R6:S6"/>
  </mergeCells>
  <conditionalFormatting sqref="T8:T38">
    <cfRule type="cellIs" dxfId="2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7"/>
  <sheetViews>
    <sheetView rightToLeft="1" zoomScale="70" zoomScaleNormal="70" workbookViewId="0">
      <pane ySplit="7" topLeftCell="A8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16" max="16" width="9" style="11"/>
  </cols>
  <sheetData>
    <row r="3" spans="1:16" ht="23.25" x14ac:dyDescent="0.35">
      <c r="G3" s="135" t="s">
        <v>30</v>
      </c>
      <c r="H3" s="135"/>
      <c r="I3" s="135"/>
    </row>
    <row r="5" spans="1:16" ht="15" thickBot="1" x14ac:dyDescent="0.25"/>
    <row r="6" spans="1:16" ht="15.75" thickBot="1" x14ac:dyDescent="0.25">
      <c r="A6" s="97" t="s">
        <v>0</v>
      </c>
      <c r="B6" s="97" t="s">
        <v>1</v>
      </c>
      <c r="C6" s="97" t="s">
        <v>11</v>
      </c>
      <c r="D6" s="138" t="s">
        <v>3</v>
      </c>
      <c r="E6" s="139"/>
      <c r="F6" s="139"/>
      <c r="G6" s="140"/>
      <c r="H6" s="138" t="s">
        <v>4</v>
      </c>
      <c r="I6" s="139"/>
      <c r="J6" s="139"/>
      <c r="K6" s="140"/>
      <c r="L6" s="136" t="s">
        <v>40</v>
      </c>
      <c r="M6" s="136" t="s">
        <v>41</v>
      </c>
      <c r="N6" s="133" t="s">
        <v>6</v>
      </c>
      <c r="O6" s="133"/>
      <c r="P6" s="134" t="s">
        <v>7</v>
      </c>
    </row>
    <row r="7" spans="1:16" ht="30.75" customHeight="1" thickBot="1" x14ac:dyDescent="0.25">
      <c r="A7" s="98"/>
      <c r="B7" s="98"/>
      <c r="C7" s="98"/>
      <c r="D7" s="13" t="s">
        <v>48</v>
      </c>
      <c r="E7" s="1" t="s">
        <v>49</v>
      </c>
      <c r="F7" s="1" t="s">
        <v>8</v>
      </c>
      <c r="G7" s="1" t="s">
        <v>9</v>
      </c>
      <c r="H7" s="13" t="s">
        <v>48</v>
      </c>
      <c r="I7" s="1" t="s">
        <v>49</v>
      </c>
      <c r="J7" s="1" t="s">
        <v>8</v>
      </c>
      <c r="K7" s="1" t="s">
        <v>9</v>
      </c>
      <c r="L7" s="137"/>
      <c r="M7" s="137"/>
      <c r="N7" s="1" t="s">
        <v>10</v>
      </c>
      <c r="O7" s="1" t="s">
        <v>50</v>
      </c>
      <c r="P7" s="134"/>
    </row>
    <row r="8" spans="1:16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الصباحي'!$L$19*1000</f>
        <v>34000</v>
      </c>
      <c r="E8" s="2">
        <f>[2]المبيعات!$F$18</f>
        <v>342</v>
      </c>
      <c r="F8" s="3">
        <f t="shared" ref="F8:F23" si="0">E8*6.75</f>
        <v>2308.5</v>
      </c>
      <c r="G8" s="3">
        <f>E8*0.33</f>
        <v>112.86</v>
      </c>
      <c r="H8" s="3">
        <f>'[2]التمام الصباحي'!$R$19*1000</f>
        <v>0</v>
      </c>
      <c r="I8" s="2">
        <f>[2]المبيعات!$I$18</f>
        <v>168</v>
      </c>
      <c r="J8" s="3">
        <f t="shared" ref="J8:J23" si="1">I8*7.75</f>
        <v>1302</v>
      </c>
      <c r="K8" s="3">
        <f>I8*0.45</f>
        <v>75.600000000000009</v>
      </c>
      <c r="L8" s="8">
        <f t="shared" ref="L8:L37" si="2">F8+J8</f>
        <v>3610.5</v>
      </c>
      <c r="M8" s="8">
        <f t="shared" ref="M8:M37" si="3">G8+K8</f>
        <v>188.46</v>
      </c>
      <c r="N8" s="3">
        <f>(F8+J8)/100</f>
        <v>36.104999999999997</v>
      </c>
      <c r="O8" s="32">
        <f>[2]المبيعات!$P$18</f>
        <v>62</v>
      </c>
      <c r="P8" s="12">
        <f>O8-N8</f>
        <v>25.895000000000003</v>
      </c>
    </row>
    <row r="9" spans="1:16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الصباحي'!$L$19*1000</f>
        <v>0</v>
      </c>
      <c r="E9" s="2">
        <f>[3]المبيعات!$F$18</f>
        <v>11300</v>
      </c>
      <c r="F9" s="3">
        <f t="shared" si="0"/>
        <v>76275</v>
      </c>
      <c r="G9" s="3">
        <f t="shared" ref="G9:G38" si="4">E9*0.33</f>
        <v>3729</v>
      </c>
      <c r="H9" s="3">
        <f>'[3]التمام الصباحي'!$R$19*1000</f>
        <v>0</v>
      </c>
      <c r="I9" s="2">
        <f>[3]المبيعات!$I$18</f>
        <v>4103</v>
      </c>
      <c r="J9" s="3">
        <f t="shared" si="1"/>
        <v>31798.25</v>
      </c>
      <c r="K9" s="3">
        <f t="shared" ref="K9:K38" si="5">I9*0.45</f>
        <v>1846.3500000000001</v>
      </c>
      <c r="L9" s="8">
        <f t="shared" si="2"/>
        <v>108073.25</v>
      </c>
      <c r="M9" s="8">
        <f t="shared" si="3"/>
        <v>5575.35</v>
      </c>
      <c r="N9" s="3">
        <f t="shared" ref="N9:N37" si="6">(F9+J9)/100</f>
        <v>1080.7325000000001</v>
      </c>
      <c r="O9" s="32">
        <f>[3]المبيعات!$P$18</f>
        <v>1760</v>
      </c>
      <c r="P9" s="12">
        <f t="shared" ref="P9:P38" si="7">O9-N9</f>
        <v>679.26749999999993</v>
      </c>
    </row>
    <row r="10" spans="1:16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الصباحي'!$L$19*1000</f>
        <v>0</v>
      </c>
      <c r="E10" s="2">
        <f>[4]المبيعات!$F$18</f>
        <v>3643</v>
      </c>
      <c r="F10" s="3">
        <f t="shared" si="0"/>
        <v>24590.25</v>
      </c>
      <c r="G10" s="3">
        <f t="shared" si="4"/>
        <v>1202.19</v>
      </c>
      <c r="H10" s="3">
        <f>'[4]التمام الصباحي'!$R$19*1000</f>
        <v>17000</v>
      </c>
      <c r="I10" s="2">
        <f>[4]المبيعات!$I$18</f>
        <v>1116</v>
      </c>
      <c r="J10" s="3">
        <f t="shared" si="1"/>
        <v>8649</v>
      </c>
      <c r="K10" s="3">
        <f t="shared" si="5"/>
        <v>502.2</v>
      </c>
      <c r="L10" s="8">
        <f t="shared" si="2"/>
        <v>33239.25</v>
      </c>
      <c r="M10" s="8">
        <f t="shared" si="3"/>
        <v>1704.39</v>
      </c>
      <c r="N10" s="3">
        <f t="shared" si="6"/>
        <v>332.39249999999998</v>
      </c>
      <c r="O10" s="32">
        <f>[4]المبيعات!$P$18</f>
        <v>529</v>
      </c>
      <c r="P10" s="12">
        <f t="shared" si="7"/>
        <v>196.60750000000002</v>
      </c>
    </row>
    <row r="11" spans="1:16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الصباحي'!$L$19*1000</f>
        <v>0</v>
      </c>
      <c r="E11" s="2">
        <f>[5]المبيعات!$F$18</f>
        <v>3958</v>
      </c>
      <c r="F11" s="3">
        <f t="shared" si="0"/>
        <v>26716.5</v>
      </c>
      <c r="G11" s="3">
        <f t="shared" si="4"/>
        <v>1306.1400000000001</v>
      </c>
      <c r="H11" s="3">
        <f>'[5]التمام الصباحي'!$R$19*1000</f>
        <v>0</v>
      </c>
      <c r="I11" s="2">
        <f>[5]المبيعات!$I$18</f>
        <v>1369</v>
      </c>
      <c r="J11" s="3">
        <f t="shared" si="1"/>
        <v>10609.75</v>
      </c>
      <c r="K11" s="3">
        <f t="shared" si="5"/>
        <v>616.05000000000007</v>
      </c>
      <c r="L11" s="8">
        <f t="shared" si="2"/>
        <v>37326.25</v>
      </c>
      <c r="M11" s="8">
        <f t="shared" si="3"/>
        <v>1922.19</v>
      </c>
      <c r="N11" s="3">
        <f t="shared" si="6"/>
        <v>373.26249999999999</v>
      </c>
      <c r="O11" s="32">
        <f>[5]المبيعات!$P$18</f>
        <v>392</v>
      </c>
      <c r="P11" s="12">
        <f t="shared" si="7"/>
        <v>18.737500000000011</v>
      </c>
    </row>
    <row r="12" spans="1:16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الصباحي'!$L$19*1000</f>
        <v>0</v>
      </c>
      <c r="E12" s="2">
        <f>[6]المبيعات!$F$18</f>
        <v>4179</v>
      </c>
      <c r="F12" s="3">
        <f t="shared" si="0"/>
        <v>28208.25</v>
      </c>
      <c r="G12" s="3">
        <f t="shared" si="4"/>
        <v>1379.0700000000002</v>
      </c>
      <c r="H12" s="3">
        <f>'[6]التمام الصباحي'!$R$19*1000</f>
        <v>0</v>
      </c>
      <c r="I12" s="2">
        <f>[6]المبيعات!$I$18</f>
        <v>1106</v>
      </c>
      <c r="J12" s="3">
        <f t="shared" si="1"/>
        <v>8571.5</v>
      </c>
      <c r="K12" s="3">
        <f t="shared" si="5"/>
        <v>497.7</v>
      </c>
      <c r="L12" s="8">
        <f t="shared" si="2"/>
        <v>36779.75</v>
      </c>
      <c r="M12" s="8">
        <f t="shared" si="3"/>
        <v>1876.7700000000002</v>
      </c>
      <c r="N12" s="3">
        <f t="shared" si="6"/>
        <v>367.79750000000001</v>
      </c>
      <c r="O12" s="32">
        <f>[6]المبيعات!$P$18</f>
        <v>468</v>
      </c>
      <c r="P12" s="12">
        <f t="shared" si="7"/>
        <v>100.20249999999999</v>
      </c>
    </row>
    <row r="13" spans="1:16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الصباحي'!$L$19*1000</f>
        <v>17000</v>
      </c>
      <c r="E13" s="2">
        <f>[7]المبيعات!$F$18</f>
        <v>4620</v>
      </c>
      <c r="F13" s="3">
        <f t="shared" si="0"/>
        <v>31185</v>
      </c>
      <c r="G13" s="3">
        <f t="shared" si="4"/>
        <v>1524.6000000000001</v>
      </c>
      <c r="H13" s="3">
        <f>'[7]التمام الصباحي'!$R$19*1000</f>
        <v>0</v>
      </c>
      <c r="I13" s="2">
        <f>[7]المبيعات!$I$18</f>
        <v>1123</v>
      </c>
      <c r="J13" s="3">
        <f t="shared" si="1"/>
        <v>8703.25</v>
      </c>
      <c r="K13" s="3">
        <f t="shared" si="5"/>
        <v>505.35</v>
      </c>
      <c r="L13" s="8">
        <f t="shared" si="2"/>
        <v>39888.25</v>
      </c>
      <c r="M13" s="8">
        <f t="shared" si="3"/>
        <v>2029.9500000000003</v>
      </c>
      <c r="N13" s="3">
        <f t="shared" si="6"/>
        <v>398.88249999999999</v>
      </c>
      <c r="O13" s="32">
        <f>[7]المبيعات!$P$18</f>
        <v>463</v>
      </c>
      <c r="P13" s="12">
        <f t="shared" si="7"/>
        <v>64.117500000000007</v>
      </c>
    </row>
    <row r="14" spans="1:16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الصباحي'!$L$19*1000</f>
        <v>0</v>
      </c>
      <c r="E14" s="2">
        <f>[8]المبيعات!$F$18</f>
        <v>3399</v>
      </c>
      <c r="F14" s="3">
        <f t="shared" si="0"/>
        <v>22943.25</v>
      </c>
      <c r="G14" s="3">
        <f t="shared" si="4"/>
        <v>1121.67</v>
      </c>
      <c r="H14" s="3">
        <f>'[8]التمام الصباحي'!$R$19*1000</f>
        <v>0</v>
      </c>
      <c r="I14" s="2">
        <f>[8]المبيعات!$I$18</f>
        <v>1655</v>
      </c>
      <c r="J14" s="3">
        <f t="shared" si="1"/>
        <v>12826.25</v>
      </c>
      <c r="K14" s="3">
        <f t="shared" si="5"/>
        <v>744.75</v>
      </c>
      <c r="L14" s="8">
        <f t="shared" si="2"/>
        <v>35769.5</v>
      </c>
      <c r="M14" s="8">
        <f t="shared" si="3"/>
        <v>1866.42</v>
      </c>
      <c r="N14" s="3">
        <f t="shared" si="6"/>
        <v>357.69499999999999</v>
      </c>
      <c r="O14" s="32">
        <f>[8]المبيعات!$P$18</f>
        <v>496</v>
      </c>
      <c r="P14" s="12">
        <f t="shared" si="7"/>
        <v>138.30500000000001</v>
      </c>
    </row>
    <row r="15" spans="1:16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الصباحي'!$L$19*1000</f>
        <v>0</v>
      </c>
      <c r="E15" s="2">
        <f>[9]المبيعات!$F$18</f>
        <v>5627</v>
      </c>
      <c r="F15" s="3">
        <f t="shared" si="0"/>
        <v>37982.25</v>
      </c>
      <c r="G15" s="3">
        <f t="shared" si="4"/>
        <v>1856.91</v>
      </c>
      <c r="H15" s="3">
        <f>'[9]التمام الصباحي'!$R$19*1000</f>
        <v>0</v>
      </c>
      <c r="I15" s="2">
        <f>[9]المبيعات!$I$18</f>
        <v>2022</v>
      </c>
      <c r="J15" s="3">
        <f t="shared" si="1"/>
        <v>15670.5</v>
      </c>
      <c r="K15" s="3">
        <f t="shared" si="5"/>
        <v>909.9</v>
      </c>
      <c r="L15" s="8">
        <f t="shared" si="2"/>
        <v>53652.75</v>
      </c>
      <c r="M15" s="8">
        <f t="shared" si="3"/>
        <v>2766.81</v>
      </c>
      <c r="N15" s="3">
        <f t="shared" si="6"/>
        <v>536.52750000000003</v>
      </c>
      <c r="O15" s="32">
        <f>[9]المبيعات!$P$18</f>
        <v>754</v>
      </c>
      <c r="P15" s="12">
        <f t="shared" si="7"/>
        <v>217.47249999999997</v>
      </c>
    </row>
    <row r="16" spans="1:16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الصباحي'!$L$19*1000</f>
        <v>0</v>
      </c>
      <c r="E16" s="2">
        <f>[10]المبيعات!$F$18</f>
        <v>4047</v>
      </c>
      <c r="F16" s="3">
        <f t="shared" si="0"/>
        <v>27317.25</v>
      </c>
      <c r="G16" s="3">
        <f t="shared" si="4"/>
        <v>1335.51</v>
      </c>
      <c r="H16" s="3">
        <f>'[10]التمام الصباحي'!$R$19*1000</f>
        <v>0</v>
      </c>
      <c r="I16" s="2">
        <f>[10]المبيعات!$I$18</f>
        <v>1344</v>
      </c>
      <c r="J16" s="3">
        <f t="shared" si="1"/>
        <v>10416</v>
      </c>
      <c r="K16" s="3">
        <f t="shared" si="5"/>
        <v>604.80000000000007</v>
      </c>
      <c r="L16" s="8">
        <f t="shared" si="2"/>
        <v>37733.25</v>
      </c>
      <c r="M16" s="8">
        <f t="shared" si="3"/>
        <v>1940.31</v>
      </c>
      <c r="N16" s="3">
        <f t="shared" si="6"/>
        <v>377.33249999999998</v>
      </c>
      <c r="O16" s="32">
        <f>[10]المبيعات!$P$18</f>
        <v>625</v>
      </c>
      <c r="P16" s="12">
        <f t="shared" si="7"/>
        <v>247.66750000000002</v>
      </c>
    </row>
    <row r="17" spans="1:16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الصباحي'!$L$19*1000</f>
        <v>0</v>
      </c>
      <c r="E17" s="2">
        <f>[11]المبيعات!$F$18</f>
        <v>3022</v>
      </c>
      <c r="F17" s="3">
        <f t="shared" si="0"/>
        <v>20398.5</v>
      </c>
      <c r="G17" s="3">
        <f t="shared" si="4"/>
        <v>997.26</v>
      </c>
      <c r="H17" s="3">
        <f>'[11]التمام الصباحي'!$R$19*1000</f>
        <v>0</v>
      </c>
      <c r="I17" s="2">
        <f>[11]المبيعات!$I$18</f>
        <v>1328</v>
      </c>
      <c r="J17" s="3">
        <f t="shared" si="1"/>
        <v>10292</v>
      </c>
      <c r="K17" s="3">
        <f t="shared" si="5"/>
        <v>597.6</v>
      </c>
      <c r="L17" s="8">
        <f t="shared" si="2"/>
        <v>30690.5</v>
      </c>
      <c r="M17" s="8">
        <f t="shared" si="3"/>
        <v>1594.8600000000001</v>
      </c>
      <c r="N17" s="3">
        <f t="shared" si="6"/>
        <v>306.90499999999997</v>
      </c>
      <c r="O17" s="32">
        <f>[11]المبيعات!$P$18</f>
        <v>366</v>
      </c>
      <c r="P17" s="12">
        <f t="shared" si="7"/>
        <v>59.095000000000027</v>
      </c>
    </row>
    <row r="18" spans="1:16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الصباحي'!$L$19*1000</f>
        <v>0</v>
      </c>
      <c r="E18" s="2">
        <f>[12]المبيعات!$F$18</f>
        <v>3867</v>
      </c>
      <c r="F18" s="3">
        <f t="shared" si="0"/>
        <v>26102.25</v>
      </c>
      <c r="G18" s="3">
        <f t="shared" si="4"/>
        <v>1276.1100000000001</v>
      </c>
      <c r="H18" s="3">
        <f>'[12]التمام الصباحي'!$R$19*1000</f>
        <v>0</v>
      </c>
      <c r="I18" s="2">
        <f>[12]المبيعات!$I$18</f>
        <v>1084</v>
      </c>
      <c r="J18" s="3">
        <f t="shared" si="1"/>
        <v>8401</v>
      </c>
      <c r="K18" s="3">
        <f t="shared" si="5"/>
        <v>487.8</v>
      </c>
      <c r="L18" s="8">
        <f t="shared" si="2"/>
        <v>34503.25</v>
      </c>
      <c r="M18" s="8">
        <f t="shared" si="3"/>
        <v>1763.91</v>
      </c>
      <c r="N18" s="3">
        <f t="shared" si="6"/>
        <v>345.03250000000003</v>
      </c>
      <c r="O18" s="32">
        <f>[12]المبيعات!$P$18</f>
        <v>303</v>
      </c>
      <c r="P18" s="12">
        <f t="shared" si="7"/>
        <v>-42.032500000000027</v>
      </c>
    </row>
    <row r="19" spans="1:16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الصباحي'!$L$19*1000</f>
        <v>17000</v>
      </c>
      <c r="E19" s="2">
        <f>[13]المبيعات!$F$18</f>
        <v>3699</v>
      </c>
      <c r="F19" s="3">
        <f t="shared" si="0"/>
        <v>24968.25</v>
      </c>
      <c r="G19" s="3">
        <f t="shared" si="4"/>
        <v>1220.67</v>
      </c>
      <c r="H19" s="3">
        <f>'[13]التمام الصباحي'!$R$19*1000</f>
        <v>0</v>
      </c>
      <c r="I19" s="2">
        <f>[13]المبيعات!$I$18</f>
        <v>767</v>
      </c>
      <c r="J19" s="3">
        <f t="shared" si="1"/>
        <v>5944.25</v>
      </c>
      <c r="K19" s="3">
        <f t="shared" si="5"/>
        <v>345.15000000000003</v>
      </c>
      <c r="L19" s="8">
        <f t="shared" si="2"/>
        <v>30912.5</v>
      </c>
      <c r="M19" s="8">
        <f t="shared" si="3"/>
        <v>1565.8200000000002</v>
      </c>
      <c r="N19" s="3">
        <f t="shared" si="6"/>
        <v>309.125</v>
      </c>
      <c r="O19" s="32">
        <f>[13]المبيعات!$P$18</f>
        <v>348</v>
      </c>
      <c r="P19" s="12">
        <f t="shared" si="7"/>
        <v>38.875</v>
      </c>
    </row>
    <row r="20" spans="1:16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الصباحي'!$L$19*1000</f>
        <v>0</v>
      </c>
      <c r="E20" s="2">
        <f>[14]المبيعات!$F$18</f>
        <v>4065</v>
      </c>
      <c r="F20" s="3">
        <f t="shared" si="0"/>
        <v>27438.75</v>
      </c>
      <c r="G20" s="3">
        <f t="shared" si="4"/>
        <v>1341.45</v>
      </c>
      <c r="H20" s="3">
        <f>'[14]التمام الصباحي'!$R$19*1000</f>
        <v>0</v>
      </c>
      <c r="I20" s="2">
        <f>[14]المبيعات!$I$18</f>
        <v>1070</v>
      </c>
      <c r="J20" s="3">
        <f t="shared" si="1"/>
        <v>8292.5</v>
      </c>
      <c r="K20" s="3">
        <f t="shared" si="5"/>
        <v>481.5</v>
      </c>
      <c r="L20" s="8">
        <f t="shared" si="2"/>
        <v>35731.25</v>
      </c>
      <c r="M20" s="8">
        <f t="shared" si="3"/>
        <v>1822.95</v>
      </c>
      <c r="N20" s="3">
        <f t="shared" si="6"/>
        <v>357.3125</v>
      </c>
      <c r="O20" s="32">
        <f>[14]المبيعات!$P$18</f>
        <v>408</v>
      </c>
      <c r="P20" s="12">
        <f t="shared" si="7"/>
        <v>50.6875</v>
      </c>
    </row>
    <row r="21" spans="1:16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الصباحي'!$L$19*1000</f>
        <v>0</v>
      </c>
      <c r="E21" s="2">
        <f>[15]المبيعات!$F$18</f>
        <v>3301</v>
      </c>
      <c r="F21" s="3">
        <f t="shared" si="0"/>
        <v>22281.75</v>
      </c>
      <c r="G21" s="3">
        <f t="shared" si="4"/>
        <v>1089.3300000000002</v>
      </c>
      <c r="H21" s="3">
        <f>'[15]التمام الصباحي'!$R$19*1000</f>
        <v>0</v>
      </c>
      <c r="I21" s="2">
        <f>[15]المبيعات!$I$18</f>
        <v>1994</v>
      </c>
      <c r="J21" s="3">
        <f t="shared" si="1"/>
        <v>15453.5</v>
      </c>
      <c r="K21" s="3">
        <f t="shared" si="5"/>
        <v>897.30000000000007</v>
      </c>
      <c r="L21" s="8">
        <f t="shared" si="2"/>
        <v>37735.25</v>
      </c>
      <c r="M21" s="8">
        <f t="shared" si="3"/>
        <v>1986.63</v>
      </c>
      <c r="N21" s="3">
        <f t="shared" si="6"/>
        <v>377.35250000000002</v>
      </c>
      <c r="O21" s="32">
        <f>[15]المبيعات!$P$18</f>
        <v>558</v>
      </c>
      <c r="P21" s="12">
        <f t="shared" si="7"/>
        <v>180.64749999999998</v>
      </c>
    </row>
    <row r="22" spans="1:16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الصباحي'!$L$19*1000</f>
        <v>17000</v>
      </c>
      <c r="E22" s="2">
        <f>[16]المبيعات!$F$18</f>
        <v>4241</v>
      </c>
      <c r="F22" s="3">
        <f t="shared" si="0"/>
        <v>28626.75</v>
      </c>
      <c r="G22" s="3">
        <f t="shared" si="4"/>
        <v>1399.53</v>
      </c>
      <c r="H22" s="3">
        <f>'[16]التمام الصباحي'!$R$19*1000</f>
        <v>17000</v>
      </c>
      <c r="I22" s="2">
        <f>[16]المبيعات!$I$18</f>
        <v>2095</v>
      </c>
      <c r="J22" s="3">
        <f t="shared" si="1"/>
        <v>16236.25</v>
      </c>
      <c r="K22" s="3">
        <f t="shared" si="5"/>
        <v>942.75</v>
      </c>
      <c r="L22" s="8">
        <f t="shared" si="2"/>
        <v>44863</v>
      </c>
      <c r="M22" s="8">
        <f t="shared" si="3"/>
        <v>2342.2799999999997</v>
      </c>
      <c r="N22" s="3">
        <f t="shared" si="6"/>
        <v>448.63</v>
      </c>
      <c r="O22" s="32">
        <f>[16]المبيعات!$P$18</f>
        <v>4900</v>
      </c>
      <c r="P22" s="12">
        <f t="shared" si="7"/>
        <v>4451.37</v>
      </c>
    </row>
    <row r="23" spans="1:16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الصباحي'!$L$19*1000</f>
        <v>0</v>
      </c>
      <c r="E23" s="2">
        <f>[17]المبيعات!$F$18</f>
        <v>3380</v>
      </c>
      <c r="F23" s="3">
        <f t="shared" si="0"/>
        <v>22815</v>
      </c>
      <c r="G23" s="3">
        <f t="shared" si="4"/>
        <v>1115.4000000000001</v>
      </c>
      <c r="H23" s="3">
        <f>'[17]التمام الصباحي'!$R$19*1000</f>
        <v>0</v>
      </c>
      <c r="I23" s="2">
        <f>[17]المبيعات!$I$18</f>
        <v>1100</v>
      </c>
      <c r="J23" s="3">
        <f t="shared" si="1"/>
        <v>8525</v>
      </c>
      <c r="K23" s="3">
        <f t="shared" si="5"/>
        <v>495</v>
      </c>
      <c r="L23" s="8">
        <f t="shared" si="2"/>
        <v>31340</v>
      </c>
      <c r="M23" s="8">
        <f t="shared" si="3"/>
        <v>1610.4</v>
      </c>
      <c r="N23" s="3">
        <f t="shared" si="6"/>
        <v>313.39999999999998</v>
      </c>
      <c r="O23" s="32">
        <f>[17]المبيعات!$P$18</f>
        <v>383</v>
      </c>
      <c r="P23" s="12">
        <f t="shared" si="7"/>
        <v>69.600000000000023</v>
      </c>
    </row>
    <row r="24" spans="1:16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الصباحي'!$L$19*1000</f>
        <v>17000</v>
      </c>
      <c r="E24" s="3">
        <f>[18]المبيعات!$F$18</f>
        <v>2838</v>
      </c>
      <c r="F24" s="3">
        <f>E24*6.75</f>
        <v>19156.5</v>
      </c>
      <c r="G24" s="3">
        <f t="shared" si="4"/>
        <v>936.54000000000008</v>
      </c>
      <c r="H24" s="3">
        <f>'[18]التمام الصباحي'!$R$19*1000</f>
        <v>0</v>
      </c>
      <c r="I24" s="3">
        <f>[18]المبيعات!$I$18</f>
        <v>647</v>
      </c>
      <c r="J24" s="3">
        <f>I24*7.75</f>
        <v>5014.25</v>
      </c>
      <c r="K24" s="3">
        <f t="shared" si="5"/>
        <v>291.15000000000003</v>
      </c>
      <c r="L24" s="8">
        <f t="shared" si="2"/>
        <v>24170.75</v>
      </c>
      <c r="M24" s="8">
        <f t="shared" si="3"/>
        <v>1227.69</v>
      </c>
      <c r="N24" s="3">
        <f t="shared" si="6"/>
        <v>241.70750000000001</v>
      </c>
      <c r="O24" s="32">
        <f>[18]المبيعات!$P$18</f>
        <v>217</v>
      </c>
      <c r="P24" s="12">
        <f t="shared" si="7"/>
        <v>-24.70750000000001</v>
      </c>
    </row>
    <row r="25" spans="1:16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الصباحي'!$L$19*1000</f>
        <v>0</v>
      </c>
      <c r="E25" s="3">
        <f>[19]المبيعات!$F$18</f>
        <v>2638</v>
      </c>
      <c r="F25" s="3">
        <f t="shared" ref="F25:F38" si="8">E25*6.75</f>
        <v>17806.5</v>
      </c>
      <c r="G25" s="3">
        <f t="shared" si="4"/>
        <v>870.54000000000008</v>
      </c>
      <c r="H25" s="3">
        <f>'[19]التمام الصباحي'!$R$19*1000</f>
        <v>0</v>
      </c>
      <c r="I25" s="3">
        <f>[19]المبيعات!$I$18</f>
        <v>670</v>
      </c>
      <c r="J25" s="3">
        <f t="shared" ref="J25:J38" si="9">I25*7.75</f>
        <v>5192.5</v>
      </c>
      <c r="K25" s="3">
        <f t="shared" si="5"/>
        <v>301.5</v>
      </c>
      <c r="L25" s="8">
        <f t="shared" si="2"/>
        <v>22999</v>
      </c>
      <c r="M25" s="8">
        <f t="shared" si="3"/>
        <v>1172.04</v>
      </c>
      <c r="N25" s="3">
        <f t="shared" si="6"/>
        <v>229.99</v>
      </c>
      <c r="O25" s="32">
        <f>[19]المبيعات!$P$18</f>
        <v>283</v>
      </c>
      <c r="P25" s="12">
        <f t="shared" si="7"/>
        <v>53.009999999999991</v>
      </c>
    </row>
    <row r="26" spans="1:16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الصباحي'!$L$19*1000</f>
        <v>0</v>
      </c>
      <c r="E26" s="3">
        <f>[20]المبيعات!$F$18</f>
        <v>2871</v>
      </c>
      <c r="F26" s="3">
        <f t="shared" si="8"/>
        <v>19379.25</v>
      </c>
      <c r="G26" s="3">
        <f t="shared" si="4"/>
        <v>947.43000000000006</v>
      </c>
      <c r="H26" s="3">
        <f>'[20]التمام الصباحي'!$R$19*1000</f>
        <v>0</v>
      </c>
      <c r="I26" s="3">
        <f>[20]المبيعات!$I$18</f>
        <v>991</v>
      </c>
      <c r="J26" s="3">
        <f t="shared" si="9"/>
        <v>7680.25</v>
      </c>
      <c r="K26" s="3">
        <f t="shared" si="5"/>
        <v>445.95</v>
      </c>
      <c r="L26" s="8">
        <f t="shared" si="2"/>
        <v>27059.5</v>
      </c>
      <c r="M26" s="8">
        <f t="shared" si="3"/>
        <v>1393.38</v>
      </c>
      <c r="N26" s="3">
        <f t="shared" si="6"/>
        <v>270.59500000000003</v>
      </c>
      <c r="O26" s="32">
        <f>[20]المبيعات!$P$18</f>
        <v>350</v>
      </c>
      <c r="P26" s="12">
        <f t="shared" si="7"/>
        <v>79.404999999999973</v>
      </c>
    </row>
    <row r="27" spans="1:16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الصباحي'!$L$19*1000</f>
        <v>0</v>
      </c>
      <c r="E27" s="3">
        <f>[21]المبيعات!$F$18</f>
        <v>3916</v>
      </c>
      <c r="F27" s="3">
        <f t="shared" si="8"/>
        <v>26433</v>
      </c>
      <c r="G27" s="3">
        <f t="shared" si="4"/>
        <v>1292.28</v>
      </c>
      <c r="H27" s="3">
        <f>'[21]التمام الصباحي'!$R$19*1000</f>
        <v>0</v>
      </c>
      <c r="I27" s="3">
        <f>[21]المبيعات!$I$18</f>
        <v>848</v>
      </c>
      <c r="J27" s="3">
        <f t="shared" si="9"/>
        <v>6572</v>
      </c>
      <c r="K27" s="3">
        <f t="shared" si="5"/>
        <v>381.6</v>
      </c>
      <c r="L27" s="8">
        <f t="shared" si="2"/>
        <v>33005</v>
      </c>
      <c r="M27" s="8">
        <f t="shared" si="3"/>
        <v>1673.88</v>
      </c>
      <c r="N27" s="3">
        <f t="shared" si="6"/>
        <v>330.05</v>
      </c>
      <c r="O27" s="32">
        <f>[21]المبيعات!$P$18</f>
        <v>440</v>
      </c>
      <c r="P27" s="12">
        <f t="shared" si="7"/>
        <v>109.94999999999999</v>
      </c>
    </row>
    <row r="28" spans="1:16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الصباحي'!$L$19*1000</f>
        <v>0</v>
      </c>
      <c r="E28" s="3">
        <f>[22]المبيعات!$F$18</f>
        <v>3100</v>
      </c>
      <c r="F28" s="3">
        <f t="shared" si="8"/>
        <v>20925</v>
      </c>
      <c r="G28" s="3">
        <f t="shared" si="4"/>
        <v>1023</v>
      </c>
      <c r="H28" s="3">
        <f>'[22]التمام الصباحي'!$R$19*1000</f>
        <v>0</v>
      </c>
      <c r="I28" s="3">
        <f>[22]المبيعات!$I$18</f>
        <v>1275</v>
      </c>
      <c r="J28" s="3">
        <f t="shared" si="9"/>
        <v>9881.25</v>
      </c>
      <c r="K28" s="3">
        <f t="shared" si="5"/>
        <v>573.75</v>
      </c>
      <c r="L28" s="8">
        <f t="shared" si="2"/>
        <v>30806.25</v>
      </c>
      <c r="M28" s="8">
        <f t="shared" si="3"/>
        <v>1596.75</v>
      </c>
      <c r="N28" s="3">
        <f t="shared" si="6"/>
        <v>308.0625</v>
      </c>
      <c r="O28" s="32">
        <f>[22]المبيعات!$P$18</f>
        <v>401</v>
      </c>
      <c r="P28" s="12">
        <f t="shared" si="7"/>
        <v>92.9375</v>
      </c>
    </row>
    <row r="29" spans="1:16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الصباحي'!$L$19*1000</f>
        <v>0</v>
      </c>
      <c r="E29" s="3">
        <f>[23]المبيعات!$F$18</f>
        <v>2208</v>
      </c>
      <c r="F29" s="3">
        <f t="shared" si="8"/>
        <v>14904</v>
      </c>
      <c r="G29" s="3">
        <f t="shared" si="4"/>
        <v>728.64</v>
      </c>
      <c r="H29" s="3">
        <f>'[23]التمام الصباحي'!$R$19*1000</f>
        <v>0</v>
      </c>
      <c r="I29" s="3">
        <f>[23]المبيعات!$I$18</f>
        <v>5105</v>
      </c>
      <c r="J29" s="3">
        <f t="shared" si="9"/>
        <v>39563.75</v>
      </c>
      <c r="K29" s="3">
        <f t="shared" si="5"/>
        <v>2297.25</v>
      </c>
      <c r="L29" s="8">
        <f t="shared" si="2"/>
        <v>54467.75</v>
      </c>
      <c r="M29" s="8">
        <f t="shared" si="3"/>
        <v>3025.89</v>
      </c>
      <c r="N29" s="3">
        <f t="shared" si="6"/>
        <v>544.67750000000001</v>
      </c>
      <c r="O29" s="32">
        <f>[23]المبيعات!$P$18</f>
        <v>706</v>
      </c>
      <c r="P29" s="12">
        <f t="shared" si="7"/>
        <v>161.32249999999999</v>
      </c>
    </row>
    <row r="30" spans="1:16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الصباحي'!$L$19*1000</f>
        <v>17000</v>
      </c>
      <c r="E30" s="3">
        <f>[24]المبيعات!$F$18</f>
        <v>2928</v>
      </c>
      <c r="F30" s="3">
        <f t="shared" si="8"/>
        <v>19764</v>
      </c>
      <c r="G30" s="3">
        <f t="shared" si="4"/>
        <v>966.24</v>
      </c>
      <c r="H30" s="3">
        <f>'[24]التمام الصباحي'!$R$19*1000</f>
        <v>0</v>
      </c>
      <c r="I30" s="3">
        <f>[24]المبيعات!$I$18</f>
        <v>1147</v>
      </c>
      <c r="J30" s="3">
        <f t="shared" si="9"/>
        <v>8889.25</v>
      </c>
      <c r="K30" s="3">
        <f t="shared" si="5"/>
        <v>516.15</v>
      </c>
      <c r="L30" s="8">
        <f t="shared" si="2"/>
        <v>28653.25</v>
      </c>
      <c r="M30" s="8">
        <f t="shared" si="3"/>
        <v>1482.3899999999999</v>
      </c>
      <c r="N30" s="3">
        <f t="shared" si="6"/>
        <v>286.53250000000003</v>
      </c>
      <c r="O30" s="32">
        <f>[24]المبيعات!$P$18</f>
        <v>307</v>
      </c>
      <c r="P30" s="12">
        <f t="shared" si="7"/>
        <v>20.467499999999973</v>
      </c>
    </row>
    <row r="31" spans="1:16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الصباحي'!$L$19*1000</f>
        <v>0</v>
      </c>
      <c r="E31" s="3">
        <f>[25]المبيعات!$F$18</f>
        <v>2367</v>
      </c>
      <c r="F31" s="3">
        <f t="shared" si="8"/>
        <v>15977.25</v>
      </c>
      <c r="G31" s="3">
        <f t="shared" si="4"/>
        <v>781.11</v>
      </c>
      <c r="H31" s="3">
        <f>'[25]التمام الصباحي'!$R$19*1000</f>
        <v>0</v>
      </c>
      <c r="I31" s="3">
        <f>[25]المبيعات!$I$18</f>
        <v>1094</v>
      </c>
      <c r="J31" s="3">
        <f t="shared" si="9"/>
        <v>8478.5</v>
      </c>
      <c r="K31" s="3">
        <f t="shared" si="5"/>
        <v>492.3</v>
      </c>
      <c r="L31" s="8">
        <f t="shared" si="2"/>
        <v>24455.75</v>
      </c>
      <c r="M31" s="8">
        <f t="shared" si="3"/>
        <v>1273.4100000000001</v>
      </c>
      <c r="N31" s="3">
        <f t="shared" si="6"/>
        <v>244.5575</v>
      </c>
      <c r="O31" s="32">
        <f>[25]المبيعات!$P$18</f>
        <v>322</v>
      </c>
      <c r="P31" s="12">
        <f t="shared" si="7"/>
        <v>77.442499999999995</v>
      </c>
    </row>
    <row r="32" spans="1:16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الصباحي'!$L$19*1000</f>
        <v>0</v>
      </c>
      <c r="E32" s="3">
        <f>[26]المبيعات!$F$18</f>
        <v>3009</v>
      </c>
      <c r="F32" s="3">
        <f t="shared" si="8"/>
        <v>20310.75</v>
      </c>
      <c r="G32" s="3">
        <f t="shared" si="4"/>
        <v>992.97</v>
      </c>
      <c r="H32" s="3">
        <f>'[26]التمام الصباحي'!$R$19*1000</f>
        <v>0</v>
      </c>
      <c r="I32" s="3">
        <f>[26]المبيعات!$I$18</f>
        <v>681</v>
      </c>
      <c r="J32" s="3">
        <f t="shared" si="9"/>
        <v>5277.75</v>
      </c>
      <c r="K32" s="3">
        <f t="shared" si="5"/>
        <v>306.45</v>
      </c>
      <c r="L32" s="8">
        <f t="shared" si="2"/>
        <v>25588.5</v>
      </c>
      <c r="M32" s="8">
        <f t="shared" si="3"/>
        <v>1299.42</v>
      </c>
      <c r="N32" s="3">
        <f t="shared" si="6"/>
        <v>255.88499999999999</v>
      </c>
      <c r="O32" s="32">
        <f>[26]المبيعات!$P$18</f>
        <v>290</v>
      </c>
      <c r="P32" s="12">
        <f t="shared" si="7"/>
        <v>34.115000000000009</v>
      </c>
    </row>
    <row r="33" spans="1:16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الصباحي'!$L$19*1000</f>
        <v>0</v>
      </c>
      <c r="E33" s="3">
        <f>[27]المبيعات!$F$18</f>
        <v>2944</v>
      </c>
      <c r="F33" s="3">
        <f t="shared" si="8"/>
        <v>19872</v>
      </c>
      <c r="G33" s="3">
        <f t="shared" si="4"/>
        <v>971.5200000000001</v>
      </c>
      <c r="H33" s="3">
        <f>'[27]التمام الصباحي'!$R$19*1000</f>
        <v>0</v>
      </c>
      <c r="I33" s="3">
        <f>[27]المبيعات!$I$18</f>
        <v>753</v>
      </c>
      <c r="J33" s="3">
        <f t="shared" si="9"/>
        <v>5835.75</v>
      </c>
      <c r="K33" s="3">
        <f t="shared" si="5"/>
        <v>338.85</v>
      </c>
      <c r="L33" s="8">
        <f t="shared" si="2"/>
        <v>25707.75</v>
      </c>
      <c r="M33" s="8">
        <f t="shared" si="3"/>
        <v>1310.3700000000001</v>
      </c>
      <c r="N33" s="3">
        <f t="shared" si="6"/>
        <v>257.07749999999999</v>
      </c>
      <c r="O33" s="32">
        <f>[27]المبيعات!$P$18</f>
        <v>359</v>
      </c>
      <c r="P33" s="12">
        <f t="shared" si="7"/>
        <v>101.92250000000001</v>
      </c>
    </row>
    <row r="34" spans="1:16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الصباحي'!$L$19*1000</f>
        <v>0</v>
      </c>
      <c r="E34" s="3">
        <f>[28]المبيعات!$F$18</f>
        <v>3369</v>
      </c>
      <c r="F34" s="3">
        <f t="shared" si="8"/>
        <v>22740.75</v>
      </c>
      <c r="G34" s="3">
        <f t="shared" si="4"/>
        <v>1111.77</v>
      </c>
      <c r="H34" s="3">
        <f>'[28]التمام الصباحي'!$R$19*1000</f>
        <v>0</v>
      </c>
      <c r="I34" s="3">
        <f>[28]المبيعات!$I$18</f>
        <v>909</v>
      </c>
      <c r="J34" s="3">
        <f t="shared" si="9"/>
        <v>7044.75</v>
      </c>
      <c r="K34" s="3">
        <f t="shared" si="5"/>
        <v>409.05</v>
      </c>
      <c r="L34" s="8">
        <f t="shared" si="2"/>
        <v>29785.5</v>
      </c>
      <c r="M34" s="8">
        <f t="shared" si="3"/>
        <v>1520.82</v>
      </c>
      <c r="N34" s="3">
        <f t="shared" si="6"/>
        <v>297.85500000000002</v>
      </c>
      <c r="O34" s="32">
        <f>[28]المبيعات!$P$18</f>
        <v>436</v>
      </c>
      <c r="P34" s="12">
        <f t="shared" si="7"/>
        <v>138.14499999999998</v>
      </c>
    </row>
    <row r="35" spans="1:16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الصباحي'!$L$19*1000</f>
        <v>17000</v>
      </c>
      <c r="E35" s="3">
        <f>[29]المبيعات!$F$18</f>
        <v>2146</v>
      </c>
      <c r="F35" s="3">
        <f t="shared" si="8"/>
        <v>14485.5</v>
      </c>
      <c r="G35" s="3">
        <f t="shared" si="4"/>
        <v>708.18000000000006</v>
      </c>
      <c r="H35" s="3">
        <f>'[29]التمام الصباحي'!$R$19*1000</f>
        <v>0</v>
      </c>
      <c r="I35" s="3">
        <f>[29]المبيعات!$I$18</f>
        <v>767</v>
      </c>
      <c r="J35" s="3">
        <f t="shared" si="9"/>
        <v>5944.25</v>
      </c>
      <c r="K35" s="3">
        <f t="shared" si="5"/>
        <v>345.15000000000003</v>
      </c>
      <c r="L35" s="8">
        <f t="shared" si="2"/>
        <v>20429.75</v>
      </c>
      <c r="M35" s="8">
        <f t="shared" si="3"/>
        <v>1053.3300000000002</v>
      </c>
      <c r="N35" s="3">
        <f t="shared" si="6"/>
        <v>204.29750000000001</v>
      </c>
      <c r="O35" s="32">
        <f>[29]المبيعات!$P$18</f>
        <v>329</v>
      </c>
      <c r="P35" s="12">
        <f t="shared" si="7"/>
        <v>124.70249999999999</v>
      </c>
    </row>
    <row r="36" spans="1:16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الصباحي'!$L$19*1000</f>
        <v>0</v>
      </c>
      <c r="E36" s="3">
        <f>[30]المبيعات!$F$18</f>
        <v>4320</v>
      </c>
      <c r="F36" s="3">
        <f t="shared" si="8"/>
        <v>29160</v>
      </c>
      <c r="G36" s="3">
        <f t="shared" si="4"/>
        <v>1425.6000000000001</v>
      </c>
      <c r="H36" s="3">
        <f>'[30]التمام الصباحي'!$R$19*1000</f>
        <v>0</v>
      </c>
      <c r="I36" s="3">
        <f>[30]المبيعات!$I$18</f>
        <v>2579</v>
      </c>
      <c r="J36" s="3">
        <f t="shared" si="9"/>
        <v>19987.25</v>
      </c>
      <c r="K36" s="3">
        <f t="shared" si="5"/>
        <v>1160.55</v>
      </c>
      <c r="L36" s="8">
        <f t="shared" si="2"/>
        <v>49147.25</v>
      </c>
      <c r="M36" s="8">
        <f t="shared" si="3"/>
        <v>2586.15</v>
      </c>
      <c r="N36" s="3">
        <f t="shared" si="6"/>
        <v>491.47250000000003</v>
      </c>
      <c r="O36" s="32">
        <f>[30]المبيعات!$P$18</f>
        <v>674</v>
      </c>
      <c r="P36" s="12">
        <f t="shared" si="7"/>
        <v>182.52749999999997</v>
      </c>
    </row>
    <row r="37" spans="1:16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الصباحي'!$L$19*1000</f>
        <v>0</v>
      </c>
      <c r="E37" s="3">
        <f>[31]المبيعات!$F$18</f>
        <v>3075</v>
      </c>
      <c r="F37" s="3">
        <f t="shared" si="8"/>
        <v>20756.25</v>
      </c>
      <c r="G37" s="3">
        <f t="shared" si="4"/>
        <v>1014.75</v>
      </c>
      <c r="H37" s="3">
        <f>'[31]التمام الصباحي'!$R$19*1000</f>
        <v>17000</v>
      </c>
      <c r="I37" s="3">
        <f>[31]المبيعات!$I$18</f>
        <v>1534</v>
      </c>
      <c r="J37" s="3">
        <f t="shared" si="9"/>
        <v>11888.5</v>
      </c>
      <c r="K37" s="3">
        <f t="shared" si="5"/>
        <v>690.30000000000007</v>
      </c>
      <c r="L37" s="8">
        <f t="shared" si="2"/>
        <v>32644.75</v>
      </c>
      <c r="M37" s="8">
        <f t="shared" si="3"/>
        <v>1705.0500000000002</v>
      </c>
      <c r="N37" s="3">
        <f t="shared" si="6"/>
        <v>326.44749999999999</v>
      </c>
      <c r="O37" s="32">
        <f>[31]المبيعات!$P$18</f>
        <v>448</v>
      </c>
      <c r="P37" s="12">
        <f t="shared" si="7"/>
        <v>121.55250000000001</v>
      </c>
    </row>
    <row r="38" spans="1:16" ht="15.75" thickBot="1" x14ac:dyDescent="0.25">
      <c r="A38" s="5">
        <v>31</v>
      </c>
      <c r="B38" s="6"/>
      <c r="C38" s="6" t="s">
        <v>18</v>
      </c>
      <c r="D38" s="3"/>
      <c r="E38" s="3">
        <f>[32]المبيعات!$F$18</f>
        <v>0</v>
      </c>
      <c r="F38" s="3">
        <f t="shared" si="8"/>
        <v>0</v>
      </c>
      <c r="G38" s="3">
        <f t="shared" si="4"/>
        <v>0</v>
      </c>
      <c r="H38" s="3">
        <f>'[32]التمام الصباحي'!$R$19*1000</f>
        <v>0</v>
      </c>
      <c r="I38" s="3">
        <f>[34]المبيعات!$I$18</f>
        <v>0</v>
      </c>
      <c r="J38" s="3">
        <f t="shared" si="9"/>
        <v>0</v>
      </c>
      <c r="K38" s="3">
        <f t="shared" si="5"/>
        <v>0</v>
      </c>
      <c r="L38" s="8">
        <f>F38+J38</f>
        <v>0</v>
      </c>
      <c r="M38" s="8">
        <f>G38+K38</f>
        <v>0</v>
      </c>
      <c r="N38" s="3">
        <f>(F38+J38)/100</f>
        <v>0</v>
      </c>
      <c r="O38" s="32">
        <f>[32]المبيعات!$P$18</f>
        <v>0</v>
      </c>
      <c r="P38" s="12">
        <f t="shared" si="7"/>
        <v>0</v>
      </c>
    </row>
    <row r="39" spans="1:16" ht="15.75" thickBot="1" x14ac:dyDescent="0.25">
      <c r="A39" s="99" t="s">
        <v>19</v>
      </c>
      <c r="B39" s="99"/>
      <c r="C39" s="99"/>
      <c r="D39" s="4">
        <f>SUM(D8:D38)</f>
        <v>136000</v>
      </c>
      <c r="E39" s="4">
        <f t="shared" ref="E39:P39" si="10">SUM(E8:E38)</f>
        <v>108419</v>
      </c>
      <c r="F39" s="4">
        <f t="shared" si="10"/>
        <v>731828.25</v>
      </c>
      <c r="G39" s="4">
        <f t="shared" si="10"/>
        <v>35778.270000000004</v>
      </c>
      <c r="H39" s="4">
        <f t="shared" si="10"/>
        <v>51000</v>
      </c>
      <c r="I39" s="4">
        <f t="shared" si="10"/>
        <v>42444</v>
      </c>
      <c r="J39" s="4">
        <f t="shared" si="10"/>
        <v>328941</v>
      </c>
      <c r="K39" s="4">
        <f t="shared" si="10"/>
        <v>19099.8</v>
      </c>
      <c r="L39" s="4">
        <f t="shared" si="10"/>
        <v>1060769.25</v>
      </c>
      <c r="M39" s="4">
        <f t="shared" si="10"/>
        <v>54878.070000000014</v>
      </c>
      <c r="N39" s="4">
        <f t="shared" si="10"/>
        <v>10607.692500000001</v>
      </c>
      <c r="O39" s="4">
        <f t="shared" si="10"/>
        <v>18377</v>
      </c>
      <c r="P39" s="4">
        <f t="shared" si="10"/>
        <v>7769.3074999999999</v>
      </c>
    </row>
    <row r="40" spans="1:16" ht="15" thickBot="1" x14ac:dyDescent="0.25"/>
    <row r="41" spans="1:16" ht="15.75" thickBot="1" x14ac:dyDescent="0.3">
      <c r="A41" s="104" t="s">
        <v>43</v>
      </c>
      <c r="B41" s="104"/>
      <c r="C41" s="104"/>
      <c r="D41" s="15">
        <f>D8+D9+D10+D11+D12+D13+D14</f>
        <v>51000</v>
      </c>
      <c r="E41" s="15">
        <f>E8+E9+E10+E11+E12+E13+E14</f>
        <v>31441</v>
      </c>
      <c r="F41" s="15">
        <f t="shared" ref="F41:P41" si="11">F8+F9+F10+F11+F12+F13+F14</f>
        <v>212226.75</v>
      </c>
      <c r="G41" s="15">
        <f t="shared" si="11"/>
        <v>10375.530000000001</v>
      </c>
      <c r="H41" s="15">
        <f t="shared" si="11"/>
        <v>17000</v>
      </c>
      <c r="I41" s="15">
        <f t="shared" si="11"/>
        <v>10640</v>
      </c>
      <c r="J41" s="15">
        <f t="shared" si="11"/>
        <v>82460</v>
      </c>
      <c r="K41" s="15">
        <f t="shared" si="11"/>
        <v>4788</v>
      </c>
      <c r="L41" s="15">
        <f t="shared" si="11"/>
        <v>294686.75</v>
      </c>
      <c r="M41" s="15">
        <f t="shared" si="11"/>
        <v>15163.530000000002</v>
      </c>
      <c r="N41" s="15">
        <f t="shared" si="11"/>
        <v>2946.8675000000003</v>
      </c>
      <c r="O41" s="15">
        <f t="shared" si="11"/>
        <v>4170</v>
      </c>
      <c r="P41" s="15">
        <f t="shared" si="11"/>
        <v>1223.1324999999999</v>
      </c>
    </row>
    <row r="42" spans="1:16" ht="15.75" thickBot="1" x14ac:dyDescent="0.3">
      <c r="A42" s="104" t="s">
        <v>44</v>
      </c>
      <c r="B42" s="104"/>
      <c r="C42" s="104"/>
      <c r="D42" s="15">
        <f>D15+D16+D17+D18+D19+D20+D21+D22</f>
        <v>34000</v>
      </c>
      <c r="E42" s="15">
        <f t="shared" ref="E42:P42" si="12">E15+E16+E17+E18+E19+E20+E21+E22</f>
        <v>31869</v>
      </c>
      <c r="F42" s="15">
        <f t="shared" si="12"/>
        <v>215115.75</v>
      </c>
      <c r="G42" s="15">
        <f t="shared" si="12"/>
        <v>10516.770000000002</v>
      </c>
      <c r="H42" s="15">
        <f t="shared" si="12"/>
        <v>17000</v>
      </c>
      <c r="I42" s="15">
        <f t="shared" si="12"/>
        <v>11704</v>
      </c>
      <c r="J42" s="15">
        <f t="shared" si="12"/>
        <v>90706</v>
      </c>
      <c r="K42" s="15">
        <f t="shared" si="12"/>
        <v>5266.8</v>
      </c>
      <c r="L42" s="15">
        <f t="shared" si="12"/>
        <v>305821.75</v>
      </c>
      <c r="M42" s="15">
        <f t="shared" si="12"/>
        <v>15783.57</v>
      </c>
      <c r="N42" s="15">
        <f t="shared" si="12"/>
        <v>3058.2174999999997</v>
      </c>
      <c r="O42" s="15">
        <f t="shared" si="12"/>
        <v>8262</v>
      </c>
      <c r="P42" s="15">
        <f t="shared" si="12"/>
        <v>5203.7824999999993</v>
      </c>
    </row>
    <row r="43" spans="1:16" ht="15.75" thickBot="1" x14ac:dyDescent="0.3">
      <c r="A43" s="104" t="s">
        <v>45</v>
      </c>
      <c r="B43" s="104"/>
      <c r="C43" s="104"/>
      <c r="D43" s="15">
        <f>D23+D24+D25+D26+D27+D28+D29+D30</f>
        <v>34000</v>
      </c>
      <c r="E43" s="15">
        <f t="shared" ref="E43:P43" si="13">E23+E24+E25+E26+E27+E28+E29+E30</f>
        <v>23879</v>
      </c>
      <c r="F43" s="15">
        <f t="shared" si="13"/>
        <v>161183.25</v>
      </c>
      <c r="G43" s="15">
        <f t="shared" si="13"/>
        <v>7880.07</v>
      </c>
      <c r="H43" s="15">
        <f t="shared" si="13"/>
        <v>0</v>
      </c>
      <c r="I43" s="15">
        <f t="shared" si="13"/>
        <v>11783</v>
      </c>
      <c r="J43" s="15">
        <f t="shared" si="13"/>
        <v>91318.25</v>
      </c>
      <c r="K43" s="15">
        <f t="shared" si="13"/>
        <v>5302.35</v>
      </c>
      <c r="L43" s="15">
        <f t="shared" si="13"/>
        <v>252501.5</v>
      </c>
      <c r="M43" s="15">
        <f t="shared" si="13"/>
        <v>13182.419999999998</v>
      </c>
      <c r="N43" s="15">
        <f t="shared" si="13"/>
        <v>2525.0150000000003</v>
      </c>
      <c r="O43" s="15">
        <f t="shared" si="13"/>
        <v>3087</v>
      </c>
      <c r="P43" s="15">
        <f t="shared" si="13"/>
        <v>561.9849999999999</v>
      </c>
    </row>
    <row r="44" spans="1:16" ht="15.75" thickBot="1" x14ac:dyDescent="0.3">
      <c r="A44" s="104" t="s">
        <v>46</v>
      </c>
      <c r="B44" s="104"/>
      <c r="C44" s="104"/>
      <c r="D44" s="15">
        <f>D31+D32+D33+D34+D35+D36+D37+D38</f>
        <v>17000</v>
      </c>
      <c r="E44" s="15">
        <f t="shared" ref="E44:P44" si="14">E31+E32+E33+E34+E35+E36+E37+E38</f>
        <v>21230</v>
      </c>
      <c r="F44" s="15">
        <f t="shared" si="14"/>
        <v>143302.5</v>
      </c>
      <c r="G44" s="15">
        <f t="shared" si="14"/>
        <v>7005.9000000000005</v>
      </c>
      <c r="H44" s="15">
        <f t="shared" si="14"/>
        <v>17000</v>
      </c>
      <c r="I44" s="15">
        <f t="shared" si="14"/>
        <v>8317</v>
      </c>
      <c r="J44" s="15">
        <f t="shared" si="14"/>
        <v>64456.75</v>
      </c>
      <c r="K44" s="15">
        <f t="shared" si="14"/>
        <v>3742.65</v>
      </c>
      <c r="L44" s="15">
        <f t="shared" si="14"/>
        <v>207759.25</v>
      </c>
      <c r="M44" s="15">
        <f t="shared" si="14"/>
        <v>10748.55</v>
      </c>
      <c r="N44" s="15">
        <f t="shared" si="14"/>
        <v>2077.5925000000002</v>
      </c>
      <c r="O44" s="15">
        <f t="shared" si="14"/>
        <v>2858</v>
      </c>
      <c r="P44" s="15">
        <f t="shared" si="14"/>
        <v>780.40750000000003</v>
      </c>
    </row>
    <row r="46" spans="1:16" x14ac:dyDescent="0.2">
      <c r="E46" s="31"/>
      <c r="I46" s="31"/>
    </row>
    <row r="47" spans="1:16" ht="15" x14ac:dyDescent="0.25">
      <c r="E47" s="30"/>
      <c r="I47" s="30"/>
    </row>
  </sheetData>
  <mergeCells count="15">
    <mergeCell ref="A41:C41"/>
    <mergeCell ref="A42:C42"/>
    <mergeCell ref="A43:C43"/>
    <mergeCell ref="A44:C44"/>
    <mergeCell ref="G3:I3"/>
    <mergeCell ref="A39:C39"/>
    <mergeCell ref="D6:G6"/>
    <mergeCell ref="H6:K6"/>
    <mergeCell ref="N6:O6"/>
    <mergeCell ref="P6:P7"/>
    <mergeCell ref="A6:A7"/>
    <mergeCell ref="B6:B7"/>
    <mergeCell ref="C6:C7"/>
    <mergeCell ref="L6:L7"/>
    <mergeCell ref="M6:M7"/>
  </mergeCells>
  <conditionalFormatting sqref="P8:P38">
    <cfRule type="cellIs" dxfId="1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7"/>
  <sheetViews>
    <sheetView rightToLeft="1" zoomScale="68" zoomScaleNormal="68" workbookViewId="0">
      <pane ySplit="7" topLeftCell="A8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22" max="22" width="9" style="11"/>
  </cols>
  <sheetData>
    <row r="3" spans="1:22" ht="23.25" x14ac:dyDescent="0.35">
      <c r="I3" s="135" t="s">
        <v>31</v>
      </c>
      <c r="J3" s="135"/>
    </row>
    <row r="5" spans="1:22" ht="15" thickBot="1" x14ac:dyDescent="0.25"/>
    <row r="6" spans="1:22" ht="15.75" thickBot="1" x14ac:dyDescent="0.25">
      <c r="A6" s="97" t="s">
        <v>0</v>
      </c>
      <c r="B6" s="97" t="s">
        <v>1</v>
      </c>
      <c r="C6" s="97" t="s">
        <v>11</v>
      </c>
      <c r="D6" s="138" t="s">
        <v>3</v>
      </c>
      <c r="E6" s="139"/>
      <c r="F6" s="139"/>
      <c r="G6" s="140"/>
      <c r="H6" s="138" t="s">
        <v>4</v>
      </c>
      <c r="I6" s="139"/>
      <c r="J6" s="139"/>
      <c r="K6" s="140"/>
      <c r="L6" s="138" t="s">
        <v>5</v>
      </c>
      <c r="M6" s="139"/>
      <c r="N6" s="139"/>
      <c r="O6" s="140"/>
      <c r="P6" s="136" t="s">
        <v>40</v>
      </c>
      <c r="Q6" s="136" t="s">
        <v>42</v>
      </c>
      <c r="R6" s="138" t="s">
        <v>6</v>
      </c>
      <c r="S6" s="140"/>
      <c r="T6" s="134" t="s">
        <v>7</v>
      </c>
      <c r="V6"/>
    </row>
    <row r="7" spans="1:22" ht="32.25" customHeight="1" thickBot="1" x14ac:dyDescent="0.25">
      <c r="A7" s="98"/>
      <c r="B7" s="98"/>
      <c r="C7" s="98"/>
      <c r="D7" s="13" t="s">
        <v>48</v>
      </c>
      <c r="E7" s="1" t="s">
        <v>49</v>
      </c>
      <c r="F7" s="1" t="s">
        <v>8</v>
      </c>
      <c r="G7" s="1" t="s">
        <v>9</v>
      </c>
      <c r="H7" s="13" t="s">
        <v>48</v>
      </c>
      <c r="I7" s="1" t="s">
        <v>49</v>
      </c>
      <c r="J7" s="1" t="s">
        <v>8</v>
      </c>
      <c r="K7" s="1" t="s">
        <v>9</v>
      </c>
      <c r="L7" s="13" t="s">
        <v>48</v>
      </c>
      <c r="M7" s="1" t="s">
        <v>49</v>
      </c>
      <c r="N7" s="1" t="s">
        <v>8</v>
      </c>
      <c r="O7" s="1" t="s">
        <v>9</v>
      </c>
      <c r="P7" s="137"/>
      <c r="Q7" s="137"/>
      <c r="R7" s="1" t="s">
        <v>10</v>
      </c>
      <c r="S7" s="7" t="s">
        <v>50</v>
      </c>
      <c r="T7" s="134"/>
      <c r="V7"/>
    </row>
    <row r="8" spans="1:22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الصباحي'!$L$20*1000</f>
        <v>0</v>
      </c>
      <c r="E8" s="2">
        <f>[2]المبيعات!$F$19</f>
        <v>2876</v>
      </c>
      <c r="F8" s="3">
        <f t="shared" ref="F8:F23" si="0">E8*6.75</f>
        <v>19413</v>
      </c>
      <c r="G8" s="3">
        <f>E8*0.33</f>
        <v>949.08</v>
      </c>
      <c r="H8" s="3">
        <f>'[2]التمام الصباحي'!$R$20*1000</f>
        <v>0</v>
      </c>
      <c r="I8" s="2">
        <f>[2]المبيعات!$I$19</f>
        <v>1201</v>
      </c>
      <c r="J8" s="3">
        <f t="shared" ref="J8:J23" si="1">I8*7.75</f>
        <v>9307.75</v>
      </c>
      <c r="K8" s="3">
        <f>I8*0.45</f>
        <v>540.45000000000005</v>
      </c>
      <c r="L8" s="3">
        <f>'[2]التمام الصباحي'!$X$20*1000</f>
        <v>0</v>
      </c>
      <c r="M8" s="2">
        <f>[2]المبيعات!$L$19</f>
        <v>3076</v>
      </c>
      <c r="N8" s="3">
        <f t="shared" ref="N8:N23" si="2">M8*5.5</f>
        <v>16918</v>
      </c>
      <c r="O8" s="3">
        <f>M8*0.26</f>
        <v>799.76</v>
      </c>
      <c r="P8" s="8">
        <f t="shared" ref="P8:P37" si="3">F8+J8+N8</f>
        <v>45638.75</v>
      </c>
      <c r="Q8" s="8">
        <f t="shared" ref="Q8:Q37" si="4">G8+K8+O8</f>
        <v>2289.29</v>
      </c>
      <c r="R8" s="3">
        <f>(F8+J8+N8)/100</f>
        <v>456.38749999999999</v>
      </c>
      <c r="S8" s="32">
        <f>[2]المبيعات!$P$19</f>
        <v>800</v>
      </c>
      <c r="T8" s="12">
        <f t="shared" ref="T8:T38" si="5">S8-R8</f>
        <v>343.61250000000001</v>
      </c>
      <c r="V8"/>
    </row>
    <row r="9" spans="1:22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الصباحي'!$L$20*1000</f>
        <v>17000</v>
      </c>
      <c r="E9" s="2">
        <f>[3]المبيعات!$F$19</f>
        <v>7799</v>
      </c>
      <c r="F9" s="3">
        <f t="shared" si="0"/>
        <v>52643.25</v>
      </c>
      <c r="G9" s="3">
        <f t="shared" ref="G9:G38" si="6">E9*0.33</f>
        <v>2573.67</v>
      </c>
      <c r="H9" s="3">
        <f>'[3]التمام الصباحي'!$R$20*1000</f>
        <v>0</v>
      </c>
      <c r="I9" s="2">
        <f>[3]المبيعات!$I$19</f>
        <v>2191</v>
      </c>
      <c r="J9" s="3">
        <f t="shared" si="1"/>
        <v>16980.25</v>
      </c>
      <c r="K9" s="3">
        <f t="shared" ref="K9:K38" si="7">I9*0.45</f>
        <v>985.95</v>
      </c>
      <c r="L9" s="3">
        <f>'[3]التمام الصباحي'!$X$20*1000</f>
        <v>34000</v>
      </c>
      <c r="M9" s="2">
        <f>[3]المبيعات!$L$19</f>
        <v>12693</v>
      </c>
      <c r="N9" s="3">
        <f t="shared" si="2"/>
        <v>69811.5</v>
      </c>
      <c r="O9" s="3">
        <f t="shared" ref="O9:O38" si="8">M9*0.26</f>
        <v>3300.1800000000003</v>
      </c>
      <c r="P9" s="8">
        <f t="shared" si="3"/>
        <v>139435</v>
      </c>
      <c r="Q9" s="8">
        <f t="shared" si="4"/>
        <v>6859.8</v>
      </c>
      <c r="R9" s="3">
        <f t="shared" ref="R9:R37" si="9">(F9+J9+N9)/100</f>
        <v>1394.35</v>
      </c>
      <c r="S9" s="9">
        <f>[3]المبيعات!$P$19</f>
        <v>2560</v>
      </c>
      <c r="T9" s="12">
        <f t="shared" si="5"/>
        <v>1165.6500000000001</v>
      </c>
      <c r="V9"/>
    </row>
    <row r="10" spans="1:22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الصباحي'!$L$20*1000</f>
        <v>0</v>
      </c>
      <c r="E10" s="2">
        <f>[4]المبيعات!$F$19</f>
        <v>3008</v>
      </c>
      <c r="F10" s="3">
        <f t="shared" si="0"/>
        <v>20304</v>
      </c>
      <c r="G10" s="3">
        <f t="shared" si="6"/>
        <v>992.6400000000001</v>
      </c>
      <c r="H10" s="3">
        <f>'[4]التمام الصباحي'!$R$20*1000</f>
        <v>0</v>
      </c>
      <c r="I10" s="2">
        <f>[4]المبيعات!$I$19</f>
        <v>953</v>
      </c>
      <c r="J10" s="3">
        <f t="shared" si="1"/>
        <v>7385.75</v>
      </c>
      <c r="K10" s="3">
        <f t="shared" si="7"/>
        <v>428.85</v>
      </c>
      <c r="L10" s="3">
        <f>'[4]التمام الصباحي'!$X$20*1000</f>
        <v>0</v>
      </c>
      <c r="M10" s="2">
        <f>[4]المبيعات!$L$19</f>
        <v>8081</v>
      </c>
      <c r="N10" s="3">
        <f t="shared" si="2"/>
        <v>44445.5</v>
      </c>
      <c r="O10" s="3">
        <f t="shared" si="8"/>
        <v>2101.06</v>
      </c>
      <c r="P10" s="8">
        <f t="shared" si="3"/>
        <v>72135.25</v>
      </c>
      <c r="Q10" s="8">
        <f t="shared" si="4"/>
        <v>3522.55</v>
      </c>
      <c r="R10" s="3">
        <f t="shared" si="9"/>
        <v>721.35249999999996</v>
      </c>
      <c r="S10" s="9">
        <f>[4]المبيعات!$P$19</f>
        <v>1370</v>
      </c>
      <c r="T10" s="12">
        <f t="shared" si="5"/>
        <v>648.64750000000004</v>
      </c>
      <c r="V10"/>
    </row>
    <row r="11" spans="1:22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الصباحي'!$L$20*1000</f>
        <v>0</v>
      </c>
      <c r="E11" s="2">
        <f>[5]المبيعات!$F$19</f>
        <v>4164</v>
      </c>
      <c r="F11" s="3">
        <f t="shared" si="0"/>
        <v>28107</v>
      </c>
      <c r="G11" s="3">
        <f t="shared" si="6"/>
        <v>1374.1200000000001</v>
      </c>
      <c r="H11" s="3">
        <f>'[5]التمام الصباحي'!$R$20*1000</f>
        <v>0</v>
      </c>
      <c r="I11" s="2">
        <f>[5]المبيعات!$I$19</f>
        <v>674</v>
      </c>
      <c r="J11" s="3">
        <f t="shared" si="1"/>
        <v>5223.5</v>
      </c>
      <c r="K11" s="3">
        <f t="shared" si="7"/>
        <v>303.3</v>
      </c>
      <c r="L11" s="3">
        <f>'[5]التمام الصباحي'!$X$20*1000</f>
        <v>0</v>
      </c>
      <c r="M11" s="2">
        <f>[5]المبيعات!$L$19</f>
        <v>7673</v>
      </c>
      <c r="N11" s="3">
        <f t="shared" si="2"/>
        <v>42201.5</v>
      </c>
      <c r="O11" s="3">
        <f t="shared" si="8"/>
        <v>1994.98</v>
      </c>
      <c r="P11" s="8">
        <f t="shared" si="3"/>
        <v>75532</v>
      </c>
      <c r="Q11" s="8">
        <f t="shared" si="4"/>
        <v>3672.4</v>
      </c>
      <c r="R11" s="3">
        <f t="shared" si="9"/>
        <v>755.32</v>
      </c>
      <c r="S11" s="9">
        <f>[5]المبيعات!$P$19</f>
        <v>1410</v>
      </c>
      <c r="T11" s="12">
        <f t="shared" si="5"/>
        <v>654.67999999999995</v>
      </c>
      <c r="V11"/>
    </row>
    <row r="12" spans="1:22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الصباحي'!$L$20*1000</f>
        <v>17000</v>
      </c>
      <c r="E12" s="2">
        <f>[6]المبيعات!$F$19</f>
        <v>3731</v>
      </c>
      <c r="F12" s="3">
        <f t="shared" si="0"/>
        <v>25184.25</v>
      </c>
      <c r="G12" s="3">
        <f t="shared" si="6"/>
        <v>1231.23</v>
      </c>
      <c r="H12" s="3">
        <f>'[6]التمام الصباحي'!$R$20*1000</f>
        <v>0</v>
      </c>
      <c r="I12" s="2">
        <f>[6]المبيعات!$I$19</f>
        <v>1063</v>
      </c>
      <c r="J12" s="3">
        <f t="shared" si="1"/>
        <v>8238.25</v>
      </c>
      <c r="K12" s="3">
        <f t="shared" si="7"/>
        <v>478.35</v>
      </c>
      <c r="L12" s="3">
        <f>'[6]التمام الصباحي'!$X$20*1000</f>
        <v>34000</v>
      </c>
      <c r="M12" s="2">
        <f>[6]المبيعات!$L$19</f>
        <v>7108</v>
      </c>
      <c r="N12" s="3">
        <f t="shared" si="2"/>
        <v>39094</v>
      </c>
      <c r="O12" s="3">
        <f t="shared" si="8"/>
        <v>1848.0800000000002</v>
      </c>
      <c r="P12" s="8">
        <f t="shared" si="3"/>
        <v>72516.5</v>
      </c>
      <c r="Q12" s="8">
        <f t="shared" si="4"/>
        <v>3557.66</v>
      </c>
      <c r="R12" s="3">
        <f t="shared" si="9"/>
        <v>725.16499999999996</v>
      </c>
      <c r="S12" s="9">
        <f>[6]المبيعات!$P$19</f>
        <v>1338</v>
      </c>
      <c r="T12" s="12">
        <f t="shared" si="5"/>
        <v>612.83500000000004</v>
      </c>
      <c r="V12"/>
    </row>
    <row r="13" spans="1:22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الصباحي'!$L$20*1000</f>
        <v>0</v>
      </c>
      <c r="E13" s="2">
        <f>[7]المبيعات!$F$19</f>
        <v>4219</v>
      </c>
      <c r="F13" s="3">
        <f t="shared" si="0"/>
        <v>28478.25</v>
      </c>
      <c r="G13" s="3">
        <f t="shared" si="6"/>
        <v>1392.27</v>
      </c>
      <c r="H13" s="3">
        <f>'[7]التمام الصباحي'!$R$20*1000</f>
        <v>0</v>
      </c>
      <c r="I13" s="2">
        <f>[7]المبيعات!$I$19</f>
        <v>1492</v>
      </c>
      <c r="J13" s="3">
        <f t="shared" si="1"/>
        <v>11563</v>
      </c>
      <c r="K13" s="3">
        <f t="shared" si="7"/>
        <v>671.4</v>
      </c>
      <c r="L13" s="3">
        <f>'[7]التمام الصباحي'!$X$20*1000</f>
        <v>0</v>
      </c>
      <c r="M13" s="2">
        <f>[7]المبيعات!$L$19</f>
        <v>5947</v>
      </c>
      <c r="N13" s="3">
        <f t="shared" si="2"/>
        <v>32708.5</v>
      </c>
      <c r="O13" s="3">
        <f t="shared" si="8"/>
        <v>1546.22</v>
      </c>
      <c r="P13" s="8">
        <f t="shared" si="3"/>
        <v>72749.75</v>
      </c>
      <c r="Q13" s="8">
        <f t="shared" si="4"/>
        <v>3609.8900000000003</v>
      </c>
      <c r="R13" s="3">
        <f t="shared" si="9"/>
        <v>727.49749999999995</v>
      </c>
      <c r="S13" s="9">
        <f>[7]المبيعات!$P$19</f>
        <v>1315</v>
      </c>
      <c r="T13" s="12">
        <f t="shared" si="5"/>
        <v>587.50250000000005</v>
      </c>
      <c r="V13"/>
    </row>
    <row r="14" spans="1:22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الصباحي'!$L$20*1000</f>
        <v>0</v>
      </c>
      <c r="E14" s="2">
        <f>[8]المبيعات!$F$19</f>
        <v>3128</v>
      </c>
      <c r="F14" s="3">
        <f t="shared" si="0"/>
        <v>21114</v>
      </c>
      <c r="G14" s="3">
        <f t="shared" si="6"/>
        <v>1032.24</v>
      </c>
      <c r="H14" s="3">
        <f>'[8]التمام الصباحي'!$R$20*1000</f>
        <v>0</v>
      </c>
      <c r="I14" s="2">
        <f>[8]المبيعات!$I$19</f>
        <v>1203</v>
      </c>
      <c r="J14" s="3">
        <f t="shared" si="1"/>
        <v>9323.25</v>
      </c>
      <c r="K14" s="3">
        <f t="shared" si="7"/>
        <v>541.35</v>
      </c>
      <c r="L14" s="3">
        <f>'[8]التمام الصباحي'!$X$20*1000</f>
        <v>0</v>
      </c>
      <c r="M14" s="2">
        <f>[8]المبيعات!$L$19</f>
        <v>5902</v>
      </c>
      <c r="N14" s="3">
        <f t="shared" si="2"/>
        <v>32461</v>
      </c>
      <c r="O14" s="3">
        <f t="shared" si="8"/>
        <v>1534.52</v>
      </c>
      <c r="P14" s="8">
        <f t="shared" si="3"/>
        <v>62898.25</v>
      </c>
      <c r="Q14" s="8">
        <f t="shared" si="4"/>
        <v>3108.11</v>
      </c>
      <c r="R14" s="3">
        <f t="shared" si="9"/>
        <v>628.98249999999996</v>
      </c>
      <c r="S14" s="9">
        <f>[8]المبيعات!$P$19</f>
        <v>1150</v>
      </c>
      <c r="T14" s="12">
        <f t="shared" si="5"/>
        <v>521.01750000000004</v>
      </c>
      <c r="V14"/>
    </row>
    <row r="15" spans="1:22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الصباحي'!$L$20*1000</f>
        <v>0</v>
      </c>
      <c r="E15" s="2">
        <f>[9]المبيعات!$F$19</f>
        <v>4367</v>
      </c>
      <c r="F15" s="3">
        <f t="shared" si="0"/>
        <v>29477.25</v>
      </c>
      <c r="G15" s="3">
        <f t="shared" si="6"/>
        <v>1441.1100000000001</v>
      </c>
      <c r="H15" s="3">
        <f>'[9]التمام الصباحي'!$R$20*1000</f>
        <v>0</v>
      </c>
      <c r="I15" s="2">
        <f>[9]المبيعات!$I$19</f>
        <v>1054</v>
      </c>
      <c r="J15" s="3">
        <f t="shared" si="1"/>
        <v>8168.5</v>
      </c>
      <c r="K15" s="3">
        <f t="shared" si="7"/>
        <v>474.3</v>
      </c>
      <c r="L15" s="3">
        <f>'[9]التمام الصباحي'!$X$20*1000</f>
        <v>0</v>
      </c>
      <c r="M15" s="2">
        <f>[9]المبيعات!$L$19</f>
        <v>6771</v>
      </c>
      <c r="N15" s="3">
        <f t="shared" si="2"/>
        <v>37240.5</v>
      </c>
      <c r="O15" s="3">
        <f t="shared" si="8"/>
        <v>1760.46</v>
      </c>
      <c r="P15" s="8">
        <f t="shared" si="3"/>
        <v>74886.25</v>
      </c>
      <c r="Q15" s="8">
        <f t="shared" si="4"/>
        <v>3675.87</v>
      </c>
      <c r="R15" s="3">
        <f t="shared" si="9"/>
        <v>748.86249999999995</v>
      </c>
      <c r="S15" s="9">
        <f>[9]المبيعات!$P$19</f>
        <v>1373</v>
      </c>
      <c r="T15" s="12">
        <f t="shared" si="5"/>
        <v>624.13750000000005</v>
      </c>
      <c r="V15"/>
    </row>
    <row r="16" spans="1:22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الصباحي'!$L$20*1000</f>
        <v>0</v>
      </c>
      <c r="E16" s="2">
        <f>[10]المبيعات!$F$19</f>
        <v>3816</v>
      </c>
      <c r="F16" s="3">
        <f t="shared" si="0"/>
        <v>25758</v>
      </c>
      <c r="G16" s="3">
        <f t="shared" si="6"/>
        <v>1259.28</v>
      </c>
      <c r="H16" s="3">
        <f>'[10]التمام الصباحي'!$R$20*1000</f>
        <v>0</v>
      </c>
      <c r="I16" s="2">
        <f>[10]المبيعات!$I$19</f>
        <v>1093</v>
      </c>
      <c r="J16" s="3">
        <f t="shared" si="1"/>
        <v>8470.75</v>
      </c>
      <c r="K16" s="3">
        <f t="shared" si="7"/>
        <v>491.85</v>
      </c>
      <c r="L16" s="3">
        <f>'[10]التمام الصباحي'!$X$20*1000</f>
        <v>0</v>
      </c>
      <c r="M16" s="2">
        <f>[10]المبيعات!$L$19</f>
        <v>8090</v>
      </c>
      <c r="N16" s="3">
        <f t="shared" si="2"/>
        <v>44495</v>
      </c>
      <c r="O16" s="3">
        <f t="shared" si="8"/>
        <v>2103.4</v>
      </c>
      <c r="P16" s="8">
        <f t="shared" si="3"/>
        <v>78723.75</v>
      </c>
      <c r="Q16" s="8">
        <f t="shared" si="4"/>
        <v>3854.53</v>
      </c>
      <c r="R16" s="3">
        <f t="shared" si="9"/>
        <v>787.23749999999995</v>
      </c>
      <c r="S16" s="9">
        <f>[10]المبيعات!$P$19</f>
        <v>1421</v>
      </c>
      <c r="T16" s="12">
        <f t="shared" si="5"/>
        <v>633.76250000000005</v>
      </c>
      <c r="V16"/>
    </row>
    <row r="17" spans="1:22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الصباحي'!$L$20*1000</f>
        <v>0</v>
      </c>
      <c r="E17" s="2">
        <f>[11]المبيعات!$F$19</f>
        <v>3845</v>
      </c>
      <c r="F17" s="3">
        <f t="shared" si="0"/>
        <v>25953.75</v>
      </c>
      <c r="G17" s="3">
        <f t="shared" si="6"/>
        <v>1268.8500000000001</v>
      </c>
      <c r="H17" s="3">
        <f>'[11]التمام الصباحي'!$R$20*1000</f>
        <v>0</v>
      </c>
      <c r="I17" s="2">
        <f>[11]المبيعات!$I$19</f>
        <v>1139</v>
      </c>
      <c r="J17" s="3">
        <f t="shared" si="1"/>
        <v>8827.25</v>
      </c>
      <c r="K17" s="3">
        <f t="shared" si="7"/>
        <v>512.55000000000007</v>
      </c>
      <c r="L17" s="3">
        <f>'[11]التمام الصباحي'!$X$20*1000</f>
        <v>0</v>
      </c>
      <c r="M17" s="2">
        <f>[11]المبيعات!$L$19</f>
        <v>7460</v>
      </c>
      <c r="N17" s="3">
        <f t="shared" si="2"/>
        <v>41030</v>
      </c>
      <c r="O17" s="3">
        <f t="shared" si="8"/>
        <v>1939.6000000000001</v>
      </c>
      <c r="P17" s="8">
        <f t="shared" si="3"/>
        <v>75811</v>
      </c>
      <c r="Q17" s="8">
        <f t="shared" si="4"/>
        <v>3721</v>
      </c>
      <c r="R17" s="3">
        <f t="shared" si="9"/>
        <v>758.11</v>
      </c>
      <c r="S17" s="9">
        <f>[11]المبيعات!$P$19</f>
        <v>1421</v>
      </c>
      <c r="T17" s="12">
        <f t="shared" si="5"/>
        <v>662.89</v>
      </c>
      <c r="V17"/>
    </row>
    <row r="18" spans="1:22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الصباحي'!$L$20*1000</f>
        <v>17000</v>
      </c>
      <c r="E18" s="2">
        <f>[12]المبيعات!$F$19</f>
        <v>2575</v>
      </c>
      <c r="F18" s="3">
        <f t="shared" si="0"/>
        <v>17381.25</v>
      </c>
      <c r="G18" s="3">
        <f t="shared" si="6"/>
        <v>849.75</v>
      </c>
      <c r="H18" s="3">
        <f>'[12]التمام الصباحي'!$R$20*1000</f>
        <v>0</v>
      </c>
      <c r="I18" s="2">
        <f>[12]المبيعات!$I$19</f>
        <v>682</v>
      </c>
      <c r="J18" s="3">
        <f t="shared" si="1"/>
        <v>5285.5</v>
      </c>
      <c r="K18" s="3">
        <f t="shared" si="7"/>
        <v>306.90000000000003</v>
      </c>
      <c r="L18" s="3">
        <f>'[12]التمام الصباحي'!$X$20*1000</f>
        <v>34000</v>
      </c>
      <c r="M18" s="2">
        <f>[12]المبيعات!$L$19</f>
        <v>6362</v>
      </c>
      <c r="N18" s="3">
        <f t="shared" si="2"/>
        <v>34991</v>
      </c>
      <c r="O18" s="3">
        <f t="shared" si="8"/>
        <v>1654.1200000000001</v>
      </c>
      <c r="P18" s="8">
        <f t="shared" si="3"/>
        <v>57657.75</v>
      </c>
      <c r="Q18" s="8">
        <f t="shared" si="4"/>
        <v>2810.7700000000004</v>
      </c>
      <c r="R18" s="3">
        <f t="shared" si="9"/>
        <v>576.57749999999999</v>
      </c>
      <c r="S18" s="9">
        <f>[12]المبيعات!$P$19</f>
        <v>1105</v>
      </c>
      <c r="T18" s="12">
        <f t="shared" si="5"/>
        <v>528.42250000000001</v>
      </c>
      <c r="V18"/>
    </row>
    <row r="19" spans="1:22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الصباحي'!$L$20*1000</f>
        <v>0</v>
      </c>
      <c r="E19" s="2">
        <f>[13]المبيعات!$F$19</f>
        <v>3216</v>
      </c>
      <c r="F19" s="3">
        <f t="shared" si="0"/>
        <v>21708</v>
      </c>
      <c r="G19" s="3">
        <f t="shared" si="6"/>
        <v>1061.28</v>
      </c>
      <c r="H19" s="3">
        <f>'[13]التمام الصباحي'!$R$20*1000</f>
        <v>0</v>
      </c>
      <c r="I19" s="2">
        <f>[13]المبيعات!$I$19</f>
        <v>1051</v>
      </c>
      <c r="J19" s="3">
        <f t="shared" si="1"/>
        <v>8145.25</v>
      </c>
      <c r="K19" s="3">
        <f t="shared" si="7"/>
        <v>472.95</v>
      </c>
      <c r="L19" s="3">
        <f>'[13]التمام الصباحي'!$X$20*1000</f>
        <v>0</v>
      </c>
      <c r="M19" s="2">
        <f>[13]المبيعات!$L$19</f>
        <v>7540</v>
      </c>
      <c r="N19" s="3">
        <f t="shared" si="2"/>
        <v>41470</v>
      </c>
      <c r="O19" s="3">
        <f t="shared" si="8"/>
        <v>1960.4</v>
      </c>
      <c r="P19" s="8">
        <f t="shared" si="3"/>
        <v>71323.25</v>
      </c>
      <c r="Q19" s="8">
        <f t="shared" si="4"/>
        <v>3494.63</v>
      </c>
      <c r="R19" s="3">
        <f t="shared" si="9"/>
        <v>713.23249999999996</v>
      </c>
      <c r="S19" s="9">
        <f>[13]المبيعات!$P$19</f>
        <v>1359</v>
      </c>
      <c r="T19" s="12">
        <f t="shared" si="5"/>
        <v>645.76750000000004</v>
      </c>
      <c r="V19"/>
    </row>
    <row r="20" spans="1:22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الصباحي'!$L$20*1000</f>
        <v>0</v>
      </c>
      <c r="E20" s="2">
        <f>[14]المبيعات!$F$19</f>
        <v>4426</v>
      </c>
      <c r="F20" s="3">
        <f t="shared" si="0"/>
        <v>29875.5</v>
      </c>
      <c r="G20" s="3">
        <f t="shared" si="6"/>
        <v>1460.5800000000002</v>
      </c>
      <c r="H20" s="3">
        <f>'[14]التمام الصباحي'!$R$20*1000</f>
        <v>0</v>
      </c>
      <c r="I20" s="2">
        <f>[14]المبيعات!$I$19</f>
        <v>1078</v>
      </c>
      <c r="J20" s="3">
        <f t="shared" si="1"/>
        <v>8354.5</v>
      </c>
      <c r="K20" s="3">
        <f t="shared" si="7"/>
        <v>485.1</v>
      </c>
      <c r="L20" s="3">
        <f>'[14]التمام الصباحي'!$X$20*1000</f>
        <v>0</v>
      </c>
      <c r="M20" s="2">
        <f>[14]المبيعات!$L$19</f>
        <v>7481</v>
      </c>
      <c r="N20" s="3">
        <f t="shared" si="2"/>
        <v>41145.5</v>
      </c>
      <c r="O20" s="3">
        <f t="shared" si="8"/>
        <v>1945.0600000000002</v>
      </c>
      <c r="P20" s="8">
        <f t="shared" si="3"/>
        <v>79375.5</v>
      </c>
      <c r="Q20" s="8">
        <f t="shared" si="4"/>
        <v>3890.7400000000007</v>
      </c>
      <c r="R20" s="3">
        <f t="shared" si="9"/>
        <v>793.755</v>
      </c>
      <c r="S20" s="9">
        <f>[14]المبيعات!$P$19</f>
        <v>1450</v>
      </c>
      <c r="T20" s="12">
        <f t="shared" si="5"/>
        <v>656.245</v>
      </c>
      <c r="V20"/>
    </row>
    <row r="21" spans="1:22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الصباحي'!$L$20*1000</f>
        <v>17000</v>
      </c>
      <c r="E21" s="2">
        <f>[15]المبيعات!$F$19</f>
        <v>0</v>
      </c>
      <c r="F21" s="3">
        <f t="shared" si="0"/>
        <v>0</v>
      </c>
      <c r="G21" s="3">
        <f t="shared" si="6"/>
        <v>0</v>
      </c>
      <c r="H21" s="3">
        <f>'[15]التمام الصباحي'!$R$20*1000</f>
        <v>17000</v>
      </c>
      <c r="I21" s="2">
        <f>[15]المبيعات!$I$19</f>
        <v>0</v>
      </c>
      <c r="J21" s="3">
        <f t="shared" si="1"/>
        <v>0</v>
      </c>
      <c r="K21" s="3">
        <f t="shared" si="7"/>
        <v>0</v>
      </c>
      <c r="L21" s="3">
        <f>'[15]التمام الصباحي'!$X$20*1000</f>
        <v>17000</v>
      </c>
      <c r="M21" s="2">
        <f>[15]المبيعات!$L$19</f>
        <v>0</v>
      </c>
      <c r="N21" s="3">
        <f t="shared" si="2"/>
        <v>0</v>
      </c>
      <c r="O21" s="3">
        <f t="shared" si="8"/>
        <v>0</v>
      </c>
      <c r="P21" s="8">
        <f t="shared" si="3"/>
        <v>0</v>
      </c>
      <c r="Q21" s="8">
        <f t="shared" si="4"/>
        <v>0</v>
      </c>
      <c r="R21" s="3">
        <f t="shared" si="9"/>
        <v>0</v>
      </c>
      <c r="S21" s="9">
        <f>[15]المبيعات!$P$19</f>
        <v>0</v>
      </c>
      <c r="T21" s="12">
        <f t="shared" si="5"/>
        <v>0</v>
      </c>
      <c r="V21"/>
    </row>
    <row r="22" spans="1:22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الصباحي'!$L$20*1000</f>
        <v>0</v>
      </c>
      <c r="E22" s="2">
        <f>[16]المبيعات!$F$19</f>
        <v>3872</v>
      </c>
      <c r="F22" s="3">
        <f t="shared" si="0"/>
        <v>26136</v>
      </c>
      <c r="G22" s="3">
        <f t="shared" si="6"/>
        <v>1277.76</v>
      </c>
      <c r="H22" s="3">
        <f>'[16]التمام الصباحي'!$R$20*1000</f>
        <v>0</v>
      </c>
      <c r="I22" s="2">
        <f>[16]المبيعات!$I$19</f>
        <v>1127</v>
      </c>
      <c r="J22" s="3">
        <f t="shared" si="1"/>
        <v>8734.25</v>
      </c>
      <c r="K22" s="3">
        <f t="shared" si="7"/>
        <v>507.15000000000003</v>
      </c>
      <c r="L22" s="3">
        <f>'[16]التمام الصباحي'!$X$20*1000</f>
        <v>0</v>
      </c>
      <c r="M22" s="2">
        <f>[16]المبيعات!$L$19</f>
        <v>7077</v>
      </c>
      <c r="N22" s="3">
        <f t="shared" si="2"/>
        <v>38923.5</v>
      </c>
      <c r="O22" s="3">
        <f t="shared" si="8"/>
        <v>1840.02</v>
      </c>
      <c r="P22" s="8">
        <f t="shared" si="3"/>
        <v>73793.75</v>
      </c>
      <c r="Q22" s="8">
        <f t="shared" si="4"/>
        <v>3624.9300000000003</v>
      </c>
      <c r="R22" s="3">
        <f t="shared" si="9"/>
        <v>737.9375</v>
      </c>
      <c r="S22" s="9">
        <f>[16]المبيعات!$P$19</f>
        <v>1340</v>
      </c>
      <c r="T22" s="12">
        <f t="shared" si="5"/>
        <v>602.0625</v>
      </c>
      <c r="V22"/>
    </row>
    <row r="23" spans="1:22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الصباحي'!$L$20*1000</f>
        <v>0</v>
      </c>
      <c r="E23" s="2">
        <f>[17]المبيعات!$F$19</f>
        <v>3292</v>
      </c>
      <c r="F23" s="3">
        <f t="shared" si="0"/>
        <v>22221</v>
      </c>
      <c r="G23" s="3">
        <f t="shared" si="6"/>
        <v>1086.3600000000001</v>
      </c>
      <c r="H23" s="3">
        <f>'[17]التمام الصباحي'!$R$20*1000</f>
        <v>0</v>
      </c>
      <c r="I23" s="2">
        <f>[17]المبيعات!$I$19</f>
        <v>1632</v>
      </c>
      <c r="J23" s="3">
        <f t="shared" si="1"/>
        <v>12648</v>
      </c>
      <c r="K23" s="3">
        <f t="shared" si="7"/>
        <v>734.4</v>
      </c>
      <c r="L23" s="3">
        <f>'[17]التمام الصباحي'!$X$20*1000</f>
        <v>0</v>
      </c>
      <c r="M23" s="2">
        <f>[17]المبيعات!$L$19</f>
        <v>10144</v>
      </c>
      <c r="N23" s="3">
        <f t="shared" si="2"/>
        <v>55792</v>
      </c>
      <c r="O23" s="3">
        <f t="shared" si="8"/>
        <v>2637.44</v>
      </c>
      <c r="P23" s="8">
        <f t="shared" si="3"/>
        <v>90661</v>
      </c>
      <c r="Q23" s="8">
        <f t="shared" si="4"/>
        <v>4458.2000000000007</v>
      </c>
      <c r="R23" s="3">
        <f t="shared" si="9"/>
        <v>906.61</v>
      </c>
      <c r="S23" s="9">
        <f>[17]المبيعات!$P$19</f>
        <v>1690</v>
      </c>
      <c r="T23" s="12">
        <f t="shared" si="5"/>
        <v>783.39</v>
      </c>
      <c r="V23"/>
    </row>
    <row r="24" spans="1:22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الصباحي'!$L$20*1000</f>
        <v>0</v>
      </c>
      <c r="E24" s="3">
        <f>[18]المبيعات!$F$19</f>
        <v>3460</v>
      </c>
      <c r="F24" s="3">
        <f>E24*6.75</f>
        <v>23355</v>
      </c>
      <c r="G24" s="3">
        <f t="shared" si="6"/>
        <v>1141.8</v>
      </c>
      <c r="H24" s="3">
        <f>'[18]التمام الصباحي'!$R$20*1000</f>
        <v>0</v>
      </c>
      <c r="I24" s="3">
        <f>[18]المبيعات!$I$19</f>
        <v>1363</v>
      </c>
      <c r="J24" s="3">
        <f>I24*7.75</f>
        <v>10563.25</v>
      </c>
      <c r="K24" s="3">
        <f t="shared" si="7"/>
        <v>613.35</v>
      </c>
      <c r="L24" s="3">
        <f>'[18]التمام الصباحي'!$X$20*1000</f>
        <v>0</v>
      </c>
      <c r="M24" s="3">
        <f>[18]المبيعات!$L$19</f>
        <v>7720</v>
      </c>
      <c r="N24" s="3">
        <f>M24*5.5</f>
        <v>42460</v>
      </c>
      <c r="O24" s="3">
        <f t="shared" si="8"/>
        <v>2007.2</v>
      </c>
      <c r="P24" s="8">
        <f t="shared" si="3"/>
        <v>76378.25</v>
      </c>
      <c r="Q24" s="8">
        <f t="shared" si="4"/>
        <v>3762.3500000000004</v>
      </c>
      <c r="R24" s="3">
        <f t="shared" si="9"/>
        <v>763.78250000000003</v>
      </c>
      <c r="S24" s="9">
        <f>[18]المبيعات!$P$19</f>
        <v>1390</v>
      </c>
      <c r="T24" s="12">
        <f t="shared" si="5"/>
        <v>626.21749999999997</v>
      </c>
      <c r="V24"/>
    </row>
    <row r="25" spans="1:22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الصباحي'!$L$20*1000</f>
        <v>17000</v>
      </c>
      <c r="E25" s="3">
        <f>[19]المبيعات!$F$19</f>
        <v>3554</v>
      </c>
      <c r="F25" s="3">
        <f t="shared" ref="F25:F38" si="10">E25*6.75</f>
        <v>23989.5</v>
      </c>
      <c r="G25" s="3">
        <f t="shared" si="6"/>
        <v>1172.8200000000002</v>
      </c>
      <c r="H25" s="3">
        <f>'[19]التمام الصباحي'!$R$20*1000</f>
        <v>0</v>
      </c>
      <c r="I25" s="3">
        <f>[19]المبيعات!$I$19</f>
        <v>697</v>
      </c>
      <c r="J25" s="3">
        <f t="shared" ref="J25:J38" si="11">I25*7.75</f>
        <v>5401.75</v>
      </c>
      <c r="K25" s="3">
        <f t="shared" si="7"/>
        <v>313.65000000000003</v>
      </c>
      <c r="L25" s="3">
        <f>'[19]التمام الصباحي'!$X$20*1000</f>
        <v>34000</v>
      </c>
      <c r="M25" s="3">
        <f>[19]المبيعات!$L$19</f>
        <v>7629</v>
      </c>
      <c r="N25" s="3">
        <f t="shared" ref="N25:N38" si="12">M25*5.5</f>
        <v>41959.5</v>
      </c>
      <c r="O25" s="3">
        <f t="shared" si="8"/>
        <v>1983.54</v>
      </c>
      <c r="P25" s="8">
        <f t="shared" si="3"/>
        <v>71350.75</v>
      </c>
      <c r="Q25" s="8">
        <f t="shared" si="4"/>
        <v>3470.01</v>
      </c>
      <c r="R25" s="3">
        <f t="shared" si="9"/>
        <v>713.50750000000005</v>
      </c>
      <c r="S25" s="9">
        <f>[19]المبيعات!$P$19</f>
        <v>1310</v>
      </c>
      <c r="T25" s="12">
        <f t="shared" si="5"/>
        <v>596.49249999999995</v>
      </c>
      <c r="V25"/>
    </row>
    <row r="26" spans="1:22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الصباحي'!$L$20*1000</f>
        <v>0</v>
      </c>
      <c r="E26" s="3">
        <f>[20]المبيعات!$F$19</f>
        <v>3034</v>
      </c>
      <c r="F26" s="3">
        <f t="shared" si="10"/>
        <v>20479.5</v>
      </c>
      <c r="G26" s="3">
        <f t="shared" si="6"/>
        <v>1001.22</v>
      </c>
      <c r="H26" s="3">
        <f>'[20]التمام الصباحي'!$R$20*1000</f>
        <v>0</v>
      </c>
      <c r="I26" s="3">
        <f>[20]المبيعات!$I$19</f>
        <v>684</v>
      </c>
      <c r="J26" s="3">
        <f t="shared" si="11"/>
        <v>5301</v>
      </c>
      <c r="K26" s="3">
        <f t="shared" si="7"/>
        <v>307.8</v>
      </c>
      <c r="L26" s="3">
        <f>'[20]التمام الصباحي'!$X$20*1000</f>
        <v>0</v>
      </c>
      <c r="M26" s="3">
        <f>[20]المبيعات!$L$19</f>
        <v>7347</v>
      </c>
      <c r="N26" s="3">
        <f t="shared" si="12"/>
        <v>40408.5</v>
      </c>
      <c r="O26" s="3">
        <f t="shared" si="8"/>
        <v>1910.22</v>
      </c>
      <c r="P26" s="8">
        <f t="shared" si="3"/>
        <v>66189</v>
      </c>
      <c r="Q26" s="8">
        <f t="shared" si="4"/>
        <v>3219.24</v>
      </c>
      <c r="R26" s="3">
        <f t="shared" si="9"/>
        <v>661.89</v>
      </c>
      <c r="S26" s="9">
        <f>[20]المبيعات!$P$19</f>
        <v>1230</v>
      </c>
      <c r="T26" s="12">
        <f t="shared" si="5"/>
        <v>568.11</v>
      </c>
      <c r="V26"/>
    </row>
    <row r="27" spans="1:22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الصباحي'!$L$20*1000</f>
        <v>0</v>
      </c>
      <c r="E27" s="3">
        <f>[21]المبيعات!$F$19</f>
        <v>3674</v>
      </c>
      <c r="F27" s="3">
        <f t="shared" si="10"/>
        <v>24799.5</v>
      </c>
      <c r="G27" s="3">
        <f t="shared" si="6"/>
        <v>1212.42</v>
      </c>
      <c r="H27" s="3">
        <f>'[21]التمام الصباحي'!$R$20*1000</f>
        <v>0</v>
      </c>
      <c r="I27" s="3">
        <f>[21]المبيعات!$I$19</f>
        <v>1163</v>
      </c>
      <c r="J27" s="3">
        <f t="shared" si="11"/>
        <v>9013.25</v>
      </c>
      <c r="K27" s="3">
        <f t="shared" si="7"/>
        <v>523.35</v>
      </c>
      <c r="L27" s="3">
        <f>'[21]التمام الصباحي'!$X$20*1000</f>
        <v>0</v>
      </c>
      <c r="M27" s="3">
        <f>[21]المبيعات!$L$19</f>
        <v>6951</v>
      </c>
      <c r="N27" s="3">
        <f t="shared" si="12"/>
        <v>38230.5</v>
      </c>
      <c r="O27" s="3">
        <f t="shared" si="8"/>
        <v>1807.26</v>
      </c>
      <c r="P27" s="8">
        <f t="shared" si="3"/>
        <v>72043.25</v>
      </c>
      <c r="Q27" s="8">
        <f t="shared" si="4"/>
        <v>3543.0299999999997</v>
      </c>
      <c r="R27" s="3">
        <f t="shared" si="9"/>
        <v>720.4325</v>
      </c>
      <c r="S27" s="9">
        <f>[21]المبيعات!$P$19</f>
        <v>1334</v>
      </c>
      <c r="T27" s="12">
        <f t="shared" si="5"/>
        <v>613.5675</v>
      </c>
      <c r="V27"/>
    </row>
    <row r="28" spans="1:22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الصباحي'!$L$20*1000</f>
        <v>0</v>
      </c>
      <c r="E28" s="3">
        <f>[22]المبيعات!$F$19</f>
        <v>2981</v>
      </c>
      <c r="F28" s="3">
        <f t="shared" si="10"/>
        <v>20121.75</v>
      </c>
      <c r="G28" s="3">
        <f t="shared" si="6"/>
        <v>983.73</v>
      </c>
      <c r="H28" s="3">
        <f>'[22]التمام الصباحي'!$R$20*1000</f>
        <v>0</v>
      </c>
      <c r="I28" s="3">
        <f>[22]المبيعات!$I$19</f>
        <v>688</v>
      </c>
      <c r="J28" s="3">
        <f t="shared" si="11"/>
        <v>5332</v>
      </c>
      <c r="K28" s="3">
        <f t="shared" si="7"/>
        <v>309.60000000000002</v>
      </c>
      <c r="L28" s="3">
        <f>'[22]التمام الصباحي'!$X$20*1000</f>
        <v>0</v>
      </c>
      <c r="M28" s="3">
        <f>[22]المبيعات!$L$19</f>
        <v>3731</v>
      </c>
      <c r="N28" s="3">
        <f t="shared" si="12"/>
        <v>20520.5</v>
      </c>
      <c r="O28" s="3">
        <f t="shared" si="8"/>
        <v>970.06000000000006</v>
      </c>
      <c r="P28" s="8">
        <f t="shared" si="3"/>
        <v>45974.25</v>
      </c>
      <c r="Q28" s="8">
        <f t="shared" si="4"/>
        <v>2263.39</v>
      </c>
      <c r="R28" s="3">
        <f t="shared" si="9"/>
        <v>459.74250000000001</v>
      </c>
      <c r="S28" s="9">
        <f>[22]المبيعات!$P$19</f>
        <v>836</v>
      </c>
      <c r="T28" s="12">
        <f t="shared" si="5"/>
        <v>376.25749999999999</v>
      </c>
      <c r="V28"/>
    </row>
    <row r="29" spans="1:22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الصباحي'!$L$20*1000</f>
        <v>0</v>
      </c>
      <c r="E29" s="3">
        <f>[23]المبيعات!$F$19</f>
        <v>3188</v>
      </c>
      <c r="F29" s="3">
        <f t="shared" si="10"/>
        <v>21519</v>
      </c>
      <c r="G29" s="3">
        <f t="shared" si="6"/>
        <v>1052.04</v>
      </c>
      <c r="H29" s="3">
        <f>'[23]التمام الصباحي'!$R$20*1000</f>
        <v>0</v>
      </c>
      <c r="I29" s="3">
        <f>[23]المبيعات!$I$19</f>
        <v>1215</v>
      </c>
      <c r="J29" s="3">
        <f t="shared" si="11"/>
        <v>9416.25</v>
      </c>
      <c r="K29" s="3">
        <f t="shared" si="7"/>
        <v>546.75</v>
      </c>
      <c r="L29" s="3">
        <f>'[23]التمام الصباحي'!$X$20*1000</f>
        <v>0</v>
      </c>
      <c r="M29" s="3">
        <f>[23]المبيعات!$L$19</f>
        <v>5902</v>
      </c>
      <c r="N29" s="3">
        <f t="shared" si="12"/>
        <v>32461</v>
      </c>
      <c r="O29" s="3">
        <f t="shared" si="8"/>
        <v>1534.52</v>
      </c>
      <c r="P29" s="8">
        <f t="shared" si="3"/>
        <v>63396.25</v>
      </c>
      <c r="Q29" s="8">
        <f t="shared" si="4"/>
        <v>3133.31</v>
      </c>
      <c r="R29" s="3">
        <f t="shared" si="9"/>
        <v>633.96249999999998</v>
      </c>
      <c r="S29" s="9">
        <f>[23]المبيعات!$P$19</f>
        <v>1163</v>
      </c>
      <c r="T29" s="12">
        <f t="shared" si="5"/>
        <v>529.03750000000002</v>
      </c>
      <c r="V29"/>
    </row>
    <row r="30" spans="1:22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الصباحي'!$L$20*1000</f>
        <v>17000</v>
      </c>
      <c r="E30" s="3">
        <f>[24]المبيعات!$F$19</f>
        <v>2427</v>
      </c>
      <c r="F30" s="3">
        <f t="shared" si="10"/>
        <v>16382.25</v>
      </c>
      <c r="G30" s="3">
        <f t="shared" si="6"/>
        <v>800.91000000000008</v>
      </c>
      <c r="H30" s="3">
        <f>'[24]التمام الصباحي'!$R$20*1000</f>
        <v>0</v>
      </c>
      <c r="I30" s="3">
        <f>[24]المبيعات!$I$19</f>
        <v>795</v>
      </c>
      <c r="J30" s="3">
        <f t="shared" si="11"/>
        <v>6161.25</v>
      </c>
      <c r="K30" s="3">
        <f t="shared" si="7"/>
        <v>357.75</v>
      </c>
      <c r="L30" s="3">
        <f>'[24]التمام الصباحي'!$X$20*1000</f>
        <v>34000</v>
      </c>
      <c r="M30" s="3">
        <f>[24]المبيعات!$L$19</f>
        <v>7001</v>
      </c>
      <c r="N30" s="3">
        <f t="shared" si="12"/>
        <v>38505.5</v>
      </c>
      <c r="O30" s="3">
        <f t="shared" si="8"/>
        <v>1820.26</v>
      </c>
      <c r="P30" s="8">
        <f t="shared" si="3"/>
        <v>61049</v>
      </c>
      <c r="Q30" s="8">
        <f t="shared" si="4"/>
        <v>2978.92</v>
      </c>
      <c r="R30" s="3">
        <f t="shared" si="9"/>
        <v>610.49</v>
      </c>
      <c r="S30" s="9">
        <f>[24]المبيعات!$P$19</f>
        <v>1152</v>
      </c>
      <c r="T30" s="12">
        <f t="shared" si="5"/>
        <v>541.51</v>
      </c>
      <c r="V30"/>
    </row>
    <row r="31" spans="1:22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الصباحي'!$L$20*1000</f>
        <v>0</v>
      </c>
      <c r="E31" s="3">
        <f>[25]المبيعات!$F$19</f>
        <v>2815</v>
      </c>
      <c r="F31" s="3">
        <f t="shared" si="10"/>
        <v>19001.25</v>
      </c>
      <c r="G31" s="3">
        <f t="shared" si="6"/>
        <v>928.95</v>
      </c>
      <c r="H31" s="3">
        <f>'[25]التمام الصباحي'!$R$20*1000</f>
        <v>0</v>
      </c>
      <c r="I31" s="3">
        <f>[25]المبيعات!$I$19</f>
        <v>604</v>
      </c>
      <c r="J31" s="3">
        <f t="shared" si="11"/>
        <v>4681</v>
      </c>
      <c r="K31" s="3">
        <f t="shared" si="7"/>
        <v>271.8</v>
      </c>
      <c r="L31" s="3">
        <f>'[25]التمام الصباحي'!$X$20*1000</f>
        <v>0</v>
      </c>
      <c r="M31" s="3">
        <f>[25]المبيعات!$L$19</f>
        <v>8575</v>
      </c>
      <c r="N31" s="3">
        <f t="shared" si="12"/>
        <v>47162.5</v>
      </c>
      <c r="O31" s="3">
        <f t="shared" si="8"/>
        <v>2229.5</v>
      </c>
      <c r="P31" s="8">
        <f t="shared" si="3"/>
        <v>70844.75</v>
      </c>
      <c r="Q31" s="8">
        <f t="shared" si="4"/>
        <v>3430.25</v>
      </c>
      <c r="R31" s="3">
        <f t="shared" si="9"/>
        <v>708.44749999999999</v>
      </c>
      <c r="S31" s="9">
        <f>[25]المبيعات!$P$19</f>
        <v>1356</v>
      </c>
      <c r="T31" s="12">
        <f t="shared" si="5"/>
        <v>647.55250000000001</v>
      </c>
      <c r="V31"/>
    </row>
    <row r="32" spans="1:22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الصباحي'!$L$20*1000</f>
        <v>0</v>
      </c>
      <c r="E32" s="3">
        <f>[26]المبيعات!$F$19</f>
        <v>2485</v>
      </c>
      <c r="F32" s="3">
        <f t="shared" si="10"/>
        <v>16773.75</v>
      </c>
      <c r="G32" s="3">
        <f t="shared" si="6"/>
        <v>820.05000000000007</v>
      </c>
      <c r="H32" s="3">
        <f>'[26]التمام الصباحي'!$R$20*1000</f>
        <v>0</v>
      </c>
      <c r="I32" s="3">
        <f>[26]المبيعات!$I$19</f>
        <v>632</v>
      </c>
      <c r="J32" s="3">
        <f t="shared" si="11"/>
        <v>4898</v>
      </c>
      <c r="K32" s="3">
        <f t="shared" si="7"/>
        <v>284.40000000000003</v>
      </c>
      <c r="L32" s="3">
        <f>'[26]التمام الصباحي'!$X$20*1000</f>
        <v>0</v>
      </c>
      <c r="M32" s="3">
        <f>[26]المبيعات!$L$19</f>
        <v>7716</v>
      </c>
      <c r="N32" s="3">
        <f t="shared" si="12"/>
        <v>42438</v>
      </c>
      <c r="O32" s="3">
        <f t="shared" si="8"/>
        <v>2006.16</v>
      </c>
      <c r="P32" s="8">
        <f t="shared" si="3"/>
        <v>64109.75</v>
      </c>
      <c r="Q32" s="8">
        <f t="shared" si="4"/>
        <v>3110.61</v>
      </c>
      <c r="R32" s="3">
        <f t="shared" si="9"/>
        <v>641.09749999999997</v>
      </c>
      <c r="S32" s="9">
        <f>[26]المبيعات!$P$19</f>
        <v>1220</v>
      </c>
      <c r="T32" s="12">
        <f t="shared" si="5"/>
        <v>578.90250000000003</v>
      </c>
      <c r="V32"/>
    </row>
    <row r="33" spans="1:22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الصباحي'!$L$20*1000</f>
        <v>0</v>
      </c>
      <c r="E33" s="3">
        <f>[27]المبيعات!$F$19</f>
        <v>2419</v>
      </c>
      <c r="F33" s="3">
        <f t="shared" si="10"/>
        <v>16328.25</v>
      </c>
      <c r="G33" s="3">
        <f t="shared" si="6"/>
        <v>798.27</v>
      </c>
      <c r="H33" s="3">
        <f>'[27]التمام الصباحي'!$R$20*1000</f>
        <v>0</v>
      </c>
      <c r="I33" s="3">
        <f>[27]المبيعات!$I$19</f>
        <v>737</v>
      </c>
      <c r="J33" s="3">
        <f t="shared" si="11"/>
        <v>5711.75</v>
      </c>
      <c r="K33" s="3">
        <f t="shared" si="7"/>
        <v>331.65000000000003</v>
      </c>
      <c r="L33" s="3">
        <f>'[27]التمام الصباحي'!$X$20*1000</f>
        <v>0</v>
      </c>
      <c r="M33" s="3">
        <f>[27]المبيعات!$L$19</f>
        <v>6181</v>
      </c>
      <c r="N33" s="3">
        <f t="shared" si="12"/>
        <v>33995.5</v>
      </c>
      <c r="O33" s="3">
        <f t="shared" si="8"/>
        <v>1607.06</v>
      </c>
      <c r="P33" s="8">
        <f t="shared" si="3"/>
        <v>56035.5</v>
      </c>
      <c r="Q33" s="8">
        <f t="shared" si="4"/>
        <v>2736.98</v>
      </c>
      <c r="R33" s="3">
        <f t="shared" si="9"/>
        <v>560.35500000000002</v>
      </c>
      <c r="S33" s="9">
        <f>[27]المبيعات!$P$19</f>
        <v>1030</v>
      </c>
      <c r="T33" s="12">
        <f t="shared" si="5"/>
        <v>469.64499999999998</v>
      </c>
      <c r="V33"/>
    </row>
    <row r="34" spans="1:22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الصباحي'!$L$20*1000</f>
        <v>0</v>
      </c>
      <c r="E34" s="3">
        <f>[28]المبيعات!$F$19</f>
        <v>3538</v>
      </c>
      <c r="F34" s="3">
        <f t="shared" si="10"/>
        <v>23881.5</v>
      </c>
      <c r="G34" s="3">
        <f t="shared" si="6"/>
        <v>1167.54</v>
      </c>
      <c r="H34" s="3">
        <f>'[28]التمام الصباحي'!$R$20*1000</f>
        <v>0</v>
      </c>
      <c r="I34" s="3">
        <f>[28]المبيعات!$I$19</f>
        <v>898</v>
      </c>
      <c r="J34" s="3">
        <f t="shared" si="11"/>
        <v>6959.5</v>
      </c>
      <c r="K34" s="3">
        <f t="shared" si="7"/>
        <v>404.1</v>
      </c>
      <c r="L34" s="3">
        <f>'[28]التمام الصباحي'!$X$20*1000</f>
        <v>0</v>
      </c>
      <c r="M34" s="3">
        <f>[28]المبيعات!$L$19</f>
        <v>6426</v>
      </c>
      <c r="N34" s="3">
        <f t="shared" si="12"/>
        <v>35343</v>
      </c>
      <c r="O34" s="3">
        <f t="shared" si="8"/>
        <v>1670.76</v>
      </c>
      <c r="P34" s="8">
        <f t="shared" si="3"/>
        <v>66184</v>
      </c>
      <c r="Q34" s="8">
        <f t="shared" si="4"/>
        <v>3242.3999999999996</v>
      </c>
      <c r="R34" s="3">
        <f t="shared" si="9"/>
        <v>661.84</v>
      </c>
      <c r="S34" s="9">
        <f>[28]المبيعات!$P$19</f>
        <v>1200</v>
      </c>
      <c r="T34" s="12">
        <f t="shared" si="5"/>
        <v>538.16</v>
      </c>
      <c r="V34"/>
    </row>
    <row r="35" spans="1:22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الصباحي'!$L$20*1000</f>
        <v>0</v>
      </c>
      <c r="E35" s="3">
        <f>[29]المبيعات!$F$19</f>
        <v>2413</v>
      </c>
      <c r="F35" s="3">
        <f t="shared" si="10"/>
        <v>16287.75</v>
      </c>
      <c r="G35" s="3">
        <f t="shared" si="6"/>
        <v>796.29000000000008</v>
      </c>
      <c r="H35" s="3">
        <f>'[29]التمام الصباحي'!$R$20*1000</f>
        <v>0</v>
      </c>
      <c r="I35" s="3">
        <f>[29]المبيعات!$I$19</f>
        <v>479</v>
      </c>
      <c r="J35" s="3">
        <f t="shared" si="11"/>
        <v>3712.25</v>
      </c>
      <c r="K35" s="3">
        <f t="shared" si="7"/>
        <v>215.55</v>
      </c>
      <c r="L35" s="3">
        <f>'[29]التمام الصباحي'!$X$20*1000</f>
        <v>0</v>
      </c>
      <c r="M35" s="3">
        <f>[29]المبيعات!$L$19</f>
        <v>3978</v>
      </c>
      <c r="N35" s="3">
        <f t="shared" si="12"/>
        <v>21879</v>
      </c>
      <c r="O35" s="3">
        <f t="shared" si="8"/>
        <v>1034.28</v>
      </c>
      <c r="P35" s="8">
        <f t="shared" si="3"/>
        <v>41879</v>
      </c>
      <c r="Q35" s="8">
        <f t="shared" si="4"/>
        <v>2046.1200000000001</v>
      </c>
      <c r="R35" s="3">
        <f t="shared" si="9"/>
        <v>418.79</v>
      </c>
      <c r="S35" s="9">
        <f>[29]المبيعات!$P$19</f>
        <v>750</v>
      </c>
      <c r="T35" s="12">
        <f t="shared" si="5"/>
        <v>331.21</v>
      </c>
      <c r="V35"/>
    </row>
    <row r="36" spans="1:22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الصباحي'!$L$20*1000</f>
        <v>0</v>
      </c>
      <c r="E36" s="3">
        <f>[30]المبيعات!$F$19</f>
        <v>3606</v>
      </c>
      <c r="F36" s="3">
        <f t="shared" si="10"/>
        <v>24340.5</v>
      </c>
      <c r="G36" s="3">
        <f t="shared" si="6"/>
        <v>1189.98</v>
      </c>
      <c r="H36" s="3">
        <f>'[30]التمام الصباحي'!$R$20*1000</f>
        <v>0</v>
      </c>
      <c r="I36" s="3">
        <f>[30]المبيعات!$I$19</f>
        <v>731</v>
      </c>
      <c r="J36" s="3">
        <f t="shared" si="11"/>
        <v>5665.25</v>
      </c>
      <c r="K36" s="3">
        <f t="shared" si="7"/>
        <v>328.95</v>
      </c>
      <c r="L36" s="3">
        <f>'[30]التمام الصباحي'!$X$20*1000</f>
        <v>0</v>
      </c>
      <c r="M36" s="3">
        <f>[30]المبيعات!$L$19</f>
        <v>6680</v>
      </c>
      <c r="N36" s="3">
        <f t="shared" si="12"/>
        <v>36740</v>
      </c>
      <c r="O36" s="3">
        <f t="shared" si="8"/>
        <v>1736.8</v>
      </c>
      <c r="P36" s="8">
        <f t="shared" si="3"/>
        <v>66745.75</v>
      </c>
      <c r="Q36" s="8">
        <f t="shared" si="4"/>
        <v>3255.73</v>
      </c>
      <c r="R36" s="3">
        <f t="shared" si="9"/>
        <v>667.45749999999998</v>
      </c>
      <c r="S36" s="9">
        <f>[30]المبيعات!$P$19</f>
        <v>1220</v>
      </c>
      <c r="T36" s="12">
        <f t="shared" si="5"/>
        <v>552.54250000000002</v>
      </c>
      <c r="V36"/>
    </row>
    <row r="37" spans="1:22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الصباحي'!$L$20*1000</f>
        <v>17000</v>
      </c>
      <c r="E37" s="3">
        <f>[31]المبيعات!$F$19</f>
        <v>1714</v>
      </c>
      <c r="F37" s="3">
        <f t="shared" si="10"/>
        <v>11569.5</v>
      </c>
      <c r="G37" s="3">
        <f t="shared" si="6"/>
        <v>565.62</v>
      </c>
      <c r="H37" s="3">
        <f>'[31]التمام الصباحي'!$R$20*1000</f>
        <v>17000</v>
      </c>
      <c r="I37" s="3">
        <f>[31]المبيعات!$I$19</f>
        <v>298</v>
      </c>
      <c r="J37" s="3">
        <f t="shared" si="11"/>
        <v>2309.5</v>
      </c>
      <c r="K37" s="3">
        <f t="shared" si="7"/>
        <v>134.1</v>
      </c>
      <c r="L37" s="3">
        <f>'[31]التمام الصباحي'!$X$20*1000</f>
        <v>17000</v>
      </c>
      <c r="M37" s="3">
        <f>[31]المبيعات!$L$19</f>
        <v>4049</v>
      </c>
      <c r="N37" s="3">
        <f t="shared" si="12"/>
        <v>22269.5</v>
      </c>
      <c r="O37" s="3">
        <f t="shared" si="8"/>
        <v>1052.74</v>
      </c>
      <c r="P37" s="8">
        <f t="shared" si="3"/>
        <v>36148.5</v>
      </c>
      <c r="Q37" s="8">
        <f t="shared" si="4"/>
        <v>1752.46</v>
      </c>
      <c r="R37" s="3">
        <f t="shared" si="9"/>
        <v>361.48500000000001</v>
      </c>
      <c r="S37" s="32">
        <f>[31]المبيعات!$P$19</f>
        <v>680</v>
      </c>
      <c r="T37" s="12">
        <f t="shared" si="5"/>
        <v>318.51499999999999</v>
      </c>
      <c r="V37"/>
    </row>
    <row r="38" spans="1:22" ht="15.75" thickBot="1" x14ac:dyDescent="0.25">
      <c r="A38" s="5">
        <v>31</v>
      </c>
      <c r="B38" s="6"/>
      <c r="C38" s="6" t="s">
        <v>18</v>
      </c>
      <c r="D38" s="3"/>
      <c r="E38" s="3">
        <f>[32]المبيعات!$F$19</f>
        <v>0</v>
      </c>
      <c r="F38" s="3">
        <f t="shared" si="10"/>
        <v>0</v>
      </c>
      <c r="G38" s="3">
        <f t="shared" si="6"/>
        <v>0</v>
      </c>
      <c r="H38" s="3">
        <f>'[32]التمام الصباحي'!$R$20*1000</f>
        <v>0</v>
      </c>
      <c r="I38" s="3">
        <f>[32]المبيعات!$I$19</f>
        <v>0</v>
      </c>
      <c r="J38" s="3">
        <f t="shared" si="11"/>
        <v>0</v>
      </c>
      <c r="K38" s="3">
        <f t="shared" si="7"/>
        <v>0</v>
      </c>
      <c r="L38" s="3">
        <f>'[32]التمام الصباحي'!$X$20*1000</f>
        <v>0</v>
      </c>
      <c r="M38" s="3">
        <f>[32]المبيعات!$L$19</f>
        <v>0</v>
      </c>
      <c r="N38" s="3">
        <f t="shared" si="12"/>
        <v>0</v>
      </c>
      <c r="O38" s="3">
        <f t="shared" si="8"/>
        <v>0</v>
      </c>
      <c r="P38" s="8">
        <f>F38+J38+N38</f>
        <v>0</v>
      </c>
      <c r="Q38" s="8">
        <f>G38+K38+O38</f>
        <v>0</v>
      </c>
      <c r="R38" s="3">
        <f>(F38+J38+N38)/100</f>
        <v>0</v>
      </c>
      <c r="S38" s="9">
        <f>[32]المبيعات!$P$19</f>
        <v>0</v>
      </c>
      <c r="T38" s="12">
        <f t="shared" si="5"/>
        <v>0</v>
      </c>
      <c r="V38"/>
    </row>
    <row r="39" spans="1:22" ht="15.75" thickBot="1" x14ac:dyDescent="0.25">
      <c r="A39" s="99" t="s">
        <v>19</v>
      </c>
      <c r="B39" s="99"/>
      <c r="C39" s="99"/>
      <c r="D39" s="4">
        <f>SUM(D8:D38)</f>
        <v>119000</v>
      </c>
      <c r="E39" s="4">
        <f t="shared" ref="E39:T39" si="13">SUM(E8:E38)</f>
        <v>99642</v>
      </c>
      <c r="F39" s="4">
        <f t="shared" si="13"/>
        <v>672583.5</v>
      </c>
      <c r="G39" s="4">
        <f t="shared" si="13"/>
        <v>32881.860000000008</v>
      </c>
      <c r="H39" s="4">
        <f t="shared" si="13"/>
        <v>34000</v>
      </c>
      <c r="I39" s="4">
        <f t="shared" si="13"/>
        <v>28617</v>
      </c>
      <c r="J39" s="4">
        <f t="shared" si="13"/>
        <v>221781.75</v>
      </c>
      <c r="K39" s="4">
        <f t="shared" si="13"/>
        <v>12877.649999999998</v>
      </c>
      <c r="L39" s="4">
        <f t="shared" si="13"/>
        <v>204000</v>
      </c>
      <c r="M39" s="4">
        <f t="shared" si="13"/>
        <v>201291</v>
      </c>
      <c r="N39" s="4">
        <f t="shared" si="13"/>
        <v>1107100.5</v>
      </c>
      <c r="O39" s="4">
        <f t="shared" si="13"/>
        <v>52335.66</v>
      </c>
      <c r="P39" s="4">
        <f t="shared" si="13"/>
        <v>2001465.75</v>
      </c>
      <c r="Q39" s="4">
        <f t="shared" si="13"/>
        <v>98095.169999999984</v>
      </c>
      <c r="R39" s="4">
        <f t="shared" si="13"/>
        <v>20014.657500000001</v>
      </c>
      <c r="S39" s="4">
        <f t="shared" si="13"/>
        <v>36973</v>
      </c>
      <c r="T39" s="4">
        <f t="shared" si="13"/>
        <v>16958.342499999999</v>
      </c>
      <c r="V39"/>
    </row>
    <row r="40" spans="1:22" ht="15" thickBot="1" x14ac:dyDescent="0.25">
      <c r="T40" s="11"/>
      <c r="V40"/>
    </row>
    <row r="41" spans="1:22" ht="15.75" thickBot="1" x14ac:dyDescent="0.3">
      <c r="A41" s="103" t="s">
        <v>43</v>
      </c>
      <c r="B41" s="103"/>
      <c r="C41" s="103"/>
      <c r="D41" s="15">
        <f>D8+D9+D10+D11+D12+D13+D14</f>
        <v>34000</v>
      </c>
      <c r="E41" s="15">
        <f>E8+E9+E10+E11+E12+E13+E14</f>
        <v>28925</v>
      </c>
      <c r="F41" s="15">
        <f t="shared" ref="F41:T41" si="14">F8+F9+F10+F11+F12+F13+F14</f>
        <v>195243.75</v>
      </c>
      <c r="G41" s="15">
        <f t="shared" si="14"/>
        <v>9545.25</v>
      </c>
      <c r="H41" s="15">
        <f t="shared" si="14"/>
        <v>0</v>
      </c>
      <c r="I41" s="15">
        <f t="shared" si="14"/>
        <v>8777</v>
      </c>
      <c r="J41" s="15">
        <f t="shared" si="14"/>
        <v>68021.75</v>
      </c>
      <c r="K41" s="15">
        <f t="shared" si="14"/>
        <v>3949.65</v>
      </c>
      <c r="L41" s="15">
        <f t="shared" si="14"/>
        <v>68000</v>
      </c>
      <c r="M41" s="15">
        <f t="shared" si="14"/>
        <v>50480</v>
      </c>
      <c r="N41" s="15">
        <f t="shared" si="14"/>
        <v>277640</v>
      </c>
      <c r="O41" s="15">
        <f t="shared" si="14"/>
        <v>13124.8</v>
      </c>
      <c r="P41" s="15">
        <f t="shared" si="14"/>
        <v>540905.5</v>
      </c>
      <c r="Q41" s="15">
        <f t="shared" si="14"/>
        <v>26619.699999999997</v>
      </c>
      <c r="R41" s="15">
        <f t="shared" si="14"/>
        <v>5409.0550000000003</v>
      </c>
      <c r="S41" s="15">
        <f t="shared" si="14"/>
        <v>9943</v>
      </c>
      <c r="T41" s="15">
        <f t="shared" si="14"/>
        <v>4533.9449999999997</v>
      </c>
      <c r="V41"/>
    </row>
    <row r="42" spans="1:22" ht="15.75" thickBot="1" x14ac:dyDescent="0.3">
      <c r="A42" s="103" t="s">
        <v>44</v>
      </c>
      <c r="B42" s="103"/>
      <c r="C42" s="103"/>
      <c r="D42" s="15">
        <f>D15+D16+D17+D18+D19+D20+D21+D22</f>
        <v>34000</v>
      </c>
      <c r="E42" s="15">
        <f t="shared" ref="E42:T42" si="15">E15+E16+E17+E18+E19+E20+E21+E22</f>
        <v>26117</v>
      </c>
      <c r="F42" s="15">
        <f t="shared" si="15"/>
        <v>176289.75</v>
      </c>
      <c r="G42" s="15">
        <f t="shared" si="15"/>
        <v>8618.61</v>
      </c>
      <c r="H42" s="15">
        <f t="shared" si="15"/>
        <v>17000</v>
      </c>
      <c r="I42" s="15">
        <f t="shared" si="15"/>
        <v>7224</v>
      </c>
      <c r="J42" s="15">
        <f t="shared" si="15"/>
        <v>55986</v>
      </c>
      <c r="K42" s="15">
        <f t="shared" si="15"/>
        <v>3250.8</v>
      </c>
      <c r="L42" s="15">
        <f t="shared" si="15"/>
        <v>51000</v>
      </c>
      <c r="M42" s="15">
        <f t="shared" si="15"/>
        <v>50781</v>
      </c>
      <c r="N42" s="15">
        <f t="shared" si="15"/>
        <v>279295.5</v>
      </c>
      <c r="O42" s="15">
        <f t="shared" si="15"/>
        <v>13203.06</v>
      </c>
      <c r="P42" s="15">
        <f t="shared" si="15"/>
        <v>511571.25</v>
      </c>
      <c r="Q42" s="15">
        <f t="shared" si="15"/>
        <v>25072.47</v>
      </c>
      <c r="R42" s="15">
        <f t="shared" si="15"/>
        <v>5115.7124999999996</v>
      </c>
      <c r="S42" s="15">
        <f t="shared" si="15"/>
        <v>9469</v>
      </c>
      <c r="T42" s="15">
        <f t="shared" si="15"/>
        <v>4353.2875000000004</v>
      </c>
      <c r="V42"/>
    </row>
    <row r="43" spans="1:22" ht="15.75" thickBot="1" x14ac:dyDescent="0.3">
      <c r="A43" s="103" t="s">
        <v>45</v>
      </c>
      <c r="B43" s="103"/>
      <c r="C43" s="103"/>
      <c r="D43" s="15">
        <f>D23+D24+D25+D26+D27+D28+D29+D30</f>
        <v>34000</v>
      </c>
      <c r="E43" s="15">
        <f t="shared" ref="E43:T43" si="16">E23+E24+E25+E26+E27+E28+E29+E30</f>
        <v>25610</v>
      </c>
      <c r="F43" s="15">
        <f t="shared" si="16"/>
        <v>172867.5</v>
      </c>
      <c r="G43" s="15">
        <f t="shared" si="16"/>
        <v>8451.3000000000011</v>
      </c>
      <c r="H43" s="15">
        <f t="shared" si="16"/>
        <v>0</v>
      </c>
      <c r="I43" s="15">
        <f t="shared" si="16"/>
        <v>8237</v>
      </c>
      <c r="J43" s="15">
        <f t="shared" si="16"/>
        <v>63836.75</v>
      </c>
      <c r="K43" s="15">
        <f t="shared" si="16"/>
        <v>3706.65</v>
      </c>
      <c r="L43" s="15">
        <f t="shared" si="16"/>
        <v>68000</v>
      </c>
      <c r="M43" s="15">
        <f t="shared" si="16"/>
        <v>56425</v>
      </c>
      <c r="N43" s="15">
        <f t="shared" si="16"/>
        <v>310337.5</v>
      </c>
      <c r="O43" s="15">
        <f t="shared" si="16"/>
        <v>14670.5</v>
      </c>
      <c r="P43" s="15">
        <f t="shared" si="16"/>
        <v>547041.75</v>
      </c>
      <c r="Q43" s="15">
        <f t="shared" si="16"/>
        <v>26828.450000000004</v>
      </c>
      <c r="R43" s="15">
        <f t="shared" si="16"/>
        <v>5470.4174999999996</v>
      </c>
      <c r="S43" s="15">
        <f t="shared" si="16"/>
        <v>10105</v>
      </c>
      <c r="T43" s="15">
        <f t="shared" si="16"/>
        <v>4634.5825000000004</v>
      </c>
      <c r="V43"/>
    </row>
    <row r="44" spans="1:22" ht="15.75" thickBot="1" x14ac:dyDescent="0.3">
      <c r="A44" s="103" t="s">
        <v>46</v>
      </c>
      <c r="B44" s="103"/>
      <c r="C44" s="103"/>
      <c r="D44" s="15">
        <f>D31+D32+D33+D34+D35+D36+D37+D38</f>
        <v>17000</v>
      </c>
      <c r="E44" s="15">
        <f t="shared" ref="E44:T44" si="17">E31+E32+E33+E34+E35+E36+E37+E38</f>
        <v>18990</v>
      </c>
      <c r="F44" s="15">
        <f t="shared" si="17"/>
        <v>128182.5</v>
      </c>
      <c r="G44" s="15">
        <f t="shared" si="17"/>
        <v>6266.7</v>
      </c>
      <c r="H44" s="15">
        <f t="shared" si="17"/>
        <v>17000</v>
      </c>
      <c r="I44" s="15">
        <f t="shared" si="17"/>
        <v>4379</v>
      </c>
      <c r="J44" s="15">
        <f t="shared" si="17"/>
        <v>33937.25</v>
      </c>
      <c r="K44" s="15">
        <f t="shared" si="17"/>
        <v>1970.5500000000002</v>
      </c>
      <c r="L44" s="15">
        <f t="shared" si="17"/>
        <v>17000</v>
      </c>
      <c r="M44" s="15">
        <f t="shared" si="17"/>
        <v>43605</v>
      </c>
      <c r="N44" s="15">
        <f t="shared" si="17"/>
        <v>239827.5</v>
      </c>
      <c r="O44" s="15">
        <f t="shared" si="17"/>
        <v>11337.3</v>
      </c>
      <c r="P44" s="15">
        <f t="shared" si="17"/>
        <v>401947.25</v>
      </c>
      <c r="Q44" s="15">
        <f t="shared" si="17"/>
        <v>19574.55</v>
      </c>
      <c r="R44" s="15">
        <f t="shared" si="17"/>
        <v>4019.4725000000003</v>
      </c>
      <c r="S44" s="15">
        <f t="shared" si="17"/>
        <v>7456</v>
      </c>
      <c r="T44" s="15">
        <f t="shared" si="17"/>
        <v>3436.5274999999997</v>
      </c>
      <c r="V44"/>
    </row>
    <row r="46" spans="1:22" x14ac:dyDescent="0.2">
      <c r="E46" s="31"/>
      <c r="I46" s="31"/>
      <c r="M46" s="31"/>
    </row>
    <row r="47" spans="1:22" ht="15" x14ac:dyDescent="0.25">
      <c r="E47" s="30"/>
      <c r="I47" s="30"/>
      <c r="M47" s="30"/>
    </row>
  </sheetData>
  <mergeCells count="16">
    <mergeCell ref="A41:C41"/>
    <mergeCell ref="A42:C42"/>
    <mergeCell ref="A43:C43"/>
    <mergeCell ref="A44:C44"/>
    <mergeCell ref="D6:G6"/>
    <mergeCell ref="H6:K6"/>
    <mergeCell ref="T6:T7"/>
    <mergeCell ref="A39:C39"/>
    <mergeCell ref="I3:J3"/>
    <mergeCell ref="A6:A7"/>
    <mergeCell ref="B6:B7"/>
    <mergeCell ref="C6:C7"/>
    <mergeCell ref="P6:P7"/>
    <mergeCell ref="Q6:Q7"/>
    <mergeCell ref="L6:O6"/>
    <mergeCell ref="R6:S6"/>
  </mergeCells>
  <conditionalFormatting sqref="T8:T38">
    <cfRule type="cellIs" dxfId="1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3"/>
  <sheetViews>
    <sheetView rightToLeft="1" zoomScale="62" zoomScaleNormal="62" workbookViewId="0">
      <pane ySplit="7" topLeftCell="A8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6" max="6" width="10.625" customWidth="1"/>
    <col min="16" max="16" width="9" customWidth="1"/>
    <col min="22" max="22" width="9" style="11"/>
  </cols>
  <sheetData>
    <row r="3" spans="1:22" ht="23.25" x14ac:dyDescent="0.35">
      <c r="D3" s="14"/>
      <c r="J3" s="135" t="s">
        <v>32</v>
      </c>
      <c r="K3" s="135"/>
      <c r="L3" s="14"/>
    </row>
    <row r="5" spans="1:22" ht="15" thickBot="1" x14ac:dyDescent="0.25"/>
    <row r="6" spans="1:22" ht="15.75" thickBot="1" x14ac:dyDescent="0.25">
      <c r="A6" s="97" t="s">
        <v>0</v>
      </c>
      <c r="B6" s="97" t="s">
        <v>1</v>
      </c>
      <c r="C6" s="97" t="s">
        <v>11</v>
      </c>
      <c r="D6" s="138" t="s">
        <v>3</v>
      </c>
      <c r="E6" s="139"/>
      <c r="F6" s="139"/>
      <c r="G6" s="140"/>
      <c r="H6" s="138" t="s">
        <v>4</v>
      </c>
      <c r="I6" s="139"/>
      <c r="J6" s="139"/>
      <c r="K6" s="140"/>
      <c r="L6" s="138" t="s">
        <v>5</v>
      </c>
      <c r="M6" s="139"/>
      <c r="N6" s="139"/>
      <c r="O6" s="140"/>
      <c r="P6" s="136" t="s">
        <v>40</v>
      </c>
      <c r="Q6" s="136" t="s">
        <v>42</v>
      </c>
      <c r="R6" s="138" t="s">
        <v>6</v>
      </c>
      <c r="S6" s="140"/>
      <c r="T6" s="134" t="s">
        <v>7</v>
      </c>
      <c r="V6"/>
    </row>
    <row r="7" spans="1:22" ht="25.5" customHeight="1" thickBot="1" x14ac:dyDescent="0.25">
      <c r="A7" s="98"/>
      <c r="B7" s="98"/>
      <c r="C7" s="98"/>
      <c r="D7" s="13" t="s">
        <v>48</v>
      </c>
      <c r="E7" s="1" t="s">
        <v>49</v>
      </c>
      <c r="F7" s="1" t="s">
        <v>8</v>
      </c>
      <c r="G7" s="1" t="s">
        <v>9</v>
      </c>
      <c r="H7" s="13" t="s">
        <v>48</v>
      </c>
      <c r="I7" s="1" t="s">
        <v>49</v>
      </c>
      <c r="J7" s="1" t="s">
        <v>8</v>
      </c>
      <c r="K7" s="1" t="s">
        <v>9</v>
      </c>
      <c r="L7" s="13" t="s">
        <v>48</v>
      </c>
      <c r="M7" s="1" t="s">
        <v>49</v>
      </c>
      <c r="N7" s="1" t="s">
        <v>8</v>
      </c>
      <c r="O7" s="1" t="s">
        <v>9</v>
      </c>
      <c r="P7" s="137"/>
      <c r="Q7" s="137"/>
      <c r="R7" s="1" t="s">
        <v>10</v>
      </c>
      <c r="S7" s="7" t="s">
        <v>20</v>
      </c>
      <c r="T7" s="134"/>
      <c r="V7"/>
    </row>
    <row r="8" spans="1:22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الصباحي'!$L$21*1000</f>
        <v>17000</v>
      </c>
      <c r="E8" s="2">
        <f>[2]المبيعات!$F$20</f>
        <v>20857</v>
      </c>
      <c r="F8" s="3">
        <f t="shared" ref="F8:F23" si="0">E8*6.75</f>
        <v>140784.75</v>
      </c>
      <c r="G8" s="3">
        <f>E8*0.33</f>
        <v>6882.81</v>
      </c>
      <c r="H8" s="3">
        <f>'[2]التمام الصباحي'!$R$21*1000</f>
        <v>17000</v>
      </c>
      <c r="I8" s="2">
        <f>[2]المبيعات!$I$20</f>
        <v>6463</v>
      </c>
      <c r="J8" s="3">
        <f t="shared" ref="J8:J23" si="1">I8*7.75</f>
        <v>50088.25</v>
      </c>
      <c r="K8" s="3">
        <f>I8*0.45</f>
        <v>2908.35</v>
      </c>
      <c r="L8" s="3">
        <f>'[2]التمام الصباحي'!$X$21*1000</f>
        <v>17000</v>
      </c>
      <c r="M8" s="2">
        <f>[2]المبيعات!$L$20</f>
        <v>16163</v>
      </c>
      <c r="N8" s="3">
        <f t="shared" ref="N8:N23" si="2">M8*5.5</f>
        <v>88896.5</v>
      </c>
      <c r="O8" s="3">
        <f>M8*0.26</f>
        <v>4202.38</v>
      </c>
      <c r="P8" s="8">
        <f t="shared" ref="P8:P37" si="3">F8+J8+N8</f>
        <v>279769.5</v>
      </c>
      <c r="Q8" s="8">
        <f t="shared" ref="Q8:Q37" si="4">G8+K8+O8</f>
        <v>13993.54</v>
      </c>
      <c r="R8" s="3">
        <f>(F8+J8+N8)/100</f>
        <v>2797.6950000000002</v>
      </c>
      <c r="S8" s="32">
        <f>[2]المبيعات!$P$20</f>
        <v>2940</v>
      </c>
      <c r="T8" s="12">
        <f t="shared" ref="T8:T38" si="5">S8-R8</f>
        <v>142.30499999999984</v>
      </c>
      <c r="V8"/>
    </row>
    <row r="9" spans="1:22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الصباحي'!$L$21*1000</f>
        <v>17000</v>
      </c>
      <c r="E9" s="2">
        <f>[3]المبيعات!$F$20</f>
        <v>45075</v>
      </c>
      <c r="F9" s="3">
        <f t="shared" si="0"/>
        <v>304256.25</v>
      </c>
      <c r="G9" s="3">
        <f t="shared" ref="G9:G38" si="6">E9*0.33</f>
        <v>14874.75</v>
      </c>
      <c r="H9" s="3">
        <f>'[3]التمام الصباحي'!$R$21*1000</f>
        <v>0</v>
      </c>
      <c r="I9" s="2">
        <f>[3]المبيعات!$I$20</f>
        <v>15441</v>
      </c>
      <c r="J9" s="3">
        <f t="shared" si="1"/>
        <v>119667.75</v>
      </c>
      <c r="K9" s="3">
        <f t="shared" ref="K9:K38" si="7">I9*0.45</f>
        <v>6948.45</v>
      </c>
      <c r="L9" s="3">
        <f>'[3]التمام الصباحي'!$X$21*1000</f>
        <v>34000</v>
      </c>
      <c r="M9" s="2">
        <f>[3]المبيعات!$L$20</f>
        <v>39159</v>
      </c>
      <c r="N9" s="3">
        <f t="shared" si="2"/>
        <v>215374.5</v>
      </c>
      <c r="O9" s="3">
        <f t="shared" ref="O9:O38" si="8">M9*0.26</f>
        <v>10181.34</v>
      </c>
      <c r="P9" s="8">
        <f t="shared" si="3"/>
        <v>639298.5</v>
      </c>
      <c r="Q9" s="8">
        <f t="shared" si="4"/>
        <v>32004.54</v>
      </c>
      <c r="R9" s="3">
        <f t="shared" ref="R9:R37" si="9">(F9+J9+N9)/100</f>
        <v>6392.9849999999997</v>
      </c>
      <c r="S9" s="9">
        <f>[3]المبيعات!$P$20</f>
        <v>7550</v>
      </c>
      <c r="T9" s="12">
        <f t="shared" si="5"/>
        <v>1157.0150000000003</v>
      </c>
      <c r="V9"/>
    </row>
    <row r="10" spans="1:22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الصباحي'!$L$21*1000</f>
        <v>34000</v>
      </c>
      <c r="E10" s="2">
        <f>[4]المبيعات!$F$20</f>
        <v>19257</v>
      </c>
      <c r="F10" s="3">
        <f t="shared" si="0"/>
        <v>129984.75</v>
      </c>
      <c r="G10" s="3">
        <f t="shared" si="6"/>
        <v>6354.81</v>
      </c>
      <c r="H10" s="3">
        <f>'[4]التمام الصباحي'!$R$21*1000</f>
        <v>0</v>
      </c>
      <c r="I10" s="2">
        <f>[4]المبيعات!$I$20</f>
        <v>5744</v>
      </c>
      <c r="J10" s="3">
        <f t="shared" si="1"/>
        <v>44516</v>
      </c>
      <c r="K10" s="3">
        <f t="shared" si="7"/>
        <v>2584.8000000000002</v>
      </c>
      <c r="L10" s="3">
        <f>'[4]التمام الصباحي'!$X$21*1000</f>
        <v>17000</v>
      </c>
      <c r="M10" s="2">
        <f>[4]المبيعات!$L$20</f>
        <v>23144</v>
      </c>
      <c r="N10" s="3">
        <f t="shared" si="2"/>
        <v>127292</v>
      </c>
      <c r="O10" s="3">
        <f t="shared" si="8"/>
        <v>6017.4400000000005</v>
      </c>
      <c r="P10" s="8">
        <f t="shared" si="3"/>
        <v>301792.75</v>
      </c>
      <c r="Q10" s="8">
        <f t="shared" si="4"/>
        <v>14957.050000000001</v>
      </c>
      <c r="R10" s="3">
        <f t="shared" si="9"/>
        <v>3017.9274999999998</v>
      </c>
      <c r="S10" s="9">
        <f>[4]المبيعات!$P$20</f>
        <v>3890</v>
      </c>
      <c r="T10" s="12">
        <f t="shared" si="5"/>
        <v>872.07250000000022</v>
      </c>
      <c r="V10"/>
    </row>
    <row r="11" spans="1:22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الصباحي'!$L$21*1000</f>
        <v>17000</v>
      </c>
      <c r="E11" s="2">
        <f>[5]المبيعات!$F$20</f>
        <v>19306</v>
      </c>
      <c r="F11" s="3">
        <f t="shared" si="0"/>
        <v>130315.5</v>
      </c>
      <c r="G11" s="3">
        <f t="shared" si="6"/>
        <v>6370.9800000000005</v>
      </c>
      <c r="H11" s="3">
        <f>'[5]التمام الصباحي'!$R$21*1000</f>
        <v>17000</v>
      </c>
      <c r="I11" s="2">
        <f>[5]المبيعات!$I$20</f>
        <v>4846</v>
      </c>
      <c r="J11" s="3">
        <f t="shared" si="1"/>
        <v>37556.5</v>
      </c>
      <c r="K11" s="3">
        <f t="shared" si="7"/>
        <v>2180.7000000000003</v>
      </c>
      <c r="L11" s="3">
        <f>'[5]التمام الصباحي'!$X$21*1000</f>
        <v>17000</v>
      </c>
      <c r="M11" s="2">
        <f>[5]المبيعات!$L$20</f>
        <v>27488</v>
      </c>
      <c r="N11" s="3">
        <f t="shared" si="2"/>
        <v>151184</v>
      </c>
      <c r="O11" s="3">
        <f t="shared" si="8"/>
        <v>7146.88</v>
      </c>
      <c r="P11" s="8">
        <f t="shared" si="3"/>
        <v>319056</v>
      </c>
      <c r="Q11" s="8">
        <f t="shared" si="4"/>
        <v>15698.560000000001</v>
      </c>
      <c r="R11" s="3">
        <f t="shared" si="9"/>
        <v>3190.56</v>
      </c>
      <c r="S11" s="9">
        <f>[5]المبيعات!$P$20</f>
        <v>4250</v>
      </c>
      <c r="T11" s="12">
        <f t="shared" si="5"/>
        <v>1059.44</v>
      </c>
      <c r="V11"/>
    </row>
    <row r="12" spans="1:22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الصباحي'!$L$21*1000</f>
        <v>0</v>
      </c>
      <c r="E12" s="2">
        <f>[6]المبيعات!$F$20</f>
        <v>13424</v>
      </c>
      <c r="F12" s="3">
        <f t="shared" si="0"/>
        <v>90612</v>
      </c>
      <c r="G12" s="3">
        <f t="shared" si="6"/>
        <v>4429.92</v>
      </c>
      <c r="H12" s="3">
        <f>'[6]التمام الصباحي'!$R$21*1000</f>
        <v>0</v>
      </c>
      <c r="I12" s="2">
        <f>[6]المبيعات!$I$20</f>
        <v>6843</v>
      </c>
      <c r="J12" s="3">
        <f t="shared" si="1"/>
        <v>53033.25</v>
      </c>
      <c r="K12" s="3">
        <f t="shared" si="7"/>
        <v>3079.35</v>
      </c>
      <c r="L12" s="3">
        <f>'[6]التمام الصباحي'!$X$21*1000</f>
        <v>51000</v>
      </c>
      <c r="M12" s="2">
        <f>[6]المبيعات!$L$20</f>
        <v>22980</v>
      </c>
      <c r="N12" s="3">
        <f t="shared" si="2"/>
        <v>126390</v>
      </c>
      <c r="O12" s="3">
        <f t="shared" si="8"/>
        <v>5974.8</v>
      </c>
      <c r="P12" s="8">
        <f t="shared" si="3"/>
        <v>270035.25</v>
      </c>
      <c r="Q12" s="8">
        <f t="shared" si="4"/>
        <v>13484.07</v>
      </c>
      <c r="R12" s="3">
        <f t="shared" si="9"/>
        <v>2700.3525</v>
      </c>
      <c r="S12" s="9">
        <f>[6]المبيعات!$P$20</f>
        <v>4184</v>
      </c>
      <c r="T12" s="12">
        <f t="shared" si="5"/>
        <v>1483.6475</v>
      </c>
      <c r="V12"/>
    </row>
    <row r="13" spans="1:22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الصباحي'!$L$21*1000</f>
        <v>34000</v>
      </c>
      <c r="E13" s="2">
        <f>[7]المبيعات!$F$20</f>
        <v>26988</v>
      </c>
      <c r="F13" s="3">
        <f t="shared" si="0"/>
        <v>182169</v>
      </c>
      <c r="G13" s="3">
        <f t="shared" si="6"/>
        <v>8906.0400000000009</v>
      </c>
      <c r="H13" s="3">
        <f>'[7]التمام الصباحي'!$R$21*1000</f>
        <v>17000</v>
      </c>
      <c r="I13" s="2">
        <f>[7]المبيعات!$I$20</f>
        <v>9486</v>
      </c>
      <c r="J13" s="3">
        <f t="shared" si="1"/>
        <v>73516.5</v>
      </c>
      <c r="K13" s="3">
        <f t="shared" si="7"/>
        <v>4268.7</v>
      </c>
      <c r="L13" s="3">
        <f>'[7]التمام الصباحي'!$X$21*1000</f>
        <v>0</v>
      </c>
      <c r="M13" s="2">
        <f>[7]المبيعات!$L$20</f>
        <v>24940</v>
      </c>
      <c r="N13" s="3">
        <f t="shared" si="2"/>
        <v>137170</v>
      </c>
      <c r="O13" s="3">
        <f t="shared" si="8"/>
        <v>6484.4000000000005</v>
      </c>
      <c r="P13" s="8">
        <f t="shared" si="3"/>
        <v>392855.5</v>
      </c>
      <c r="Q13" s="8">
        <f t="shared" si="4"/>
        <v>19659.140000000003</v>
      </c>
      <c r="R13" s="3">
        <f t="shared" si="9"/>
        <v>3928.5549999999998</v>
      </c>
      <c r="S13" s="9">
        <f>[7]المبيعات!$P$20</f>
        <v>5080</v>
      </c>
      <c r="T13" s="12">
        <f t="shared" si="5"/>
        <v>1151.4450000000002</v>
      </c>
      <c r="V13"/>
    </row>
    <row r="14" spans="1:22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الصباحي'!$L$21*1000</f>
        <v>51000</v>
      </c>
      <c r="E14" s="2">
        <f>[8]المبيعات!$F$20</f>
        <v>24792</v>
      </c>
      <c r="F14" s="3">
        <f t="shared" si="0"/>
        <v>167346</v>
      </c>
      <c r="G14" s="3">
        <f t="shared" si="6"/>
        <v>8181.3600000000006</v>
      </c>
      <c r="H14" s="3">
        <f>'[8]التمام الصباحي'!$R$21*1000</f>
        <v>0</v>
      </c>
      <c r="I14" s="2">
        <f>[8]المبيعات!$I$20</f>
        <v>9039</v>
      </c>
      <c r="J14" s="3">
        <f t="shared" si="1"/>
        <v>70052.25</v>
      </c>
      <c r="K14" s="3">
        <f t="shared" si="7"/>
        <v>4067.55</v>
      </c>
      <c r="L14" s="3">
        <f>'[8]التمام الصباحي'!$X$21*1000</f>
        <v>51000</v>
      </c>
      <c r="M14" s="2">
        <f>[8]المبيعات!$L$20</f>
        <v>17230</v>
      </c>
      <c r="N14" s="3">
        <f t="shared" si="2"/>
        <v>94765</v>
      </c>
      <c r="O14" s="3">
        <f t="shared" si="8"/>
        <v>4479.8</v>
      </c>
      <c r="P14" s="8">
        <f t="shared" si="3"/>
        <v>332163.25</v>
      </c>
      <c r="Q14" s="8">
        <f t="shared" si="4"/>
        <v>16728.71</v>
      </c>
      <c r="R14" s="3">
        <f t="shared" si="9"/>
        <v>3321.6325000000002</v>
      </c>
      <c r="S14" s="9">
        <f>[8]المبيعات!$P$20</f>
        <v>4170</v>
      </c>
      <c r="T14" s="12">
        <f t="shared" si="5"/>
        <v>848.36749999999984</v>
      </c>
      <c r="V14"/>
    </row>
    <row r="15" spans="1:22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الصباحي'!$L$21*1000</f>
        <v>17000</v>
      </c>
      <c r="E15" s="2">
        <f>[9]المبيعات!$F$20</f>
        <v>24023</v>
      </c>
      <c r="F15" s="3">
        <f t="shared" si="0"/>
        <v>162155.25</v>
      </c>
      <c r="G15" s="3">
        <f t="shared" si="6"/>
        <v>7927.59</v>
      </c>
      <c r="H15" s="3">
        <f>'[9]التمام الصباحي'!$R$21*1000</f>
        <v>17000</v>
      </c>
      <c r="I15" s="2">
        <f>[9]المبيعات!$I$20</f>
        <v>6369</v>
      </c>
      <c r="J15" s="3">
        <f t="shared" si="1"/>
        <v>49359.75</v>
      </c>
      <c r="K15" s="3">
        <f t="shared" si="7"/>
        <v>2866.05</v>
      </c>
      <c r="L15" s="3">
        <f>'[9]التمام الصباحي'!$X$21*1000</f>
        <v>17000</v>
      </c>
      <c r="M15" s="2">
        <f>[9]المبيعات!$L$20</f>
        <v>28318</v>
      </c>
      <c r="N15" s="3">
        <f t="shared" si="2"/>
        <v>155749</v>
      </c>
      <c r="O15" s="3">
        <f t="shared" si="8"/>
        <v>7362.68</v>
      </c>
      <c r="P15" s="8">
        <f t="shared" si="3"/>
        <v>367264</v>
      </c>
      <c r="Q15" s="8">
        <f t="shared" si="4"/>
        <v>18156.32</v>
      </c>
      <c r="R15" s="3">
        <f t="shared" si="9"/>
        <v>3672.64</v>
      </c>
      <c r="S15" s="9">
        <f>[9]المبيعات!$P$20</f>
        <v>3769</v>
      </c>
      <c r="T15" s="12">
        <f t="shared" si="5"/>
        <v>96.360000000000127</v>
      </c>
      <c r="V15"/>
    </row>
    <row r="16" spans="1:22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الصباحي'!$L$21*1000</f>
        <v>17000</v>
      </c>
      <c r="E16" s="2">
        <f>[10]المبيعات!$F$20</f>
        <v>18429</v>
      </c>
      <c r="F16" s="3">
        <f t="shared" si="0"/>
        <v>124395.75</v>
      </c>
      <c r="G16" s="3">
        <f t="shared" si="6"/>
        <v>6081.5700000000006</v>
      </c>
      <c r="H16" s="3">
        <f>'[10]التمام الصباحي'!$R$21*1000</f>
        <v>0</v>
      </c>
      <c r="I16" s="2">
        <f>[10]المبيعات!$I$20</f>
        <v>4396</v>
      </c>
      <c r="J16" s="3">
        <f t="shared" si="1"/>
        <v>34069</v>
      </c>
      <c r="K16" s="3">
        <f t="shared" si="7"/>
        <v>1978.2</v>
      </c>
      <c r="L16" s="3">
        <f>'[10]التمام الصباحي'!$X$21*1000</f>
        <v>34000</v>
      </c>
      <c r="M16" s="2">
        <f>[10]المبيعات!$L$20</f>
        <v>26082</v>
      </c>
      <c r="N16" s="3">
        <f t="shared" si="2"/>
        <v>143451</v>
      </c>
      <c r="O16" s="3">
        <f t="shared" si="8"/>
        <v>6781.3200000000006</v>
      </c>
      <c r="P16" s="8">
        <f t="shared" si="3"/>
        <v>301915.75</v>
      </c>
      <c r="Q16" s="8">
        <f t="shared" si="4"/>
        <v>14841.09</v>
      </c>
      <c r="R16" s="3">
        <f t="shared" si="9"/>
        <v>3019.1574999999998</v>
      </c>
      <c r="S16" s="9">
        <f>[10]المبيعات!$P$20</f>
        <v>3859</v>
      </c>
      <c r="T16" s="12">
        <f t="shared" si="5"/>
        <v>839.8425000000002</v>
      </c>
      <c r="V16"/>
    </row>
    <row r="17" spans="1:22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الصباحي'!$L$21*1000</f>
        <v>0</v>
      </c>
      <c r="E17" s="2">
        <f>[11]المبيعات!$F$20</f>
        <v>15877</v>
      </c>
      <c r="F17" s="3">
        <f t="shared" si="0"/>
        <v>107169.75</v>
      </c>
      <c r="G17" s="3">
        <f t="shared" si="6"/>
        <v>5239.41</v>
      </c>
      <c r="H17" s="3">
        <f>'[11]التمام الصباحي'!$R$21*1000</f>
        <v>0</v>
      </c>
      <c r="I17" s="2">
        <f>[11]المبيعات!$I$20</f>
        <v>3348</v>
      </c>
      <c r="J17" s="3">
        <f t="shared" si="1"/>
        <v>25947</v>
      </c>
      <c r="K17" s="3">
        <f t="shared" si="7"/>
        <v>1506.6000000000001</v>
      </c>
      <c r="L17" s="3">
        <f>'[11]التمام الصباحي'!$X$21*1000</f>
        <v>0</v>
      </c>
      <c r="M17" s="2">
        <f>[11]المبيعات!$L$20</f>
        <v>25157</v>
      </c>
      <c r="N17" s="3">
        <f t="shared" si="2"/>
        <v>138363.5</v>
      </c>
      <c r="O17" s="3">
        <f t="shared" si="8"/>
        <v>6540.8200000000006</v>
      </c>
      <c r="P17" s="8">
        <f t="shared" si="3"/>
        <v>271480.25</v>
      </c>
      <c r="Q17" s="8">
        <f t="shared" si="4"/>
        <v>13286.830000000002</v>
      </c>
      <c r="R17" s="3">
        <f t="shared" si="9"/>
        <v>2714.8024999999998</v>
      </c>
      <c r="S17" s="9">
        <f>[11]المبيعات!$P$20</f>
        <v>3470</v>
      </c>
      <c r="T17" s="12">
        <f t="shared" si="5"/>
        <v>755.19750000000022</v>
      </c>
      <c r="V17"/>
    </row>
    <row r="18" spans="1:22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الصباحي'!$L$21*1000</f>
        <v>17000</v>
      </c>
      <c r="E18" s="2">
        <f>[12]المبيعات!$F$20</f>
        <v>14435</v>
      </c>
      <c r="F18" s="3">
        <f t="shared" si="0"/>
        <v>97436.25</v>
      </c>
      <c r="G18" s="3">
        <f t="shared" si="6"/>
        <v>4763.55</v>
      </c>
      <c r="H18" s="3">
        <f>'[12]التمام الصباحي'!$R$21*1000</f>
        <v>0</v>
      </c>
      <c r="I18" s="2">
        <f>[12]المبيعات!$I$20</f>
        <v>4263</v>
      </c>
      <c r="J18" s="3">
        <f t="shared" si="1"/>
        <v>33038.25</v>
      </c>
      <c r="K18" s="3">
        <f t="shared" si="7"/>
        <v>1918.3500000000001</v>
      </c>
      <c r="L18" s="3">
        <f>'[12]التمام الصباحي'!$X$21*1000</f>
        <v>34000</v>
      </c>
      <c r="M18" s="2">
        <f>[12]المبيعات!$L$20</f>
        <v>20201</v>
      </c>
      <c r="N18" s="3">
        <f t="shared" si="2"/>
        <v>111105.5</v>
      </c>
      <c r="O18" s="3">
        <f t="shared" si="8"/>
        <v>5252.26</v>
      </c>
      <c r="P18" s="8">
        <f t="shared" si="3"/>
        <v>241580</v>
      </c>
      <c r="Q18" s="8">
        <f t="shared" si="4"/>
        <v>11934.16</v>
      </c>
      <c r="R18" s="3">
        <f t="shared" si="9"/>
        <v>2415.8000000000002</v>
      </c>
      <c r="S18" s="9">
        <f>[12]المبيعات!$P$20</f>
        <v>3140</v>
      </c>
      <c r="T18" s="12">
        <f t="shared" si="5"/>
        <v>724.19999999999982</v>
      </c>
      <c r="V18"/>
    </row>
    <row r="19" spans="1:22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الصباحي'!$L$21*1000</f>
        <v>34000</v>
      </c>
      <c r="E19" s="2">
        <f>[13]المبيعات!$F$20</f>
        <v>16505</v>
      </c>
      <c r="F19" s="3">
        <f t="shared" si="0"/>
        <v>111408.75</v>
      </c>
      <c r="G19" s="3">
        <f t="shared" si="6"/>
        <v>5446.6500000000005</v>
      </c>
      <c r="H19" s="3">
        <f>'[13]التمام الصباحي'!$R$21*1000</f>
        <v>17000</v>
      </c>
      <c r="I19" s="2">
        <f>[13]المبيعات!$I$20</f>
        <v>4648</v>
      </c>
      <c r="J19" s="3">
        <f t="shared" si="1"/>
        <v>36022</v>
      </c>
      <c r="K19" s="3">
        <f t="shared" si="7"/>
        <v>2091.6</v>
      </c>
      <c r="L19" s="3">
        <f>'[13]التمام الصباحي'!$X$21*1000</f>
        <v>0</v>
      </c>
      <c r="M19" s="2">
        <f>[13]المبيعات!$L$20</f>
        <v>22063</v>
      </c>
      <c r="N19" s="3">
        <f t="shared" si="2"/>
        <v>121346.5</v>
      </c>
      <c r="O19" s="3">
        <f t="shared" si="8"/>
        <v>5736.38</v>
      </c>
      <c r="P19" s="8">
        <f t="shared" si="3"/>
        <v>268777.25</v>
      </c>
      <c r="Q19" s="8">
        <f t="shared" si="4"/>
        <v>13274.630000000001</v>
      </c>
      <c r="R19" s="3">
        <f t="shared" si="9"/>
        <v>2687.7725</v>
      </c>
      <c r="S19" s="9">
        <f>[13]المبيعات!$P$20</f>
        <v>3360</v>
      </c>
      <c r="T19" s="12">
        <f t="shared" si="5"/>
        <v>672.22749999999996</v>
      </c>
      <c r="V19"/>
    </row>
    <row r="20" spans="1:22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الصباحي'!$L$21*1000</f>
        <v>17000</v>
      </c>
      <c r="E20" s="2">
        <f>[14]المبيعات!$F$20</f>
        <v>19218</v>
      </c>
      <c r="F20" s="3">
        <f t="shared" si="0"/>
        <v>129721.5</v>
      </c>
      <c r="G20" s="3">
        <f t="shared" si="6"/>
        <v>6341.9400000000005</v>
      </c>
      <c r="H20" s="3">
        <f>'[14]التمام الصباحي'!$R$21*1000</f>
        <v>0</v>
      </c>
      <c r="I20" s="2">
        <f>[14]المبيعات!$I$20</f>
        <v>5794</v>
      </c>
      <c r="J20" s="3">
        <f t="shared" si="1"/>
        <v>44903.5</v>
      </c>
      <c r="K20" s="3">
        <f t="shared" si="7"/>
        <v>2607.3000000000002</v>
      </c>
      <c r="L20" s="3">
        <f>'[14]التمام الصباحي'!$X$21*1000</f>
        <v>34000</v>
      </c>
      <c r="M20" s="2">
        <f>[14]المبيعات!$L$20</f>
        <v>19307</v>
      </c>
      <c r="N20" s="3">
        <f t="shared" si="2"/>
        <v>106188.5</v>
      </c>
      <c r="O20" s="3">
        <f t="shared" si="8"/>
        <v>5019.8200000000006</v>
      </c>
      <c r="P20" s="8">
        <f t="shared" si="3"/>
        <v>280813.5</v>
      </c>
      <c r="Q20" s="8">
        <f t="shared" si="4"/>
        <v>13969.060000000001</v>
      </c>
      <c r="R20" s="3">
        <f t="shared" si="9"/>
        <v>2808.1350000000002</v>
      </c>
      <c r="S20" s="9">
        <f>[14]المبيعات!$P$20</f>
        <v>3560</v>
      </c>
      <c r="T20" s="12">
        <f t="shared" si="5"/>
        <v>751.86499999999978</v>
      </c>
      <c r="V20"/>
    </row>
    <row r="21" spans="1:22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الصباحي'!$L$21*1000</f>
        <v>17000</v>
      </c>
      <c r="E21" s="2">
        <f>[15]المبيعات!$F$20</f>
        <v>19103</v>
      </c>
      <c r="F21" s="3">
        <f t="shared" si="0"/>
        <v>128945.25</v>
      </c>
      <c r="G21" s="3">
        <f t="shared" si="6"/>
        <v>6303.9900000000007</v>
      </c>
      <c r="H21" s="3">
        <f>'[15]التمام الصباحي'!$R$21*1000</f>
        <v>0</v>
      </c>
      <c r="I21" s="2">
        <f>[15]المبيعات!$I$20</f>
        <v>6043</v>
      </c>
      <c r="J21" s="3">
        <f t="shared" si="1"/>
        <v>46833.25</v>
      </c>
      <c r="K21" s="3">
        <f t="shared" si="7"/>
        <v>2719.35</v>
      </c>
      <c r="L21" s="3">
        <f>'[15]التمام الصباحي'!$X$21*1000</f>
        <v>34000</v>
      </c>
      <c r="M21" s="2">
        <f>[15]المبيعات!$L$20</f>
        <v>18510</v>
      </c>
      <c r="N21" s="3">
        <f t="shared" si="2"/>
        <v>101805</v>
      </c>
      <c r="O21" s="3">
        <f t="shared" si="8"/>
        <v>4812.6000000000004</v>
      </c>
      <c r="P21" s="8">
        <f t="shared" si="3"/>
        <v>277583.5</v>
      </c>
      <c r="Q21" s="8">
        <f t="shared" si="4"/>
        <v>13835.94</v>
      </c>
      <c r="R21" s="3">
        <f t="shared" si="9"/>
        <v>2775.835</v>
      </c>
      <c r="S21" s="9">
        <f>[15]المبيعات!$P$20</f>
        <v>3410</v>
      </c>
      <c r="T21" s="12">
        <f t="shared" si="5"/>
        <v>634.16499999999996</v>
      </c>
      <c r="V21"/>
    </row>
    <row r="22" spans="1:22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الصباحي'!$L$21*1000</f>
        <v>17000</v>
      </c>
      <c r="E22" s="2">
        <f>[16]المبيعات!$F$20</f>
        <v>16516</v>
      </c>
      <c r="F22" s="3">
        <f t="shared" si="0"/>
        <v>111483</v>
      </c>
      <c r="G22" s="3">
        <f t="shared" si="6"/>
        <v>5450.2800000000007</v>
      </c>
      <c r="H22" s="3">
        <f>'[16]التمام الصباحي'!$R$21*1000</f>
        <v>17000</v>
      </c>
      <c r="I22" s="2">
        <f>[16]المبيعات!$I$20</f>
        <v>4204</v>
      </c>
      <c r="J22" s="3">
        <f t="shared" si="1"/>
        <v>32581</v>
      </c>
      <c r="K22" s="3">
        <f t="shared" si="7"/>
        <v>1891.8</v>
      </c>
      <c r="L22" s="3">
        <f>'[16]التمام الصباحي'!$X$21*1000</f>
        <v>17000</v>
      </c>
      <c r="M22" s="2">
        <f>[16]المبيعات!$L$20</f>
        <v>25306</v>
      </c>
      <c r="N22" s="3">
        <f t="shared" si="2"/>
        <v>139183</v>
      </c>
      <c r="O22" s="3">
        <f t="shared" si="8"/>
        <v>6579.56</v>
      </c>
      <c r="P22" s="8">
        <f t="shared" si="3"/>
        <v>283247</v>
      </c>
      <c r="Q22" s="8">
        <f t="shared" si="4"/>
        <v>13921.640000000001</v>
      </c>
      <c r="R22" s="3">
        <f t="shared" si="9"/>
        <v>2832.47</v>
      </c>
      <c r="S22" s="9">
        <f>[16]المبيعات!$P$20</f>
        <v>3600</v>
      </c>
      <c r="T22" s="12">
        <f t="shared" si="5"/>
        <v>767.5300000000002</v>
      </c>
      <c r="V22"/>
    </row>
    <row r="23" spans="1:22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الصباحي'!$L$21*1000</f>
        <v>0</v>
      </c>
      <c r="E23" s="2">
        <f>[17]المبيعات!$F$20</f>
        <v>13312</v>
      </c>
      <c r="F23" s="3">
        <f t="shared" si="0"/>
        <v>89856</v>
      </c>
      <c r="G23" s="3">
        <f t="shared" si="6"/>
        <v>4392.96</v>
      </c>
      <c r="H23" s="3">
        <f>'[17]التمام الصباحي'!$R$21*1000</f>
        <v>0</v>
      </c>
      <c r="I23" s="2">
        <f>[17]المبيعات!$I$20</f>
        <v>2875</v>
      </c>
      <c r="J23" s="3">
        <f t="shared" si="1"/>
        <v>22281.25</v>
      </c>
      <c r="K23" s="3">
        <f t="shared" si="7"/>
        <v>1293.75</v>
      </c>
      <c r="L23" s="3">
        <f>'[17]التمام الصباحي'!$X$21*1000</f>
        <v>0</v>
      </c>
      <c r="M23" s="2">
        <f>[17]المبيعات!$L$20</f>
        <v>24859</v>
      </c>
      <c r="N23" s="3">
        <f t="shared" si="2"/>
        <v>136724.5</v>
      </c>
      <c r="O23" s="3">
        <f t="shared" si="8"/>
        <v>6463.34</v>
      </c>
      <c r="P23" s="8">
        <f t="shared" si="3"/>
        <v>248861.75</v>
      </c>
      <c r="Q23" s="8">
        <f t="shared" si="4"/>
        <v>12150.05</v>
      </c>
      <c r="R23" s="3">
        <f t="shared" si="9"/>
        <v>2488.6174999999998</v>
      </c>
      <c r="S23" s="9">
        <f>[17]المبيعات!$P$20</f>
        <v>3140</v>
      </c>
      <c r="T23" s="12">
        <f t="shared" si="5"/>
        <v>651.38250000000016</v>
      </c>
      <c r="V23"/>
    </row>
    <row r="24" spans="1:22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الصباحي'!$L$21*1000</f>
        <v>17000</v>
      </c>
      <c r="E24" s="3">
        <f>[18]المبيعات!$F$20</f>
        <v>13032</v>
      </c>
      <c r="F24" s="3">
        <f>E24*6.75</f>
        <v>87966</v>
      </c>
      <c r="G24" s="3">
        <f t="shared" si="6"/>
        <v>4300.5600000000004</v>
      </c>
      <c r="H24" s="3">
        <f>'[18]التمام الصباحي'!$R$21*1000</f>
        <v>0</v>
      </c>
      <c r="I24" s="3">
        <f>[18]المبيعات!$I$20</f>
        <v>2423</v>
      </c>
      <c r="J24" s="3">
        <f>I24*7.75</f>
        <v>18778.25</v>
      </c>
      <c r="K24" s="3">
        <f t="shared" si="7"/>
        <v>1090.3500000000001</v>
      </c>
      <c r="L24" s="3">
        <f>'[18]التمام الصباحي'!$X$21*1000</f>
        <v>34000</v>
      </c>
      <c r="M24" s="3">
        <f>[18]المبيعات!$L$20</f>
        <v>26136</v>
      </c>
      <c r="N24" s="3">
        <f>M24*5.5</f>
        <v>143748</v>
      </c>
      <c r="O24" s="3">
        <f t="shared" si="8"/>
        <v>6795.3600000000006</v>
      </c>
      <c r="P24" s="8">
        <f t="shared" si="3"/>
        <v>250492.25</v>
      </c>
      <c r="Q24" s="8">
        <f t="shared" si="4"/>
        <v>12186.27</v>
      </c>
      <c r="R24" s="3">
        <f t="shared" si="9"/>
        <v>2504.9225000000001</v>
      </c>
      <c r="S24" s="9">
        <f>[18]المبيعات!$P$20</f>
        <v>3039</v>
      </c>
      <c r="T24" s="12">
        <f t="shared" si="5"/>
        <v>534.07749999999987</v>
      </c>
      <c r="V24"/>
    </row>
    <row r="25" spans="1:22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الصباحي'!$L$21*1000</f>
        <v>17000</v>
      </c>
      <c r="E25" s="3">
        <f>[19]المبيعات!$F$20</f>
        <v>11367</v>
      </c>
      <c r="F25" s="3">
        <f t="shared" ref="F25:F38" si="10">E25*6.75</f>
        <v>76727.25</v>
      </c>
      <c r="G25" s="3">
        <f t="shared" si="6"/>
        <v>3751.11</v>
      </c>
      <c r="H25" s="3">
        <f>'[19]التمام الصباحي'!$R$21*1000</f>
        <v>0</v>
      </c>
      <c r="I25" s="3">
        <f>[19]المبيعات!$I$20</f>
        <v>2961</v>
      </c>
      <c r="J25" s="3">
        <f t="shared" ref="J25:J38" si="11">I25*7.75</f>
        <v>22947.75</v>
      </c>
      <c r="K25" s="3">
        <f t="shared" si="7"/>
        <v>1332.45</v>
      </c>
      <c r="L25" s="3">
        <f>'[19]التمام الصباحي'!$X$21*1000</f>
        <v>34000</v>
      </c>
      <c r="M25" s="3">
        <f>[19]المبيعات!$L$20</f>
        <v>26159</v>
      </c>
      <c r="N25" s="3">
        <f t="shared" ref="N25:N38" si="12">M25*5.5</f>
        <v>143874.5</v>
      </c>
      <c r="O25" s="3">
        <f t="shared" si="8"/>
        <v>6801.34</v>
      </c>
      <c r="P25" s="8">
        <f t="shared" si="3"/>
        <v>243549.5</v>
      </c>
      <c r="Q25" s="8">
        <f t="shared" si="4"/>
        <v>11884.900000000001</v>
      </c>
      <c r="R25" s="3">
        <f t="shared" si="9"/>
        <v>2435.4949999999999</v>
      </c>
      <c r="S25" s="9">
        <f>[19]المبيعات!$P$20</f>
        <v>3330</v>
      </c>
      <c r="T25" s="12">
        <f t="shared" si="5"/>
        <v>894.50500000000011</v>
      </c>
      <c r="V25"/>
    </row>
    <row r="26" spans="1:22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الصباحي'!$L$21*1000</f>
        <v>17000</v>
      </c>
      <c r="E26" s="3">
        <f>[20]المبيعات!$F$20</f>
        <v>11833</v>
      </c>
      <c r="F26" s="3">
        <f t="shared" si="10"/>
        <v>79872.75</v>
      </c>
      <c r="G26" s="3">
        <f t="shared" si="6"/>
        <v>3904.8900000000003</v>
      </c>
      <c r="H26" s="3">
        <f>'[20]التمام الصباحي'!$R$21*1000</f>
        <v>0</v>
      </c>
      <c r="I26" s="3">
        <f>[20]المبيعات!$I$20</f>
        <v>3147</v>
      </c>
      <c r="J26" s="3">
        <f t="shared" si="11"/>
        <v>24389.25</v>
      </c>
      <c r="K26" s="3">
        <f t="shared" si="7"/>
        <v>1416.15</v>
      </c>
      <c r="L26" s="3">
        <f>'[20]التمام الصباحي'!$X$21*1000</f>
        <v>34000</v>
      </c>
      <c r="M26" s="3">
        <f>[20]المبيعات!$L$20</f>
        <v>24911</v>
      </c>
      <c r="N26" s="3">
        <f t="shared" si="12"/>
        <v>137010.5</v>
      </c>
      <c r="O26" s="3">
        <f t="shared" si="8"/>
        <v>6476.8600000000006</v>
      </c>
      <c r="P26" s="8">
        <f t="shared" si="3"/>
        <v>241272.5</v>
      </c>
      <c r="Q26" s="8">
        <f t="shared" si="4"/>
        <v>11797.900000000001</v>
      </c>
      <c r="R26" s="3">
        <f t="shared" si="9"/>
        <v>2412.7249999999999</v>
      </c>
      <c r="S26" s="9">
        <f>[20]المبيعات!$P$20</f>
        <v>13973</v>
      </c>
      <c r="T26" s="12">
        <f t="shared" si="5"/>
        <v>11560.275</v>
      </c>
      <c r="V26"/>
    </row>
    <row r="27" spans="1:22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الصباحي'!$L$21*1000</f>
        <v>0</v>
      </c>
      <c r="E27" s="3">
        <f>[21]المبيعات!$F$20</f>
        <v>14273</v>
      </c>
      <c r="F27" s="3">
        <f t="shared" si="10"/>
        <v>96342.75</v>
      </c>
      <c r="G27" s="3">
        <f t="shared" si="6"/>
        <v>4710.09</v>
      </c>
      <c r="H27" s="3">
        <f>'[21]التمام الصباحي'!$R$21*1000</f>
        <v>0</v>
      </c>
      <c r="I27" s="3">
        <f>[21]المبيعات!$I$20</f>
        <v>3895</v>
      </c>
      <c r="J27" s="3">
        <f t="shared" si="11"/>
        <v>30186.25</v>
      </c>
      <c r="K27" s="3">
        <f t="shared" si="7"/>
        <v>1752.75</v>
      </c>
      <c r="L27" s="3">
        <f>'[21]التمام الصباحي'!$X$21*1000</f>
        <v>0</v>
      </c>
      <c r="M27" s="3">
        <f>[21]المبيعات!$L$20</f>
        <v>17649</v>
      </c>
      <c r="N27" s="3">
        <f t="shared" si="12"/>
        <v>97069.5</v>
      </c>
      <c r="O27" s="3">
        <f t="shared" si="8"/>
        <v>4588.74</v>
      </c>
      <c r="P27" s="8">
        <f t="shared" si="3"/>
        <v>223598.5</v>
      </c>
      <c r="Q27" s="8">
        <f t="shared" si="4"/>
        <v>11051.58</v>
      </c>
      <c r="R27" s="3">
        <f t="shared" si="9"/>
        <v>2235.9850000000001</v>
      </c>
      <c r="S27" s="9">
        <f>[21]المبيعات!$P$20</f>
        <v>2990</v>
      </c>
      <c r="T27" s="12">
        <f t="shared" si="5"/>
        <v>754.01499999999987</v>
      </c>
      <c r="V27"/>
    </row>
    <row r="28" spans="1:22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الصباحي'!$L$21*1000</f>
        <v>17000</v>
      </c>
      <c r="E28" s="3">
        <f>[22]المبيعات!$F$20</f>
        <v>12496</v>
      </c>
      <c r="F28" s="3">
        <f t="shared" si="10"/>
        <v>84348</v>
      </c>
      <c r="G28" s="3">
        <f t="shared" si="6"/>
        <v>4123.68</v>
      </c>
      <c r="H28" s="3">
        <f>'[22]التمام الصباحي'!$R$21*1000</f>
        <v>17000</v>
      </c>
      <c r="I28" s="3">
        <f>[22]المبيعات!$I$20</f>
        <v>2735</v>
      </c>
      <c r="J28" s="3">
        <f t="shared" si="11"/>
        <v>21196.25</v>
      </c>
      <c r="K28" s="3">
        <f t="shared" si="7"/>
        <v>1230.75</v>
      </c>
      <c r="L28" s="3">
        <f>'[22]التمام الصباحي'!$X$21*1000</f>
        <v>17000</v>
      </c>
      <c r="M28" s="3">
        <f>[22]المبيعات!$L$20</f>
        <v>16244</v>
      </c>
      <c r="N28" s="3">
        <f t="shared" si="12"/>
        <v>89342</v>
      </c>
      <c r="O28" s="3">
        <f t="shared" si="8"/>
        <v>4223.4400000000005</v>
      </c>
      <c r="P28" s="8">
        <f t="shared" si="3"/>
        <v>194886.25</v>
      </c>
      <c r="Q28" s="8">
        <f t="shared" si="4"/>
        <v>9577.8700000000008</v>
      </c>
      <c r="R28" s="3">
        <f t="shared" si="9"/>
        <v>1948.8625</v>
      </c>
      <c r="S28" s="9">
        <f>[22]المبيعات!$P$20</f>
        <v>14062</v>
      </c>
      <c r="T28" s="12">
        <f t="shared" si="5"/>
        <v>12113.137500000001</v>
      </c>
      <c r="V28"/>
    </row>
    <row r="29" spans="1:22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الصباحي'!$L$21*1000</f>
        <v>17000</v>
      </c>
      <c r="E29" s="3">
        <f>[23]المبيعات!$F$20</f>
        <v>10329</v>
      </c>
      <c r="F29" s="3">
        <f t="shared" si="10"/>
        <v>69720.75</v>
      </c>
      <c r="G29" s="3">
        <f t="shared" si="6"/>
        <v>3408.57</v>
      </c>
      <c r="H29" s="3">
        <f>'[23]التمام الصباحي'!$R$21*1000</f>
        <v>0</v>
      </c>
      <c r="I29" s="3">
        <f>[23]المبيعات!$I$20</f>
        <v>2507</v>
      </c>
      <c r="J29" s="3">
        <f t="shared" si="11"/>
        <v>19429.25</v>
      </c>
      <c r="K29" s="3">
        <f t="shared" si="7"/>
        <v>1128.1500000000001</v>
      </c>
      <c r="L29" s="3">
        <f>'[23]التمام الصباحي'!$X$21*1000</f>
        <v>34000</v>
      </c>
      <c r="M29" s="3">
        <f>[23]المبيعات!$L$20</f>
        <v>24747</v>
      </c>
      <c r="N29" s="3">
        <f t="shared" si="12"/>
        <v>136108.5</v>
      </c>
      <c r="O29" s="3">
        <f t="shared" si="8"/>
        <v>6434.22</v>
      </c>
      <c r="P29" s="8">
        <f t="shared" si="3"/>
        <v>225258.5</v>
      </c>
      <c r="Q29" s="8">
        <f t="shared" si="4"/>
        <v>10970.94</v>
      </c>
      <c r="R29" s="3">
        <f t="shared" si="9"/>
        <v>2252.585</v>
      </c>
      <c r="S29" s="9">
        <f>[23]المبيعات!$P$20</f>
        <v>3040</v>
      </c>
      <c r="T29" s="12">
        <f t="shared" si="5"/>
        <v>787.41499999999996</v>
      </c>
      <c r="V29"/>
    </row>
    <row r="30" spans="1:22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الصباحي'!$L$21*1000</f>
        <v>0</v>
      </c>
      <c r="E30" s="3">
        <f>[24]المبيعات!$F$20</f>
        <v>9546</v>
      </c>
      <c r="F30" s="3">
        <f t="shared" si="10"/>
        <v>64435.5</v>
      </c>
      <c r="G30" s="3">
        <f t="shared" si="6"/>
        <v>3150.1800000000003</v>
      </c>
      <c r="H30" s="3">
        <f>'[24]التمام الصباحي'!$R$21*1000</f>
        <v>0</v>
      </c>
      <c r="I30" s="3">
        <f>[24]المبيعات!$I$20</f>
        <v>1886</v>
      </c>
      <c r="J30" s="3">
        <f t="shared" si="11"/>
        <v>14616.5</v>
      </c>
      <c r="K30" s="3">
        <f t="shared" si="7"/>
        <v>848.7</v>
      </c>
      <c r="L30" s="3">
        <f>'[24]التمام الصباحي'!$X$21*1000</f>
        <v>0</v>
      </c>
      <c r="M30" s="3">
        <f>[24]المبيعات!$L$20</f>
        <v>23846</v>
      </c>
      <c r="N30" s="3">
        <f t="shared" si="12"/>
        <v>131153</v>
      </c>
      <c r="O30" s="3">
        <f t="shared" si="8"/>
        <v>6199.96</v>
      </c>
      <c r="P30" s="8">
        <f t="shared" si="3"/>
        <v>210205</v>
      </c>
      <c r="Q30" s="8">
        <f t="shared" si="4"/>
        <v>10198.84</v>
      </c>
      <c r="R30" s="3">
        <f t="shared" si="9"/>
        <v>2102.0500000000002</v>
      </c>
      <c r="S30" s="9">
        <f>[24]المبيعات!$P$20</f>
        <v>2450</v>
      </c>
      <c r="T30" s="12">
        <f t="shared" si="5"/>
        <v>347.94999999999982</v>
      </c>
      <c r="V30"/>
    </row>
    <row r="31" spans="1:22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الصباحي'!$L$21*1000</f>
        <v>0</v>
      </c>
      <c r="E31" s="3">
        <f>[25]المبيعات!$F$20</f>
        <v>8490</v>
      </c>
      <c r="F31" s="3">
        <f t="shared" si="10"/>
        <v>57307.5</v>
      </c>
      <c r="G31" s="3">
        <f t="shared" si="6"/>
        <v>2801.7000000000003</v>
      </c>
      <c r="H31" s="3">
        <f>'[25]التمام الصباحي'!$R$21*1000</f>
        <v>0</v>
      </c>
      <c r="I31" s="3">
        <f>[25]المبيعات!$I$20</f>
        <v>1679</v>
      </c>
      <c r="J31" s="3">
        <f t="shared" si="11"/>
        <v>13012.25</v>
      </c>
      <c r="K31" s="3">
        <f t="shared" si="7"/>
        <v>755.55000000000007</v>
      </c>
      <c r="L31" s="3">
        <f>'[25]التمام الصباحي'!$X$21*1000</f>
        <v>51000</v>
      </c>
      <c r="M31" s="3">
        <f>[25]المبيعات!$L$20</f>
        <v>25104</v>
      </c>
      <c r="N31" s="3">
        <f t="shared" si="12"/>
        <v>138072</v>
      </c>
      <c r="O31" s="3">
        <f t="shared" si="8"/>
        <v>6527.04</v>
      </c>
      <c r="P31" s="8">
        <f t="shared" si="3"/>
        <v>208391.75</v>
      </c>
      <c r="Q31" s="8">
        <f t="shared" si="4"/>
        <v>10084.290000000001</v>
      </c>
      <c r="R31" s="3">
        <f t="shared" si="9"/>
        <v>2083.9175</v>
      </c>
      <c r="S31" s="9">
        <f>[25]المبيعات!$P$20</f>
        <v>2560</v>
      </c>
      <c r="T31" s="12">
        <f t="shared" si="5"/>
        <v>476.08249999999998</v>
      </c>
      <c r="V31"/>
    </row>
    <row r="32" spans="1:22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الصباحي'!$L$21*1000</f>
        <v>17000</v>
      </c>
      <c r="E32" s="3">
        <f>[26]المبيعات!$F$20</f>
        <v>8742</v>
      </c>
      <c r="F32" s="3">
        <f t="shared" si="10"/>
        <v>59008.5</v>
      </c>
      <c r="G32" s="3">
        <f t="shared" si="6"/>
        <v>2884.86</v>
      </c>
      <c r="H32" s="3">
        <f>'[26]التمام الصباحي'!$R$21*1000</f>
        <v>0</v>
      </c>
      <c r="I32" s="3">
        <f>[26]المبيعات!$I$20</f>
        <v>1889</v>
      </c>
      <c r="J32" s="3">
        <f t="shared" si="11"/>
        <v>14639.75</v>
      </c>
      <c r="K32" s="3">
        <f t="shared" si="7"/>
        <v>850.05000000000007</v>
      </c>
      <c r="L32" s="3">
        <f>'[26]التمام الصباحي'!$X$21*1000</f>
        <v>34000</v>
      </c>
      <c r="M32" s="3">
        <f>[26]المبيعات!$L$20</f>
        <v>23396</v>
      </c>
      <c r="N32" s="3">
        <f t="shared" si="12"/>
        <v>128678</v>
      </c>
      <c r="O32" s="3">
        <f t="shared" si="8"/>
        <v>6082.96</v>
      </c>
      <c r="P32" s="8">
        <f t="shared" si="3"/>
        <v>202326.25</v>
      </c>
      <c r="Q32" s="8">
        <f t="shared" si="4"/>
        <v>9817.8700000000008</v>
      </c>
      <c r="R32" s="3">
        <f t="shared" si="9"/>
        <v>2023.2625</v>
      </c>
      <c r="S32" s="9">
        <f>[26]المبيعات!$P$20</f>
        <v>2420</v>
      </c>
      <c r="T32" s="12">
        <f t="shared" si="5"/>
        <v>396.73749999999995</v>
      </c>
      <c r="V32"/>
    </row>
    <row r="33" spans="1:22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الصباحي'!$L$21*1000</f>
        <v>17000</v>
      </c>
      <c r="E33" s="3">
        <f>[27]المبيعات!$F$20</f>
        <v>8813</v>
      </c>
      <c r="F33" s="3">
        <f t="shared" si="10"/>
        <v>59487.75</v>
      </c>
      <c r="G33" s="3">
        <f t="shared" si="6"/>
        <v>2908.29</v>
      </c>
      <c r="H33" s="3">
        <f>'[27]التمام الصباحي'!$R$21*1000</f>
        <v>0</v>
      </c>
      <c r="I33" s="3">
        <f>[27]المبيعات!$I$20</f>
        <v>2380</v>
      </c>
      <c r="J33" s="3">
        <f t="shared" si="11"/>
        <v>18445</v>
      </c>
      <c r="K33" s="3">
        <f t="shared" si="7"/>
        <v>1071</v>
      </c>
      <c r="L33" s="3">
        <f>'[27]التمام الصباحي'!$X$21*1000</f>
        <v>34000</v>
      </c>
      <c r="M33" s="3">
        <f>[27]المبيعات!$L$20</f>
        <v>27955</v>
      </c>
      <c r="N33" s="3">
        <f t="shared" si="12"/>
        <v>153752.5</v>
      </c>
      <c r="O33" s="3">
        <f t="shared" si="8"/>
        <v>7268.3</v>
      </c>
      <c r="P33" s="8">
        <f t="shared" si="3"/>
        <v>231685.25</v>
      </c>
      <c r="Q33" s="8">
        <f t="shared" si="4"/>
        <v>11247.59</v>
      </c>
      <c r="R33" s="3">
        <f t="shared" si="9"/>
        <v>2316.8525</v>
      </c>
      <c r="S33" s="9">
        <f>[27]المبيعات!$P$20</f>
        <v>2920</v>
      </c>
      <c r="T33" s="12">
        <f t="shared" si="5"/>
        <v>603.14750000000004</v>
      </c>
      <c r="V33"/>
    </row>
    <row r="34" spans="1:22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الصباحي'!$L$21*1000</f>
        <v>0</v>
      </c>
      <c r="E34" s="3">
        <f>[28]المبيعات!$F$20</f>
        <v>10685</v>
      </c>
      <c r="F34" s="3">
        <f t="shared" si="10"/>
        <v>72123.75</v>
      </c>
      <c r="G34" s="3">
        <f t="shared" si="6"/>
        <v>3526.05</v>
      </c>
      <c r="H34" s="3">
        <f>'[28]التمام الصباحي'!$R$21*1000</f>
        <v>0</v>
      </c>
      <c r="I34" s="3">
        <f>[28]المبيعات!$I$20</f>
        <v>3033</v>
      </c>
      <c r="J34" s="3">
        <f t="shared" si="11"/>
        <v>23505.75</v>
      </c>
      <c r="K34" s="3">
        <f t="shared" si="7"/>
        <v>1364.8500000000001</v>
      </c>
      <c r="L34" s="3">
        <f>'[28]التمام الصباحي'!$X$21*1000</f>
        <v>0</v>
      </c>
      <c r="M34" s="3">
        <f>[28]المبيعات!$L$20</f>
        <v>26078</v>
      </c>
      <c r="N34" s="3">
        <f t="shared" si="12"/>
        <v>143429</v>
      </c>
      <c r="O34" s="3">
        <f t="shared" si="8"/>
        <v>6780.2800000000007</v>
      </c>
      <c r="P34" s="8">
        <f t="shared" si="3"/>
        <v>239058.5</v>
      </c>
      <c r="Q34" s="8">
        <f t="shared" si="4"/>
        <v>11671.18</v>
      </c>
      <c r="R34" s="3">
        <f t="shared" si="9"/>
        <v>2390.585</v>
      </c>
      <c r="S34" s="9">
        <f>[28]المبيعات!$P$20</f>
        <v>3020</v>
      </c>
      <c r="T34" s="12">
        <f t="shared" si="5"/>
        <v>629.41499999999996</v>
      </c>
      <c r="V34"/>
    </row>
    <row r="35" spans="1:22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الصباحي'!$L$21*1000</f>
        <v>17000</v>
      </c>
      <c r="E35" s="3">
        <f>[29]المبيعات!$F$20</f>
        <v>6590</v>
      </c>
      <c r="F35" s="3">
        <f t="shared" si="10"/>
        <v>44482.5</v>
      </c>
      <c r="G35" s="3">
        <f t="shared" si="6"/>
        <v>2174.7000000000003</v>
      </c>
      <c r="H35" s="3">
        <f>'[29]التمام الصباحي'!$R$21*1000</f>
        <v>17000</v>
      </c>
      <c r="I35" s="3">
        <f>[29]المبيعات!$I$20</f>
        <v>1884</v>
      </c>
      <c r="J35" s="3">
        <f t="shared" si="11"/>
        <v>14601</v>
      </c>
      <c r="K35" s="3">
        <f t="shared" si="7"/>
        <v>847.80000000000007</v>
      </c>
      <c r="L35" s="3">
        <f>'[29]التمام الصباحي'!$X$21*1000</f>
        <v>17000</v>
      </c>
      <c r="M35" s="3">
        <f>[29]المبيعات!$L$20</f>
        <v>17452</v>
      </c>
      <c r="N35" s="3">
        <f t="shared" si="12"/>
        <v>95986</v>
      </c>
      <c r="O35" s="3">
        <f t="shared" si="8"/>
        <v>4537.5200000000004</v>
      </c>
      <c r="P35" s="8">
        <f t="shared" si="3"/>
        <v>155069.5</v>
      </c>
      <c r="Q35" s="8">
        <f t="shared" si="4"/>
        <v>7560.02</v>
      </c>
      <c r="R35" s="3">
        <f t="shared" si="9"/>
        <v>1550.6949999999999</v>
      </c>
      <c r="S35" s="9">
        <f>[29]المبيعات!$P$20</f>
        <v>1930</v>
      </c>
      <c r="T35" s="12">
        <f t="shared" si="5"/>
        <v>379.30500000000006</v>
      </c>
      <c r="V35"/>
    </row>
    <row r="36" spans="1:22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الصباحي'!$L$21*1000</f>
        <v>0</v>
      </c>
      <c r="E36" s="3">
        <f>[30]المبيعات!$F$20</f>
        <v>8845</v>
      </c>
      <c r="F36" s="3">
        <f t="shared" si="10"/>
        <v>59703.75</v>
      </c>
      <c r="G36" s="3">
        <f t="shared" si="6"/>
        <v>2918.8500000000004</v>
      </c>
      <c r="H36" s="3">
        <f>'[30]التمام الصباحي'!$R$21*1000</f>
        <v>0</v>
      </c>
      <c r="I36" s="3">
        <f>[30]المبيعات!$I$20</f>
        <v>2066</v>
      </c>
      <c r="J36" s="3">
        <f t="shared" si="11"/>
        <v>16011.5</v>
      </c>
      <c r="K36" s="3">
        <f t="shared" si="7"/>
        <v>929.7</v>
      </c>
      <c r="L36" s="3">
        <f>'[30]التمام الصباحي'!$X$21*1000</f>
        <v>51000</v>
      </c>
      <c r="M36" s="3">
        <f>[30]المبيعات!$L$20</f>
        <v>25788</v>
      </c>
      <c r="N36" s="3">
        <f t="shared" si="12"/>
        <v>141834</v>
      </c>
      <c r="O36" s="3">
        <f t="shared" si="8"/>
        <v>6704.88</v>
      </c>
      <c r="P36" s="8">
        <f t="shared" si="3"/>
        <v>217549.25</v>
      </c>
      <c r="Q36" s="8">
        <f t="shared" si="4"/>
        <v>10553.43</v>
      </c>
      <c r="R36" s="3">
        <f t="shared" si="9"/>
        <v>2175.4924999999998</v>
      </c>
      <c r="S36" s="9">
        <f>[30]المبيعات!$P$20</f>
        <v>2720</v>
      </c>
      <c r="T36" s="12">
        <f t="shared" si="5"/>
        <v>544.50750000000016</v>
      </c>
      <c r="V36"/>
    </row>
    <row r="37" spans="1:22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الصباحي'!$L$21*1000</f>
        <v>0</v>
      </c>
      <c r="E37" s="3">
        <f>[31]المبيعات!$F$20</f>
        <v>8060</v>
      </c>
      <c r="F37" s="3">
        <f t="shared" si="10"/>
        <v>54405</v>
      </c>
      <c r="G37" s="3">
        <f t="shared" si="6"/>
        <v>2659.8</v>
      </c>
      <c r="H37" s="3">
        <f>'[31]التمام الصباحي'!$R$21*1000</f>
        <v>0</v>
      </c>
      <c r="I37" s="3">
        <f>[31]المبيعات!$I$20</f>
        <v>1447</v>
      </c>
      <c r="J37" s="3">
        <f t="shared" si="11"/>
        <v>11214.25</v>
      </c>
      <c r="K37" s="3">
        <f t="shared" si="7"/>
        <v>651.15</v>
      </c>
      <c r="L37" s="3">
        <f>'[31]التمام الصباحي'!$X$21*1000</f>
        <v>0</v>
      </c>
      <c r="M37" s="3">
        <f>[31]المبيعات!$L$20</f>
        <v>24457</v>
      </c>
      <c r="N37" s="3">
        <f t="shared" si="12"/>
        <v>134513.5</v>
      </c>
      <c r="O37" s="3">
        <f t="shared" si="8"/>
        <v>6358.8200000000006</v>
      </c>
      <c r="P37" s="8">
        <f t="shared" si="3"/>
        <v>200132.75</v>
      </c>
      <c r="Q37" s="8">
        <f t="shared" si="4"/>
        <v>9669.77</v>
      </c>
      <c r="R37" s="3">
        <f t="shared" si="9"/>
        <v>2001.3275000000001</v>
      </c>
      <c r="S37" s="32">
        <f>[31]المبيعات!$P$20</f>
        <v>2830</v>
      </c>
      <c r="T37" s="12">
        <f t="shared" si="5"/>
        <v>828.6724999999999</v>
      </c>
      <c r="V37"/>
    </row>
    <row r="38" spans="1:22" ht="15.75" thickBot="1" x14ac:dyDescent="0.25">
      <c r="A38" s="5">
        <v>31</v>
      </c>
      <c r="B38" s="6"/>
      <c r="C38" s="6" t="s">
        <v>18</v>
      </c>
      <c r="D38" s="3"/>
      <c r="E38" s="3">
        <f>[32]المبيعات!$F$20</f>
        <v>0</v>
      </c>
      <c r="F38" s="3">
        <f t="shared" si="10"/>
        <v>0</v>
      </c>
      <c r="G38" s="3">
        <f t="shared" si="6"/>
        <v>0</v>
      </c>
      <c r="H38" s="3">
        <f>'[32]التمام الصباحي'!$R$21*1000</f>
        <v>0</v>
      </c>
      <c r="I38" s="3">
        <f>[32]المبيعات!$I$20</f>
        <v>0</v>
      </c>
      <c r="J38" s="3">
        <f t="shared" si="11"/>
        <v>0</v>
      </c>
      <c r="K38" s="3">
        <f t="shared" si="7"/>
        <v>0</v>
      </c>
      <c r="L38" s="3">
        <f>'[32]التمام الصباحي'!$X$21*1000</f>
        <v>0</v>
      </c>
      <c r="M38" s="3">
        <f>[32]المبيعات!$L$20</f>
        <v>0</v>
      </c>
      <c r="N38" s="3">
        <f t="shared" si="12"/>
        <v>0</v>
      </c>
      <c r="O38" s="3">
        <f t="shared" si="8"/>
        <v>0</v>
      </c>
      <c r="P38" s="8">
        <f>F38+J38+N38</f>
        <v>0</v>
      </c>
      <c r="Q38" s="8">
        <f>G38+K38+O38</f>
        <v>0</v>
      </c>
      <c r="R38" s="3">
        <f>(F38+J38+N38)/100</f>
        <v>0</v>
      </c>
      <c r="S38" s="9">
        <f>[32]المبيعات!$P$20</f>
        <v>0</v>
      </c>
      <c r="T38" s="12">
        <f t="shared" si="5"/>
        <v>0</v>
      </c>
      <c r="V38"/>
    </row>
    <row r="39" spans="1:22" ht="15.75" thickBot="1" x14ac:dyDescent="0.25">
      <c r="A39" s="99" t="s">
        <v>19</v>
      </c>
      <c r="B39" s="99"/>
      <c r="C39" s="99"/>
      <c r="D39" s="4">
        <f>SUM(D8:D38)</f>
        <v>442000</v>
      </c>
      <c r="E39" s="4">
        <f t="shared" ref="E39:T39" si="13">SUM(E8:E38)</f>
        <v>470218</v>
      </c>
      <c r="F39" s="4">
        <f t="shared" si="13"/>
        <v>3173971.5</v>
      </c>
      <c r="G39" s="4">
        <f t="shared" si="13"/>
        <v>155171.94000000003</v>
      </c>
      <c r="H39" s="4">
        <f t="shared" si="13"/>
        <v>136000</v>
      </c>
      <c r="I39" s="4">
        <f t="shared" si="13"/>
        <v>133734</v>
      </c>
      <c r="J39" s="4">
        <f t="shared" si="13"/>
        <v>1036438.5</v>
      </c>
      <c r="K39" s="4">
        <f t="shared" si="13"/>
        <v>60180.3</v>
      </c>
      <c r="L39" s="4">
        <f t="shared" si="13"/>
        <v>697000</v>
      </c>
      <c r="M39" s="4">
        <f t="shared" si="13"/>
        <v>710829</v>
      </c>
      <c r="N39" s="4">
        <f t="shared" si="13"/>
        <v>3909559.5</v>
      </c>
      <c r="O39" s="4">
        <f t="shared" si="13"/>
        <v>184815.54</v>
      </c>
      <c r="P39" s="4">
        <f t="shared" si="13"/>
        <v>8119969.5</v>
      </c>
      <c r="Q39" s="4">
        <f t="shared" si="13"/>
        <v>400167.78000000014</v>
      </c>
      <c r="R39" s="4">
        <f t="shared" si="13"/>
        <v>81199.695000000007</v>
      </c>
      <c r="S39" s="4">
        <f t="shared" si="13"/>
        <v>124656</v>
      </c>
      <c r="T39" s="4">
        <f t="shared" si="13"/>
        <v>43456.304999999993</v>
      </c>
      <c r="V39"/>
    </row>
    <row r="40" spans="1:22" ht="15" thickBot="1" x14ac:dyDescent="0.25">
      <c r="T40" s="11"/>
      <c r="V40"/>
    </row>
    <row r="41" spans="1:22" ht="15.75" thickBot="1" x14ac:dyDescent="0.3">
      <c r="A41" s="103" t="s">
        <v>43</v>
      </c>
      <c r="B41" s="103"/>
      <c r="C41" s="103"/>
      <c r="D41" s="15">
        <f>D8+D9+D10+D11+D12+D13+D14</f>
        <v>170000</v>
      </c>
      <c r="E41" s="15">
        <f>E8+E9+E10+E11+E12+E13+E14</f>
        <v>169699</v>
      </c>
      <c r="F41" s="15">
        <f t="shared" ref="F41:T41" si="14">F8+F9+F10+F11+F12+F13+F14</f>
        <v>1145468.25</v>
      </c>
      <c r="G41" s="15">
        <f t="shared" si="14"/>
        <v>56000.670000000006</v>
      </c>
      <c r="H41" s="15">
        <f t="shared" si="14"/>
        <v>51000</v>
      </c>
      <c r="I41" s="15">
        <f t="shared" si="14"/>
        <v>57862</v>
      </c>
      <c r="J41" s="15">
        <f t="shared" si="14"/>
        <v>448430.5</v>
      </c>
      <c r="K41" s="15">
        <f t="shared" si="14"/>
        <v>26037.899999999998</v>
      </c>
      <c r="L41" s="15">
        <f t="shared" si="14"/>
        <v>187000</v>
      </c>
      <c r="M41" s="15">
        <f t="shared" si="14"/>
        <v>171104</v>
      </c>
      <c r="N41" s="15">
        <f t="shared" si="14"/>
        <v>941072</v>
      </c>
      <c r="O41" s="15">
        <f t="shared" si="14"/>
        <v>44487.040000000008</v>
      </c>
      <c r="P41" s="15">
        <f t="shared" si="14"/>
        <v>2534970.75</v>
      </c>
      <c r="Q41" s="15">
        <f t="shared" si="14"/>
        <v>126525.61000000002</v>
      </c>
      <c r="R41" s="15">
        <f t="shared" si="14"/>
        <v>25349.7075</v>
      </c>
      <c r="S41" s="15">
        <f t="shared" si="14"/>
        <v>32064</v>
      </c>
      <c r="T41" s="15">
        <f t="shared" si="14"/>
        <v>6714.2925000000014</v>
      </c>
      <c r="V41"/>
    </row>
    <row r="42" spans="1:22" ht="15.75" thickBot="1" x14ac:dyDescent="0.3">
      <c r="A42" s="103" t="s">
        <v>44</v>
      </c>
      <c r="B42" s="103"/>
      <c r="C42" s="103"/>
      <c r="D42" s="15">
        <f>D15+D16+D17+D18+D19+D20+D21+D22</f>
        <v>136000</v>
      </c>
      <c r="E42" s="15">
        <f t="shared" ref="E42:T42" si="15">E15+E16+E17+E18+E19+E20+E21+E22</f>
        <v>144106</v>
      </c>
      <c r="F42" s="15">
        <f t="shared" si="15"/>
        <v>972715.5</v>
      </c>
      <c r="G42" s="15">
        <f t="shared" si="15"/>
        <v>47554.979999999996</v>
      </c>
      <c r="H42" s="15">
        <f t="shared" si="15"/>
        <v>51000</v>
      </c>
      <c r="I42" s="15">
        <f t="shared" si="15"/>
        <v>39065</v>
      </c>
      <c r="J42" s="15">
        <f t="shared" si="15"/>
        <v>302753.75</v>
      </c>
      <c r="K42" s="15">
        <f t="shared" si="15"/>
        <v>17579.250000000004</v>
      </c>
      <c r="L42" s="15">
        <f t="shared" si="15"/>
        <v>170000</v>
      </c>
      <c r="M42" s="15">
        <f t="shared" si="15"/>
        <v>184944</v>
      </c>
      <c r="N42" s="15">
        <f t="shared" si="15"/>
        <v>1017192</v>
      </c>
      <c r="O42" s="15">
        <f t="shared" si="15"/>
        <v>48085.440000000002</v>
      </c>
      <c r="P42" s="15">
        <f t="shared" si="15"/>
        <v>2292661.25</v>
      </c>
      <c r="Q42" s="15">
        <f t="shared" si="15"/>
        <v>113219.67000000001</v>
      </c>
      <c r="R42" s="15">
        <f t="shared" si="15"/>
        <v>22926.612499999996</v>
      </c>
      <c r="S42" s="15">
        <f t="shared" si="15"/>
        <v>28168</v>
      </c>
      <c r="T42" s="15">
        <f t="shared" si="15"/>
        <v>5241.3875000000007</v>
      </c>
      <c r="V42"/>
    </row>
    <row r="43" spans="1:22" ht="15.75" thickBot="1" x14ac:dyDescent="0.3">
      <c r="A43" s="103" t="s">
        <v>45</v>
      </c>
      <c r="B43" s="103"/>
      <c r="C43" s="103"/>
      <c r="D43" s="15">
        <f>D23+D24+D25+D26+D27+D28+D29+D30</f>
        <v>85000</v>
      </c>
      <c r="E43" s="15">
        <f t="shared" ref="E43:T43" si="16">E23+E24+E25+E26+E27+E28+E29+E30</f>
        <v>96188</v>
      </c>
      <c r="F43" s="15">
        <f t="shared" si="16"/>
        <v>649269</v>
      </c>
      <c r="G43" s="15">
        <f t="shared" si="16"/>
        <v>31742.04</v>
      </c>
      <c r="H43" s="15">
        <f t="shared" si="16"/>
        <v>17000</v>
      </c>
      <c r="I43" s="15">
        <f t="shared" si="16"/>
        <v>22429</v>
      </c>
      <c r="J43" s="15">
        <f t="shared" si="16"/>
        <v>173824.75</v>
      </c>
      <c r="K43" s="15">
        <f t="shared" si="16"/>
        <v>10093.050000000001</v>
      </c>
      <c r="L43" s="15">
        <f t="shared" si="16"/>
        <v>153000</v>
      </c>
      <c r="M43" s="15">
        <f t="shared" si="16"/>
        <v>184551</v>
      </c>
      <c r="N43" s="15">
        <f t="shared" si="16"/>
        <v>1015030.5</v>
      </c>
      <c r="O43" s="15">
        <f t="shared" si="16"/>
        <v>47983.26</v>
      </c>
      <c r="P43" s="15">
        <f t="shared" si="16"/>
        <v>1838124.25</v>
      </c>
      <c r="Q43" s="15">
        <f t="shared" si="16"/>
        <v>89818.35</v>
      </c>
      <c r="R43" s="15">
        <f t="shared" si="16"/>
        <v>18381.2425</v>
      </c>
      <c r="S43" s="15">
        <f t="shared" si="16"/>
        <v>46024</v>
      </c>
      <c r="T43" s="15">
        <f t="shared" si="16"/>
        <v>27642.757500000003</v>
      </c>
      <c r="V43"/>
    </row>
    <row r="44" spans="1:22" ht="15.75" thickBot="1" x14ac:dyDescent="0.3">
      <c r="A44" s="103" t="s">
        <v>46</v>
      </c>
      <c r="B44" s="103"/>
      <c r="C44" s="103"/>
      <c r="D44" s="15">
        <f>D31+D32+D33+D34+D35+D36+D37+D38</f>
        <v>51000</v>
      </c>
      <c r="E44" s="15">
        <f t="shared" ref="E44:T44" si="17">E31+E32+E33+E34+E35+E36+E37+E38</f>
        <v>60225</v>
      </c>
      <c r="F44" s="15">
        <f t="shared" si="17"/>
        <v>406518.75</v>
      </c>
      <c r="G44" s="15">
        <f t="shared" si="17"/>
        <v>19874.250000000004</v>
      </c>
      <c r="H44" s="15">
        <f t="shared" si="17"/>
        <v>17000</v>
      </c>
      <c r="I44" s="15">
        <f t="shared" si="17"/>
        <v>14378</v>
      </c>
      <c r="J44" s="15">
        <f t="shared" si="17"/>
        <v>111429.5</v>
      </c>
      <c r="K44" s="15">
        <f t="shared" si="17"/>
        <v>6470.1</v>
      </c>
      <c r="L44" s="15">
        <f t="shared" si="17"/>
        <v>187000</v>
      </c>
      <c r="M44" s="15">
        <f t="shared" si="17"/>
        <v>170230</v>
      </c>
      <c r="N44" s="15">
        <f t="shared" si="17"/>
        <v>936265</v>
      </c>
      <c r="O44" s="15">
        <f t="shared" si="17"/>
        <v>44259.8</v>
      </c>
      <c r="P44" s="15">
        <f t="shared" si="17"/>
        <v>1454213.25</v>
      </c>
      <c r="Q44" s="15">
        <f t="shared" si="17"/>
        <v>70604.150000000009</v>
      </c>
      <c r="R44" s="15">
        <f t="shared" si="17"/>
        <v>14542.1325</v>
      </c>
      <c r="S44" s="15">
        <f t="shared" si="17"/>
        <v>18400</v>
      </c>
      <c r="T44" s="15">
        <f t="shared" si="17"/>
        <v>3857.8675000000003</v>
      </c>
      <c r="V44"/>
    </row>
    <row r="45" spans="1:22" x14ac:dyDescent="0.2">
      <c r="T45" s="11"/>
      <c r="V45"/>
    </row>
    <row r="46" spans="1:22" x14ac:dyDescent="0.2">
      <c r="E46" s="31"/>
      <c r="I46" s="31"/>
      <c r="M46" s="31"/>
      <c r="T46" s="11"/>
      <c r="V46"/>
    </row>
    <row r="47" spans="1:22" ht="15" x14ac:dyDescent="0.25">
      <c r="E47" s="30"/>
      <c r="I47" s="30"/>
      <c r="M47" s="30"/>
      <c r="T47" s="11"/>
      <c r="V47"/>
    </row>
    <row r="48" spans="1:22" x14ac:dyDescent="0.2">
      <c r="T48" s="11"/>
      <c r="V48"/>
    </row>
    <row r="49" spans="5:22" x14ac:dyDescent="0.2">
      <c r="T49" s="11"/>
      <c r="V49"/>
    </row>
    <row r="50" spans="5:22" x14ac:dyDescent="0.2">
      <c r="T50" s="11"/>
      <c r="V50"/>
    </row>
    <row r="51" spans="5:22" x14ac:dyDescent="0.2">
      <c r="T51" s="11"/>
      <c r="V51"/>
    </row>
    <row r="52" spans="5:22" x14ac:dyDescent="0.2">
      <c r="T52" s="11"/>
      <c r="V52"/>
    </row>
    <row r="53" spans="5:22" ht="15" x14ac:dyDescent="0.25">
      <c r="E53" s="30"/>
      <c r="I53" s="30"/>
      <c r="T53" s="11"/>
      <c r="V53"/>
    </row>
  </sheetData>
  <mergeCells count="16">
    <mergeCell ref="A41:C41"/>
    <mergeCell ref="A42:C42"/>
    <mergeCell ref="A43:C43"/>
    <mergeCell ref="A44:C44"/>
    <mergeCell ref="T6:T7"/>
    <mergeCell ref="A39:C39"/>
    <mergeCell ref="Q6:Q7"/>
    <mergeCell ref="R6:S6"/>
    <mergeCell ref="J3:K3"/>
    <mergeCell ref="A6:A7"/>
    <mergeCell ref="B6:B7"/>
    <mergeCell ref="C6:C7"/>
    <mergeCell ref="P6:P7"/>
    <mergeCell ref="L6:O6"/>
    <mergeCell ref="H6:K6"/>
    <mergeCell ref="D6:G6"/>
  </mergeCells>
  <conditionalFormatting sqref="T8:T38">
    <cfRule type="cellIs" dxfId="17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AC47"/>
  <sheetViews>
    <sheetView rightToLeft="1" view="pageBreakPreview" topLeftCell="C8" zoomScale="75" zoomScaleNormal="66" zoomScaleSheetLayoutView="75" workbookViewId="0">
      <selection activeCell="I8" sqref="I8"/>
    </sheetView>
  </sheetViews>
  <sheetFormatPr defaultRowHeight="14.25" x14ac:dyDescent="0.2"/>
  <cols>
    <col min="2" max="2" width="9" hidden="1" customWidth="1"/>
    <col min="3" max="3" width="12.25" customWidth="1"/>
    <col min="5" max="7" width="10" bestFit="1" customWidth="1"/>
    <col min="9" max="9" width="10.5" customWidth="1"/>
    <col min="11" max="13" width="9" customWidth="1"/>
  </cols>
  <sheetData>
    <row r="1" spans="1:17" ht="15" x14ac:dyDescent="0.2">
      <c r="A1" s="117" t="s">
        <v>54</v>
      </c>
      <c r="B1" s="117"/>
      <c r="C1" s="117"/>
      <c r="D1" s="117"/>
      <c r="I1" s="117" t="s">
        <v>54</v>
      </c>
      <c r="J1" s="117"/>
      <c r="K1" s="117"/>
      <c r="L1" s="117"/>
    </row>
    <row r="2" spans="1:17" ht="15" x14ac:dyDescent="0.2">
      <c r="A2" s="117" t="s">
        <v>55</v>
      </c>
      <c r="B2" s="117"/>
      <c r="C2" s="117"/>
      <c r="D2" s="117"/>
      <c r="I2" s="117" t="s">
        <v>55</v>
      </c>
      <c r="J2" s="117"/>
      <c r="K2" s="117"/>
      <c r="L2" s="117"/>
    </row>
    <row r="3" spans="1:17" ht="15" x14ac:dyDescent="0.2">
      <c r="A3" s="117" t="s">
        <v>56</v>
      </c>
      <c r="B3" s="117"/>
      <c r="C3" s="117"/>
      <c r="D3" s="117"/>
      <c r="I3" s="117" t="s">
        <v>56</v>
      </c>
      <c r="J3" s="117"/>
      <c r="K3" s="117"/>
      <c r="L3" s="117"/>
    </row>
    <row r="4" spans="1:17" ht="15" x14ac:dyDescent="0.2">
      <c r="A4" s="117" t="s">
        <v>57</v>
      </c>
      <c r="B4" s="117"/>
      <c r="C4" s="117"/>
      <c r="D4" s="117"/>
      <c r="I4" s="117" t="s">
        <v>57</v>
      </c>
      <c r="J4" s="117"/>
      <c r="K4" s="117"/>
      <c r="L4" s="117"/>
    </row>
    <row r="7" spans="1:17" ht="15.75" x14ac:dyDescent="0.25">
      <c r="A7" s="116" t="s">
        <v>93</v>
      </c>
      <c r="B7" s="116"/>
      <c r="C7" s="116"/>
      <c r="D7" s="116"/>
      <c r="E7" s="116"/>
      <c r="F7" s="116"/>
      <c r="G7" s="116"/>
      <c r="H7" s="116"/>
      <c r="I7" s="116" t="s">
        <v>96</v>
      </c>
      <c r="J7" s="116"/>
      <c r="K7" s="116"/>
      <c r="L7" s="116"/>
      <c r="M7" s="116"/>
      <c r="N7" s="116"/>
      <c r="O7" s="116"/>
      <c r="P7" s="116"/>
      <c r="Q7" s="116"/>
    </row>
    <row r="8" spans="1:17" ht="16.5" customHeight="1" x14ac:dyDescent="0.25">
      <c r="A8" s="53"/>
      <c r="B8" s="53"/>
      <c r="C8" s="53"/>
      <c r="D8" s="53"/>
      <c r="E8" s="53"/>
      <c r="F8" s="53"/>
      <c r="G8" s="53"/>
      <c r="H8" s="53"/>
    </row>
    <row r="9" spans="1:17" ht="15.75" thickBot="1" x14ac:dyDescent="0.3">
      <c r="F9" s="118" t="s">
        <v>58</v>
      </c>
      <c r="G9" s="118"/>
    </row>
    <row r="10" spans="1:17" s="48" customFormat="1" ht="16.5" thickBot="1" x14ac:dyDescent="0.25">
      <c r="C10" s="49" t="s">
        <v>59</v>
      </c>
      <c r="D10" s="49" t="s">
        <v>2</v>
      </c>
      <c r="E10" s="49" t="s">
        <v>3</v>
      </c>
      <c r="F10" s="49" t="s">
        <v>4</v>
      </c>
      <c r="G10" s="49" t="s">
        <v>5</v>
      </c>
      <c r="I10" s="49" t="str">
        <f t="shared" ref="I10:I42" si="0">C10</f>
        <v>المحطة</v>
      </c>
      <c r="J10" s="49" t="str">
        <f>D10</f>
        <v>بنزين 80</v>
      </c>
      <c r="K10" s="49" t="str">
        <f>E10</f>
        <v>بنزين 92</v>
      </c>
      <c r="L10" s="49" t="str">
        <f>F10</f>
        <v>بنزين 95</v>
      </c>
      <c r="M10" s="49" t="str">
        <f>G10</f>
        <v>سولار</v>
      </c>
      <c r="N10" s="49">
        <v>80</v>
      </c>
      <c r="O10" s="49">
        <v>92</v>
      </c>
      <c r="P10" s="49">
        <v>95</v>
      </c>
      <c r="Q10" s="49" t="s">
        <v>5</v>
      </c>
    </row>
    <row r="11" spans="1:17" s="48" customFormat="1" ht="16.5" thickBot="1" x14ac:dyDescent="0.25">
      <c r="C11" s="50" t="s">
        <v>21</v>
      </c>
      <c r="D11" s="51"/>
      <c r="E11" s="52">
        <f>الوارد!D40/1000</f>
        <v>731</v>
      </c>
      <c r="F11" s="52">
        <f>الوارد!E40/1000</f>
        <v>238</v>
      </c>
      <c r="G11" s="51"/>
      <c r="I11" s="50" t="str">
        <f t="shared" si="0"/>
        <v>ماستر</v>
      </c>
      <c r="J11" s="51"/>
      <c r="K11" s="52">
        <f>E11/28</f>
        <v>26.107142857142858</v>
      </c>
      <c r="L11" s="52">
        <f>F11/28</f>
        <v>8.5</v>
      </c>
      <c r="M11" s="51"/>
      <c r="N11" s="108" t="s">
        <v>79</v>
      </c>
      <c r="O11" s="109"/>
      <c r="P11" s="109"/>
      <c r="Q11" s="110"/>
    </row>
    <row r="12" spans="1:17" s="48" customFormat="1" ht="16.5" thickBot="1" x14ac:dyDescent="0.25">
      <c r="C12" s="50" t="s">
        <v>51</v>
      </c>
      <c r="D12" s="51"/>
      <c r="E12" s="52">
        <f>الوارد!G40/1000</f>
        <v>884</v>
      </c>
      <c r="F12" s="52">
        <f>الوارد!H40/1000</f>
        <v>272</v>
      </c>
      <c r="G12" s="51"/>
      <c r="I12" s="50" t="str">
        <f t="shared" si="0"/>
        <v>النخيل</v>
      </c>
      <c r="J12" s="51"/>
      <c r="K12" s="52">
        <f t="shared" ref="K12:K41" si="1">E12/28</f>
        <v>31.571428571428573</v>
      </c>
      <c r="L12" s="52">
        <f t="shared" ref="L12:L15" si="2">F12/28</f>
        <v>9.7142857142857135</v>
      </c>
      <c r="M12" s="51"/>
      <c r="N12" s="111"/>
      <c r="O12" s="112"/>
      <c r="P12" s="112"/>
      <c r="Q12" s="113"/>
    </row>
    <row r="13" spans="1:17" s="48" customFormat="1" ht="16.5" thickBot="1" x14ac:dyDescent="0.25">
      <c r="C13" s="50" t="s">
        <v>52</v>
      </c>
      <c r="D13" s="52">
        <f>الوارد!CP40/1000</f>
        <v>1190</v>
      </c>
      <c r="E13" s="52">
        <f>الوارد!CQ40/1000</f>
        <v>629</v>
      </c>
      <c r="F13" s="52">
        <f>الوارد!CR40/1000</f>
        <v>119</v>
      </c>
      <c r="G13" s="51"/>
      <c r="I13" s="50" t="str">
        <f t="shared" si="0"/>
        <v>السلام</v>
      </c>
      <c r="J13" s="52">
        <f>D13/28</f>
        <v>42.5</v>
      </c>
      <c r="K13" s="52">
        <f t="shared" si="1"/>
        <v>22.464285714285715</v>
      </c>
      <c r="L13" s="52">
        <f t="shared" si="2"/>
        <v>4.25</v>
      </c>
      <c r="M13" s="51"/>
      <c r="N13" s="52">
        <f>SUM(J13:J18)</f>
        <v>57.678571428571431</v>
      </c>
      <c r="O13" s="52">
        <f>SUM(K11:K19,K28:K31,K33:K37,)</f>
        <v>511.82142857142861</v>
      </c>
      <c r="P13" s="52">
        <f>SUM(L11:L19,L28:L31,L33:L37,)</f>
        <v>123.25</v>
      </c>
      <c r="Q13" s="52">
        <f>SUM(M14:M19)</f>
        <v>66.785714285714278</v>
      </c>
    </row>
    <row r="14" spans="1:17" s="48" customFormat="1" ht="16.5" thickBot="1" x14ac:dyDescent="0.25">
      <c r="C14" s="50" t="s">
        <v>22</v>
      </c>
      <c r="D14" s="52">
        <f>الوارد!J40/1000</f>
        <v>102</v>
      </c>
      <c r="E14" s="52">
        <f>الوارد!K40/1000</f>
        <v>646</v>
      </c>
      <c r="F14" s="52">
        <f>الوارد!L40/1000</f>
        <v>204</v>
      </c>
      <c r="G14" s="52">
        <f>الوارد!M40/1000</f>
        <v>119</v>
      </c>
      <c r="I14" s="50" t="str">
        <f t="shared" si="0"/>
        <v>شبرا 1</v>
      </c>
      <c r="J14" s="52">
        <f>D14/28</f>
        <v>3.6428571428571428</v>
      </c>
      <c r="K14" s="52">
        <f t="shared" si="1"/>
        <v>23.071428571428573</v>
      </c>
      <c r="L14" s="52">
        <f t="shared" si="2"/>
        <v>7.2857142857142856</v>
      </c>
      <c r="M14" s="52">
        <f>G14/28</f>
        <v>4.25</v>
      </c>
      <c r="N14" s="52"/>
      <c r="O14" s="52"/>
      <c r="P14" s="52"/>
      <c r="Q14" s="52"/>
    </row>
    <row r="15" spans="1:17" s="48" customFormat="1" ht="16.5" thickBot="1" x14ac:dyDescent="0.25">
      <c r="C15" s="50" t="s">
        <v>23</v>
      </c>
      <c r="D15" s="52">
        <f>الوارد!O40/1000</f>
        <v>0</v>
      </c>
      <c r="E15" s="52">
        <f>الوارد!P40/1000</f>
        <v>1156</v>
      </c>
      <c r="F15" s="52">
        <f>الوارد!Q40/1000</f>
        <v>323</v>
      </c>
      <c r="G15" s="51"/>
      <c r="I15" s="50" t="str">
        <f t="shared" si="0"/>
        <v>شبرا 2</v>
      </c>
      <c r="J15" s="51"/>
      <c r="K15" s="52">
        <f t="shared" si="1"/>
        <v>41.285714285714285</v>
      </c>
      <c r="L15" s="52">
        <f t="shared" si="2"/>
        <v>11.535714285714286</v>
      </c>
      <c r="M15" s="51"/>
      <c r="N15" s="114">
        <f>SUM(N13:N14)</f>
        <v>57.678571428571431</v>
      </c>
      <c r="O15" s="114">
        <f>SUM(O13:O14)</f>
        <v>511.82142857142861</v>
      </c>
      <c r="P15" s="114">
        <f>SUM(P13:P14)</f>
        <v>123.25</v>
      </c>
      <c r="Q15" s="114">
        <f>SUM(Q13:Q14)</f>
        <v>66.785714285714278</v>
      </c>
    </row>
    <row r="16" spans="1:17" s="48" customFormat="1" ht="16.5" thickBot="1" x14ac:dyDescent="0.25">
      <c r="C16" s="50" t="s">
        <v>24</v>
      </c>
      <c r="D16" s="52">
        <f>الوارد!V40/1000</f>
        <v>119</v>
      </c>
      <c r="E16" s="52">
        <f>الوارد!W40/1000</f>
        <v>765</v>
      </c>
      <c r="F16" s="51"/>
      <c r="G16" s="52">
        <f>الوارد!X40/1000</f>
        <v>238</v>
      </c>
      <c r="I16" s="50" t="str">
        <f t="shared" si="0"/>
        <v>شبرا 3</v>
      </c>
      <c r="J16" s="52">
        <f>D16/28</f>
        <v>4.25</v>
      </c>
      <c r="K16" s="52">
        <f t="shared" si="1"/>
        <v>27.321428571428573</v>
      </c>
      <c r="L16" s="52"/>
      <c r="M16" s="52">
        <f>G16/28</f>
        <v>8.5</v>
      </c>
      <c r="N16" s="115"/>
      <c r="O16" s="115"/>
      <c r="P16" s="115"/>
      <c r="Q16" s="115"/>
    </row>
    <row r="17" spans="3:17" s="48" customFormat="1" ht="16.5" thickBot="1" x14ac:dyDescent="0.25">
      <c r="C17" s="50" t="s">
        <v>25</v>
      </c>
      <c r="D17" s="52">
        <f>الوارد!Z40/1000</f>
        <v>204</v>
      </c>
      <c r="E17" s="52">
        <f>الوارد!AA40/1000</f>
        <v>561</v>
      </c>
      <c r="F17" s="51"/>
      <c r="G17" s="52">
        <f>الوارد!AB40/1000</f>
        <v>561</v>
      </c>
      <c r="I17" s="50" t="str">
        <f t="shared" si="0"/>
        <v>شبرا 4</v>
      </c>
      <c r="J17" s="52">
        <f>D17/28</f>
        <v>7.2857142857142856</v>
      </c>
      <c r="K17" s="52">
        <f t="shared" si="1"/>
        <v>20.035714285714285</v>
      </c>
      <c r="L17" s="52"/>
      <c r="M17" s="52">
        <f>G17/28</f>
        <v>20.035714285714285</v>
      </c>
      <c r="N17" s="108" t="s">
        <v>78</v>
      </c>
      <c r="O17" s="109"/>
      <c r="P17" s="109"/>
      <c r="Q17" s="110"/>
    </row>
    <row r="18" spans="3:17" s="48" customFormat="1" ht="16.5" thickBot="1" x14ac:dyDescent="0.25">
      <c r="C18" s="50" t="s">
        <v>60</v>
      </c>
      <c r="D18" s="51"/>
      <c r="E18" s="52">
        <f>الوارد!AD40/1000</f>
        <v>1224</v>
      </c>
      <c r="F18" s="52">
        <f>الوارد!AE40/1000</f>
        <v>340</v>
      </c>
      <c r="G18" s="51"/>
      <c r="I18" s="50" t="str">
        <f t="shared" si="0"/>
        <v>شل 1</v>
      </c>
      <c r="J18" s="51"/>
      <c r="K18" s="52">
        <f t="shared" si="1"/>
        <v>43.714285714285715</v>
      </c>
      <c r="L18" s="52">
        <f>F18/28</f>
        <v>12.142857142857142</v>
      </c>
      <c r="M18" s="51"/>
      <c r="N18" s="111"/>
      <c r="O18" s="112"/>
      <c r="P18" s="112"/>
      <c r="Q18" s="113"/>
    </row>
    <row r="19" spans="3:17" s="48" customFormat="1" ht="16.5" thickBot="1" x14ac:dyDescent="0.25">
      <c r="C19" s="50" t="s">
        <v>61</v>
      </c>
      <c r="D19" s="51"/>
      <c r="E19" s="52">
        <f>الوارد!AG40/1000</f>
        <v>1122</v>
      </c>
      <c r="F19" s="52">
        <f>الوارد!AH40/1000</f>
        <v>340</v>
      </c>
      <c r="G19" s="52">
        <f>الوارد!AI40/1000</f>
        <v>952</v>
      </c>
      <c r="I19" s="50" t="str">
        <f t="shared" si="0"/>
        <v>شل 2</v>
      </c>
      <c r="J19" s="51"/>
      <c r="K19" s="52">
        <f t="shared" si="1"/>
        <v>40.071428571428569</v>
      </c>
      <c r="L19" s="52">
        <f t="shared" ref="L19:L25" si="3">F19/28</f>
        <v>12.142857142857142</v>
      </c>
      <c r="M19" s="52">
        <f>G19/28</f>
        <v>34</v>
      </c>
      <c r="N19" s="114">
        <f>SUM(J26,J32)</f>
        <v>5.4642857142857135</v>
      </c>
      <c r="O19" s="114">
        <f>SUM(K24:K27,K32)</f>
        <v>40.071428571428577</v>
      </c>
      <c r="P19" s="114">
        <f>SUM(L24:L25,L32)</f>
        <v>8.5</v>
      </c>
      <c r="Q19" s="114">
        <f>SUM(M24:M27,M32)</f>
        <v>57.071428571428569</v>
      </c>
    </row>
    <row r="20" spans="3:17" s="48" customFormat="1" ht="16.5" thickBot="1" x14ac:dyDescent="0.25">
      <c r="C20" s="50" t="s">
        <v>53</v>
      </c>
      <c r="D20" s="51"/>
      <c r="E20" s="52">
        <f>الوارد!AN40/1000</f>
        <v>255</v>
      </c>
      <c r="F20" s="52">
        <f>الوارد!AO40/1000</f>
        <v>136</v>
      </c>
      <c r="G20" s="52">
        <f>الوارد!AP40/1000</f>
        <v>1751</v>
      </c>
      <c r="I20" s="50" t="str">
        <f t="shared" si="0"/>
        <v>أول الجلالة</v>
      </c>
      <c r="J20" s="51"/>
      <c r="K20" s="52">
        <f t="shared" si="1"/>
        <v>9.1071428571428577</v>
      </c>
      <c r="L20" s="52">
        <f t="shared" si="3"/>
        <v>4.8571428571428568</v>
      </c>
      <c r="M20" s="52">
        <f t="shared" ref="M20:M21" si="4">G20/28</f>
        <v>62.535714285714285</v>
      </c>
      <c r="N20" s="115"/>
      <c r="O20" s="115"/>
      <c r="P20" s="115"/>
      <c r="Q20" s="115"/>
    </row>
    <row r="21" spans="3:17" s="48" customFormat="1" ht="16.5" thickBot="1" x14ac:dyDescent="0.25">
      <c r="C21" s="50" t="s">
        <v>62</v>
      </c>
      <c r="D21" s="51"/>
      <c r="E21" s="52">
        <f>الوارد!AR40/1000</f>
        <v>357</v>
      </c>
      <c r="F21" s="52">
        <f>الوارد!AS40/1000</f>
        <v>119</v>
      </c>
      <c r="G21" s="52">
        <f>الوارد!AT40/1000</f>
        <v>102</v>
      </c>
      <c r="I21" s="50" t="str">
        <f t="shared" si="0"/>
        <v>واحة 1</v>
      </c>
      <c r="J21" s="51"/>
      <c r="K21" s="52">
        <f t="shared" si="1"/>
        <v>12.75</v>
      </c>
      <c r="L21" s="52">
        <f t="shared" si="3"/>
        <v>4.25</v>
      </c>
      <c r="M21" s="52">
        <f t="shared" si="4"/>
        <v>3.6428571428571428</v>
      </c>
      <c r="N21" s="108" t="s">
        <v>76</v>
      </c>
      <c r="O21" s="109"/>
      <c r="P21" s="109"/>
      <c r="Q21" s="110"/>
    </row>
    <row r="22" spans="3:17" s="48" customFormat="1" ht="16.5" thickBot="1" x14ac:dyDescent="0.25">
      <c r="C22" s="50" t="s">
        <v>63</v>
      </c>
      <c r="D22" s="51"/>
      <c r="E22" s="52">
        <f>الوارد!AV40/1000</f>
        <v>136</v>
      </c>
      <c r="F22" s="52">
        <f>الوارد!AW40/1000</f>
        <v>51</v>
      </c>
      <c r="G22" s="51"/>
      <c r="I22" s="50" t="str">
        <f t="shared" si="0"/>
        <v>واحة 2</v>
      </c>
      <c r="J22" s="51"/>
      <c r="K22" s="52">
        <f t="shared" si="1"/>
        <v>4.8571428571428568</v>
      </c>
      <c r="L22" s="52">
        <f t="shared" si="3"/>
        <v>1.8214285714285714</v>
      </c>
      <c r="M22" s="51"/>
      <c r="N22" s="111"/>
      <c r="O22" s="112"/>
      <c r="P22" s="112"/>
      <c r="Q22" s="113"/>
    </row>
    <row r="23" spans="3:17" s="48" customFormat="1" ht="16.5" thickBot="1" x14ac:dyDescent="0.25">
      <c r="C23" s="50" t="s">
        <v>31</v>
      </c>
      <c r="D23" s="51"/>
      <c r="E23" s="52">
        <f>الوارد!AY40/1000</f>
        <v>119</v>
      </c>
      <c r="F23" s="52">
        <f>الوارد!AZ40/1000</f>
        <v>34</v>
      </c>
      <c r="G23" s="52">
        <f>الوارد!BA40/1000</f>
        <v>204</v>
      </c>
      <c r="I23" s="50" t="str">
        <f t="shared" si="0"/>
        <v>الكاب</v>
      </c>
      <c r="J23" s="51"/>
      <c r="K23" s="52">
        <f t="shared" si="1"/>
        <v>4.25</v>
      </c>
      <c r="L23" s="52">
        <f t="shared" si="3"/>
        <v>1.2142857142857142</v>
      </c>
      <c r="M23" s="52">
        <f>G23/28</f>
        <v>7.2857142857142856</v>
      </c>
      <c r="N23" s="121"/>
      <c r="O23" s="122"/>
      <c r="P23" s="123"/>
      <c r="Q23" s="114">
        <f>SUM(M28:M31)</f>
        <v>161.49999999999997</v>
      </c>
    </row>
    <row r="24" spans="3:17" s="48" customFormat="1" ht="16.5" thickBot="1" x14ac:dyDescent="0.25">
      <c r="C24" s="50" t="s">
        <v>32</v>
      </c>
      <c r="D24" s="51"/>
      <c r="E24" s="52">
        <f>الوارد!BF40/1000</f>
        <v>442</v>
      </c>
      <c r="F24" s="52">
        <f>الوارد!BG40/1000</f>
        <v>136</v>
      </c>
      <c r="G24" s="52">
        <f>الوارد!BH40/1000</f>
        <v>697</v>
      </c>
      <c r="I24" s="50" t="str">
        <f t="shared" si="0"/>
        <v>الساحل</v>
      </c>
      <c r="J24" s="51"/>
      <c r="K24" s="52">
        <f t="shared" si="1"/>
        <v>15.785714285714286</v>
      </c>
      <c r="L24" s="52">
        <f t="shared" si="3"/>
        <v>4.8571428571428568</v>
      </c>
      <c r="M24" s="52">
        <f>G24/28</f>
        <v>24.892857142857142</v>
      </c>
      <c r="N24" s="124"/>
      <c r="O24" s="125"/>
      <c r="P24" s="126"/>
      <c r="Q24" s="115"/>
    </row>
    <row r="25" spans="3:17" s="48" customFormat="1" ht="16.5" thickBot="1" x14ac:dyDescent="0.25">
      <c r="C25" s="50" t="s">
        <v>33</v>
      </c>
      <c r="D25" s="51"/>
      <c r="E25" s="52">
        <f>الوارد!BJ40/1000</f>
        <v>255</v>
      </c>
      <c r="F25" s="52">
        <f>الوارد!BK40/1000</f>
        <v>51</v>
      </c>
      <c r="G25" s="51"/>
      <c r="I25" s="50" t="str">
        <f t="shared" si="0"/>
        <v>العامرية</v>
      </c>
      <c r="J25" s="51"/>
      <c r="K25" s="52">
        <f t="shared" si="1"/>
        <v>9.1071428571428577</v>
      </c>
      <c r="L25" s="52">
        <f t="shared" si="3"/>
        <v>1.8214285714285714</v>
      </c>
      <c r="M25" s="51"/>
      <c r="N25" s="108" t="s">
        <v>77</v>
      </c>
      <c r="O25" s="109"/>
      <c r="P25" s="109"/>
      <c r="Q25" s="110"/>
    </row>
    <row r="26" spans="3:17" s="48" customFormat="1" ht="16.5" thickBot="1" x14ac:dyDescent="0.25">
      <c r="C26" s="50" t="s">
        <v>34</v>
      </c>
      <c r="D26" s="52">
        <f>الوارد!BM40/1000</f>
        <v>17</v>
      </c>
      <c r="E26" s="52">
        <f>الوارد!BN40/1000</f>
        <v>34</v>
      </c>
      <c r="F26" s="51"/>
      <c r="G26" s="52">
        <f>الوارد!BO40/1000</f>
        <v>272</v>
      </c>
      <c r="I26" s="50" t="str">
        <f t="shared" si="0"/>
        <v>الضبعة 7</v>
      </c>
      <c r="J26" s="52">
        <f>D26/28</f>
        <v>0.6071428571428571</v>
      </c>
      <c r="K26" s="52">
        <f t="shared" si="1"/>
        <v>1.2142857142857142</v>
      </c>
      <c r="L26" s="52"/>
      <c r="M26" s="52">
        <f>G26/28</f>
        <v>9.7142857142857135</v>
      </c>
      <c r="N26" s="111"/>
      <c r="O26" s="112"/>
      <c r="P26" s="112"/>
      <c r="Q26" s="113"/>
    </row>
    <row r="27" spans="3:17" s="48" customFormat="1" ht="16.5" thickBot="1" x14ac:dyDescent="0.25">
      <c r="C27" s="50" t="s">
        <v>35</v>
      </c>
      <c r="D27" s="51"/>
      <c r="E27" s="52">
        <f>الوارد!BQ40/1000</f>
        <v>136</v>
      </c>
      <c r="F27" s="51"/>
      <c r="G27" s="52">
        <f>الوارد!BR40/1000</f>
        <v>153</v>
      </c>
      <c r="I27" s="50" t="str">
        <f t="shared" si="0"/>
        <v>الضبعة 8</v>
      </c>
      <c r="J27" s="51"/>
      <c r="K27" s="52">
        <f t="shared" si="1"/>
        <v>4.8571428571428568</v>
      </c>
      <c r="L27" s="52"/>
      <c r="M27" s="52">
        <f t="shared" ref="M27:M32" si="5">G27/28</f>
        <v>5.4642857142857144</v>
      </c>
      <c r="N27" s="119"/>
      <c r="O27" s="114">
        <f>SUM(K20:K23)</f>
        <v>30.964285714285715</v>
      </c>
      <c r="P27" s="114">
        <f>SUM(L20:L23)</f>
        <v>12.142857142857142</v>
      </c>
      <c r="Q27" s="114">
        <f>SUM(M20:M23)</f>
        <v>73.464285714285722</v>
      </c>
    </row>
    <row r="28" spans="3:17" s="48" customFormat="1" ht="16.5" thickBot="1" x14ac:dyDescent="0.25">
      <c r="C28" s="50" t="s">
        <v>36</v>
      </c>
      <c r="D28" s="51"/>
      <c r="E28" s="52">
        <f>الوارد!BW40/1000</f>
        <v>442</v>
      </c>
      <c r="F28" s="52">
        <f>الوارد!BX40/1000</f>
        <v>68</v>
      </c>
      <c r="G28" s="52">
        <f>الوارد!BY40/1000</f>
        <v>1598</v>
      </c>
      <c r="I28" s="50" t="str">
        <f t="shared" si="0"/>
        <v>الصنافين 1</v>
      </c>
      <c r="J28" s="51"/>
      <c r="K28" s="52">
        <f t="shared" si="1"/>
        <v>15.785714285714286</v>
      </c>
      <c r="L28" s="52">
        <f>F28/28</f>
        <v>2.4285714285714284</v>
      </c>
      <c r="M28" s="52">
        <f t="shared" si="5"/>
        <v>57.071428571428569</v>
      </c>
      <c r="N28" s="120"/>
      <c r="O28" s="115"/>
      <c r="P28" s="115"/>
      <c r="Q28" s="115"/>
    </row>
    <row r="29" spans="3:17" s="48" customFormat="1" ht="16.5" customHeight="1" thickBot="1" x14ac:dyDescent="0.25">
      <c r="C29" s="50" t="s">
        <v>37</v>
      </c>
      <c r="D29" s="51"/>
      <c r="E29" s="52">
        <f>الوارد!CA40/1000</f>
        <v>510</v>
      </c>
      <c r="F29" s="52">
        <f>الوارد!CB40/1000</f>
        <v>102</v>
      </c>
      <c r="G29" s="52">
        <f>الوارد!CC40/1000</f>
        <v>1462</v>
      </c>
      <c r="I29" s="50" t="str">
        <f t="shared" si="0"/>
        <v>الصنافين 2</v>
      </c>
      <c r="J29" s="51"/>
      <c r="K29" s="52">
        <f t="shared" si="1"/>
        <v>18.214285714285715</v>
      </c>
      <c r="L29" s="52">
        <f t="shared" ref="L29:L41" si="6">F29/28</f>
        <v>3.6428571428571428</v>
      </c>
      <c r="M29" s="52">
        <f t="shared" si="5"/>
        <v>52.214285714285715</v>
      </c>
      <c r="N29" s="108" t="s">
        <v>95</v>
      </c>
      <c r="O29" s="109"/>
      <c r="P29" s="109"/>
      <c r="Q29" s="110"/>
    </row>
    <row r="30" spans="3:17" s="48" customFormat="1" ht="16.5" customHeight="1" thickBot="1" x14ac:dyDescent="0.25">
      <c r="C30" s="50" t="s">
        <v>38</v>
      </c>
      <c r="D30" s="51"/>
      <c r="E30" s="52">
        <f>الوارد!CE40/1000</f>
        <v>357</v>
      </c>
      <c r="F30" s="52">
        <f>الوارد!CF40/1000</f>
        <v>51</v>
      </c>
      <c r="G30" s="52">
        <f>الوارد!CG40/1000</f>
        <v>782</v>
      </c>
      <c r="I30" s="50" t="str">
        <f t="shared" si="0"/>
        <v>الخطاطبة 1</v>
      </c>
      <c r="J30" s="51"/>
      <c r="K30" s="52">
        <f t="shared" si="1"/>
        <v>12.75</v>
      </c>
      <c r="L30" s="52">
        <f t="shared" si="6"/>
        <v>1.8214285714285714</v>
      </c>
      <c r="M30" s="52">
        <f t="shared" si="5"/>
        <v>27.928571428571427</v>
      </c>
      <c r="N30" s="111"/>
      <c r="O30" s="112"/>
      <c r="P30" s="112"/>
      <c r="Q30" s="113"/>
    </row>
    <row r="31" spans="3:17" s="48" customFormat="1" ht="16.5" thickBot="1" x14ac:dyDescent="0.25">
      <c r="C31" s="50" t="s">
        <v>39</v>
      </c>
      <c r="D31" s="51"/>
      <c r="E31" s="52">
        <f>الوارد!CI40/1000</f>
        <v>238</v>
      </c>
      <c r="F31" s="52">
        <f>الوارد!CJ40/1000</f>
        <v>34</v>
      </c>
      <c r="G31" s="52">
        <f>الوارد!CK40/1000</f>
        <v>680</v>
      </c>
      <c r="I31" s="50" t="str">
        <f t="shared" si="0"/>
        <v>الخطاطبة 2</v>
      </c>
      <c r="J31" s="51"/>
      <c r="K31" s="52">
        <f t="shared" si="1"/>
        <v>8.5</v>
      </c>
      <c r="L31" s="52">
        <f t="shared" si="6"/>
        <v>1.2142857142857142</v>
      </c>
      <c r="M31" s="52">
        <f t="shared" si="5"/>
        <v>24.285714285714285</v>
      </c>
      <c r="N31" s="108" t="s">
        <v>79</v>
      </c>
      <c r="O31" s="109"/>
      <c r="P31" s="109"/>
      <c r="Q31" s="110"/>
    </row>
    <row r="32" spans="3:17" s="48" customFormat="1" ht="16.5" thickBot="1" x14ac:dyDescent="0.25">
      <c r="C32" s="50" t="s">
        <v>64</v>
      </c>
      <c r="D32" s="52">
        <f>الوارد!CT40/1000</f>
        <v>136</v>
      </c>
      <c r="E32" s="52">
        <f>الوارد!CU40/1000</f>
        <v>255</v>
      </c>
      <c r="F32" s="52">
        <f>الوارد!CV40/1000</f>
        <v>51</v>
      </c>
      <c r="G32" s="52">
        <f>الوارد!CW40/1000</f>
        <v>476</v>
      </c>
      <c r="I32" s="50" t="str">
        <f t="shared" si="0"/>
        <v>النوبارية</v>
      </c>
      <c r="J32" s="52">
        <f>D32/28</f>
        <v>4.8571428571428568</v>
      </c>
      <c r="K32" s="52">
        <f t="shared" si="1"/>
        <v>9.1071428571428577</v>
      </c>
      <c r="L32" s="52">
        <f t="shared" si="6"/>
        <v>1.8214285714285714</v>
      </c>
      <c r="M32" s="52">
        <f t="shared" si="5"/>
        <v>17</v>
      </c>
      <c r="N32" s="111"/>
      <c r="O32" s="112"/>
      <c r="P32" s="112"/>
      <c r="Q32" s="113"/>
    </row>
    <row r="33" spans="3:29" s="48" customFormat="1" ht="16.5" thickBot="1" x14ac:dyDescent="0.25">
      <c r="C33" s="50" t="s">
        <v>69</v>
      </c>
      <c r="D33" s="51"/>
      <c r="E33" s="52">
        <f>الوارد!CY40/1000</f>
        <v>221</v>
      </c>
      <c r="F33" s="52">
        <f>الوارد!CZ40/1000</f>
        <v>51</v>
      </c>
      <c r="G33" s="51"/>
      <c r="I33" s="50" t="str">
        <f t="shared" si="0"/>
        <v>ماستر 2</v>
      </c>
      <c r="J33" s="51"/>
      <c r="K33" s="52">
        <f t="shared" si="1"/>
        <v>7.8928571428571432</v>
      </c>
      <c r="L33" s="52">
        <f t="shared" si="6"/>
        <v>1.8214285714285714</v>
      </c>
      <c r="M33" s="51"/>
      <c r="N33" s="52">
        <f>SUM(J13:J17)*2</f>
        <v>115.35714285714286</v>
      </c>
      <c r="O33" s="52">
        <f>SUM(K11:K19,K28:K31,K33:K37)*2</f>
        <v>1023.6428571428572</v>
      </c>
      <c r="P33" s="52">
        <f>SUM(L11:L19,L28:L31,L33:L37)*2</f>
        <v>246.5</v>
      </c>
      <c r="Q33" s="52">
        <f>SUM(M14:M19)*2</f>
        <v>133.57142857142856</v>
      </c>
    </row>
    <row r="34" spans="3:29" s="48" customFormat="1" ht="16.5" thickBot="1" x14ac:dyDescent="0.25">
      <c r="C34" s="50" t="s">
        <v>80</v>
      </c>
      <c r="D34" s="51"/>
      <c r="E34" s="52">
        <f>الوارد!DK40/1000</f>
        <v>1156</v>
      </c>
      <c r="F34" s="52">
        <f>الوارد!DL40/1000</f>
        <v>255</v>
      </c>
      <c r="G34" s="51"/>
      <c r="I34" s="50" t="str">
        <f t="shared" si="0"/>
        <v>اكتوبر  1</v>
      </c>
      <c r="J34" s="51"/>
      <c r="K34" s="52">
        <f t="shared" si="1"/>
        <v>41.285714285714285</v>
      </c>
      <c r="L34" s="52">
        <f t="shared" si="6"/>
        <v>9.1071428571428577</v>
      </c>
      <c r="M34" s="51"/>
      <c r="N34" s="108" t="s">
        <v>78</v>
      </c>
      <c r="O34" s="109"/>
      <c r="P34" s="109"/>
      <c r="Q34" s="110"/>
    </row>
    <row r="35" spans="3:29" s="48" customFormat="1" ht="16.5" thickBot="1" x14ac:dyDescent="0.25">
      <c r="C35" s="50" t="s">
        <v>81</v>
      </c>
      <c r="D35" s="51"/>
      <c r="E35" s="52">
        <f>الوارد!DN40/1000</f>
        <v>1819</v>
      </c>
      <c r="F35" s="52">
        <f>الوارد!DO40/1000</f>
        <v>425</v>
      </c>
      <c r="G35" s="51"/>
      <c r="I35" s="50" t="str">
        <f t="shared" si="0"/>
        <v>اكتوبر  2</v>
      </c>
      <c r="J35" s="51"/>
      <c r="K35" s="52">
        <f t="shared" si="1"/>
        <v>64.964285714285708</v>
      </c>
      <c r="L35" s="52">
        <f t="shared" si="6"/>
        <v>15.178571428571429</v>
      </c>
      <c r="M35" s="51"/>
      <c r="N35" s="111"/>
      <c r="O35" s="112"/>
      <c r="P35" s="112"/>
      <c r="Q35" s="113"/>
    </row>
    <row r="36" spans="3:29" s="48" customFormat="1" ht="16.5" thickBot="1" x14ac:dyDescent="0.25">
      <c r="C36" s="50" t="s">
        <v>82</v>
      </c>
      <c r="D36" s="51"/>
      <c r="E36" s="52">
        <f>الوارد!DB40/1000</f>
        <v>884</v>
      </c>
      <c r="F36" s="52">
        <f>الوارد!DC40/1000</f>
        <v>306</v>
      </c>
      <c r="G36" s="51"/>
      <c r="I36" s="50" t="str">
        <f t="shared" si="0"/>
        <v>زايد  1</v>
      </c>
      <c r="J36" s="51"/>
      <c r="K36" s="52">
        <f t="shared" si="1"/>
        <v>31.571428571428573</v>
      </c>
      <c r="L36" s="52">
        <f t="shared" si="6"/>
        <v>10.928571428571429</v>
      </c>
      <c r="M36" s="51"/>
      <c r="N36" s="114">
        <f>SUM(J26,J32)*2</f>
        <v>10.928571428571427</v>
      </c>
      <c r="O36" s="114">
        <f>SUM(K24:K27,K32)*2</f>
        <v>80.142857142857153</v>
      </c>
      <c r="P36" s="114">
        <f>SUM(L24:L27,L32)*2</f>
        <v>17</v>
      </c>
      <c r="Q36" s="114">
        <f>SUM(M24:M27,M32)*2</f>
        <v>114.14285714285714</v>
      </c>
      <c r="AC36" s="48">
        <v>714</v>
      </c>
    </row>
    <row r="37" spans="3:29" s="48" customFormat="1" ht="16.5" thickBot="1" x14ac:dyDescent="0.25">
      <c r="C37" s="50" t="s">
        <v>83</v>
      </c>
      <c r="D37" s="51"/>
      <c r="E37" s="52">
        <f>الوارد!DE40/1000</f>
        <v>986</v>
      </c>
      <c r="F37" s="52">
        <f>الوارد!DF40/1000</f>
        <v>323</v>
      </c>
      <c r="G37" s="51"/>
      <c r="I37" s="50" t="str">
        <f t="shared" si="0"/>
        <v>زايد  2</v>
      </c>
      <c r="J37" s="51"/>
      <c r="K37" s="52">
        <f t="shared" si="1"/>
        <v>35.214285714285715</v>
      </c>
      <c r="L37" s="52">
        <f t="shared" si="6"/>
        <v>11.535714285714286</v>
      </c>
      <c r="M37" s="51"/>
      <c r="N37" s="115"/>
      <c r="O37" s="115"/>
      <c r="P37" s="115"/>
      <c r="Q37" s="115"/>
    </row>
    <row r="38" spans="3:29" s="48" customFormat="1" ht="16.5" thickBot="1" x14ac:dyDescent="0.25">
      <c r="C38" s="88" t="s">
        <v>91</v>
      </c>
      <c r="D38" s="52">
        <f>الوارد!DQ40/1000</f>
        <v>136</v>
      </c>
      <c r="E38" s="52">
        <f>الوارد!DR40/1000</f>
        <v>153</v>
      </c>
      <c r="F38" s="52">
        <f>الوارد!DS40/1000</f>
        <v>85</v>
      </c>
      <c r="G38" s="51"/>
      <c r="I38" s="88" t="s">
        <v>91</v>
      </c>
      <c r="J38" s="52">
        <f>D38/28</f>
        <v>4.8571428571428568</v>
      </c>
      <c r="K38" s="52">
        <f t="shared" si="1"/>
        <v>5.4642857142857144</v>
      </c>
      <c r="L38" s="52">
        <f t="shared" si="6"/>
        <v>3.0357142857142856</v>
      </c>
      <c r="M38" s="51"/>
      <c r="N38" s="108" t="s">
        <v>76</v>
      </c>
      <c r="O38" s="109"/>
      <c r="P38" s="109"/>
      <c r="Q38" s="110"/>
    </row>
    <row r="39" spans="3:29" s="48" customFormat="1" ht="16.5" thickBot="1" x14ac:dyDescent="0.25">
      <c r="C39" s="50" t="s">
        <v>88</v>
      </c>
      <c r="D39" s="51"/>
      <c r="E39" s="52">
        <f>الوارد!DU40</f>
        <v>0</v>
      </c>
      <c r="F39" s="52">
        <f>الوارد!DV40</f>
        <v>0</v>
      </c>
      <c r="G39" s="51"/>
      <c r="I39" s="50" t="s">
        <v>88</v>
      </c>
      <c r="J39" s="51"/>
      <c r="K39" s="52">
        <f t="shared" si="1"/>
        <v>0</v>
      </c>
      <c r="L39" s="52">
        <f t="shared" si="6"/>
        <v>0</v>
      </c>
      <c r="M39" s="51"/>
      <c r="N39" s="111"/>
      <c r="O39" s="112"/>
      <c r="P39" s="112"/>
      <c r="Q39" s="113"/>
    </row>
    <row r="40" spans="3:29" s="48" customFormat="1" ht="16.5" thickBot="1" x14ac:dyDescent="0.25">
      <c r="C40" s="50" t="s">
        <v>89</v>
      </c>
      <c r="D40" s="51"/>
      <c r="E40" s="52">
        <f>الوارد!DX40</f>
        <v>0</v>
      </c>
      <c r="F40" s="52">
        <f>الوارد!DY40</f>
        <v>0</v>
      </c>
      <c r="G40" s="51"/>
      <c r="I40" s="50" t="s">
        <v>89</v>
      </c>
      <c r="J40" s="51"/>
      <c r="K40" s="52">
        <f t="shared" si="1"/>
        <v>0</v>
      </c>
      <c r="L40" s="52">
        <f t="shared" si="6"/>
        <v>0</v>
      </c>
      <c r="M40" s="51"/>
      <c r="N40" s="121"/>
      <c r="O40" s="122"/>
      <c r="P40" s="123"/>
      <c r="Q40" s="114">
        <f>SUM(M28:M31)*2</f>
        <v>322.99999999999994</v>
      </c>
    </row>
    <row r="41" spans="3:29" s="48" customFormat="1" ht="16.5" thickBot="1" x14ac:dyDescent="0.25">
      <c r="C41" s="50" t="s">
        <v>92</v>
      </c>
      <c r="D41" s="51"/>
      <c r="E41" s="52">
        <f>الوارد!ED40</f>
        <v>0</v>
      </c>
      <c r="F41" s="52">
        <f>الوارد!EE40</f>
        <v>0</v>
      </c>
      <c r="G41" s="52">
        <f>الوارد!EF40</f>
        <v>0</v>
      </c>
      <c r="I41" s="50" t="s">
        <v>92</v>
      </c>
      <c r="J41" s="51"/>
      <c r="K41" s="52">
        <f t="shared" si="1"/>
        <v>0</v>
      </c>
      <c r="L41" s="52">
        <f t="shared" si="6"/>
        <v>0</v>
      </c>
      <c r="M41" s="52">
        <f>G41/28</f>
        <v>0</v>
      </c>
      <c r="N41" s="124"/>
      <c r="O41" s="125"/>
      <c r="P41" s="126"/>
      <c r="Q41" s="115"/>
    </row>
    <row r="42" spans="3:29" s="48" customFormat="1" ht="16.5" thickBot="1" x14ac:dyDescent="0.25">
      <c r="C42" s="49" t="s">
        <v>19</v>
      </c>
      <c r="D42" s="54">
        <f>SUM(D11:D41)</f>
        <v>1904</v>
      </c>
      <c r="E42" s="54">
        <f t="shared" ref="E42:G42" si="7">SUM(E11:E41)</f>
        <v>16473</v>
      </c>
      <c r="F42" s="54">
        <f t="shared" si="7"/>
        <v>4114</v>
      </c>
      <c r="G42" s="54">
        <f t="shared" si="7"/>
        <v>10047</v>
      </c>
      <c r="I42" s="127" t="str">
        <f t="shared" si="0"/>
        <v>الإجمالي</v>
      </c>
      <c r="J42" s="130">
        <f>SUM(J11:J41)</f>
        <v>68</v>
      </c>
      <c r="K42" s="130">
        <f>SUM(K11:K41)</f>
        <v>588.32142857142833</v>
      </c>
      <c r="L42" s="130">
        <f t="shared" ref="L42:M42" si="8">SUM(L11:L41)</f>
        <v>146.92857142857139</v>
      </c>
      <c r="M42" s="130">
        <f t="shared" si="8"/>
        <v>358.82142857142856</v>
      </c>
      <c r="N42" s="108" t="s">
        <v>77</v>
      </c>
      <c r="O42" s="109"/>
      <c r="P42" s="109"/>
      <c r="Q42" s="110"/>
    </row>
    <row r="43" spans="3:29" ht="15" thickBot="1" x14ac:dyDescent="0.25">
      <c r="I43" s="128"/>
      <c r="J43" s="131"/>
      <c r="K43" s="131"/>
      <c r="L43" s="131"/>
      <c r="M43" s="131"/>
      <c r="N43" s="111"/>
      <c r="O43" s="112"/>
      <c r="P43" s="112"/>
      <c r="Q43" s="113"/>
    </row>
    <row r="44" spans="3:29" x14ac:dyDescent="0.2">
      <c r="E44" s="31"/>
      <c r="I44" s="128"/>
      <c r="J44" s="131"/>
      <c r="K44" s="131"/>
      <c r="L44" s="131"/>
      <c r="M44" s="131"/>
      <c r="N44" s="119"/>
      <c r="O44" s="114">
        <f>SUM(K20:K23)*2</f>
        <v>61.928571428571431</v>
      </c>
      <c r="P44" s="114">
        <f>SUM(L20:L23)*2</f>
        <v>24.285714285714285</v>
      </c>
      <c r="Q44" s="114">
        <f>SUM(M20:M23)*2</f>
        <v>146.92857142857144</v>
      </c>
    </row>
    <row r="45" spans="3:29" ht="15" thickBot="1" x14ac:dyDescent="0.25">
      <c r="E45" s="31"/>
      <c r="F45" s="31"/>
      <c r="I45" s="129"/>
      <c r="J45" s="132"/>
      <c r="K45" s="132"/>
      <c r="L45" s="132"/>
      <c r="M45" s="132"/>
      <c r="N45" s="120"/>
      <c r="O45" s="115"/>
      <c r="P45" s="115"/>
      <c r="Q45" s="115"/>
    </row>
    <row r="46" spans="3:29" ht="14.25" customHeight="1" x14ac:dyDescent="0.2"/>
    <row r="47" spans="3:29" ht="15" customHeight="1" x14ac:dyDescent="0.2"/>
  </sheetData>
  <mergeCells count="49">
    <mergeCell ref="I42:I45"/>
    <mergeCell ref="J42:J45"/>
    <mergeCell ref="K42:K45"/>
    <mergeCell ref="L42:L45"/>
    <mergeCell ref="M42:M45"/>
    <mergeCell ref="N38:Q39"/>
    <mergeCell ref="N40:P41"/>
    <mergeCell ref="Q40:Q41"/>
    <mergeCell ref="N42:Q43"/>
    <mergeCell ref="N44:N45"/>
    <mergeCell ref="O44:O45"/>
    <mergeCell ref="P44:P45"/>
    <mergeCell ref="Q44:Q45"/>
    <mergeCell ref="N34:Q35"/>
    <mergeCell ref="N36:N37"/>
    <mergeCell ref="O36:O37"/>
    <mergeCell ref="P36:P37"/>
    <mergeCell ref="Q36:Q37"/>
    <mergeCell ref="N29:Q30"/>
    <mergeCell ref="N31:Q32"/>
    <mergeCell ref="Q27:Q28"/>
    <mergeCell ref="Q23:Q24"/>
    <mergeCell ref="N19:N20"/>
    <mergeCell ref="N27:N28"/>
    <mergeCell ref="O19:O20"/>
    <mergeCell ref="P19:P20"/>
    <mergeCell ref="Q19:Q20"/>
    <mergeCell ref="O27:O28"/>
    <mergeCell ref="P27:P28"/>
    <mergeCell ref="N23:P24"/>
    <mergeCell ref="N25:Q26"/>
    <mergeCell ref="F9:G9"/>
    <mergeCell ref="A1:D1"/>
    <mergeCell ref="A2:D2"/>
    <mergeCell ref="A3:D3"/>
    <mergeCell ref="A4:D4"/>
    <mergeCell ref="A7:H7"/>
    <mergeCell ref="I7:Q7"/>
    <mergeCell ref="I1:L1"/>
    <mergeCell ref="I2:L2"/>
    <mergeCell ref="I3:L3"/>
    <mergeCell ref="I4:L4"/>
    <mergeCell ref="N11:Q12"/>
    <mergeCell ref="N21:Q22"/>
    <mergeCell ref="N15:N16"/>
    <mergeCell ref="O15:O16"/>
    <mergeCell ref="P15:P16"/>
    <mergeCell ref="Q15:Q16"/>
    <mergeCell ref="N17:Q18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97" orientation="portrait" r:id="rId1"/>
  <colBreaks count="2" manualBreakCount="2">
    <brk id="8" max="45" man="1"/>
    <brk id="17" max="1048575" man="1"/>
  </colBreaks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49"/>
  <sheetViews>
    <sheetView rightToLeft="1" zoomScale="75" zoomScaleNormal="75" workbookViewId="0">
      <pane ySplit="7" topLeftCell="A10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16" max="16" width="9" style="11"/>
  </cols>
  <sheetData>
    <row r="3" spans="1:16" ht="23.25" x14ac:dyDescent="0.35">
      <c r="G3" s="135" t="s">
        <v>33</v>
      </c>
      <c r="H3" s="135"/>
    </row>
    <row r="5" spans="1:16" ht="15" thickBot="1" x14ac:dyDescent="0.25"/>
    <row r="6" spans="1:16" ht="15.75" thickBot="1" x14ac:dyDescent="0.25">
      <c r="A6" s="97" t="s">
        <v>0</v>
      </c>
      <c r="B6" s="97" t="s">
        <v>1</v>
      </c>
      <c r="C6" s="97" t="s">
        <v>11</v>
      </c>
      <c r="D6" s="139" t="s">
        <v>3</v>
      </c>
      <c r="E6" s="139"/>
      <c r="F6" s="139"/>
      <c r="G6" s="139"/>
      <c r="H6" s="146" t="s">
        <v>4</v>
      </c>
      <c r="I6" s="139"/>
      <c r="J6" s="139"/>
      <c r="K6" s="147"/>
      <c r="L6" s="144" t="s">
        <v>40</v>
      </c>
      <c r="M6" s="136" t="s">
        <v>41</v>
      </c>
      <c r="N6" s="133" t="s">
        <v>6</v>
      </c>
      <c r="O6" s="133"/>
      <c r="P6" s="134" t="s">
        <v>7</v>
      </c>
    </row>
    <row r="7" spans="1:16" ht="30.75" customHeight="1" thickBot="1" x14ac:dyDescent="0.25">
      <c r="A7" s="98"/>
      <c r="B7" s="98"/>
      <c r="C7" s="98"/>
      <c r="D7" s="18" t="s">
        <v>48</v>
      </c>
      <c r="E7" s="1" t="s">
        <v>49</v>
      </c>
      <c r="F7" s="1" t="s">
        <v>8</v>
      </c>
      <c r="G7" s="17" t="s">
        <v>9</v>
      </c>
      <c r="H7" s="23" t="s">
        <v>48</v>
      </c>
      <c r="I7" s="16" t="s">
        <v>49</v>
      </c>
      <c r="J7" s="16" t="s">
        <v>8</v>
      </c>
      <c r="K7" s="24" t="s">
        <v>9</v>
      </c>
      <c r="L7" s="145"/>
      <c r="M7" s="137"/>
      <c r="N7" s="1" t="s">
        <v>10</v>
      </c>
      <c r="O7" s="1" t="s">
        <v>50</v>
      </c>
      <c r="P7" s="134"/>
    </row>
    <row r="8" spans="1:16" ht="15.75" thickBot="1" x14ac:dyDescent="0.25">
      <c r="A8" s="5">
        <v>1</v>
      </c>
      <c r="B8" s="6">
        <v>43709</v>
      </c>
      <c r="C8" s="6" t="s">
        <v>87</v>
      </c>
      <c r="D8" s="22">
        <f>'[2]التمام الصباحي'!$L$22*1000</f>
        <v>51000</v>
      </c>
      <c r="E8" s="2">
        <f>[2]المبيعات!$F$21</f>
        <v>1125</v>
      </c>
      <c r="F8" s="3">
        <f t="shared" ref="F8:F23" si="0">E8*6.75</f>
        <v>7593.75</v>
      </c>
      <c r="G8" s="19">
        <f>E8*0.33</f>
        <v>371.25</v>
      </c>
      <c r="H8" s="25">
        <f>'[2]التمام الصباحي'!$R$22*1000</f>
        <v>0</v>
      </c>
      <c r="I8" s="2">
        <f>[2]المبيعات!$I$21</f>
        <v>247</v>
      </c>
      <c r="J8" s="3">
        <f t="shared" ref="J8:J23" si="1">I8*7.75</f>
        <v>1914.25</v>
      </c>
      <c r="K8" s="26">
        <f>I8*0.45</f>
        <v>111.15</v>
      </c>
      <c r="L8" s="20">
        <f t="shared" ref="L8:L37" si="2">F8+J8</f>
        <v>9508</v>
      </c>
      <c r="M8" s="8">
        <f t="shared" ref="M8:M37" si="3">G8+K8</f>
        <v>482.4</v>
      </c>
      <c r="N8" s="3">
        <f>(F8+J8)/100</f>
        <v>95.08</v>
      </c>
      <c r="O8" s="32">
        <f>[2]المبيعات!$P$19</f>
        <v>800</v>
      </c>
      <c r="P8" s="12">
        <f>O8-N8</f>
        <v>704.92</v>
      </c>
    </row>
    <row r="9" spans="1:16" ht="15.75" thickBot="1" x14ac:dyDescent="0.25">
      <c r="A9" s="5">
        <v>2</v>
      </c>
      <c r="B9" s="6">
        <v>43710</v>
      </c>
      <c r="C9" s="6" t="s">
        <v>17</v>
      </c>
      <c r="D9" s="22">
        <f>'[3]التمام الصباحي'!$L$22*1000</f>
        <v>0</v>
      </c>
      <c r="E9" s="2">
        <f>[3]المبيعات!$F$21</f>
        <v>14182</v>
      </c>
      <c r="F9" s="3">
        <f t="shared" si="0"/>
        <v>95728.5</v>
      </c>
      <c r="G9" s="19">
        <f t="shared" ref="G9:G38" si="4">E9*0.33</f>
        <v>4680.0600000000004</v>
      </c>
      <c r="H9" s="25">
        <f>'[3]التمام الصباحي'!$R$22*1000</f>
        <v>0</v>
      </c>
      <c r="I9" s="2">
        <f>[3]المبيعات!$I$21</f>
        <v>3629</v>
      </c>
      <c r="J9" s="3">
        <f t="shared" si="1"/>
        <v>28124.75</v>
      </c>
      <c r="K9" s="26">
        <f t="shared" ref="K9:K38" si="5">I9*0.45</f>
        <v>1633.05</v>
      </c>
      <c r="L9" s="20">
        <f t="shared" si="2"/>
        <v>123853.25</v>
      </c>
      <c r="M9" s="8">
        <f t="shared" si="3"/>
        <v>6313.1100000000006</v>
      </c>
      <c r="N9" s="3">
        <f t="shared" ref="N9:N37" si="6">(F9+J9)/100</f>
        <v>1238.5325</v>
      </c>
      <c r="O9" s="9">
        <f>[3]المبيعات!$P$19</f>
        <v>2560</v>
      </c>
      <c r="P9" s="12">
        <f t="shared" ref="P9:P38" si="7">O9-N9</f>
        <v>1321.4675</v>
      </c>
    </row>
    <row r="10" spans="1:16" ht="15.75" thickBot="1" x14ac:dyDescent="0.25">
      <c r="A10" s="5">
        <v>3</v>
      </c>
      <c r="B10" s="6">
        <v>43711</v>
      </c>
      <c r="C10" s="6" t="s">
        <v>18</v>
      </c>
      <c r="D10" s="22">
        <f>'[4]التمام الصباحي'!$L$22*1000</f>
        <v>0</v>
      </c>
      <c r="E10" s="2">
        <f>[4]المبيعات!$F$21</f>
        <v>9646</v>
      </c>
      <c r="F10" s="3">
        <f t="shared" si="0"/>
        <v>65110.5</v>
      </c>
      <c r="G10" s="19">
        <f t="shared" si="4"/>
        <v>3183.1800000000003</v>
      </c>
      <c r="H10" s="25">
        <f>'[4]التمام الصباحي'!$R$22*1000</f>
        <v>0</v>
      </c>
      <c r="I10" s="2">
        <f>[4]المبيعات!$I$21</f>
        <v>2362</v>
      </c>
      <c r="J10" s="3">
        <f t="shared" si="1"/>
        <v>18305.5</v>
      </c>
      <c r="K10" s="26">
        <f t="shared" si="5"/>
        <v>1062.9000000000001</v>
      </c>
      <c r="L10" s="20">
        <f t="shared" si="2"/>
        <v>83416</v>
      </c>
      <c r="M10" s="8">
        <f t="shared" si="3"/>
        <v>4246.08</v>
      </c>
      <c r="N10" s="3">
        <f t="shared" si="6"/>
        <v>834.16</v>
      </c>
      <c r="O10" s="9">
        <f>[4]المبيعات!$P$19</f>
        <v>1370</v>
      </c>
      <c r="P10" s="12">
        <f t="shared" si="7"/>
        <v>535.84</v>
      </c>
    </row>
    <row r="11" spans="1:16" ht="15.75" thickBot="1" x14ac:dyDescent="0.25">
      <c r="A11" s="5">
        <v>4</v>
      </c>
      <c r="B11" s="6">
        <v>43712</v>
      </c>
      <c r="C11" s="6" t="s">
        <v>12</v>
      </c>
      <c r="D11" s="22">
        <f>'[5]التمام الصباحي'!$L$22*1000</f>
        <v>0</v>
      </c>
      <c r="E11" s="2">
        <f>[5]المبيعات!$F$21</f>
        <v>9219</v>
      </c>
      <c r="F11" s="3">
        <f t="shared" si="0"/>
        <v>62228.25</v>
      </c>
      <c r="G11" s="19">
        <f t="shared" si="4"/>
        <v>3042.27</v>
      </c>
      <c r="H11" s="25">
        <f>'[5]التمام الصباحي'!$R$22*1000</f>
        <v>0</v>
      </c>
      <c r="I11" s="2">
        <f>[5]المبيعات!$I$21</f>
        <v>1962</v>
      </c>
      <c r="J11" s="3">
        <f t="shared" si="1"/>
        <v>15205.5</v>
      </c>
      <c r="K11" s="26">
        <f t="shared" si="5"/>
        <v>882.9</v>
      </c>
      <c r="L11" s="20">
        <f t="shared" si="2"/>
        <v>77433.75</v>
      </c>
      <c r="M11" s="8">
        <f t="shared" si="3"/>
        <v>3925.17</v>
      </c>
      <c r="N11" s="3">
        <f t="shared" si="6"/>
        <v>774.33749999999998</v>
      </c>
      <c r="O11" s="9">
        <f>[5]المبيعات!$P$21</f>
        <v>970</v>
      </c>
      <c r="P11" s="12">
        <f t="shared" si="7"/>
        <v>195.66250000000002</v>
      </c>
    </row>
    <row r="12" spans="1:16" ht="15.75" thickBot="1" x14ac:dyDescent="0.25">
      <c r="A12" s="5">
        <v>5</v>
      </c>
      <c r="B12" s="6">
        <v>43713</v>
      </c>
      <c r="C12" s="6" t="s">
        <v>13</v>
      </c>
      <c r="D12" s="22">
        <f>'[6]التمام الصباحي'!$L$22*1000</f>
        <v>34000</v>
      </c>
      <c r="E12" s="2">
        <f>[6]المبيعات!$F$21</f>
        <v>8741</v>
      </c>
      <c r="F12" s="3">
        <f t="shared" si="0"/>
        <v>59001.75</v>
      </c>
      <c r="G12" s="19">
        <f t="shared" si="4"/>
        <v>2884.53</v>
      </c>
      <c r="H12" s="25">
        <f>'[6]التمام الصباحي'!$R$22*1000</f>
        <v>17000</v>
      </c>
      <c r="I12" s="2">
        <f>[6]المبيعات!$I$21</f>
        <v>1232</v>
      </c>
      <c r="J12" s="3">
        <f t="shared" si="1"/>
        <v>9548</v>
      </c>
      <c r="K12" s="26">
        <f t="shared" si="5"/>
        <v>554.4</v>
      </c>
      <c r="L12" s="20">
        <f t="shared" si="2"/>
        <v>68549.75</v>
      </c>
      <c r="M12" s="8">
        <f t="shared" si="3"/>
        <v>3438.9300000000003</v>
      </c>
      <c r="N12" s="3">
        <f t="shared" si="6"/>
        <v>685.49749999999995</v>
      </c>
      <c r="O12" s="9">
        <f>[6]المبيعات!$P$21</f>
        <v>740</v>
      </c>
      <c r="P12" s="12">
        <f t="shared" si="7"/>
        <v>54.502500000000055</v>
      </c>
    </row>
    <row r="13" spans="1:16" ht="15.75" thickBot="1" x14ac:dyDescent="0.25">
      <c r="A13" s="5">
        <v>6</v>
      </c>
      <c r="B13" s="6">
        <v>43714</v>
      </c>
      <c r="C13" s="6" t="s">
        <v>14</v>
      </c>
      <c r="D13" s="22">
        <f>'[7]التمام الصباحي'!$L$22*1000</f>
        <v>0</v>
      </c>
      <c r="E13" s="2">
        <f>[7]المبيعات!$F$21</f>
        <v>10009</v>
      </c>
      <c r="F13" s="3">
        <f t="shared" si="0"/>
        <v>67560.75</v>
      </c>
      <c r="G13" s="19">
        <f t="shared" si="4"/>
        <v>3302.9700000000003</v>
      </c>
      <c r="H13" s="25">
        <f>'[7]التمام الصباحي'!$R$22*1000</f>
        <v>0</v>
      </c>
      <c r="I13" s="2">
        <f>[7]المبيعات!$I$21</f>
        <v>2094</v>
      </c>
      <c r="J13" s="3">
        <f t="shared" si="1"/>
        <v>16228.5</v>
      </c>
      <c r="K13" s="26">
        <f t="shared" si="5"/>
        <v>942.30000000000007</v>
      </c>
      <c r="L13" s="20">
        <f t="shared" si="2"/>
        <v>83789.25</v>
      </c>
      <c r="M13" s="8">
        <f t="shared" si="3"/>
        <v>4245.2700000000004</v>
      </c>
      <c r="N13" s="3">
        <f t="shared" si="6"/>
        <v>837.89250000000004</v>
      </c>
      <c r="O13" s="9">
        <f>[7]المبيعات!$P$21</f>
        <v>930</v>
      </c>
      <c r="P13" s="12">
        <f t="shared" si="7"/>
        <v>92.107499999999959</v>
      </c>
    </row>
    <row r="14" spans="1:16" ht="15.75" thickBot="1" x14ac:dyDescent="0.25">
      <c r="A14" s="5">
        <v>7</v>
      </c>
      <c r="B14" s="6">
        <v>43715</v>
      </c>
      <c r="C14" s="6" t="s">
        <v>15</v>
      </c>
      <c r="D14" s="22">
        <f>'[8]التمام الصباحي'!$L$22*1000</f>
        <v>0</v>
      </c>
      <c r="E14" s="2">
        <f>[8]المبيعات!$F$21</f>
        <v>6710</v>
      </c>
      <c r="F14" s="3">
        <f t="shared" si="0"/>
        <v>45292.5</v>
      </c>
      <c r="G14" s="19">
        <f t="shared" si="4"/>
        <v>2214.3000000000002</v>
      </c>
      <c r="H14" s="25">
        <f>'[8]التمام الصباحي'!$R$22*1000</f>
        <v>0</v>
      </c>
      <c r="I14" s="2">
        <f>[8]المبيعات!$I$21</f>
        <v>1564</v>
      </c>
      <c r="J14" s="3">
        <f t="shared" si="1"/>
        <v>12121</v>
      </c>
      <c r="K14" s="26">
        <f t="shared" si="5"/>
        <v>703.80000000000007</v>
      </c>
      <c r="L14" s="20">
        <f t="shared" si="2"/>
        <v>57413.5</v>
      </c>
      <c r="M14" s="8">
        <f t="shared" si="3"/>
        <v>2918.1000000000004</v>
      </c>
      <c r="N14" s="3">
        <f t="shared" si="6"/>
        <v>574.13499999999999</v>
      </c>
      <c r="O14" s="9">
        <f>[8]المبيعات!$P$21</f>
        <v>710</v>
      </c>
      <c r="P14" s="12">
        <f t="shared" si="7"/>
        <v>135.86500000000001</v>
      </c>
    </row>
    <row r="15" spans="1:16" ht="15.75" thickBot="1" x14ac:dyDescent="0.25">
      <c r="A15" s="5">
        <v>8</v>
      </c>
      <c r="B15" s="6">
        <v>43716</v>
      </c>
      <c r="C15" s="6" t="s">
        <v>16</v>
      </c>
      <c r="D15" s="22">
        <f>'[9]التمام الصباحي'!$L$22*1000</f>
        <v>0</v>
      </c>
      <c r="E15" s="2">
        <f>[9]المبيعات!$F$21</f>
        <v>8752</v>
      </c>
      <c r="F15" s="3">
        <f t="shared" si="0"/>
        <v>59076</v>
      </c>
      <c r="G15" s="19">
        <f t="shared" si="4"/>
        <v>2888.1600000000003</v>
      </c>
      <c r="H15" s="25">
        <f>'[9]التمام الصباحي'!$R$22*1000</f>
        <v>0</v>
      </c>
      <c r="I15" s="2">
        <f>[9]المبيعات!$I$21</f>
        <v>1801</v>
      </c>
      <c r="J15" s="3">
        <f t="shared" si="1"/>
        <v>13957.75</v>
      </c>
      <c r="K15" s="26">
        <f t="shared" si="5"/>
        <v>810.45</v>
      </c>
      <c r="L15" s="20">
        <f t="shared" si="2"/>
        <v>73033.75</v>
      </c>
      <c r="M15" s="8">
        <f t="shared" si="3"/>
        <v>3698.6100000000006</v>
      </c>
      <c r="N15" s="3">
        <f t="shared" si="6"/>
        <v>730.33749999999998</v>
      </c>
      <c r="O15" s="9">
        <f>[9]المبيعات!$P$21</f>
        <v>900</v>
      </c>
      <c r="P15" s="12">
        <f t="shared" si="7"/>
        <v>169.66250000000002</v>
      </c>
    </row>
    <row r="16" spans="1:16" ht="15.75" thickBot="1" x14ac:dyDescent="0.25">
      <c r="A16" s="5">
        <v>9</v>
      </c>
      <c r="B16" s="6">
        <v>43717</v>
      </c>
      <c r="C16" s="6" t="s">
        <v>17</v>
      </c>
      <c r="D16" s="22">
        <f>'[10]التمام الصباحي'!$L$22*1000</f>
        <v>0</v>
      </c>
      <c r="E16" s="2">
        <f>[10]المبيعات!$F$21</f>
        <v>6751</v>
      </c>
      <c r="F16" s="3">
        <f t="shared" si="0"/>
        <v>45569.25</v>
      </c>
      <c r="G16" s="19">
        <f t="shared" si="4"/>
        <v>2227.83</v>
      </c>
      <c r="H16" s="25">
        <f>'[10]التمام الصباحي'!$R$22*1000</f>
        <v>0</v>
      </c>
      <c r="I16" s="2">
        <f>[10]المبيعات!$I$21</f>
        <v>1640</v>
      </c>
      <c r="J16" s="3">
        <f t="shared" si="1"/>
        <v>12710</v>
      </c>
      <c r="K16" s="26">
        <f t="shared" si="5"/>
        <v>738</v>
      </c>
      <c r="L16" s="20">
        <f t="shared" si="2"/>
        <v>58279.25</v>
      </c>
      <c r="M16" s="8">
        <f t="shared" si="3"/>
        <v>2965.83</v>
      </c>
      <c r="N16" s="3">
        <f t="shared" si="6"/>
        <v>582.79250000000002</v>
      </c>
      <c r="O16" s="9">
        <f>[10]المبيعات!$P$21</f>
        <v>760</v>
      </c>
      <c r="P16" s="12">
        <f t="shared" si="7"/>
        <v>177.20749999999998</v>
      </c>
    </row>
    <row r="17" spans="1:16" ht="15.75" thickBot="1" x14ac:dyDescent="0.25">
      <c r="A17" s="5">
        <v>10</v>
      </c>
      <c r="B17" s="6">
        <v>43718</v>
      </c>
      <c r="C17" s="6" t="s">
        <v>18</v>
      </c>
      <c r="D17" s="22">
        <f>'[11]التمام الصباحي'!$L$22*1000</f>
        <v>0</v>
      </c>
      <c r="E17" s="2">
        <f>[11]المبيعات!$F$21</f>
        <v>7785</v>
      </c>
      <c r="F17" s="3">
        <f t="shared" si="0"/>
        <v>52548.75</v>
      </c>
      <c r="G17" s="19">
        <f t="shared" si="4"/>
        <v>2569.0500000000002</v>
      </c>
      <c r="H17" s="25">
        <f>'[11]التمام الصباحي'!$R$22*1000</f>
        <v>0</v>
      </c>
      <c r="I17" s="2">
        <f>[11]المبيعات!$I$21</f>
        <v>1543</v>
      </c>
      <c r="J17" s="3">
        <f t="shared" si="1"/>
        <v>11958.25</v>
      </c>
      <c r="K17" s="26">
        <f t="shared" si="5"/>
        <v>694.35</v>
      </c>
      <c r="L17" s="20">
        <f t="shared" si="2"/>
        <v>64507</v>
      </c>
      <c r="M17" s="8">
        <f t="shared" si="3"/>
        <v>3263.4</v>
      </c>
      <c r="N17" s="3">
        <f t="shared" si="6"/>
        <v>645.07000000000005</v>
      </c>
      <c r="O17" s="9">
        <f>[11]المبيعات!$P$21</f>
        <v>660</v>
      </c>
      <c r="P17" s="12">
        <f t="shared" si="7"/>
        <v>14.92999999999995</v>
      </c>
    </row>
    <row r="18" spans="1:16" ht="15.75" thickBot="1" x14ac:dyDescent="0.25">
      <c r="A18" s="5">
        <v>11</v>
      </c>
      <c r="B18" s="6">
        <v>43719</v>
      </c>
      <c r="C18" s="6" t="s">
        <v>12</v>
      </c>
      <c r="D18" s="22">
        <f>'[12]التمام الصباحي'!$L$22*1000</f>
        <v>34000</v>
      </c>
      <c r="E18" s="2">
        <f>[12]المبيعات!$F$21</f>
        <v>7695</v>
      </c>
      <c r="F18" s="3">
        <f t="shared" si="0"/>
        <v>51941.25</v>
      </c>
      <c r="G18" s="19">
        <f t="shared" si="4"/>
        <v>2539.35</v>
      </c>
      <c r="H18" s="25">
        <f>'[12]التمام الصباحي'!$R$22*1000</f>
        <v>17000</v>
      </c>
      <c r="I18" s="2">
        <f>[12]المبيعات!$I$21</f>
        <v>1879</v>
      </c>
      <c r="J18" s="3">
        <f t="shared" si="1"/>
        <v>14562.25</v>
      </c>
      <c r="K18" s="26">
        <f t="shared" si="5"/>
        <v>845.55000000000007</v>
      </c>
      <c r="L18" s="20">
        <f t="shared" si="2"/>
        <v>66503.5</v>
      </c>
      <c r="M18" s="8">
        <f t="shared" si="3"/>
        <v>3384.9</v>
      </c>
      <c r="N18" s="3">
        <f t="shared" si="6"/>
        <v>665.03499999999997</v>
      </c>
      <c r="O18" s="9">
        <f>[12]المبيعات!$P$21</f>
        <v>780</v>
      </c>
      <c r="P18" s="12">
        <f t="shared" si="7"/>
        <v>114.96500000000003</v>
      </c>
    </row>
    <row r="19" spans="1:16" ht="15.75" thickBot="1" x14ac:dyDescent="0.25">
      <c r="A19" s="5">
        <v>12</v>
      </c>
      <c r="B19" s="6">
        <v>43720</v>
      </c>
      <c r="C19" s="6" t="s">
        <v>13</v>
      </c>
      <c r="D19" s="22">
        <f>'[13]التمام الصباحي'!$L$22*1000</f>
        <v>0</v>
      </c>
      <c r="E19" s="2">
        <f>[13]المبيعات!$F$21</f>
        <v>7094</v>
      </c>
      <c r="F19" s="3">
        <f t="shared" si="0"/>
        <v>47884.5</v>
      </c>
      <c r="G19" s="19">
        <f t="shared" si="4"/>
        <v>2341.02</v>
      </c>
      <c r="H19" s="25">
        <f>'[13]التمام الصباحي'!$R$22*1000</f>
        <v>0</v>
      </c>
      <c r="I19" s="2">
        <f>[13]المبيعات!$I$21</f>
        <v>1284</v>
      </c>
      <c r="J19" s="3">
        <f t="shared" si="1"/>
        <v>9951</v>
      </c>
      <c r="K19" s="26">
        <f t="shared" si="5"/>
        <v>577.80000000000007</v>
      </c>
      <c r="L19" s="20">
        <f t="shared" si="2"/>
        <v>57835.5</v>
      </c>
      <c r="M19" s="8">
        <f t="shared" si="3"/>
        <v>2918.82</v>
      </c>
      <c r="N19" s="3">
        <f t="shared" si="6"/>
        <v>578.35500000000002</v>
      </c>
      <c r="O19" s="9">
        <f>[13]المبيعات!$P$21</f>
        <v>700</v>
      </c>
      <c r="P19" s="12">
        <f t="shared" si="7"/>
        <v>121.64499999999998</v>
      </c>
    </row>
    <row r="20" spans="1:16" ht="15.75" thickBot="1" x14ac:dyDescent="0.25">
      <c r="A20" s="5">
        <v>13</v>
      </c>
      <c r="B20" s="6">
        <v>43721</v>
      </c>
      <c r="C20" s="6" t="s">
        <v>14</v>
      </c>
      <c r="D20" s="22">
        <f>'[14]التمام الصباحي'!$L$22*1000</f>
        <v>0</v>
      </c>
      <c r="E20" s="2">
        <f>[14]المبيعات!$F$21</f>
        <v>9392</v>
      </c>
      <c r="F20" s="3">
        <f t="shared" si="0"/>
        <v>63396</v>
      </c>
      <c r="G20" s="19">
        <f t="shared" si="4"/>
        <v>3099.36</v>
      </c>
      <c r="H20" s="25">
        <f>'[14]التمام الصباحي'!$R$22*1000</f>
        <v>0</v>
      </c>
      <c r="I20" s="2">
        <f>[14]المبيعات!$I$21</f>
        <v>2866</v>
      </c>
      <c r="J20" s="3">
        <f t="shared" si="1"/>
        <v>22211.5</v>
      </c>
      <c r="K20" s="26">
        <f t="shared" si="5"/>
        <v>1289.7</v>
      </c>
      <c r="L20" s="20">
        <f t="shared" si="2"/>
        <v>85607.5</v>
      </c>
      <c r="M20" s="8">
        <f t="shared" si="3"/>
        <v>4389.0600000000004</v>
      </c>
      <c r="N20" s="3">
        <f t="shared" si="6"/>
        <v>856.07500000000005</v>
      </c>
      <c r="O20" s="9">
        <f>[14]المبيعات!$P$21</f>
        <v>1000</v>
      </c>
      <c r="P20" s="12">
        <f t="shared" si="7"/>
        <v>143.92499999999995</v>
      </c>
    </row>
    <row r="21" spans="1:16" ht="15.75" thickBot="1" x14ac:dyDescent="0.25">
      <c r="A21" s="5">
        <v>14</v>
      </c>
      <c r="B21" s="6">
        <v>43722</v>
      </c>
      <c r="C21" s="6" t="s">
        <v>15</v>
      </c>
      <c r="D21" s="22">
        <f>'[15]التمام الصباحي'!$L$22*1000</f>
        <v>0</v>
      </c>
      <c r="E21" s="2">
        <f>[15]المبيعات!$F$21</f>
        <v>7504</v>
      </c>
      <c r="F21" s="3">
        <f t="shared" si="0"/>
        <v>50652</v>
      </c>
      <c r="G21" s="19">
        <f t="shared" si="4"/>
        <v>2476.3200000000002</v>
      </c>
      <c r="H21" s="25">
        <f>'[15]التمام الصباحي'!$R$22*1000</f>
        <v>0</v>
      </c>
      <c r="I21" s="2">
        <f>[15]المبيعات!$I$21</f>
        <v>2156</v>
      </c>
      <c r="J21" s="3">
        <f t="shared" si="1"/>
        <v>16709</v>
      </c>
      <c r="K21" s="26">
        <f t="shared" si="5"/>
        <v>970.2</v>
      </c>
      <c r="L21" s="20">
        <f t="shared" si="2"/>
        <v>67361</v>
      </c>
      <c r="M21" s="8">
        <f t="shared" si="3"/>
        <v>3446.5200000000004</v>
      </c>
      <c r="N21" s="3">
        <f t="shared" si="6"/>
        <v>673.61</v>
      </c>
      <c r="O21" s="9">
        <f>[15]المبيعات!$P$21</f>
        <v>760</v>
      </c>
      <c r="P21" s="12">
        <f t="shared" si="7"/>
        <v>86.389999999999986</v>
      </c>
    </row>
    <row r="22" spans="1:16" ht="15.75" thickBot="1" x14ac:dyDescent="0.25">
      <c r="A22" s="5">
        <v>15</v>
      </c>
      <c r="B22" s="6">
        <v>43723</v>
      </c>
      <c r="C22" s="6" t="s">
        <v>16</v>
      </c>
      <c r="D22" s="22">
        <f>'[16]التمام الصباحي'!$L$22*1000</f>
        <v>0</v>
      </c>
      <c r="E22" s="2">
        <f>[16]المبيعات!$F$21</f>
        <v>7168</v>
      </c>
      <c r="F22" s="3">
        <f t="shared" si="0"/>
        <v>48384</v>
      </c>
      <c r="G22" s="19">
        <f t="shared" si="4"/>
        <v>2365.44</v>
      </c>
      <c r="H22" s="25">
        <f>'[16]التمام الصباحي'!$R$22*1000</f>
        <v>0</v>
      </c>
      <c r="I22" s="2">
        <f>[16]المبيعات!$I$21</f>
        <v>1913</v>
      </c>
      <c r="J22" s="3">
        <f t="shared" si="1"/>
        <v>14825.75</v>
      </c>
      <c r="K22" s="26">
        <f t="shared" si="5"/>
        <v>860.85</v>
      </c>
      <c r="L22" s="20">
        <f t="shared" si="2"/>
        <v>63209.75</v>
      </c>
      <c r="M22" s="8">
        <f t="shared" si="3"/>
        <v>3226.29</v>
      </c>
      <c r="N22" s="3">
        <f t="shared" si="6"/>
        <v>632.09749999999997</v>
      </c>
      <c r="O22" s="9">
        <f>[16]المبيعات!$P$21</f>
        <v>850</v>
      </c>
      <c r="P22" s="12">
        <f t="shared" si="7"/>
        <v>217.90250000000003</v>
      </c>
    </row>
    <row r="23" spans="1:16" ht="15.75" thickBot="1" x14ac:dyDescent="0.25">
      <c r="A23" s="5">
        <v>16</v>
      </c>
      <c r="B23" s="6">
        <v>43724</v>
      </c>
      <c r="C23" s="6" t="s">
        <v>17</v>
      </c>
      <c r="D23" s="22">
        <f>'[17]التمام الصباحي'!$L$22*1000</f>
        <v>51000</v>
      </c>
      <c r="E23" s="2">
        <f>[17]المبيعات!$F$21</f>
        <v>9085</v>
      </c>
      <c r="F23" s="3">
        <f t="shared" si="0"/>
        <v>61323.75</v>
      </c>
      <c r="G23" s="19">
        <f t="shared" si="4"/>
        <v>2998.05</v>
      </c>
      <c r="H23" s="25">
        <f>'[17]التمام الصباحي'!$R$22*1000</f>
        <v>0</v>
      </c>
      <c r="I23" s="2">
        <f>[17]المبيعات!$I$21</f>
        <v>2650</v>
      </c>
      <c r="J23" s="3">
        <f t="shared" si="1"/>
        <v>20537.5</v>
      </c>
      <c r="K23" s="26">
        <f t="shared" si="5"/>
        <v>1192.5</v>
      </c>
      <c r="L23" s="20">
        <f t="shared" si="2"/>
        <v>81861.25</v>
      </c>
      <c r="M23" s="8">
        <f t="shared" si="3"/>
        <v>4190.55</v>
      </c>
      <c r="N23" s="3">
        <f t="shared" si="6"/>
        <v>818.61249999999995</v>
      </c>
      <c r="O23" s="9">
        <f>[17]المبيعات!$P$21</f>
        <v>1110</v>
      </c>
      <c r="P23" s="12">
        <f t="shared" si="7"/>
        <v>291.38750000000005</v>
      </c>
    </row>
    <row r="24" spans="1:16" ht="15.75" thickBot="1" x14ac:dyDescent="0.25">
      <c r="A24" s="5">
        <v>17</v>
      </c>
      <c r="B24" s="6">
        <v>43725</v>
      </c>
      <c r="C24" s="6" t="s">
        <v>18</v>
      </c>
      <c r="D24" s="22">
        <f>'[18]التمام الصباحي'!$L$22*1000</f>
        <v>0</v>
      </c>
      <c r="E24" s="3">
        <f>[18]المبيعات!$F$21</f>
        <v>7169</v>
      </c>
      <c r="F24" s="3">
        <f>E24*6.75</f>
        <v>48390.75</v>
      </c>
      <c r="G24" s="19">
        <f t="shared" si="4"/>
        <v>2365.77</v>
      </c>
      <c r="H24" s="25">
        <f>'[18]التمام الصباحي'!$R$22*1000</f>
        <v>0</v>
      </c>
      <c r="I24" s="3">
        <f>[18]المبيعات!$I$21</f>
        <v>1501</v>
      </c>
      <c r="J24" s="3">
        <f>I24*7.75</f>
        <v>11632.75</v>
      </c>
      <c r="K24" s="26">
        <f t="shared" si="5"/>
        <v>675.45</v>
      </c>
      <c r="L24" s="20">
        <f t="shared" si="2"/>
        <v>60023.5</v>
      </c>
      <c r="M24" s="8">
        <f t="shared" si="3"/>
        <v>3041.2200000000003</v>
      </c>
      <c r="N24" s="3">
        <f t="shared" si="6"/>
        <v>600.23500000000001</v>
      </c>
      <c r="O24" s="8">
        <f>[18]المبيعات!$P$21</f>
        <v>820</v>
      </c>
      <c r="P24" s="12">
        <f t="shared" si="7"/>
        <v>219.76499999999999</v>
      </c>
    </row>
    <row r="25" spans="1:16" ht="15.75" thickBot="1" x14ac:dyDescent="0.25">
      <c r="A25" s="5">
        <v>18</v>
      </c>
      <c r="B25" s="6">
        <v>43726</v>
      </c>
      <c r="C25" s="6" t="s">
        <v>12</v>
      </c>
      <c r="D25" s="22">
        <f>'[19]التمام الصباحي'!$L$22*1000</f>
        <v>0</v>
      </c>
      <c r="E25" s="3">
        <f>[19]المبيعات!$F$21</f>
        <v>8121</v>
      </c>
      <c r="F25" s="3">
        <f t="shared" ref="F25:F38" si="8">E25*6.75</f>
        <v>54816.75</v>
      </c>
      <c r="G25" s="19">
        <f t="shared" si="4"/>
        <v>2679.9300000000003</v>
      </c>
      <c r="H25" s="25">
        <f>'[19]التمام الصباحي'!$R$22*1000</f>
        <v>0</v>
      </c>
      <c r="I25" s="3">
        <f>[19]المبيعات!$I$21</f>
        <v>1757</v>
      </c>
      <c r="J25" s="3">
        <f t="shared" ref="J25:J38" si="9">I25*7.75</f>
        <v>13616.75</v>
      </c>
      <c r="K25" s="26">
        <f t="shared" si="5"/>
        <v>790.65</v>
      </c>
      <c r="L25" s="20">
        <f t="shared" si="2"/>
        <v>68433.5</v>
      </c>
      <c r="M25" s="8">
        <f t="shared" si="3"/>
        <v>3470.5800000000004</v>
      </c>
      <c r="N25" s="3">
        <f t="shared" si="6"/>
        <v>684.33500000000004</v>
      </c>
      <c r="O25" s="8">
        <f>[19]المبيعات!$P$21</f>
        <v>1000</v>
      </c>
      <c r="P25" s="12">
        <f t="shared" si="7"/>
        <v>315.66499999999996</v>
      </c>
    </row>
    <row r="26" spans="1:16" ht="15.75" thickBot="1" x14ac:dyDescent="0.25">
      <c r="A26" s="5">
        <v>19</v>
      </c>
      <c r="B26" s="6">
        <v>43727</v>
      </c>
      <c r="C26" s="6" t="s">
        <v>13</v>
      </c>
      <c r="D26" s="22">
        <f>'[20]التمام الصباحي'!$L$22*1000</f>
        <v>0</v>
      </c>
      <c r="E26" s="3">
        <f>[20]المبيعات!$F$21</f>
        <v>8192</v>
      </c>
      <c r="F26" s="3">
        <f t="shared" si="8"/>
        <v>55296</v>
      </c>
      <c r="G26" s="19">
        <f t="shared" si="4"/>
        <v>2703.36</v>
      </c>
      <c r="H26" s="25">
        <f>'[20]التمام الصباحي'!$R$22*1000</f>
        <v>0</v>
      </c>
      <c r="I26" s="3">
        <f>[20]المبيعات!$I$21</f>
        <v>1764</v>
      </c>
      <c r="J26" s="3">
        <f t="shared" si="9"/>
        <v>13671</v>
      </c>
      <c r="K26" s="26">
        <f t="shared" si="5"/>
        <v>793.80000000000007</v>
      </c>
      <c r="L26" s="20">
        <f t="shared" si="2"/>
        <v>68967</v>
      </c>
      <c r="M26" s="8">
        <f t="shared" si="3"/>
        <v>3497.1600000000003</v>
      </c>
      <c r="N26" s="3">
        <f t="shared" si="6"/>
        <v>689.67</v>
      </c>
      <c r="O26" s="8">
        <f>[20]المبيعات!$P$21</f>
        <v>860</v>
      </c>
      <c r="P26" s="12">
        <f t="shared" si="7"/>
        <v>170.33000000000004</v>
      </c>
    </row>
    <row r="27" spans="1:16" ht="15.75" thickBot="1" x14ac:dyDescent="0.25">
      <c r="A27" s="5">
        <v>20</v>
      </c>
      <c r="B27" s="6">
        <v>43728</v>
      </c>
      <c r="C27" s="6" t="s">
        <v>14</v>
      </c>
      <c r="D27" s="22">
        <f>'[21]التمام الصباحي'!$L$22*1000</f>
        <v>34000</v>
      </c>
      <c r="E27" s="3">
        <f>[21]المبيعات!$F$21</f>
        <v>10318</v>
      </c>
      <c r="F27" s="3">
        <f t="shared" si="8"/>
        <v>69646.5</v>
      </c>
      <c r="G27" s="19">
        <f t="shared" si="4"/>
        <v>3404.94</v>
      </c>
      <c r="H27" s="25">
        <f>'[21]التمام الصباحي'!$R$22*1000</f>
        <v>17000</v>
      </c>
      <c r="I27" s="3">
        <f>[21]المبيعات!$I$21</f>
        <v>2299</v>
      </c>
      <c r="J27" s="3">
        <f t="shared" si="9"/>
        <v>17817.25</v>
      </c>
      <c r="K27" s="26">
        <f t="shared" si="5"/>
        <v>1034.55</v>
      </c>
      <c r="L27" s="20">
        <f t="shared" si="2"/>
        <v>87463.75</v>
      </c>
      <c r="M27" s="8">
        <f t="shared" si="3"/>
        <v>4439.49</v>
      </c>
      <c r="N27" s="3">
        <f t="shared" si="6"/>
        <v>874.63750000000005</v>
      </c>
      <c r="O27" s="8">
        <f>[21]المبيعات!$P$21</f>
        <v>1050</v>
      </c>
      <c r="P27" s="12">
        <f t="shared" si="7"/>
        <v>175.36249999999995</v>
      </c>
    </row>
    <row r="28" spans="1:16" ht="15.75" thickBot="1" x14ac:dyDescent="0.25">
      <c r="A28" s="5">
        <v>21</v>
      </c>
      <c r="B28" s="6">
        <v>43729</v>
      </c>
      <c r="C28" s="6" t="s">
        <v>15</v>
      </c>
      <c r="D28" s="22">
        <f>'[22]التمام الصباحي'!$L$22*1000</f>
        <v>0</v>
      </c>
      <c r="E28" s="3">
        <f>[22]المبيعات!$F$21</f>
        <v>5999</v>
      </c>
      <c r="F28" s="3">
        <f t="shared" si="8"/>
        <v>40493.25</v>
      </c>
      <c r="G28" s="19">
        <f t="shared" si="4"/>
        <v>1979.67</v>
      </c>
      <c r="H28" s="25">
        <f>'[22]التمام الصباحي'!$R$22*1000</f>
        <v>0</v>
      </c>
      <c r="I28" s="3">
        <f>[22]المبيعات!$I$21</f>
        <v>1909</v>
      </c>
      <c r="J28" s="3">
        <f t="shared" si="9"/>
        <v>14794.75</v>
      </c>
      <c r="K28" s="26">
        <f t="shared" si="5"/>
        <v>859.05000000000007</v>
      </c>
      <c r="L28" s="20">
        <f t="shared" si="2"/>
        <v>55288</v>
      </c>
      <c r="M28" s="8">
        <f t="shared" si="3"/>
        <v>2838.7200000000003</v>
      </c>
      <c r="N28" s="3">
        <f t="shared" si="6"/>
        <v>552.88</v>
      </c>
      <c r="O28" s="8">
        <f>[22]المبيعات!$P$21</f>
        <v>700</v>
      </c>
      <c r="P28" s="12">
        <f t="shared" si="7"/>
        <v>147.12</v>
      </c>
    </row>
    <row r="29" spans="1:16" ht="15.75" thickBot="1" x14ac:dyDescent="0.25">
      <c r="A29" s="5">
        <v>22</v>
      </c>
      <c r="B29" s="6">
        <v>43730</v>
      </c>
      <c r="C29" s="6" t="s">
        <v>16</v>
      </c>
      <c r="D29" s="22">
        <f>'[23]التمام الصباحي'!$L$22*1000</f>
        <v>0</v>
      </c>
      <c r="E29" s="3">
        <f>[23]المبيعات!$F$21</f>
        <v>7721</v>
      </c>
      <c r="F29" s="3">
        <f t="shared" si="8"/>
        <v>52116.75</v>
      </c>
      <c r="G29" s="19">
        <f t="shared" si="4"/>
        <v>2547.9300000000003</v>
      </c>
      <c r="H29" s="25">
        <f>'[23]التمام الصباحي'!$R$22*1000</f>
        <v>0</v>
      </c>
      <c r="I29" s="3">
        <f>[23]المبيعات!$I$21</f>
        <v>1334</v>
      </c>
      <c r="J29" s="3">
        <f t="shared" si="9"/>
        <v>10338.5</v>
      </c>
      <c r="K29" s="26">
        <f t="shared" si="5"/>
        <v>600.30000000000007</v>
      </c>
      <c r="L29" s="20">
        <f t="shared" si="2"/>
        <v>62455.25</v>
      </c>
      <c r="M29" s="8">
        <f t="shared" si="3"/>
        <v>3148.2300000000005</v>
      </c>
      <c r="N29" s="3">
        <f t="shared" si="6"/>
        <v>624.55250000000001</v>
      </c>
      <c r="O29" s="8">
        <f>[23]المبيعات!$P$21</f>
        <v>760</v>
      </c>
      <c r="P29" s="12">
        <f t="shared" si="7"/>
        <v>135.44749999999999</v>
      </c>
    </row>
    <row r="30" spans="1:16" ht="15.75" thickBot="1" x14ac:dyDescent="0.25">
      <c r="A30" s="5">
        <v>23</v>
      </c>
      <c r="B30" s="6">
        <v>43731</v>
      </c>
      <c r="C30" s="6" t="s">
        <v>17</v>
      </c>
      <c r="D30" s="22">
        <f>'[24]التمام الصباحي'!$L$22*1000</f>
        <v>0</v>
      </c>
      <c r="E30" s="3">
        <f>[24]المبيعات!$F$21</f>
        <v>7082</v>
      </c>
      <c r="F30" s="3">
        <f t="shared" si="8"/>
        <v>47803.5</v>
      </c>
      <c r="G30" s="19">
        <f t="shared" si="4"/>
        <v>2337.06</v>
      </c>
      <c r="H30" s="25">
        <f>'[24]التمام الصباحي'!$R$22*1000</f>
        <v>0</v>
      </c>
      <c r="I30" s="3">
        <f>[24]المبيعات!$I$21</f>
        <v>1558</v>
      </c>
      <c r="J30" s="3">
        <f t="shared" si="9"/>
        <v>12074.5</v>
      </c>
      <c r="K30" s="26">
        <f t="shared" si="5"/>
        <v>701.1</v>
      </c>
      <c r="L30" s="20">
        <f t="shared" si="2"/>
        <v>59878</v>
      </c>
      <c r="M30" s="8">
        <f t="shared" si="3"/>
        <v>3038.16</v>
      </c>
      <c r="N30" s="3">
        <f t="shared" si="6"/>
        <v>598.78</v>
      </c>
      <c r="O30" s="8">
        <f>[24]المبيعات!$P$21</f>
        <v>680</v>
      </c>
      <c r="P30" s="12">
        <f t="shared" si="7"/>
        <v>81.220000000000027</v>
      </c>
    </row>
    <row r="31" spans="1:16" ht="15.75" thickBot="1" x14ac:dyDescent="0.25">
      <c r="A31" s="5">
        <v>24</v>
      </c>
      <c r="B31" s="6">
        <v>43732</v>
      </c>
      <c r="C31" s="6" t="s">
        <v>18</v>
      </c>
      <c r="D31" s="22">
        <f>'[25]التمام الصباحي'!$L$22*1000</f>
        <v>0</v>
      </c>
      <c r="E31" s="3">
        <f>[25]المبيعات!$F$21</f>
        <v>7276</v>
      </c>
      <c r="F31" s="3">
        <f t="shared" si="8"/>
        <v>49113</v>
      </c>
      <c r="G31" s="19">
        <f t="shared" si="4"/>
        <v>2401.08</v>
      </c>
      <c r="H31" s="25">
        <f>'[25]التمام الصباحي'!$R$22*1000</f>
        <v>0</v>
      </c>
      <c r="I31" s="3">
        <f>[25]المبيعات!$I$21</f>
        <v>1481</v>
      </c>
      <c r="J31" s="3">
        <f t="shared" si="9"/>
        <v>11477.75</v>
      </c>
      <c r="K31" s="26">
        <f t="shared" si="5"/>
        <v>666.45</v>
      </c>
      <c r="L31" s="20">
        <f t="shared" si="2"/>
        <v>60590.75</v>
      </c>
      <c r="M31" s="8">
        <f t="shared" si="3"/>
        <v>3067.5299999999997</v>
      </c>
      <c r="N31" s="3">
        <f t="shared" si="6"/>
        <v>605.90750000000003</v>
      </c>
      <c r="O31" s="8">
        <f>[25]المبيعات!$P$21</f>
        <v>920</v>
      </c>
      <c r="P31" s="12">
        <f t="shared" si="7"/>
        <v>314.09249999999997</v>
      </c>
    </row>
    <row r="32" spans="1:16" ht="15.75" thickBot="1" x14ac:dyDescent="0.25">
      <c r="A32" s="5">
        <v>25</v>
      </c>
      <c r="B32" s="6">
        <v>43733</v>
      </c>
      <c r="C32" s="6" t="s">
        <v>12</v>
      </c>
      <c r="D32" s="22">
        <f>'[26]التمام الصباحي'!$L$22*1000</f>
        <v>0</v>
      </c>
      <c r="E32" s="3">
        <f>[26]المبيعات!$F$21</f>
        <v>10987</v>
      </c>
      <c r="F32" s="3">
        <f t="shared" si="8"/>
        <v>74162.25</v>
      </c>
      <c r="G32" s="19">
        <f t="shared" si="4"/>
        <v>3625.71</v>
      </c>
      <c r="H32" s="25">
        <f>'[26]التمام الصباحي'!$R$22*1000</f>
        <v>0</v>
      </c>
      <c r="I32" s="3">
        <f>[26]المبيعات!$I$21</f>
        <v>1899</v>
      </c>
      <c r="J32" s="3">
        <f t="shared" si="9"/>
        <v>14717.25</v>
      </c>
      <c r="K32" s="26">
        <f t="shared" si="5"/>
        <v>854.55000000000007</v>
      </c>
      <c r="L32" s="20">
        <f t="shared" si="2"/>
        <v>88879.5</v>
      </c>
      <c r="M32" s="8">
        <f t="shared" si="3"/>
        <v>4480.26</v>
      </c>
      <c r="N32" s="3">
        <f t="shared" si="6"/>
        <v>888.79499999999996</v>
      </c>
      <c r="O32" s="8">
        <f>[26]المبيعات!$P$21</f>
        <v>1150</v>
      </c>
      <c r="P32" s="12">
        <f t="shared" si="7"/>
        <v>261.20500000000004</v>
      </c>
    </row>
    <row r="33" spans="1:16" ht="15.75" thickBot="1" x14ac:dyDescent="0.25">
      <c r="A33" s="5">
        <v>26</v>
      </c>
      <c r="B33" s="6">
        <v>43734</v>
      </c>
      <c r="C33" s="6" t="s">
        <v>13</v>
      </c>
      <c r="D33" s="22">
        <f>'[27]التمام الصباحي'!$L$22*1000</f>
        <v>51000</v>
      </c>
      <c r="E33" s="3">
        <f>[27]المبيعات!$F$21</f>
        <v>8133</v>
      </c>
      <c r="F33" s="3">
        <f t="shared" si="8"/>
        <v>54897.75</v>
      </c>
      <c r="G33" s="19">
        <f t="shared" si="4"/>
        <v>2683.8900000000003</v>
      </c>
      <c r="H33" s="25">
        <f>'[27]التمام الصباحي'!$R$22*1000</f>
        <v>0</v>
      </c>
      <c r="I33" s="3">
        <f>[27]المبيعات!$I$21</f>
        <v>1496</v>
      </c>
      <c r="J33" s="3">
        <f t="shared" si="9"/>
        <v>11594</v>
      </c>
      <c r="K33" s="26">
        <f t="shared" si="5"/>
        <v>673.2</v>
      </c>
      <c r="L33" s="20">
        <f t="shared" si="2"/>
        <v>66491.75</v>
      </c>
      <c r="M33" s="8">
        <f t="shared" si="3"/>
        <v>3357.09</v>
      </c>
      <c r="N33" s="3">
        <f t="shared" si="6"/>
        <v>664.91750000000002</v>
      </c>
      <c r="O33" s="8">
        <f>[27]المبيعات!$P$21</f>
        <v>820</v>
      </c>
      <c r="P33" s="12">
        <f t="shared" si="7"/>
        <v>155.08249999999998</v>
      </c>
    </row>
    <row r="34" spans="1:16" ht="15.75" thickBot="1" x14ac:dyDescent="0.25">
      <c r="A34" s="5">
        <v>27</v>
      </c>
      <c r="B34" s="6">
        <v>43735</v>
      </c>
      <c r="C34" s="6" t="s">
        <v>14</v>
      </c>
      <c r="D34" s="22">
        <f>'[28]التمام الصباحي'!$L$22*1000</f>
        <v>0</v>
      </c>
      <c r="E34" s="3">
        <f>[28]المبيعات!$F$21</f>
        <v>8426</v>
      </c>
      <c r="F34" s="3">
        <f t="shared" si="8"/>
        <v>56875.5</v>
      </c>
      <c r="G34" s="19">
        <f t="shared" si="4"/>
        <v>2780.58</v>
      </c>
      <c r="H34" s="25">
        <f>'[28]التمام الصباحي'!$R$22*1000</f>
        <v>0</v>
      </c>
      <c r="I34" s="3">
        <f>[28]المبيعات!$I$21</f>
        <v>1789</v>
      </c>
      <c r="J34" s="3">
        <f t="shared" si="9"/>
        <v>13864.75</v>
      </c>
      <c r="K34" s="26">
        <f t="shared" si="5"/>
        <v>805.05000000000007</v>
      </c>
      <c r="L34" s="20">
        <f t="shared" si="2"/>
        <v>70740.25</v>
      </c>
      <c r="M34" s="8">
        <f t="shared" si="3"/>
        <v>3585.63</v>
      </c>
      <c r="N34" s="3">
        <f t="shared" si="6"/>
        <v>707.40250000000003</v>
      </c>
      <c r="O34" s="8">
        <f>[28]المبيعات!$P$21</f>
        <v>880</v>
      </c>
      <c r="P34" s="12">
        <f t="shared" si="7"/>
        <v>172.59749999999997</v>
      </c>
    </row>
    <row r="35" spans="1:16" ht="15.75" thickBot="1" x14ac:dyDescent="0.25">
      <c r="A35" s="5">
        <v>28</v>
      </c>
      <c r="B35" s="6">
        <v>43736</v>
      </c>
      <c r="C35" s="6" t="s">
        <v>15</v>
      </c>
      <c r="D35" s="22">
        <f>'[29]التمام الصباحي'!$L$22*1000</f>
        <v>0</v>
      </c>
      <c r="E35" s="3">
        <f>[29]المبيعات!$F$21</f>
        <v>5172</v>
      </c>
      <c r="F35" s="3">
        <f t="shared" si="8"/>
        <v>34911</v>
      </c>
      <c r="G35" s="19">
        <f t="shared" si="4"/>
        <v>1706.76</v>
      </c>
      <c r="H35" s="25">
        <f>'[29]التمام الصباحي'!$R$22*1000</f>
        <v>0</v>
      </c>
      <c r="I35" s="3">
        <f>[29]المبيعات!$I$21</f>
        <v>1113</v>
      </c>
      <c r="J35" s="3">
        <f t="shared" si="9"/>
        <v>8625.75</v>
      </c>
      <c r="K35" s="26">
        <f t="shared" si="5"/>
        <v>500.85</v>
      </c>
      <c r="L35" s="20">
        <f t="shared" si="2"/>
        <v>43536.75</v>
      </c>
      <c r="M35" s="8">
        <f t="shared" si="3"/>
        <v>2207.61</v>
      </c>
      <c r="N35" s="3">
        <f t="shared" si="6"/>
        <v>435.36750000000001</v>
      </c>
      <c r="O35" s="8">
        <f>[29]المبيعات!$P$21</f>
        <v>530</v>
      </c>
      <c r="P35" s="12">
        <f t="shared" si="7"/>
        <v>94.632499999999993</v>
      </c>
    </row>
    <row r="36" spans="1:16" ht="15.75" thickBot="1" x14ac:dyDescent="0.25">
      <c r="A36" s="5">
        <v>29</v>
      </c>
      <c r="B36" s="6">
        <v>43737</v>
      </c>
      <c r="C36" s="6" t="s">
        <v>16</v>
      </c>
      <c r="D36" s="22">
        <f>'[30]التمام الصباحي'!$L$22*1000</f>
        <v>0</v>
      </c>
      <c r="E36" s="3">
        <f>[30]المبيعات!$F$21</f>
        <v>7154</v>
      </c>
      <c r="F36" s="3">
        <f t="shared" si="8"/>
        <v>48289.5</v>
      </c>
      <c r="G36" s="19">
        <f t="shared" si="4"/>
        <v>2360.8200000000002</v>
      </c>
      <c r="H36" s="25">
        <f>'[30]التمام الصباحي'!$R$22*1000</f>
        <v>0</v>
      </c>
      <c r="I36" s="3">
        <f>[30]المبيعات!$I$21</f>
        <v>1305</v>
      </c>
      <c r="J36" s="3">
        <f t="shared" si="9"/>
        <v>10113.75</v>
      </c>
      <c r="K36" s="26">
        <f t="shared" si="5"/>
        <v>587.25</v>
      </c>
      <c r="L36" s="20">
        <f t="shared" si="2"/>
        <v>58403.25</v>
      </c>
      <c r="M36" s="8">
        <f t="shared" si="3"/>
        <v>2948.07</v>
      </c>
      <c r="N36" s="3">
        <f t="shared" si="6"/>
        <v>584.03250000000003</v>
      </c>
      <c r="O36" s="8">
        <f>[30]المبيعات!$P$21</f>
        <v>650</v>
      </c>
      <c r="P36" s="12">
        <f t="shared" si="7"/>
        <v>65.967499999999973</v>
      </c>
    </row>
    <row r="37" spans="1:16" ht="15.75" thickBot="1" x14ac:dyDescent="0.25">
      <c r="A37" s="5">
        <v>30</v>
      </c>
      <c r="B37" s="6">
        <v>43738</v>
      </c>
      <c r="C37" s="6" t="s">
        <v>17</v>
      </c>
      <c r="D37" s="22">
        <f>'[31]التمام الصباحي'!$L$22*1000</f>
        <v>0</v>
      </c>
      <c r="E37" s="3">
        <f>[31]المبيعات!$F$21</f>
        <v>6717</v>
      </c>
      <c r="F37" s="3">
        <f t="shared" si="8"/>
        <v>45339.75</v>
      </c>
      <c r="G37" s="19">
        <f t="shared" si="4"/>
        <v>2216.61</v>
      </c>
      <c r="H37" s="25">
        <f>'[31]التمام الصباحي'!$R$22*1000</f>
        <v>0</v>
      </c>
      <c r="I37" s="3">
        <f>[31]المبيعات!$I$21</f>
        <v>1606</v>
      </c>
      <c r="J37" s="3">
        <f t="shared" si="9"/>
        <v>12446.5</v>
      </c>
      <c r="K37" s="26">
        <f t="shared" si="5"/>
        <v>722.7</v>
      </c>
      <c r="L37" s="20">
        <f t="shared" si="2"/>
        <v>57786.25</v>
      </c>
      <c r="M37" s="8">
        <f t="shared" si="3"/>
        <v>2939.3100000000004</v>
      </c>
      <c r="N37" s="3">
        <f t="shared" si="6"/>
        <v>577.86249999999995</v>
      </c>
      <c r="O37" s="8">
        <f>[31]المبيعات!$P$21</f>
        <v>730</v>
      </c>
      <c r="P37" s="12">
        <f t="shared" si="7"/>
        <v>152.13750000000005</v>
      </c>
    </row>
    <row r="38" spans="1:16" ht="15.75" thickBot="1" x14ac:dyDescent="0.25">
      <c r="A38" s="5">
        <v>31</v>
      </c>
      <c r="B38" s="6"/>
      <c r="C38" s="6" t="s">
        <v>18</v>
      </c>
      <c r="D38" s="22"/>
      <c r="E38" s="3">
        <f>[32]المبيعات!$F$21</f>
        <v>0</v>
      </c>
      <c r="F38" s="3">
        <f t="shared" si="8"/>
        <v>0</v>
      </c>
      <c r="G38" s="19">
        <f t="shared" si="4"/>
        <v>0</v>
      </c>
      <c r="H38" s="25">
        <f>'[32]التمام الصباحي'!$R$22*1000</f>
        <v>0</v>
      </c>
      <c r="I38" s="3">
        <f>[32]المبيعات!$I$21</f>
        <v>0</v>
      </c>
      <c r="J38" s="3">
        <f t="shared" si="9"/>
        <v>0</v>
      </c>
      <c r="K38" s="26">
        <f t="shared" si="5"/>
        <v>0</v>
      </c>
      <c r="L38" s="20">
        <f>F38+J38</f>
        <v>0</v>
      </c>
      <c r="M38" s="8">
        <f>G38+K38</f>
        <v>0</v>
      </c>
      <c r="N38" s="3">
        <f>(F38+J38)/100</f>
        <v>0</v>
      </c>
      <c r="O38" s="8">
        <f>[32]المبيعات!$P$21</f>
        <v>0</v>
      </c>
      <c r="P38" s="12">
        <f t="shared" si="7"/>
        <v>0</v>
      </c>
    </row>
    <row r="39" spans="1:16" ht="15.75" thickBot="1" x14ac:dyDescent="0.25">
      <c r="A39" s="99" t="s">
        <v>19</v>
      </c>
      <c r="B39" s="99"/>
      <c r="C39" s="149"/>
      <c r="D39" s="21">
        <f>SUM(D8:D38)</f>
        <v>255000</v>
      </c>
      <c r="E39" s="21">
        <f t="shared" ref="E39:P39" si="10">SUM(E8:E38)</f>
        <v>239325</v>
      </c>
      <c r="F39" s="21">
        <f t="shared" si="10"/>
        <v>1615443.75</v>
      </c>
      <c r="G39" s="21">
        <f t="shared" si="10"/>
        <v>78977.250000000015</v>
      </c>
      <c r="H39" s="21">
        <f t="shared" si="10"/>
        <v>51000</v>
      </c>
      <c r="I39" s="21">
        <f t="shared" si="10"/>
        <v>53633</v>
      </c>
      <c r="J39" s="21">
        <f t="shared" si="10"/>
        <v>415655.75</v>
      </c>
      <c r="K39" s="21">
        <f t="shared" si="10"/>
        <v>24134.85</v>
      </c>
      <c r="L39" s="21">
        <f t="shared" si="10"/>
        <v>2031099.5</v>
      </c>
      <c r="M39" s="21">
        <f t="shared" si="10"/>
        <v>103112.10000000002</v>
      </c>
      <c r="N39" s="21">
        <f t="shared" si="10"/>
        <v>20310.994999999999</v>
      </c>
      <c r="O39" s="21">
        <f t="shared" si="10"/>
        <v>27150</v>
      </c>
      <c r="P39" s="21">
        <f t="shared" si="10"/>
        <v>6839.0049999999992</v>
      </c>
    </row>
    <row r="40" spans="1:16" ht="15" thickBot="1" x14ac:dyDescent="0.25">
      <c r="A40" s="28"/>
      <c r="B40" s="28"/>
      <c r="C40" s="29"/>
      <c r="H40" s="27"/>
      <c r="I40" s="28"/>
      <c r="J40" s="28"/>
      <c r="K40" s="29"/>
    </row>
    <row r="41" spans="1:16" ht="15.75" thickBot="1" x14ac:dyDescent="0.3">
      <c r="A41" s="104" t="s">
        <v>43</v>
      </c>
      <c r="B41" s="104"/>
      <c r="C41" s="148"/>
      <c r="D41" s="15">
        <f>D8+D9+D10+D11+D12+D13+D14</f>
        <v>85000</v>
      </c>
      <c r="E41" s="15">
        <f>E8+E9+E10+E11+E12+E13+E14</f>
        <v>59632</v>
      </c>
      <c r="F41" s="15">
        <f t="shared" ref="F41:P41" si="11">F8+F9+F10+F11+F12+F13+F14</f>
        <v>402516</v>
      </c>
      <c r="G41" s="15">
        <f t="shared" si="11"/>
        <v>19678.560000000001</v>
      </c>
      <c r="H41" s="15">
        <f t="shared" si="11"/>
        <v>17000</v>
      </c>
      <c r="I41" s="15">
        <f t="shared" si="11"/>
        <v>13090</v>
      </c>
      <c r="J41" s="15">
        <f t="shared" si="11"/>
        <v>101447.5</v>
      </c>
      <c r="K41" s="15">
        <f t="shared" si="11"/>
        <v>5890.5000000000009</v>
      </c>
      <c r="L41" s="15">
        <f t="shared" si="11"/>
        <v>503963.5</v>
      </c>
      <c r="M41" s="15">
        <f t="shared" si="11"/>
        <v>25569.060000000005</v>
      </c>
      <c r="N41" s="15">
        <f t="shared" si="11"/>
        <v>5039.6350000000002</v>
      </c>
      <c r="O41" s="15">
        <f t="shared" si="11"/>
        <v>8080</v>
      </c>
      <c r="P41" s="15">
        <f t="shared" si="11"/>
        <v>3040.3649999999998</v>
      </c>
    </row>
    <row r="42" spans="1:16" ht="15.75" thickBot="1" x14ac:dyDescent="0.3">
      <c r="A42" s="104" t="s">
        <v>44</v>
      </c>
      <c r="B42" s="104"/>
      <c r="C42" s="148"/>
      <c r="D42" s="15">
        <f>D15+D16+D17+D18+D19+D20+D21+D22</f>
        <v>34000</v>
      </c>
      <c r="E42" s="15">
        <f t="shared" ref="E42:P42" si="12">E15+E16+E17+E18+E19+E20+E21+E22</f>
        <v>62141</v>
      </c>
      <c r="F42" s="15">
        <f t="shared" si="12"/>
        <v>419451.75</v>
      </c>
      <c r="G42" s="15">
        <f t="shared" si="12"/>
        <v>20506.53</v>
      </c>
      <c r="H42" s="15">
        <f t="shared" si="12"/>
        <v>17000</v>
      </c>
      <c r="I42" s="15">
        <f t="shared" si="12"/>
        <v>15082</v>
      </c>
      <c r="J42" s="15">
        <f t="shared" si="12"/>
        <v>116885.5</v>
      </c>
      <c r="K42" s="15">
        <f t="shared" si="12"/>
        <v>6786.9000000000005</v>
      </c>
      <c r="L42" s="15">
        <f t="shared" si="12"/>
        <v>536337.25</v>
      </c>
      <c r="M42" s="15">
        <f t="shared" si="12"/>
        <v>27293.43</v>
      </c>
      <c r="N42" s="15">
        <f t="shared" si="12"/>
        <v>5363.3724999999995</v>
      </c>
      <c r="O42" s="15">
        <f t="shared" si="12"/>
        <v>6410</v>
      </c>
      <c r="P42" s="15">
        <f t="shared" si="12"/>
        <v>1046.6275000000001</v>
      </c>
    </row>
    <row r="43" spans="1:16" ht="15.75" thickBot="1" x14ac:dyDescent="0.3">
      <c r="A43" s="104" t="s">
        <v>45</v>
      </c>
      <c r="B43" s="104"/>
      <c r="C43" s="148"/>
      <c r="D43" s="15">
        <f>D23+D24+D25+D26+D27+D28+D29+D30</f>
        <v>85000</v>
      </c>
      <c r="E43" s="15">
        <f t="shared" ref="E43:P43" si="13">E23+E24+E25+E26+E27+E28+E29+E30</f>
        <v>63687</v>
      </c>
      <c r="F43" s="15">
        <f t="shared" si="13"/>
        <v>429887.25</v>
      </c>
      <c r="G43" s="15">
        <f t="shared" si="13"/>
        <v>21016.710000000003</v>
      </c>
      <c r="H43" s="15">
        <f t="shared" si="13"/>
        <v>17000</v>
      </c>
      <c r="I43" s="15">
        <f t="shared" si="13"/>
        <v>14772</v>
      </c>
      <c r="J43" s="15">
        <f t="shared" si="13"/>
        <v>114483</v>
      </c>
      <c r="K43" s="15">
        <f t="shared" si="13"/>
        <v>6647.4000000000005</v>
      </c>
      <c r="L43" s="15">
        <f t="shared" si="13"/>
        <v>544370.25</v>
      </c>
      <c r="M43" s="15">
        <f t="shared" si="13"/>
        <v>27664.11</v>
      </c>
      <c r="N43" s="15">
        <f t="shared" si="13"/>
        <v>5443.7024999999994</v>
      </c>
      <c r="O43" s="15">
        <f t="shared" si="13"/>
        <v>6980</v>
      </c>
      <c r="P43" s="15">
        <f t="shared" si="13"/>
        <v>1536.2975000000001</v>
      </c>
    </row>
    <row r="44" spans="1:16" ht="15.75" thickBot="1" x14ac:dyDescent="0.3">
      <c r="A44" s="104" t="s">
        <v>46</v>
      </c>
      <c r="B44" s="104"/>
      <c r="C44" s="148"/>
      <c r="D44" s="15">
        <f>D31+D32+D33+D34+D35+D36+D37+D38</f>
        <v>51000</v>
      </c>
      <c r="E44" s="15">
        <f t="shared" ref="E44:P44" si="14">E31+E32+E33+E34+E35+E36+E37+E38</f>
        <v>53865</v>
      </c>
      <c r="F44" s="15">
        <f t="shared" si="14"/>
        <v>363588.75</v>
      </c>
      <c r="G44" s="15">
        <f t="shared" si="14"/>
        <v>17775.45</v>
      </c>
      <c r="H44" s="15">
        <f t="shared" si="14"/>
        <v>0</v>
      </c>
      <c r="I44" s="15">
        <f t="shared" si="14"/>
        <v>10689</v>
      </c>
      <c r="J44" s="15">
        <f t="shared" si="14"/>
        <v>82839.75</v>
      </c>
      <c r="K44" s="15">
        <f t="shared" si="14"/>
        <v>4810.05</v>
      </c>
      <c r="L44" s="15">
        <f t="shared" si="14"/>
        <v>446428.5</v>
      </c>
      <c r="M44" s="15">
        <f t="shared" si="14"/>
        <v>22585.500000000004</v>
      </c>
      <c r="N44" s="15">
        <f t="shared" si="14"/>
        <v>4464.2849999999999</v>
      </c>
      <c r="O44" s="15">
        <f t="shared" si="14"/>
        <v>5680</v>
      </c>
      <c r="P44" s="15">
        <f t="shared" si="14"/>
        <v>1215.7149999999999</v>
      </c>
    </row>
    <row r="46" spans="1:16" x14ac:dyDescent="0.2">
      <c r="E46" s="31"/>
      <c r="I46" s="31"/>
    </row>
    <row r="47" spans="1:16" ht="15" x14ac:dyDescent="0.25">
      <c r="E47" s="30"/>
      <c r="I47" s="30"/>
    </row>
    <row r="49" spans="5:5" ht="15" x14ac:dyDescent="0.25">
      <c r="E49" s="30"/>
    </row>
  </sheetData>
  <mergeCells count="15">
    <mergeCell ref="A41:C41"/>
    <mergeCell ref="A42:C42"/>
    <mergeCell ref="A43:C43"/>
    <mergeCell ref="A44:C44"/>
    <mergeCell ref="A39:C39"/>
    <mergeCell ref="G3:H3"/>
    <mergeCell ref="N6:O6"/>
    <mergeCell ref="P6:P7"/>
    <mergeCell ref="A6:A7"/>
    <mergeCell ref="B6:B7"/>
    <mergeCell ref="C6:C7"/>
    <mergeCell ref="L6:L7"/>
    <mergeCell ref="M6:M7"/>
    <mergeCell ref="H6:K6"/>
    <mergeCell ref="D6:G6"/>
  </mergeCells>
  <conditionalFormatting sqref="P8:P38">
    <cfRule type="cellIs" dxfId="16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0"/>
  <sheetViews>
    <sheetView rightToLeft="1" zoomScale="71" zoomScaleNormal="71" workbookViewId="0">
      <pane ySplit="7" topLeftCell="A8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22" max="22" width="9" style="11"/>
  </cols>
  <sheetData>
    <row r="3" spans="1:22" ht="23.25" x14ac:dyDescent="0.35">
      <c r="J3" s="135" t="s">
        <v>34</v>
      </c>
      <c r="K3" s="135"/>
      <c r="L3" s="14"/>
    </row>
    <row r="5" spans="1:22" ht="15" thickBot="1" x14ac:dyDescent="0.25"/>
    <row r="6" spans="1:22" ht="15.75" thickBot="1" x14ac:dyDescent="0.25">
      <c r="A6" s="97" t="s">
        <v>0</v>
      </c>
      <c r="B6" s="97" t="s">
        <v>1</v>
      </c>
      <c r="C6" s="97" t="s">
        <v>11</v>
      </c>
      <c r="D6" s="138" t="s">
        <v>2</v>
      </c>
      <c r="E6" s="139"/>
      <c r="F6" s="139"/>
      <c r="G6" s="140"/>
      <c r="H6" s="138" t="s">
        <v>3</v>
      </c>
      <c r="I6" s="139"/>
      <c r="J6" s="139"/>
      <c r="K6" s="140"/>
      <c r="L6" s="138" t="s">
        <v>5</v>
      </c>
      <c r="M6" s="139"/>
      <c r="N6" s="139"/>
      <c r="O6" s="140"/>
      <c r="P6" s="136" t="s">
        <v>40</v>
      </c>
      <c r="Q6" s="136" t="s">
        <v>42</v>
      </c>
      <c r="R6" s="138" t="s">
        <v>6</v>
      </c>
      <c r="S6" s="140"/>
      <c r="T6" s="134" t="s">
        <v>7</v>
      </c>
      <c r="V6"/>
    </row>
    <row r="7" spans="1:22" ht="32.25" customHeight="1" thickBot="1" x14ac:dyDescent="0.25">
      <c r="A7" s="98"/>
      <c r="B7" s="98"/>
      <c r="C7" s="98"/>
      <c r="D7" s="13" t="s">
        <v>48</v>
      </c>
      <c r="E7" s="1" t="s">
        <v>49</v>
      </c>
      <c r="F7" s="1" t="s">
        <v>8</v>
      </c>
      <c r="G7" s="1" t="s">
        <v>9</v>
      </c>
      <c r="H7" s="13" t="s">
        <v>48</v>
      </c>
      <c r="I7" s="1" t="s">
        <v>49</v>
      </c>
      <c r="J7" s="1" t="s">
        <v>8</v>
      </c>
      <c r="K7" s="1" t="s">
        <v>9</v>
      </c>
      <c r="L7" s="13" t="s">
        <v>48</v>
      </c>
      <c r="M7" s="1" t="s">
        <v>49</v>
      </c>
      <c r="N7" s="1" t="s">
        <v>8</v>
      </c>
      <c r="O7" s="1" t="s">
        <v>9</v>
      </c>
      <c r="P7" s="137"/>
      <c r="Q7" s="137"/>
      <c r="R7" s="1" t="s">
        <v>10</v>
      </c>
      <c r="S7" s="7" t="s">
        <v>50</v>
      </c>
      <c r="T7" s="134"/>
      <c r="V7"/>
    </row>
    <row r="8" spans="1:22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الصباحي'!$F$23*1000</f>
        <v>0</v>
      </c>
      <c r="E8" s="2">
        <f>[2]المبيعات!$C$22</f>
        <v>235</v>
      </c>
      <c r="F8" s="3">
        <f t="shared" ref="F8:F23" si="0">E8*5.5</f>
        <v>1292.5</v>
      </c>
      <c r="G8" s="3">
        <f>E8*0.25</f>
        <v>58.75</v>
      </c>
      <c r="H8" s="3">
        <f>'[2]التمام الصباحي'!$L$23*1000</f>
        <v>0</v>
      </c>
      <c r="I8" s="2">
        <f>[2]المبيعات!$F$22</f>
        <v>1068</v>
      </c>
      <c r="J8" s="3">
        <f t="shared" ref="J8:J23" si="1">I8*6.75</f>
        <v>7209</v>
      </c>
      <c r="K8" s="3">
        <f>I8*0.33</f>
        <v>352.44</v>
      </c>
      <c r="L8" s="3">
        <f>'[2]التمام الصباحي'!$X$23*1000</f>
        <v>0</v>
      </c>
      <c r="M8" s="2">
        <f>[2]المبيعات!$L$22</f>
        <v>3790</v>
      </c>
      <c r="N8" s="3">
        <f t="shared" ref="N8:N23" si="2">M8*5.5</f>
        <v>20845</v>
      </c>
      <c r="O8" s="3">
        <f>M8*0.26</f>
        <v>985.4</v>
      </c>
      <c r="P8" s="8">
        <f t="shared" ref="P8:P37" si="3">F8+J8+N8</f>
        <v>29346.5</v>
      </c>
      <c r="Q8" s="8">
        <f t="shared" ref="Q8:Q37" si="4">G8+K8+O8</f>
        <v>1396.59</v>
      </c>
      <c r="R8" s="3">
        <f>(F8+J8+N8)/100</f>
        <v>293.46499999999997</v>
      </c>
      <c r="S8" s="32">
        <f>[2]المبيعات!$P$20</f>
        <v>2940</v>
      </c>
      <c r="T8" s="12">
        <f t="shared" ref="T8:T38" si="5">S8-R8</f>
        <v>2646.5349999999999</v>
      </c>
      <c r="V8"/>
    </row>
    <row r="9" spans="1:22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الصباحي'!$F$23*1000</f>
        <v>0</v>
      </c>
      <c r="E9" s="2">
        <f>[3]المبيعات!$C$22</f>
        <v>501</v>
      </c>
      <c r="F9" s="3">
        <f t="shared" si="0"/>
        <v>2755.5</v>
      </c>
      <c r="G9" s="3">
        <f t="shared" ref="G9:G38" si="6">E9*0.25</f>
        <v>125.25</v>
      </c>
      <c r="H9" s="3">
        <f>'[3]التمام الصباحي'!$L$23*1000</f>
        <v>0</v>
      </c>
      <c r="I9" s="2">
        <f>[3]المبيعات!$F$22</f>
        <v>6648</v>
      </c>
      <c r="J9" s="3">
        <f t="shared" si="1"/>
        <v>44874</v>
      </c>
      <c r="K9" s="3">
        <f t="shared" ref="K9:K38" si="7">I9*0.33</f>
        <v>2193.84</v>
      </c>
      <c r="L9" s="3">
        <f>'[3]التمام الصباحي'!$X$23*1000</f>
        <v>0</v>
      </c>
      <c r="M9" s="2">
        <f>[3]المبيعات!$L$22</f>
        <v>15433</v>
      </c>
      <c r="N9" s="3">
        <f t="shared" si="2"/>
        <v>84881.5</v>
      </c>
      <c r="O9" s="3">
        <f t="shared" ref="O9:O38" si="8">M9*0.26</f>
        <v>4012.58</v>
      </c>
      <c r="P9" s="8">
        <f t="shared" si="3"/>
        <v>132511</v>
      </c>
      <c r="Q9" s="8">
        <f t="shared" si="4"/>
        <v>6331.67</v>
      </c>
      <c r="R9" s="3">
        <f t="shared" ref="R9:R37" si="9">(F9+J9+N9)/100</f>
        <v>1325.11</v>
      </c>
      <c r="S9" s="9">
        <f>[3]المبيعات!$P$20</f>
        <v>7550</v>
      </c>
      <c r="T9" s="12">
        <f t="shared" si="5"/>
        <v>6224.89</v>
      </c>
      <c r="V9"/>
    </row>
    <row r="10" spans="1:22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الصباحي'!$F$23*1000</f>
        <v>0</v>
      </c>
      <c r="E10" s="2">
        <f>[4]المبيعات!$C$22</f>
        <v>263</v>
      </c>
      <c r="F10" s="3">
        <f t="shared" si="0"/>
        <v>1446.5</v>
      </c>
      <c r="G10" s="3">
        <f t="shared" si="6"/>
        <v>65.75</v>
      </c>
      <c r="H10" s="3">
        <f>'[4]التمام الصباحي'!$L$23*1000</f>
        <v>17000</v>
      </c>
      <c r="I10" s="2">
        <f>[4]المبيعات!$F$22</f>
        <v>2449</v>
      </c>
      <c r="J10" s="3">
        <f t="shared" si="1"/>
        <v>16530.75</v>
      </c>
      <c r="K10" s="3">
        <f t="shared" si="7"/>
        <v>808.17000000000007</v>
      </c>
      <c r="L10" s="3">
        <f>'[4]التمام الصباحي'!$X$23*1000</f>
        <v>34000</v>
      </c>
      <c r="M10" s="2">
        <f>[4]المبيعات!$L$22</f>
        <v>9953</v>
      </c>
      <c r="N10" s="3">
        <f t="shared" si="2"/>
        <v>54741.5</v>
      </c>
      <c r="O10" s="3">
        <f t="shared" si="8"/>
        <v>2587.7800000000002</v>
      </c>
      <c r="P10" s="8">
        <f t="shared" si="3"/>
        <v>72718.75</v>
      </c>
      <c r="Q10" s="8">
        <f t="shared" si="4"/>
        <v>3461.7000000000003</v>
      </c>
      <c r="R10" s="3">
        <f t="shared" si="9"/>
        <v>727.1875</v>
      </c>
      <c r="S10" s="9">
        <f>[4]المبيعات!$P$20</f>
        <v>3890</v>
      </c>
      <c r="T10" s="12">
        <f t="shared" si="5"/>
        <v>3162.8125</v>
      </c>
      <c r="V10"/>
    </row>
    <row r="11" spans="1:22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الصباحي'!$F$23*1000</f>
        <v>0</v>
      </c>
      <c r="E11" s="2">
        <f>[5]المبيعات!$C$22</f>
        <v>225</v>
      </c>
      <c r="F11" s="3">
        <f t="shared" si="0"/>
        <v>1237.5</v>
      </c>
      <c r="G11" s="3">
        <f t="shared" si="6"/>
        <v>56.25</v>
      </c>
      <c r="H11" s="3">
        <f>'[5]التمام الصباحي'!$L$23*1000</f>
        <v>0</v>
      </c>
      <c r="I11" s="2">
        <f>[5]المبيعات!$F$22</f>
        <v>1485</v>
      </c>
      <c r="J11" s="3">
        <f t="shared" si="1"/>
        <v>10023.75</v>
      </c>
      <c r="K11" s="3">
        <f t="shared" si="7"/>
        <v>490.05</v>
      </c>
      <c r="L11" s="3">
        <f>'[5]التمام الصباحي'!$X$23*1000</f>
        <v>34000</v>
      </c>
      <c r="M11" s="2">
        <f>[5]المبيعات!$L$22</f>
        <v>8295</v>
      </c>
      <c r="N11" s="3">
        <f t="shared" si="2"/>
        <v>45622.5</v>
      </c>
      <c r="O11" s="3">
        <f t="shared" si="8"/>
        <v>2156.7000000000003</v>
      </c>
      <c r="P11" s="8">
        <f t="shared" si="3"/>
        <v>56883.75</v>
      </c>
      <c r="Q11" s="8">
        <f t="shared" si="4"/>
        <v>2703</v>
      </c>
      <c r="R11" s="3">
        <f t="shared" si="9"/>
        <v>568.83749999999998</v>
      </c>
      <c r="S11" s="9">
        <f>[5]المبيعات!$P$21</f>
        <v>970</v>
      </c>
      <c r="T11" s="12">
        <f t="shared" si="5"/>
        <v>401.16250000000002</v>
      </c>
      <c r="V11"/>
    </row>
    <row r="12" spans="1:22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الصباحي'!$F$23*1000</f>
        <v>0</v>
      </c>
      <c r="E12" s="2">
        <f>[6]المبيعات!$C$22</f>
        <v>284</v>
      </c>
      <c r="F12" s="3">
        <f t="shared" si="0"/>
        <v>1562</v>
      </c>
      <c r="G12" s="3">
        <f t="shared" si="6"/>
        <v>71</v>
      </c>
      <c r="H12" s="3">
        <f>'[6]التمام الصباحي'!$L$23*1000</f>
        <v>0</v>
      </c>
      <c r="I12" s="2">
        <f>[6]المبيعات!$F$22</f>
        <v>2211</v>
      </c>
      <c r="J12" s="3">
        <f t="shared" si="1"/>
        <v>14924.25</v>
      </c>
      <c r="K12" s="3">
        <f t="shared" si="7"/>
        <v>729.63</v>
      </c>
      <c r="L12" s="3">
        <f>'[6]التمام الصباحي'!$X$23*1000</f>
        <v>0</v>
      </c>
      <c r="M12" s="2">
        <f>[6]المبيعات!$L$22</f>
        <v>9159</v>
      </c>
      <c r="N12" s="3">
        <f t="shared" si="2"/>
        <v>50374.5</v>
      </c>
      <c r="O12" s="3">
        <f t="shared" si="8"/>
        <v>2381.34</v>
      </c>
      <c r="P12" s="8">
        <f t="shared" si="3"/>
        <v>66860.75</v>
      </c>
      <c r="Q12" s="8">
        <f t="shared" si="4"/>
        <v>3181.9700000000003</v>
      </c>
      <c r="R12" s="3">
        <f t="shared" si="9"/>
        <v>668.60749999999996</v>
      </c>
      <c r="S12" s="9">
        <f>[6]المبيعات!$P$21</f>
        <v>740</v>
      </c>
      <c r="T12" s="12">
        <f t="shared" si="5"/>
        <v>71.392500000000041</v>
      </c>
      <c r="V12"/>
    </row>
    <row r="13" spans="1:22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الصباحي'!$F$23*1000</f>
        <v>0</v>
      </c>
      <c r="E13" s="2">
        <f>[7]المبيعات!$C$22</f>
        <v>679</v>
      </c>
      <c r="F13" s="3">
        <f t="shared" si="0"/>
        <v>3734.5</v>
      </c>
      <c r="G13" s="3">
        <f t="shared" si="6"/>
        <v>169.75</v>
      </c>
      <c r="H13" s="3">
        <f>'[7]التمام الصباحي'!$L$23*1000</f>
        <v>0</v>
      </c>
      <c r="I13" s="2">
        <f>[7]المبيعات!$F$22</f>
        <v>2882</v>
      </c>
      <c r="J13" s="3">
        <f t="shared" si="1"/>
        <v>19453.5</v>
      </c>
      <c r="K13" s="3">
        <f t="shared" si="7"/>
        <v>951.06000000000006</v>
      </c>
      <c r="L13" s="3">
        <f>'[7]التمام الصباحي'!$X$23*1000</f>
        <v>0</v>
      </c>
      <c r="M13" s="2">
        <f>[7]المبيعات!$L$22</f>
        <v>9131</v>
      </c>
      <c r="N13" s="3">
        <f t="shared" si="2"/>
        <v>50220.5</v>
      </c>
      <c r="O13" s="3">
        <f t="shared" si="8"/>
        <v>2374.06</v>
      </c>
      <c r="P13" s="8">
        <f t="shared" si="3"/>
        <v>73408.5</v>
      </c>
      <c r="Q13" s="8">
        <f t="shared" si="4"/>
        <v>3494.87</v>
      </c>
      <c r="R13" s="3">
        <f t="shared" si="9"/>
        <v>734.08500000000004</v>
      </c>
      <c r="S13" s="9">
        <f>[7]المبيعات!$P$21</f>
        <v>930</v>
      </c>
      <c r="T13" s="12">
        <f t="shared" si="5"/>
        <v>195.91499999999996</v>
      </c>
      <c r="V13"/>
    </row>
    <row r="14" spans="1:22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الصباحي'!$F$23*1000</f>
        <v>0</v>
      </c>
      <c r="E14" s="2">
        <f>[8]المبيعات!$C$22</f>
        <v>1004</v>
      </c>
      <c r="F14" s="3">
        <f t="shared" si="0"/>
        <v>5522</v>
      </c>
      <c r="G14" s="3">
        <f t="shared" si="6"/>
        <v>251</v>
      </c>
      <c r="H14" s="3">
        <f>'[8]التمام الصباحي'!$L$23*1000</f>
        <v>0</v>
      </c>
      <c r="I14" s="2">
        <f>[8]المبيعات!$F$22</f>
        <v>3469</v>
      </c>
      <c r="J14" s="3">
        <f t="shared" si="1"/>
        <v>23415.75</v>
      </c>
      <c r="K14" s="3">
        <f t="shared" si="7"/>
        <v>1144.77</v>
      </c>
      <c r="L14" s="3">
        <f>'[8]التمام الصباحي'!$X$23*1000</f>
        <v>17000</v>
      </c>
      <c r="M14" s="2">
        <f>[8]المبيعات!$L$22</f>
        <v>9494</v>
      </c>
      <c r="N14" s="3">
        <f t="shared" si="2"/>
        <v>52217</v>
      </c>
      <c r="O14" s="3">
        <f t="shared" si="8"/>
        <v>2468.44</v>
      </c>
      <c r="P14" s="8">
        <f t="shared" si="3"/>
        <v>81154.75</v>
      </c>
      <c r="Q14" s="8">
        <f t="shared" si="4"/>
        <v>3864.21</v>
      </c>
      <c r="R14" s="3">
        <f t="shared" si="9"/>
        <v>811.54750000000001</v>
      </c>
      <c r="S14" s="9">
        <f>[8]المبيعات!$P$21</f>
        <v>710</v>
      </c>
      <c r="T14" s="12">
        <f t="shared" si="5"/>
        <v>-101.54750000000001</v>
      </c>
      <c r="V14"/>
    </row>
    <row r="15" spans="1:22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الصباحي'!$F$23*1000</f>
        <v>0</v>
      </c>
      <c r="E15" s="2">
        <f>[9]المبيعات!$C$22</f>
        <v>766</v>
      </c>
      <c r="F15" s="3">
        <f t="shared" si="0"/>
        <v>4213</v>
      </c>
      <c r="G15" s="3">
        <f t="shared" si="6"/>
        <v>191.5</v>
      </c>
      <c r="H15" s="3">
        <f>'[9]التمام الصباحي'!$L$23*1000</f>
        <v>0</v>
      </c>
      <c r="I15" s="2">
        <f>[9]المبيعات!$F$22</f>
        <v>2047</v>
      </c>
      <c r="J15" s="3">
        <f t="shared" si="1"/>
        <v>13817.25</v>
      </c>
      <c r="K15" s="3">
        <f t="shared" si="7"/>
        <v>675.51</v>
      </c>
      <c r="L15" s="3">
        <f>'[9]التمام الصباحي'!$X$23*1000</f>
        <v>0</v>
      </c>
      <c r="M15" s="2">
        <f>[9]المبيعات!$L$22</f>
        <v>8427</v>
      </c>
      <c r="N15" s="3">
        <f t="shared" si="2"/>
        <v>46348.5</v>
      </c>
      <c r="O15" s="3">
        <f t="shared" si="8"/>
        <v>2191.02</v>
      </c>
      <c r="P15" s="8">
        <f t="shared" si="3"/>
        <v>64378.75</v>
      </c>
      <c r="Q15" s="8">
        <f t="shared" si="4"/>
        <v>3058.0299999999997</v>
      </c>
      <c r="R15" s="3">
        <f t="shared" si="9"/>
        <v>643.78750000000002</v>
      </c>
      <c r="S15" s="9">
        <f>[9]المبيعات!$P$21</f>
        <v>900</v>
      </c>
      <c r="T15" s="12">
        <f t="shared" si="5"/>
        <v>256.21249999999998</v>
      </c>
      <c r="V15"/>
    </row>
    <row r="16" spans="1:22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الصباحي'!$F$23*1000</f>
        <v>0</v>
      </c>
      <c r="E16" s="2">
        <f>[10]المبيعات!$C$22</f>
        <v>277</v>
      </c>
      <c r="F16" s="3">
        <f t="shared" si="0"/>
        <v>1523.5</v>
      </c>
      <c r="G16" s="3">
        <f t="shared" si="6"/>
        <v>69.25</v>
      </c>
      <c r="H16" s="3">
        <f>'[10]التمام الصباحي'!$L$23*1000</f>
        <v>0</v>
      </c>
      <c r="I16" s="2">
        <f>[10]المبيعات!$F$22</f>
        <v>1205</v>
      </c>
      <c r="J16" s="3">
        <f t="shared" si="1"/>
        <v>8133.75</v>
      </c>
      <c r="K16" s="3">
        <f t="shared" si="7"/>
        <v>397.65000000000003</v>
      </c>
      <c r="L16" s="3">
        <f>'[10]التمام الصباحي'!$X$23*1000</f>
        <v>0</v>
      </c>
      <c r="M16" s="2">
        <f>[10]المبيعات!$L$22</f>
        <v>9010</v>
      </c>
      <c r="N16" s="3">
        <f t="shared" si="2"/>
        <v>49555</v>
      </c>
      <c r="O16" s="3">
        <f t="shared" si="8"/>
        <v>2342.6</v>
      </c>
      <c r="P16" s="8">
        <f t="shared" si="3"/>
        <v>59212.25</v>
      </c>
      <c r="Q16" s="8">
        <f t="shared" si="4"/>
        <v>2809.5</v>
      </c>
      <c r="R16" s="3">
        <f t="shared" si="9"/>
        <v>592.12249999999995</v>
      </c>
      <c r="S16" s="9">
        <f>[10]المبيعات!$P$21</f>
        <v>760</v>
      </c>
      <c r="T16" s="12">
        <f t="shared" si="5"/>
        <v>167.87750000000005</v>
      </c>
      <c r="V16"/>
    </row>
    <row r="17" spans="1:22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الصباحي'!$F$23*1000</f>
        <v>0</v>
      </c>
      <c r="E17" s="2">
        <f>[11]المبيعات!$C$22</f>
        <v>613</v>
      </c>
      <c r="F17" s="3">
        <f t="shared" si="0"/>
        <v>3371.5</v>
      </c>
      <c r="G17" s="3">
        <f t="shared" si="6"/>
        <v>153.25</v>
      </c>
      <c r="H17" s="3">
        <f>'[11]التمام الصباحي'!$L$23*1000</f>
        <v>0</v>
      </c>
      <c r="I17" s="2">
        <f>[11]المبيعات!$F$22</f>
        <v>1282</v>
      </c>
      <c r="J17" s="3">
        <f t="shared" si="1"/>
        <v>8653.5</v>
      </c>
      <c r="K17" s="3">
        <f t="shared" si="7"/>
        <v>423.06</v>
      </c>
      <c r="L17" s="3">
        <f>'[11]التمام الصباحي'!$X$23*1000</f>
        <v>17000</v>
      </c>
      <c r="M17" s="2">
        <f>[11]المبيعات!$L$22</f>
        <v>9020</v>
      </c>
      <c r="N17" s="3">
        <f t="shared" si="2"/>
        <v>49610</v>
      </c>
      <c r="O17" s="3">
        <f t="shared" si="8"/>
        <v>2345.2000000000003</v>
      </c>
      <c r="P17" s="8">
        <f t="shared" si="3"/>
        <v>61635</v>
      </c>
      <c r="Q17" s="8">
        <f t="shared" si="4"/>
        <v>2921.51</v>
      </c>
      <c r="R17" s="3">
        <f t="shared" si="9"/>
        <v>616.35</v>
      </c>
      <c r="S17" s="9">
        <f>[11]المبيعات!$P$21</f>
        <v>660</v>
      </c>
      <c r="T17" s="12">
        <f t="shared" si="5"/>
        <v>43.649999999999977</v>
      </c>
      <c r="V17"/>
    </row>
    <row r="18" spans="1:22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الصباحي'!$F$23*1000</f>
        <v>0</v>
      </c>
      <c r="E18" s="2">
        <f>[12]المبيعات!$C$22</f>
        <v>375</v>
      </c>
      <c r="F18" s="3">
        <f t="shared" si="0"/>
        <v>2062.5</v>
      </c>
      <c r="G18" s="3">
        <f t="shared" si="6"/>
        <v>93.75</v>
      </c>
      <c r="H18" s="3">
        <f>'[12]التمام الصباحي'!$L$23*1000</f>
        <v>0</v>
      </c>
      <c r="I18" s="2">
        <f>[12]المبيعات!$F$22</f>
        <v>1619</v>
      </c>
      <c r="J18" s="3">
        <f t="shared" si="1"/>
        <v>10928.25</v>
      </c>
      <c r="K18" s="3">
        <f t="shared" si="7"/>
        <v>534.27</v>
      </c>
      <c r="L18" s="3">
        <f>'[12]التمام الصباحي'!$X$23*1000</f>
        <v>0</v>
      </c>
      <c r="M18" s="2">
        <f>[12]المبيعات!$L$22</f>
        <v>12050</v>
      </c>
      <c r="N18" s="3">
        <f t="shared" si="2"/>
        <v>66275</v>
      </c>
      <c r="O18" s="3">
        <f t="shared" si="8"/>
        <v>3133</v>
      </c>
      <c r="P18" s="8">
        <f t="shared" si="3"/>
        <v>79265.75</v>
      </c>
      <c r="Q18" s="8">
        <f t="shared" si="4"/>
        <v>3761.02</v>
      </c>
      <c r="R18" s="3">
        <f t="shared" si="9"/>
        <v>792.65750000000003</v>
      </c>
      <c r="S18" s="9">
        <f>[12]المبيعات!$P$21</f>
        <v>780</v>
      </c>
      <c r="T18" s="12">
        <f t="shared" si="5"/>
        <v>-12.657500000000027</v>
      </c>
      <c r="V18"/>
    </row>
    <row r="19" spans="1:22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الصباحي'!$F$23*1000</f>
        <v>0</v>
      </c>
      <c r="E19" s="2">
        <f>[13]المبيعات!$C$22</f>
        <v>285</v>
      </c>
      <c r="F19" s="3">
        <f t="shared" si="0"/>
        <v>1567.5</v>
      </c>
      <c r="G19" s="3">
        <f t="shared" si="6"/>
        <v>71.25</v>
      </c>
      <c r="H19" s="3">
        <f>'[13]التمام الصباحي'!$L$23*1000</f>
        <v>17000</v>
      </c>
      <c r="I19" s="2">
        <f>[13]المبيعات!$F$22</f>
        <v>1159</v>
      </c>
      <c r="J19" s="3">
        <f t="shared" si="1"/>
        <v>7823.25</v>
      </c>
      <c r="K19" s="3">
        <f t="shared" si="7"/>
        <v>382.47</v>
      </c>
      <c r="L19" s="3">
        <f>'[13]التمام الصباحي'!$X$23*1000</f>
        <v>34000</v>
      </c>
      <c r="M19" s="2">
        <f>[13]المبيعات!$L$22</f>
        <v>9260</v>
      </c>
      <c r="N19" s="3">
        <f t="shared" si="2"/>
        <v>50930</v>
      </c>
      <c r="O19" s="3">
        <f t="shared" si="8"/>
        <v>2407.6</v>
      </c>
      <c r="P19" s="8">
        <f t="shared" si="3"/>
        <v>60320.75</v>
      </c>
      <c r="Q19" s="8">
        <f t="shared" si="4"/>
        <v>2861.3199999999997</v>
      </c>
      <c r="R19" s="3">
        <f t="shared" si="9"/>
        <v>603.20749999999998</v>
      </c>
      <c r="S19" s="9">
        <f>[13]المبيعات!$P$21</f>
        <v>700</v>
      </c>
      <c r="T19" s="12">
        <f t="shared" si="5"/>
        <v>96.792500000000018</v>
      </c>
      <c r="V19"/>
    </row>
    <row r="20" spans="1:22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الصباحي'!$F$23*1000</f>
        <v>0</v>
      </c>
      <c r="E20" s="2">
        <f>[14]المبيعات!$C$22</f>
        <v>533</v>
      </c>
      <c r="F20" s="3">
        <f t="shared" si="0"/>
        <v>2931.5</v>
      </c>
      <c r="G20" s="3">
        <f t="shared" si="6"/>
        <v>133.25</v>
      </c>
      <c r="H20" s="3">
        <f>'[14]التمام الصباحي'!$L$23*1000</f>
        <v>0</v>
      </c>
      <c r="I20" s="2">
        <f>[14]المبيعات!$F$22</f>
        <v>2002</v>
      </c>
      <c r="J20" s="3">
        <f t="shared" si="1"/>
        <v>13513.5</v>
      </c>
      <c r="K20" s="3">
        <f t="shared" si="7"/>
        <v>660.66000000000008</v>
      </c>
      <c r="L20" s="3">
        <f>'[14]التمام الصباحي'!$X$23*1000</f>
        <v>0</v>
      </c>
      <c r="M20" s="2">
        <f>[14]المبيعات!$L$22</f>
        <v>4767</v>
      </c>
      <c r="N20" s="3">
        <f t="shared" si="2"/>
        <v>26218.5</v>
      </c>
      <c r="O20" s="3">
        <f t="shared" si="8"/>
        <v>1239.42</v>
      </c>
      <c r="P20" s="8">
        <f t="shared" si="3"/>
        <v>42663.5</v>
      </c>
      <c r="Q20" s="8">
        <f t="shared" si="4"/>
        <v>2033.3300000000002</v>
      </c>
      <c r="R20" s="3">
        <f t="shared" si="9"/>
        <v>426.63499999999999</v>
      </c>
      <c r="S20" s="9">
        <f>[14]المبيعات!$P$21</f>
        <v>1000</v>
      </c>
      <c r="T20" s="12">
        <f t="shared" si="5"/>
        <v>573.36500000000001</v>
      </c>
      <c r="V20"/>
    </row>
    <row r="21" spans="1:22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الصباحي'!$F$23*1000</f>
        <v>0</v>
      </c>
      <c r="E21" s="2">
        <f>[15]المبيعات!$C$22</f>
        <v>2059</v>
      </c>
      <c r="F21" s="3">
        <f t="shared" si="0"/>
        <v>11324.5</v>
      </c>
      <c r="G21" s="3">
        <f t="shared" si="6"/>
        <v>514.75</v>
      </c>
      <c r="H21" s="3">
        <f>'[15]التمام الصباحي'!$L$23*1000</f>
        <v>0</v>
      </c>
      <c r="I21" s="2">
        <f>[15]المبيعات!$F$22</f>
        <v>2276</v>
      </c>
      <c r="J21" s="3">
        <f t="shared" si="1"/>
        <v>15363</v>
      </c>
      <c r="K21" s="3">
        <f t="shared" si="7"/>
        <v>751.08</v>
      </c>
      <c r="L21" s="3">
        <f>'[15]التمام الصباحي'!$X$23*1000</f>
        <v>17000</v>
      </c>
      <c r="M21" s="2">
        <f>[15]المبيعات!$L$22</f>
        <v>9393</v>
      </c>
      <c r="N21" s="3">
        <f t="shared" si="2"/>
        <v>51661.5</v>
      </c>
      <c r="O21" s="3">
        <f t="shared" si="8"/>
        <v>2442.1800000000003</v>
      </c>
      <c r="P21" s="8">
        <f t="shared" si="3"/>
        <v>78349</v>
      </c>
      <c r="Q21" s="8">
        <f t="shared" si="4"/>
        <v>3708.01</v>
      </c>
      <c r="R21" s="3">
        <f t="shared" si="9"/>
        <v>783.49</v>
      </c>
      <c r="S21" s="9">
        <f>[15]المبيعات!$P$21</f>
        <v>760</v>
      </c>
      <c r="T21" s="12">
        <f t="shared" si="5"/>
        <v>-23.490000000000009</v>
      </c>
      <c r="V21"/>
    </row>
    <row r="22" spans="1:22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الصباحي'!$F$23*1000</f>
        <v>0</v>
      </c>
      <c r="E22" s="2">
        <f>[16]المبيعات!$C$22</f>
        <v>194</v>
      </c>
      <c r="F22" s="3">
        <f t="shared" si="0"/>
        <v>1067</v>
      </c>
      <c r="G22" s="3">
        <f t="shared" si="6"/>
        <v>48.5</v>
      </c>
      <c r="H22" s="3">
        <f>'[16]التمام الصباحي'!$L$23*1000</f>
        <v>0</v>
      </c>
      <c r="I22" s="2">
        <f>[16]المبيعات!$F$22</f>
        <v>2429</v>
      </c>
      <c r="J22" s="3">
        <f t="shared" si="1"/>
        <v>16395.75</v>
      </c>
      <c r="K22" s="3">
        <f t="shared" si="7"/>
        <v>801.57</v>
      </c>
      <c r="L22" s="3">
        <f>'[16]التمام الصباحي'!$X$23*1000</f>
        <v>0</v>
      </c>
      <c r="M22" s="2">
        <f>[16]المبيعات!$L$22</f>
        <v>9189</v>
      </c>
      <c r="N22" s="3">
        <f t="shared" si="2"/>
        <v>50539.5</v>
      </c>
      <c r="O22" s="3">
        <f t="shared" si="8"/>
        <v>2389.14</v>
      </c>
      <c r="P22" s="8">
        <f t="shared" si="3"/>
        <v>68002.25</v>
      </c>
      <c r="Q22" s="8">
        <f t="shared" si="4"/>
        <v>3239.21</v>
      </c>
      <c r="R22" s="3">
        <f t="shared" si="9"/>
        <v>680.02250000000004</v>
      </c>
      <c r="S22" s="9">
        <f>[16]المبيعات!$P$21</f>
        <v>850</v>
      </c>
      <c r="T22" s="12">
        <f t="shared" si="5"/>
        <v>169.97749999999996</v>
      </c>
      <c r="V22"/>
    </row>
    <row r="23" spans="1:22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الصباحي'!$F$23*1000</f>
        <v>0</v>
      </c>
      <c r="E23" s="2">
        <f>[17]المبيعات!$C$22</f>
        <v>330</v>
      </c>
      <c r="F23" s="3">
        <f t="shared" si="0"/>
        <v>1815</v>
      </c>
      <c r="G23" s="3">
        <f t="shared" si="6"/>
        <v>82.5</v>
      </c>
      <c r="H23" s="3">
        <f>'[17]التمام الصباحي'!$L$23*1000</f>
        <v>0</v>
      </c>
      <c r="I23" s="2">
        <f>[17]المبيعات!$F$22</f>
        <v>1241</v>
      </c>
      <c r="J23" s="3">
        <f t="shared" si="1"/>
        <v>8376.75</v>
      </c>
      <c r="K23" s="3">
        <f t="shared" si="7"/>
        <v>409.53000000000003</v>
      </c>
      <c r="L23" s="3">
        <f>'[17]التمام الصباحي'!$X$23*1000</f>
        <v>17000</v>
      </c>
      <c r="M23" s="2">
        <f>[17]المبيعات!$L$22</f>
        <v>7858</v>
      </c>
      <c r="N23" s="3">
        <f t="shared" si="2"/>
        <v>43219</v>
      </c>
      <c r="O23" s="3">
        <f t="shared" si="8"/>
        <v>2043.0800000000002</v>
      </c>
      <c r="P23" s="8">
        <f t="shared" si="3"/>
        <v>53410.75</v>
      </c>
      <c r="Q23" s="8">
        <f t="shared" si="4"/>
        <v>2535.11</v>
      </c>
      <c r="R23" s="3">
        <f t="shared" si="9"/>
        <v>534.10749999999996</v>
      </c>
      <c r="S23" s="9">
        <f>[17]المبيعات!$P$21</f>
        <v>1110</v>
      </c>
      <c r="T23" s="12">
        <f t="shared" si="5"/>
        <v>575.89250000000004</v>
      </c>
      <c r="V23"/>
    </row>
    <row r="24" spans="1:22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الصباحي'!$F$23*1000</f>
        <v>0</v>
      </c>
      <c r="E24" s="3">
        <f>[18]المبيعات!$C$22</f>
        <v>486</v>
      </c>
      <c r="F24" s="3">
        <f>E24*5.5</f>
        <v>2673</v>
      </c>
      <c r="G24" s="3">
        <f t="shared" si="6"/>
        <v>121.5</v>
      </c>
      <c r="H24" s="3">
        <f>'[18]التمام الصباحي'!$L$23*1000</f>
        <v>0</v>
      </c>
      <c r="I24" s="3">
        <f>[18]المبيعات!$F$22</f>
        <v>1142</v>
      </c>
      <c r="J24" s="3">
        <f>I24*6.75</f>
        <v>7708.5</v>
      </c>
      <c r="K24" s="3">
        <f t="shared" si="7"/>
        <v>376.86</v>
      </c>
      <c r="L24" s="3">
        <f>'[18]التمام الصباحي'!$X$23*1000</f>
        <v>0</v>
      </c>
      <c r="M24" s="3">
        <f>[18]المبيعات!$L$22</f>
        <v>17679</v>
      </c>
      <c r="N24" s="3">
        <f>M24*5.5</f>
        <v>97234.5</v>
      </c>
      <c r="O24" s="3">
        <f t="shared" si="8"/>
        <v>4596.54</v>
      </c>
      <c r="P24" s="8">
        <f t="shared" si="3"/>
        <v>107616</v>
      </c>
      <c r="Q24" s="8">
        <f t="shared" si="4"/>
        <v>5094.8999999999996</v>
      </c>
      <c r="R24" s="3">
        <f t="shared" si="9"/>
        <v>1076.1600000000001</v>
      </c>
      <c r="S24" s="9">
        <f>[18]المبيعات!$P$21</f>
        <v>820</v>
      </c>
      <c r="T24" s="12">
        <f t="shared" si="5"/>
        <v>-256.16000000000008</v>
      </c>
      <c r="V24"/>
    </row>
    <row r="25" spans="1:22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الصباحي'!$F$23*1000</f>
        <v>0</v>
      </c>
      <c r="E25" s="3">
        <f>[19]المبيعات!$C$22</f>
        <v>277</v>
      </c>
      <c r="F25" s="3">
        <f t="shared" ref="F25:F38" si="10">E25*5.5</f>
        <v>1523.5</v>
      </c>
      <c r="G25" s="3">
        <f t="shared" si="6"/>
        <v>69.25</v>
      </c>
      <c r="H25" s="3">
        <f>'[19]التمام الصباحي'!$L$23*1000</f>
        <v>0</v>
      </c>
      <c r="I25" s="3">
        <f>[19]المبيعات!$F$22</f>
        <v>806</v>
      </c>
      <c r="J25" s="3">
        <f t="shared" ref="J25:J38" si="11">I25*6.75</f>
        <v>5440.5</v>
      </c>
      <c r="K25" s="3">
        <f t="shared" si="7"/>
        <v>265.98</v>
      </c>
      <c r="L25" s="3">
        <f>'[19]التمام الصباحي'!$X$23*1000</f>
        <v>34000</v>
      </c>
      <c r="M25" s="3">
        <f>[19]المبيعات!$L$22</f>
        <v>11711</v>
      </c>
      <c r="N25" s="3">
        <f t="shared" ref="N25:N38" si="12">M25*5.5</f>
        <v>64410.5</v>
      </c>
      <c r="O25" s="3">
        <f t="shared" si="8"/>
        <v>3044.86</v>
      </c>
      <c r="P25" s="8">
        <f t="shared" si="3"/>
        <v>71374.5</v>
      </c>
      <c r="Q25" s="8">
        <f t="shared" si="4"/>
        <v>3380.09</v>
      </c>
      <c r="R25" s="3">
        <f t="shared" si="9"/>
        <v>713.745</v>
      </c>
      <c r="S25" s="9">
        <f>[19]المبيعات!$P$21</f>
        <v>1000</v>
      </c>
      <c r="T25" s="12">
        <f t="shared" si="5"/>
        <v>286.255</v>
      </c>
      <c r="V25"/>
    </row>
    <row r="26" spans="1:22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الصباحي'!$F$23*1000</f>
        <v>0</v>
      </c>
      <c r="E26" s="3">
        <f>[20]المبيعات!$C$22</f>
        <v>258</v>
      </c>
      <c r="F26" s="3">
        <f t="shared" si="10"/>
        <v>1419</v>
      </c>
      <c r="G26" s="3">
        <f t="shared" si="6"/>
        <v>64.5</v>
      </c>
      <c r="H26" s="3">
        <f>'[20]التمام الصباحي'!$L$23*1000</f>
        <v>0</v>
      </c>
      <c r="I26" s="3">
        <f>[20]المبيعات!$F$22</f>
        <v>1342</v>
      </c>
      <c r="J26" s="3">
        <f t="shared" si="11"/>
        <v>9058.5</v>
      </c>
      <c r="K26" s="3">
        <f t="shared" si="7"/>
        <v>442.86</v>
      </c>
      <c r="L26" s="3">
        <f>'[20]التمام الصباحي'!$X$23*1000</f>
        <v>0</v>
      </c>
      <c r="M26" s="3">
        <f>[20]المبيعات!$L$22</f>
        <v>5755</v>
      </c>
      <c r="N26" s="3">
        <f t="shared" si="12"/>
        <v>31652.5</v>
      </c>
      <c r="O26" s="3">
        <f t="shared" si="8"/>
        <v>1496.3</v>
      </c>
      <c r="P26" s="8">
        <f t="shared" si="3"/>
        <v>42130</v>
      </c>
      <c r="Q26" s="8">
        <f t="shared" si="4"/>
        <v>2003.6599999999999</v>
      </c>
      <c r="R26" s="3">
        <f t="shared" si="9"/>
        <v>421.3</v>
      </c>
      <c r="S26" s="9">
        <f>[20]المبيعات!$P$21</f>
        <v>860</v>
      </c>
      <c r="T26" s="12">
        <f t="shared" si="5"/>
        <v>438.7</v>
      </c>
      <c r="V26"/>
    </row>
    <row r="27" spans="1:22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الصباحي'!$F$23*1000</f>
        <v>0</v>
      </c>
      <c r="E27" s="3">
        <f>[21]المبيعات!$C$22</f>
        <v>248</v>
      </c>
      <c r="F27" s="3">
        <f t="shared" si="10"/>
        <v>1364</v>
      </c>
      <c r="G27" s="3">
        <f t="shared" si="6"/>
        <v>62</v>
      </c>
      <c r="H27" s="3">
        <f>'[21]التمام الصباحي'!$L$23*1000</f>
        <v>0</v>
      </c>
      <c r="I27" s="3">
        <f>[21]المبيعات!$F$22</f>
        <v>1209</v>
      </c>
      <c r="J27" s="3">
        <f t="shared" si="11"/>
        <v>8160.75</v>
      </c>
      <c r="K27" s="3">
        <f t="shared" si="7"/>
        <v>398.97</v>
      </c>
      <c r="L27" s="3">
        <f>'[21]التمام الصباحي'!$X$23*1000</f>
        <v>0</v>
      </c>
      <c r="M27" s="3">
        <f>[21]المبيعات!$L$22</f>
        <v>8042</v>
      </c>
      <c r="N27" s="3">
        <f t="shared" si="12"/>
        <v>44231</v>
      </c>
      <c r="O27" s="3">
        <f t="shared" si="8"/>
        <v>2090.92</v>
      </c>
      <c r="P27" s="8">
        <f t="shared" si="3"/>
        <v>53755.75</v>
      </c>
      <c r="Q27" s="8">
        <f t="shared" si="4"/>
        <v>2551.8900000000003</v>
      </c>
      <c r="R27" s="3">
        <f t="shared" si="9"/>
        <v>537.5575</v>
      </c>
      <c r="S27" s="9">
        <f>[21]المبيعات!$P$21</f>
        <v>1050</v>
      </c>
      <c r="T27" s="12">
        <f t="shared" si="5"/>
        <v>512.4425</v>
      </c>
      <c r="V27"/>
    </row>
    <row r="28" spans="1:22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الصباحي'!$F$23*1000</f>
        <v>0</v>
      </c>
      <c r="E28" s="3">
        <f>[22]المبيعات!$C$22</f>
        <v>493</v>
      </c>
      <c r="F28" s="3">
        <f t="shared" si="10"/>
        <v>2711.5</v>
      </c>
      <c r="G28" s="3">
        <f t="shared" si="6"/>
        <v>123.25</v>
      </c>
      <c r="H28" s="3">
        <f>'[22]التمام الصباحي'!$L$23*1000</f>
        <v>0</v>
      </c>
      <c r="I28" s="3">
        <f>[22]المبيعات!$F$22</f>
        <v>1627</v>
      </c>
      <c r="J28" s="3">
        <f t="shared" si="11"/>
        <v>10982.25</v>
      </c>
      <c r="K28" s="3">
        <f t="shared" si="7"/>
        <v>536.91000000000008</v>
      </c>
      <c r="L28" s="3">
        <f>'[22]التمام الصباحي'!$X$23*1000</f>
        <v>17000</v>
      </c>
      <c r="M28" s="3">
        <f>[22]المبيعات!$L$22</f>
        <v>7367</v>
      </c>
      <c r="N28" s="3">
        <f t="shared" si="12"/>
        <v>40518.5</v>
      </c>
      <c r="O28" s="3">
        <f t="shared" si="8"/>
        <v>1915.42</v>
      </c>
      <c r="P28" s="8">
        <f t="shared" si="3"/>
        <v>54212.25</v>
      </c>
      <c r="Q28" s="8">
        <f t="shared" si="4"/>
        <v>2575.58</v>
      </c>
      <c r="R28" s="3">
        <f t="shared" si="9"/>
        <v>542.12249999999995</v>
      </c>
      <c r="S28" s="9">
        <f>[22]المبيعات!$P$21</f>
        <v>700</v>
      </c>
      <c r="T28" s="12">
        <f t="shared" si="5"/>
        <v>157.87750000000005</v>
      </c>
      <c r="V28"/>
    </row>
    <row r="29" spans="1:22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الصباحي'!$F$23*1000</f>
        <v>0</v>
      </c>
      <c r="E29" s="3">
        <f>[23]المبيعات!$C$22</f>
        <v>116</v>
      </c>
      <c r="F29" s="3">
        <f t="shared" si="10"/>
        <v>638</v>
      </c>
      <c r="G29" s="3">
        <f t="shared" si="6"/>
        <v>29</v>
      </c>
      <c r="H29" s="3">
        <f>'[23]التمام الصباحي'!$L$23*1000</f>
        <v>0</v>
      </c>
      <c r="I29" s="3">
        <f>[23]المبيعات!$F$22</f>
        <v>1625</v>
      </c>
      <c r="J29" s="3">
        <f t="shared" si="11"/>
        <v>10968.75</v>
      </c>
      <c r="K29" s="3">
        <f t="shared" si="7"/>
        <v>536.25</v>
      </c>
      <c r="L29" s="3">
        <f>'[23]التمام الصباحي'!$X$23*1000</f>
        <v>0</v>
      </c>
      <c r="M29" s="3">
        <f>[23]المبيعات!$L$22</f>
        <v>14562</v>
      </c>
      <c r="N29" s="3">
        <f t="shared" si="12"/>
        <v>80091</v>
      </c>
      <c r="O29" s="3">
        <f t="shared" si="8"/>
        <v>3786.1200000000003</v>
      </c>
      <c r="P29" s="8">
        <f t="shared" si="3"/>
        <v>91697.75</v>
      </c>
      <c r="Q29" s="8">
        <f t="shared" si="4"/>
        <v>4351.3700000000008</v>
      </c>
      <c r="R29" s="3">
        <f t="shared" si="9"/>
        <v>916.97749999999996</v>
      </c>
      <c r="S29" s="9">
        <f>[23]المبيعات!$P$21</f>
        <v>760</v>
      </c>
      <c r="T29" s="12">
        <f t="shared" si="5"/>
        <v>-156.97749999999996</v>
      </c>
      <c r="V29"/>
    </row>
    <row r="30" spans="1:22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الصباحي'!$F$23*1000</f>
        <v>0</v>
      </c>
      <c r="E30" s="3">
        <f>[24]المبيعات!$C$22</f>
        <v>551</v>
      </c>
      <c r="F30" s="3">
        <f t="shared" si="10"/>
        <v>3030.5</v>
      </c>
      <c r="G30" s="3">
        <f t="shared" si="6"/>
        <v>137.75</v>
      </c>
      <c r="H30" s="3">
        <f>'[24]التمام الصباحي'!$L$23*1000</f>
        <v>0</v>
      </c>
      <c r="I30" s="3">
        <f>[24]المبيعات!$F$22</f>
        <v>815</v>
      </c>
      <c r="J30" s="3">
        <f t="shared" si="11"/>
        <v>5501.25</v>
      </c>
      <c r="K30" s="3">
        <f t="shared" si="7"/>
        <v>268.95</v>
      </c>
      <c r="L30" s="3">
        <f>'[24]التمام الصباحي'!$X$23*1000</f>
        <v>0</v>
      </c>
      <c r="M30" s="3">
        <f>[24]المبيعات!$L$22</f>
        <v>4996</v>
      </c>
      <c r="N30" s="3">
        <f t="shared" si="12"/>
        <v>27478</v>
      </c>
      <c r="O30" s="3">
        <f t="shared" si="8"/>
        <v>1298.96</v>
      </c>
      <c r="P30" s="8">
        <f t="shared" si="3"/>
        <v>36009.75</v>
      </c>
      <c r="Q30" s="8">
        <f t="shared" si="4"/>
        <v>1705.66</v>
      </c>
      <c r="R30" s="3">
        <f t="shared" si="9"/>
        <v>360.09750000000003</v>
      </c>
      <c r="S30" s="9">
        <f>[24]المبيعات!$P$21</f>
        <v>680</v>
      </c>
      <c r="T30" s="12">
        <f t="shared" si="5"/>
        <v>319.90249999999997</v>
      </c>
      <c r="V30"/>
    </row>
    <row r="31" spans="1:22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الصباحي'!$F$23*1000</f>
        <v>0</v>
      </c>
      <c r="E31" s="3">
        <f>[25]المبيعات!$C$22</f>
        <v>256</v>
      </c>
      <c r="F31" s="3">
        <f t="shared" si="10"/>
        <v>1408</v>
      </c>
      <c r="G31" s="3">
        <f t="shared" si="6"/>
        <v>64</v>
      </c>
      <c r="H31" s="3">
        <f>'[25]التمام الصباحي'!$L$23*1000</f>
        <v>0</v>
      </c>
      <c r="I31" s="3">
        <f>[25]المبيعات!$F$22</f>
        <v>942</v>
      </c>
      <c r="J31" s="3">
        <f t="shared" si="11"/>
        <v>6358.5</v>
      </c>
      <c r="K31" s="3">
        <f t="shared" si="7"/>
        <v>310.86</v>
      </c>
      <c r="L31" s="3">
        <f>'[25]التمام الصباحي'!$X$23*1000</f>
        <v>0</v>
      </c>
      <c r="M31" s="3">
        <f>[25]المبيعات!$L$22</f>
        <v>12147</v>
      </c>
      <c r="N31" s="3">
        <f t="shared" si="12"/>
        <v>66808.5</v>
      </c>
      <c r="O31" s="3">
        <f t="shared" si="8"/>
        <v>3158.2200000000003</v>
      </c>
      <c r="P31" s="8">
        <f t="shared" si="3"/>
        <v>74575</v>
      </c>
      <c r="Q31" s="8">
        <f t="shared" si="4"/>
        <v>3533.0800000000004</v>
      </c>
      <c r="R31" s="3">
        <f t="shared" si="9"/>
        <v>745.75</v>
      </c>
      <c r="S31" s="9">
        <f>[25]المبيعات!$P$21</f>
        <v>920</v>
      </c>
      <c r="T31" s="12">
        <f t="shared" si="5"/>
        <v>174.25</v>
      </c>
      <c r="V31"/>
    </row>
    <row r="32" spans="1:22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الصباحي'!$F$23*1000</f>
        <v>0</v>
      </c>
      <c r="E32" s="3">
        <f>[26]المبيعات!$C$22</f>
        <v>194</v>
      </c>
      <c r="F32" s="3">
        <f t="shared" si="10"/>
        <v>1067</v>
      </c>
      <c r="G32" s="3">
        <f t="shared" si="6"/>
        <v>48.5</v>
      </c>
      <c r="H32" s="3">
        <f>'[26]التمام الصباحي'!$L$23*1000</f>
        <v>0</v>
      </c>
      <c r="I32" s="3">
        <f>[26]المبيعات!$F$22</f>
        <v>847</v>
      </c>
      <c r="J32" s="3">
        <f t="shared" si="11"/>
        <v>5717.25</v>
      </c>
      <c r="K32" s="3">
        <f t="shared" si="7"/>
        <v>279.51</v>
      </c>
      <c r="L32" s="3">
        <f>'[26]التمام الصباحي'!$X$23*1000</f>
        <v>34000</v>
      </c>
      <c r="M32" s="3">
        <f>[26]المبيعات!$L$22</f>
        <v>5365</v>
      </c>
      <c r="N32" s="3">
        <f t="shared" si="12"/>
        <v>29507.5</v>
      </c>
      <c r="O32" s="3">
        <f t="shared" si="8"/>
        <v>1394.9</v>
      </c>
      <c r="P32" s="8">
        <f t="shared" si="3"/>
        <v>36291.75</v>
      </c>
      <c r="Q32" s="8">
        <f t="shared" si="4"/>
        <v>1722.91</v>
      </c>
      <c r="R32" s="3">
        <f t="shared" si="9"/>
        <v>362.91750000000002</v>
      </c>
      <c r="S32" s="9">
        <f>[26]المبيعات!$P$21</f>
        <v>1150</v>
      </c>
      <c r="T32" s="12">
        <f t="shared" si="5"/>
        <v>787.08249999999998</v>
      </c>
      <c r="V32"/>
    </row>
    <row r="33" spans="1:22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الصباحي'!$F$23*1000</f>
        <v>0</v>
      </c>
      <c r="E33" s="3">
        <f>[27]المبيعات!$C$22</f>
        <v>282</v>
      </c>
      <c r="F33" s="3">
        <f t="shared" si="10"/>
        <v>1551</v>
      </c>
      <c r="G33" s="3">
        <f t="shared" si="6"/>
        <v>70.5</v>
      </c>
      <c r="H33" s="3">
        <f>'[27]التمام الصباحي'!$L$23*1000</f>
        <v>0</v>
      </c>
      <c r="I33" s="3">
        <f>[27]المبيعات!$F$22</f>
        <v>684</v>
      </c>
      <c r="J33" s="3">
        <f t="shared" si="11"/>
        <v>4617</v>
      </c>
      <c r="K33" s="3">
        <f t="shared" si="7"/>
        <v>225.72</v>
      </c>
      <c r="L33" s="3">
        <f>'[27]التمام الصباحي'!$X$23*1000</f>
        <v>0</v>
      </c>
      <c r="M33" s="3">
        <f>[27]المبيعات!$L$22</f>
        <v>3419</v>
      </c>
      <c r="N33" s="3">
        <f t="shared" si="12"/>
        <v>18804.5</v>
      </c>
      <c r="O33" s="3">
        <f t="shared" si="8"/>
        <v>888.94</v>
      </c>
      <c r="P33" s="8">
        <f t="shared" si="3"/>
        <v>24972.5</v>
      </c>
      <c r="Q33" s="8">
        <f t="shared" si="4"/>
        <v>1185.1600000000001</v>
      </c>
      <c r="R33" s="3">
        <f t="shared" si="9"/>
        <v>249.72499999999999</v>
      </c>
      <c r="S33" s="9">
        <f>[27]المبيعات!$P$21</f>
        <v>820</v>
      </c>
      <c r="T33" s="12">
        <f t="shared" si="5"/>
        <v>570.27499999999998</v>
      </c>
      <c r="V33"/>
    </row>
    <row r="34" spans="1:22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الصباحي'!$F$23*1000</f>
        <v>17000</v>
      </c>
      <c r="E34" s="3">
        <f>[28]المبيعات!$C$22</f>
        <v>60</v>
      </c>
      <c r="F34" s="3">
        <f t="shared" si="10"/>
        <v>330</v>
      </c>
      <c r="G34" s="3">
        <f t="shared" si="6"/>
        <v>15</v>
      </c>
      <c r="H34" s="3">
        <f>'[28]التمام الصباحي'!$L$23*1000</f>
        <v>0</v>
      </c>
      <c r="I34" s="3">
        <f>[28]المبيعات!$F$22</f>
        <v>638</v>
      </c>
      <c r="J34" s="3">
        <f t="shared" si="11"/>
        <v>4306.5</v>
      </c>
      <c r="K34" s="3">
        <f t="shared" si="7"/>
        <v>210.54000000000002</v>
      </c>
      <c r="L34" s="3">
        <f>'[28]التمام الصباحي'!$X$23*1000</f>
        <v>17000</v>
      </c>
      <c r="M34" s="3">
        <f>[28]المبيعات!$L$22</f>
        <v>8789</v>
      </c>
      <c r="N34" s="3">
        <f t="shared" si="12"/>
        <v>48339.5</v>
      </c>
      <c r="O34" s="3">
        <f t="shared" si="8"/>
        <v>2285.14</v>
      </c>
      <c r="P34" s="8">
        <f t="shared" si="3"/>
        <v>52976</v>
      </c>
      <c r="Q34" s="8">
        <f t="shared" si="4"/>
        <v>2510.6799999999998</v>
      </c>
      <c r="R34" s="3">
        <f t="shared" si="9"/>
        <v>529.76</v>
      </c>
      <c r="S34" s="9">
        <f>[28]المبيعات!$P$21</f>
        <v>880</v>
      </c>
      <c r="T34" s="12">
        <f t="shared" si="5"/>
        <v>350.24</v>
      </c>
      <c r="V34"/>
    </row>
    <row r="35" spans="1:22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الصباحي'!$F$23*1000</f>
        <v>0</v>
      </c>
      <c r="E35" s="3">
        <f>[29]المبيعات!$C$22</f>
        <v>143</v>
      </c>
      <c r="F35" s="3">
        <f t="shared" si="10"/>
        <v>786.5</v>
      </c>
      <c r="G35" s="3">
        <f t="shared" si="6"/>
        <v>35.75</v>
      </c>
      <c r="H35" s="3">
        <f>'[29]التمام الصباحي'!$L$23*1000</f>
        <v>0</v>
      </c>
      <c r="I35" s="3">
        <f>[29]المبيعات!$F$22</f>
        <v>885</v>
      </c>
      <c r="J35" s="3">
        <f t="shared" si="11"/>
        <v>5973.75</v>
      </c>
      <c r="K35" s="3">
        <f t="shared" si="7"/>
        <v>292.05</v>
      </c>
      <c r="L35" s="3">
        <f>'[29]التمام الصباحي'!$X$23*1000</f>
        <v>0</v>
      </c>
      <c r="M35" s="3">
        <f>[29]المبيعات!$L$22</f>
        <v>8329</v>
      </c>
      <c r="N35" s="3">
        <f t="shared" si="12"/>
        <v>45809.5</v>
      </c>
      <c r="O35" s="3">
        <f t="shared" si="8"/>
        <v>2165.54</v>
      </c>
      <c r="P35" s="8">
        <f t="shared" si="3"/>
        <v>52569.75</v>
      </c>
      <c r="Q35" s="8">
        <f t="shared" si="4"/>
        <v>2493.34</v>
      </c>
      <c r="R35" s="3">
        <f t="shared" si="9"/>
        <v>525.69749999999999</v>
      </c>
      <c r="S35" s="9">
        <f>[29]المبيعات!$P$21</f>
        <v>530</v>
      </c>
      <c r="T35" s="12">
        <f t="shared" si="5"/>
        <v>4.3025000000000091</v>
      </c>
      <c r="V35"/>
    </row>
    <row r="36" spans="1:22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الصباحي'!$F$23*1000</f>
        <v>0</v>
      </c>
      <c r="E36" s="3">
        <f>[30]المبيعات!$C$22</f>
        <v>211</v>
      </c>
      <c r="F36" s="3">
        <f t="shared" si="10"/>
        <v>1160.5</v>
      </c>
      <c r="G36" s="3">
        <f t="shared" si="6"/>
        <v>52.75</v>
      </c>
      <c r="H36" s="3">
        <f>'[30]التمام الصباحي'!$L$23*1000</f>
        <v>0</v>
      </c>
      <c r="I36" s="3">
        <f>[30]المبيعات!$F$22</f>
        <v>964</v>
      </c>
      <c r="J36" s="3">
        <f t="shared" si="11"/>
        <v>6507</v>
      </c>
      <c r="K36" s="3">
        <f t="shared" si="7"/>
        <v>318.12</v>
      </c>
      <c r="L36" s="3">
        <f>'[30]التمام الصباحي'!$X$23*1000</f>
        <v>0</v>
      </c>
      <c r="M36" s="3">
        <f>[30]المبيعات!$L$22</f>
        <v>8205</v>
      </c>
      <c r="N36" s="3">
        <f t="shared" si="12"/>
        <v>45127.5</v>
      </c>
      <c r="O36" s="3">
        <f t="shared" si="8"/>
        <v>2133.3000000000002</v>
      </c>
      <c r="P36" s="8">
        <f t="shared" si="3"/>
        <v>52795</v>
      </c>
      <c r="Q36" s="8">
        <f t="shared" si="4"/>
        <v>2504.17</v>
      </c>
      <c r="R36" s="3">
        <f t="shared" si="9"/>
        <v>527.95000000000005</v>
      </c>
      <c r="S36" s="9">
        <f>[30]المبيعات!$P$21</f>
        <v>650</v>
      </c>
      <c r="T36" s="12">
        <f t="shared" si="5"/>
        <v>122.04999999999995</v>
      </c>
      <c r="V36"/>
    </row>
    <row r="37" spans="1:22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الصباحي'!$F$23*1000</f>
        <v>0</v>
      </c>
      <c r="E37" s="3">
        <f>[31]المبيعات!$C$22</f>
        <v>183</v>
      </c>
      <c r="F37" s="3">
        <f t="shared" si="10"/>
        <v>1006.5</v>
      </c>
      <c r="G37" s="3">
        <f t="shared" si="6"/>
        <v>45.75</v>
      </c>
      <c r="H37" s="3">
        <f>'[31]التمام الصباحي'!$L$23*1000</f>
        <v>0</v>
      </c>
      <c r="I37" s="3">
        <f>[31]المبيعات!$F$22</f>
        <v>680</v>
      </c>
      <c r="J37" s="3">
        <f t="shared" si="11"/>
        <v>4590</v>
      </c>
      <c r="K37" s="3">
        <f t="shared" si="7"/>
        <v>224.4</v>
      </c>
      <c r="L37" s="3">
        <f>'[31]التمام الصباحي'!$X$23*1000</f>
        <v>0</v>
      </c>
      <c r="M37" s="3">
        <f>[31]المبيعات!$L$22</f>
        <v>7232</v>
      </c>
      <c r="N37" s="3">
        <f t="shared" si="12"/>
        <v>39776</v>
      </c>
      <c r="O37" s="3">
        <f t="shared" si="8"/>
        <v>1880.3200000000002</v>
      </c>
      <c r="P37" s="8">
        <f t="shared" si="3"/>
        <v>45372.5</v>
      </c>
      <c r="Q37" s="8">
        <f t="shared" si="4"/>
        <v>2150.4700000000003</v>
      </c>
      <c r="R37" s="3">
        <f t="shared" si="9"/>
        <v>453.72500000000002</v>
      </c>
      <c r="S37" s="32">
        <f>[31]المبيعات!$P$21</f>
        <v>730</v>
      </c>
      <c r="T37" s="12">
        <f t="shared" si="5"/>
        <v>276.27499999999998</v>
      </c>
      <c r="V37"/>
    </row>
    <row r="38" spans="1:22" ht="15.75" thickBot="1" x14ac:dyDescent="0.25">
      <c r="A38" s="5">
        <v>31</v>
      </c>
      <c r="B38" s="6"/>
      <c r="C38" s="6" t="s">
        <v>18</v>
      </c>
      <c r="D38" s="3"/>
      <c r="E38" s="3">
        <f>[32]المبيعات!$C$22</f>
        <v>0</v>
      </c>
      <c r="F38" s="3">
        <f t="shared" si="10"/>
        <v>0</v>
      </c>
      <c r="G38" s="3">
        <f t="shared" si="6"/>
        <v>0</v>
      </c>
      <c r="H38" s="3">
        <f>'[32]التمام الصباحي'!$L$23*1000</f>
        <v>0</v>
      </c>
      <c r="I38" s="3">
        <f>[32]المبيعات!$F$22</f>
        <v>0</v>
      </c>
      <c r="J38" s="3">
        <f t="shared" si="11"/>
        <v>0</v>
      </c>
      <c r="K38" s="3">
        <f t="shared" si="7"/>
        <v>0</v>
      </c>
      <c r="L38" s="3">
        <f>'[32]التمام الصباحي'!$X$23*1000</f>
        <v>0</v>
      </c>
      <c r="M38" s="3">
        <f>[32]المبيعات!$L$22</f>
        <v>0</v>
      </c>
      <c r="N38" s="3">
        <f t="shared" si="12"/>
        <v>0</v>
      </c>
      <c r="O38" s="3">
        <f t="shared" si="8"/>
        <v>0</v>
      </c>
      <c r="P38" s="8">
        <f>F38+J38+N38</f>
        <v>0</v>
      </c>
      <c r="Q38" s="8">
        <f>G38+K38+O38</f>
        <v>0</v>
      </c>
      <c r="R38" s="3">
        <f>(F38+J38+N38)/100</f>
        <v>0</v>
      </c>
      <c r="S38" s="9">
        <f>[32]المبيعات!$P$21</f>
        <v>0</v>
      </c>
      <c r="T38" s="12">
        <f t="shared" si="5"/>
        <v>0</v>
      </c>
      <c r="V38"/>
    </row>
    <row r="39" spans="1:22" ht="15.75" thickBot="1" x14ac:dyDescent="0.25">
      <c r="A39" s="99" t="s">
        <v>19</v>
      </c>
      <c r="B39" s="99"/>
      <c r="C39" s="99"/>
      <c r="D39" s="4">
        <f>SUM(D8:D38)</f>
        <v>17000</v>
      </c>
      <c r="E39" s="4">
        <f t="shared" ref="E39:T39" si="13">SUM(E8:E38)</f>
        <v>12381</v>
      </c>
      <c r="F39" s="4">
        <f t="shared" si="13"/>
        <v>68095.5</v>
      </c>
      <c r="G39" s="4">
        <f t="shared" si="13"/>
        <v>3095.25</v>
      </c>
      <c r="H39" s="4">
        <f t="shared" si="13"/>
        <v>34000</v>
      </c>
      <c r="I39" s="4">
        <f t="shared" si="13"/>
        <v>49678</v>
      </c>
      <c r="J39" s="4">
        <f t="shared" si="13"/>
        <v>335326.5</v>
      </c>
      <c r="K39" s="4">
        <f t="shared" si="13"/>
        <v>16393.740000000002</v>
      </c>
      <c r="L39" s="4">
        <f t="shared" si="13"/>
        <v>272000</v>
      </c>
      <c r="M39" s="4">
        <f t="shared" si="13"/>
        <v>267827</v>
      </c>
      <c r="N39" s="4">
        <f t="shared" si="13"/>
        <v>1473048.5</v>
      </c>
      <c r="O39" s="4">
        <f t="shared" si="13"/>
        <v>69635.020000000019</v>
      </c>
      <c r="P39" s="4">
        <f t="shared" si="13"/>
        <v>1876470.5</v>
      </c>
      <c r="Q39" s="4">
        <f t="shared" si="13"/>
        <v>89124.01</v>
      </c>
      <c r="R39" s="4">
        <f t="shared" si="13"/>
        <v>18764.704999999994</v>
      </c>
      <c r="S39" s="4">
        <f t="shared" si="13"/>
        <v>36800</v>
      </c>
      <c r="T39" s="4">
        <f t="shared" si="13"/>
        <v>18035.295000000006</v>
      </c>
      <c r="V39"/>
    </row>
    <row r="40" spans="1:22" ht="15" thickBot="1" x14ac:dyDescent="0.25">
      <c r="T40" s="11"/>
      <c r="V40"/>
    </row>
    <row r="41" spans="1:22" ht="15.75" thickBot="1" x14ac:dyDescent="0.3">
      <c r="A41" s="104" t="s">
        <v>43</v>
      </c>
      <c r="B41" s="104"/>
      <c r="C41" s="104"/>
      <c r="D41" s="15">
        <f>D8+D9+D10+D11+D12+D13+D14</f>
        <v>0</v>
      </c>
      <c r="E41" s="15">
        <f>E8+E9+E10+E11+E12+E13+E14</f>
        <v>3191</v>
      </c>
      <c r="F41" s="15">
        <f t="shared" ref="F41:T41" si="14">F8+F9+F10+F11+F12+F13+F14</f>
        <v>17550.5</v>
      </c>
      <c r="G41" s="15">
        <f t="shared" si="14"/>
        <v>797.75</v>
      </c>
      <c r="H41" s="15">
        <f t="shared" si="14"/>
        <v>17000</v>
      </c>
      <c r="I41" s="15">
        <f t="shared" si="14"/>
        <v>20212</v>
      </c>
      <c r="J41" s="15">
        <f t="shared" si="14"/>
        <v>136431</v>
      </c>
      <c r="K41" s="15">
        <f t="shared" si="14"/>
        <v>6669.9600000000009</v>
      </c>
      <c r="L41" s="15">
        <f t="shared" si="14"/>
        <v>85000</v>
      </c>
      <c r="M41" s="15">
        <f t="shared" si="14"/>
        <v>65255</v>
      </c>
      <c r="N41" s="15">
        <f t="shared" si="14"/>
        <v>358902.5</v>
      </c>
      <c r="O41" s="15">
        <f t="shared" si="14"/>
        <v>16966.3</v>
      </c>
      <c r="P41" s="15">
        <f t="shared" si="14"/>
        <v>512884</v>
      </c>
      <c r="Q41" s="15">
        <f t="shared" si="14"/>
        <v>24434.01</v>
      </c>
      <c r="R41" s="15">
        <f t="shared" si="14"/>
        <v>5128.8399999999992</v>
      </c>
      <c r="S41" s="15">
        <f t="shared" si="14"/>
        <v>17730</v>
      </c>
      <c r="T41" s="15">
        <f t="shared" si="14"/>
        <v>12601.16</v>
      </c>
      <c r="V41"/>
    </row>
    <row r="42" spans="1:22" ht="15.75" thickBot="1" x14ac:dyDescent="0.3">
      <c r="A42" s="104" t="s">
        <v>44</v>
      </c>
      <c r="B42" s="104"/>
      <c r="C42" s="104"/>
      <c r="D42" s="15">
        <f>D15+D16+D17+D18+D19+D20+D21+D22</f>
        <v>0</v>
      </c>
      <c r="E42" s="15">
        <f t="shared" ref="E42:T42" si="15">E15+E16+E17+E18+E19+E20+E21+E22</f>
        <v>5102</v>
      </c>
      <c r="F42" s="15">
        <f t="shared" si="15"/>
        <v>28061</v>
      </c>
      <c r="G42" s="15">
        <f t="shared" si="15"/>
        <v>1275.5</v>
      </c>
      <c r="H42" s="15">
        <f t="shared" si="15"/>
        <v>17000</v>
      </c>
      <c r="I42" s="15">
        <f t="shared" si="15"/>
        <v>14019</v>
      </c>
      <c r="J42" s="15">
        <f t="shared" si="15"/>
        <v>94628.25</v>
      </c>
      <c r="K42" s="15">
        <f t="shared" si="15"/>
        <v>4626.2699999999995</v>
      </c>
      <c r="L42" s="15">
        <f t="shared" si="15"/>
        <v>68000</v>
      </c>
      <c r="M42" s="15">
        <f t="shared" si="15"/>
        <v>71116</v>
      </c>
      <c r="N42" s="15">
        <f t="shared" si="15"/>
        <v>391138</v>
      </c>
      <c r="O42" s="15">
        <f t="shared" si="15"/>
        <v>18490.16</v>
      </c>
      <c r="P42" s="15">
        <f t="shared" si="15"/>
        <v>513827.25</v>
      </c>
      <c r="Q42" s="15">
        <f t="shared" si="15"/>
        <v>24391.93</v>
      </c>
      <c r="R42" s="15">
        <f t="shared" si="15"/>
        <v>5138.2724999999991</v>
      </c>
      <c r="S42" s="15">
        <f t="shared" si="15"/>
        <v>6410</v>
      </c>
      <c r="T42" s="15">
        <f t="shared" si="15"/>
        <v>1271.7275</v>
      </c>
      <c r="V42"/>
    </row>
    <row r="43" spans="1:22" ht="15.75" thickBot="1" x14ac:dyDescent="0.3">
      <c r="A43" s="104" t="s">
        <v>45</v>
      </c>
      <c r="B43" s="104"/>
      <c r="C43" s="104"/>
      <c r="D43" s="15">
        <f>D23+D24+D25+D26+D27+D28+D29+D30</f>
        <v>0</v>
      </c>
      <c r="E43" s="15">
        <f t="shared" ref="E43:T43" si="16">E23+E24+E25+E26+E27+E28+E29+E30</f>
        <v>2759</v>
      </c>
      <c r="F43" s="15">
        <f t="shared" si="16"/>
        <v>15174.5</v>
      </c>
      <c r="G43" s="15">
        <f t="shared" si="16"/>
        <v>689.75</v>
      </c>
      <c r="H43" s="15">
        <f t="shared" si="16"/>
        <v>0</v>
      </c>
      <c r="I43" s="15">
        <f t="shared" si="16"/>
        <v>9807</v>
      </c>
      <c r="J43" s="15">
        <f t="shared" si="16"/>
        <v>66197.25</v>
      </c>
      <c r="K43" s="15">
        <f t="shared" si="16"/>
        <v>3236.31</v>
      </c>
      <c r="L43" s="15">
        <f t="shared" si="16"/>
        <v>68000</v>
      </c>
      <c r="M43" s="15">
        <f t="shared" si="16"/>
        <v>77970</v>
      </c>
      <c r="N43" s="15">
        <f t="shared" si="16"/>
        <v>428835</v>
      </c>
      <c r="O43" s="15">
        <f t="shared" si="16"/>
        <v>20272.199999999997</v>
      </c>
      <c r="P43" s="15">
        <f t="shared" si="16"/>
        <v>510206.75</v>
      </c>
      <c r="Q43" s="15">
        <f t="shared" si="16"/>
        <v>24198.260000000006</v>
      </c>
      <c r="R43" s="15">
        <f t="shared" si="16"/>
        <v>5102.0674999999992</v>
      </c>
      <c r="S43" s="15">
        <f t="shared" si="16"/>
        <v>6980</v>
      </c>
      <c r="T43" s="15">
        <f t="shared" si="16"/>
        <v>1877.9325000000001</v>
      </c>
      <c r="V43"/>
    </row>
    <row r="44" spans="1:22" ht="15.75" thickBot="1" x14ac:dyDescent="0.3">
      <c r="A44" s="104" t="s">
        <v>46</v>
      </c>
      <c r="B44" s="104"/>
      <c r="C44" s="104"/>
      <c r="D44" s="15">
        <f>D31+D32+D33+D34+D35+D36+D37+D38</f>
        <v>17000</v>
      </c>
      <c r="E44" s="15">
        <f t="shared" ref="E44:T44" si="17">E31+E32+E33+E34+E35+E36+E37+E38</f>
        <v>1329</v>
      </c>
      <c r="F44" s="15">
        <f t="shared" si="17"/>
        <v>7309.5</v>
      </c>
      <c r="G44" s="15">
        <f t="shared" si="17"/>
        <v>332.25</v>
      </c>
      <c r="H44" s="15">
        <f t="shared" si="17"/>
        <v>0</v>
      </c>
      <c r="I44" s="15">
        <f t="shared" si="17"/>
        <v>5640</v>
      </c>
      <c r="J44" s="15">
        <f t="shared" si="17"/>
        <v>38070</v>
      </c>
      <c r="K44" s="15">
        <f t="shared" si="17"/>
        <v>1861.2000000000003</v>
      </c>
      <c r="L44" s="15">
        <f t="shared" si="17"/>
        <v>51000</v>
      </c>
      <c r="M44" s="15">
        <f t="shared" si="17"/>
        <v>53486</v>
      </c>
      <c r="N44" s="15">
        <f t="shared" si="17"/>
        <v>294173</v>
      </c>
      <c r="O44" s="15">
        <f t="shared" si="17"/>
        <v>13906.36</v>
      </c>
      <c r="P44" s="15">
        <f t="shared" si="17"/>
        <v>339552.5</v>
      </c>
      <c r="Q44" s="15">
        <f t="shared" si="17"/>
        <v>16099.810000000001</v>
      </c>
      <c r="R44" s="15">
        <f t="shared" si="17"/>
        <v>3395.5250000000001</v>
      </c>
      <c r="S44" s="15">
        <f t="shared" si="17"/>
        <v>5680</v>
      </c>
      <c r="T44" s="15">
        <f t="shared" si="17"/>
        <v>2284.4749999999999</v>
      </c>
      <c r="V44"/>
    </row>
    <row r="45" spans="1:22" x14ac:dyDescent="0.2">
      <c r="T45" s="11"/>
      <c r="V45"/>
    </row>
    <row r="46" spans="1:22" x14ac:dyDescent="0.2">
      <c r="E46" s="31"/>
      <c r="I46" s="31"/>
      <c r="M46" s="31"/>
      <c r="T46" s="11"/>
      <c r="V46"/>
    </row>
    <row r="47" spans="1:22" ht="15" x14ac:dyDescent="0.25">
      <c r="E47" s="30"/>
      <c r="I47" s="30"/>
      <c r="M47" s="30"/>
      <c r="T47" s="11"/>
      <c r="V47"/>
    </row>
    <row r="48" spans="1:22" x14ac:dyDescent="0.2">
      <c r="T48" s="11"/>
      <c r="V48"/>
    </row>
    <row r="49" spans="5:22" ht="15" x14ac:dyDescent="0.25">
      <c r="E49" s="30"/>
      <c r="I49" s="30"/>
      <c r="M49" s="30"/>
      <c r="T49" s="11"/>
      <c r="V49"/>
    </row>
    <row r="50" spans="5:22" ht="15" x14ac:dyDescent="0.25">
      <c r="J50" s="30"/>
      <c r="T50" s="11"/>
      <c r="V50"/>
    </row>
  </sheetData>
  <mergeCells count="16">
    <mergeCell ref="A41:C41"/>
    <mergeCell ref="A42:C42"/>
    <mergeCell ref="A43:C43"/>
    <mergeCell ref="A44:C44"/>
    <mergeCell ref="T6:T7"/>
    <mergeCell ref="A39:C39"/>
    <mergeCell ref="Q6:Q7"/>
    <mergeCell ref="R6:S6"/>
    <mergeCell ref="J3:K3"/>
    <mergeCell ref="A6:A7"/>
    <mergeCell ref="B6:B7"/>
    <mergeCell ref="C6:C7"/>
    <mergeCell ref="P6:P7"/>
    <mergeCell ref="D6:G6"/>
    <mergeCell ref="H6:K6"/>
    <mergeCell ref="L6:O6"/>
  </mergeCells>
  <conditionalFormatting sqref="T8:T38">
    <cfRule type="cellIs" dxfId="15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R54"/>
  <sheetViews>
    <sheetView rightToLeft="1" zoomScale="77" zoomScaleNormal="77" workbookViewId="0">
      <pane ySplit="7" topLeftCell="A11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18" max="18" width="9" style="11"/>
  </cols>
  <sheetData>
    <row r="3" spans="1:18" ht="23.25" x14ac:dyDescent="0.35">
      <c r="I3" s="135" t="s">
        <v>35</v>
      </c>
      <c r="J3" s="135"/>
    </row>
    <row r="5" spans="1:18" ht="15" thickBot="1" x14ac:dyDescent="0.25"/>
    <row r="6" spans="1:18" ht="15.75" thickBot="1" x14ac:dyDescent="0.25">
      <c r="A6" s="97" t="s">
        <v>0</v>
      </c>
      <c r="B6" s="97" t="s">
        <v>1</v>
      </c>
      <c r="C6" s="97" t="s">
        <v>11</v>
      </c>
      <c r="D6" s="138" t="s">
        <v>3</v>
      </c>
      <c r="E6" s="139"/>
      <c r="F6" s="139"/>
      <c r="G6" s="140"/>
      <c r="H6" s="138" t="s">
        <v>5</v>
      </c>
      <c r="I6" s="139"/>
      <c r="J6" s="139"/>
      <c r="K6" s="140"/>
      <c r="L6" s="136" t="s">
        <v>40</v>
      </c>
      <c r="M6" s="136" t="s">
        <v>41</v>
      </c>
      <c r="N6" s="138" t="s">
        <v>6</v>
      </c>
      <c r="O6" s="140"/>
      <c r="P6" s="134" t="s">
        <v>7</v>
      </c>
      <c r="R6"/>
    </row>
    <row r="7" spans="1:18" ht="31.5" customHeight="1" thickBot="1" x14ac:dyDescent="0.25">
      <c r="A7" s="98"/>
      <c r="B7" s="98"/>
      <c r="C7" s="98"/>
      <c r="D7" s="13" t="s">
        <v>48</v>
      </c>
      <c r="E7" s="1" t="s">
        <v>49</v>
      </c>
      <c r="F7" s="1" t="s">
        <v>8</v>
      </c>
      <c r="G7" s="1" t="s">
        <v>9</v>
      </c>
      <c r="H7" s="13" t="s">
        <v>48</v>
      </c>
      <c r="I7" s="1" t="s">
        <v>49</v>
      </c>
      <c r="J7" s="1" t="s">
        <v>8</v>
      </c>
      <c r="K7" s="1" t="s">
        <v>9</v>
      </c>
      <c r="L7" s="137"/>
      <c r="M7" s="137"/>
      <c r="N7" s="1" t="s">
        <v>10</v>
      </c>
      <c r="O7" s="7" t="s">
        <v>50</v>
      </c>
      <c r="P7" s="134"/>
      <c r="R7"/>
    </row>
    <row r="8" spans="1:18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الصباحي'!$L$24*1000</f>
        <v>0</v>
      </c>
      <c r="E8" s="2">
        <f>[2]المبيعات!$F$23</f>
        <v>3526</v>
      </c>
      <c r="F8" s="3">
        <f t="shared" ref="F8:F23" si="0">E8*6.75</f>
        <v>23800.5</v>
      </c>
      <c r="G8" s="3">
        <f>E8*0.33</f>
        <v>1163.5800000000002</v>
      </c>
      <c r="H8" s="3">
        <f>'[2]التمام الصباحي'!$X$24*1000</f>
        <v>0</v>
      </c>
      <c r="I8" s="2">
        <f>[2]المبيعات!$L$23</f>
        <v>1027</v>
      </c>
      <c r="J8" s="3">
        <f t="shared" ref="J8:J23" si="1">I8*5.5</f>
        <v>5648.5</v>
      </c>
      <c r="K8" s="3">
        <f>I8*0.26</f>
        <v>267.02</v>
      </c>
      <c r="L8" s="8">
        <f t="shared" ref="L8:L37" si="2">F8+J8</f>
        <v>29449</v>
      </c>
      <c r="M8" s="8">
        <f t="shared" ref="M8:M37" si="3">G8+K8</f>
        <v>1430.6000000000001</v>
      </c>
      <c r="N8" s="3">
        <f>(F8+J8)/100</f>
        <v>294.49</v>
      </c>
      <c r="O8" s="32">
        <f>[2]المبيعات!$P$21</f>
        <v>100</v>
      </c>
      <c r="P8" s="12">
        <f t="shared" ref="P8:P38" si="4">O8-N8</f>
        <v>-194.49</v>
      </c>
      <c r="R8"/>
    </row>
    <row r="9" spans="1:18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الصباحي'!$L$24*1000</f>
        <v>34000</v>
      </c>
      <c r="E9" s="2">
        <f>[3]المبيعات!$F$23</f>
        <v>10559</v>
      </c>
      <c r="F9" s="3">
        <f t="shared" si="0"/>
        <v>71273.25</v>
      </c>
      <c r="G9" s="3">
        <f t="shared" ref="G9:G38" si="5">E9*0.33</f>
        <v>3484.4700000000003</v>
      </c>
      <c r="H9" s="3">
        <f>'[3]التمام الصباحي'!$X$24*1000</f>
        <v>17000</v>
      </c>
      <c r="I9" s="2">
        <f>[3]المبيعات!$L$23</f>
        <v>8069</v>
      </c>
      <c r="J9" s="3">
        <f t="shared" si="1"/>
        <v>44379.5</v>
      </c>
      <c r="K9" s="3">
        <f t="shared" ref="K9:K38" si="6">I9*0.26</f>
        <v>2097.94</v>
      </c>
      <c r="L9" s="8">
        <f t="shared" si="2"/>
        <v>115652.75</v>
      </c>
      <c r="M9" s="8">
        <f t="shared" si="3"/>
        <v>5582.41</v>
      </c>
      <c r="N9" s="3">
        <f t="shared" ref="N9:N37" si="7">(F9+J9)/100</f>
        <v>1156.5274999999999</v>
      </c>
      <c r="O9" s="9">
        <f>[3]المبيعات!$P$21</f>
        <v>1290</v>
      </c>
      <c r="P9" s="12">
        <f t="shared" si="4"/>
        <v>133.47250000000008</v>
      </c>
      <c r="R9"/>
    </row>
    <row r="10" spans="1:18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الصباحي'!$L$24*1000</f>
        <v>0</v>
      </c>
      <c r="E10" s="2">
        <f>[4]المبيعات!$F$23</f>
        <v>3232</v>
      </c>
      <c r="F10" s="3">
        <f t="shared" si="0"/>
        <v>21816</v>
      </c>
      <c r="G10" s="3">
        <f t="shared" si="5"/>
        <v>1066.56</v>
      </c>
      <c r="H10" s="3">
        <f>'[4]التمام الصباحي'!$X$24*1000</f>
        <v>0</v>
      </c>
      <c r="I10" s="2">
        <f>[4]المبيعات!$L$23</f>
        <v>4218</v>
      </c>
      <c r="J10" s="3">
        <f t="shared" si="1"/>
        <v>23199</v>
      </c>
      <c r="K10" s="3">
        <f t="shared" si="6"/>
        <v>1096.68</v>
      </c>
      <c r="L10" s="8">
        <f t="shared" si="2"/>
        <v>45015</v>
      </c>
      <c r="M10" s="8">
        <f t="shared" si="3"/>
        <v>2163.2399999999998</v>
      </c>
      <c r="N10" s="3">
        <f t="shared" si="7"/>
        <v>450.15</v>
      </c>
      <c r="O10" s="9">
        <f>[4]المبيعات!$P$21</f>
        <v>920</v>
      </c>
      <c r="P10" s="12">
        <f t="shared" si="4"/>
        <v>469.85</v>
      </c>
      <c r="R10"/>
    </row>
    <row r="11" spans="1:18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الصباحي'!$L$24*1000</f>
        <v>17000</v>
      </c>
      <c r="E11" s="2">
        <f>[5]المبيعات!$F$23</f>
        <v>2920</v>
      </c>
      <c r="F11" s="3">
        <f t="shared" si="0"/>
        <v>19710</v>
      </c>
      <c r="G11" s="3">
        <f t="shared" si="5"/>
        <v>963.6</v>
      </c>
      <c r="H11" s="3">
        <f>'[5]التمام الصباحي'!$X$24*1000</f>
        <v>0</v>
      </c>
      <c r="I11" s="2">
        <f>[5]المبيعات!$L$23</f>
        <v>4202</v>
      </c>
      <c r="J11" s="3">
        <f t="shared" si="1"/>
        <v>23111</v>
      </c>
      <c r="K11" s="3">
        <f t="shared" si="6"/>
        <v>1092.52</v>
      </c>
      <c r="L11" s="8">
        <f t="shared" si="2"/>
        <v>42821</v>
      </c>
      <c r="M11" s="8">
        <f t="shared" si="3"/>
        <v>2056.12</v>
      </c>
      <c r="N11" s="3">
        <f t="shared" si="7"/>
        <v>428.21</v>
      </c>
      <c r="O11" s="9">
        <f>[5]المبيعات!$P$23</f>
        <v>490</v>
      </c>
      <c r="P11" s="12">
        <f t="shared" si="4"/>
        <v>61.79000000000002</v>
      </c>
      <c r="R11"/>
    </row>
    <row r="12" spans="1:18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الصباحي'!$L$24*1000</f>
        <v>0</v>
      </c>
      <c r="E12" s="2">
        <f>[6]المبيعات!$F$23</f>
        <v>4139</v>
      </c>
      <c r="F12" s="3">
        <f t="shared" si="0"/>
        <v>27938.25</v>
      </c>
      <c r="G12" s="3">
        <f t="shared" si="5"/>
        <v>1365.8700000000001</v>
      </c>
      <c r="H12" s="3">
        <f>'[6]التمام الصباحي'!$X$24*1000</f>
        <v>0</v>
      </c>
      <c r="I12" s="2">
        <f>[6]المبيعات!$L$23</f>
        <v>5241</v>
      </c>
      <c r="J12" s="3">
        <f t="shared" si="1"/>
        <v>28825.5</v>
      </c>
      <c r="K12" s="3">
        <f t="shared" si="6"/>
        <v>1362.66</v>
      </c>
      <c r="L12" s="8">
        <f t="shared" si="2"/>
        <v>56763.75</v>
      </c>
      <c r="M12" s="8">
        <f t="shared" si="3"/>
        <v>2728.53</v>
      </c>
      <c r="N12" s="3">
        <f t="shared" si="7"/>
        <v>567.63750000000005</v>
      </c>
      <c r="O12" s="9">
        <f>[6]المبيعات!$P$23</f>
        <v>660</v>
      </c>
      <c r="P12" s="12">
        <f t="shared" si="4"/>
        <v>92.362499999999955</v>
      </c>
      <c r="R12"/>
    </row>
    <row r="13" spans="1:18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الصباحي'!$L$24*1000</f>
        <v>0</v>
      </c>
      <c r="E13" s="2">
        <f>[7]المبيعات!$F$23</f>
        <v>4584</v>
      </c>
      <c r="F13" s="3">
        <f t="shared" si="0"/>
        <v>30942</v>
      </c>
      <c r="G13" s="3">
        <f t="shared" si="5"/>
        <v>1512.72</v>
      </c>
      <c r="H13" s="3">
        <f>'[7]التمام الصباحي'!$X$24*1000</f>
        <v>0</v>
      </c>
      <c r="I13" s="2">
        <f>[7]المبيعات!$L$23</f>
        <v>4191</v>
      </c>
      <c r="J13" s="3">
        <f t="shared" si="1"/>
        <v>23050.5</v>
      </c>
      <c r="K13" s="3">
        <f t="shared" si="6"/>
        <v>1089.6600000000001</v>
      </c>
      <c r="L13" s="8">
        <f t="shared" si="2"/>
        <v>53992.5</v>
      </c>
      <c r="M13" s="8">
        <f t="shared" si="3"/>
        <v>2602.38</v>
      </c>
      <c r="N13" s="3">
        <f t="shared" si="7"/>
        <v>539.92499999999995</v>
      </c>
      <c r="O13" s="9">
        <f>[7]المبيعات!$P$23</f>
        <v>590</v>
      </c>
      <c r="P13" s="12">
        <f t="shared" si="4"/>
        <v>50.075000000000045</v>
      </c>
      <c r="R13"/>
    </row>
    <row r="14" spans="1:18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الصباحي'!$L$24*1000</f>
        <v>0</v>
      </c>
      <c r="E14" s="2">
        <f>[8]المبيعات!$F$23</f>
        <v>6972</v>
      </c>
      <c r="F14" s="3">
        <f t="shared" si="0"/>
        <v>47061</v>
      </c>
      <c r="G14" s="3">
        <f t="shared" si="5"/>
        <v>2300.7600000000002</v>
      </c>
      <c r="H14" s="3">
        <f>'[8]التمام الصباحي'!$X$24*1000</f>
        <v>34000</v>
      </c>
      <c r="I14" s="2">
        <f>[8]المبيعات!$L$23</f>
        <v>8564</v>
      </c>
      <c r="J14" s="3">
        <f t="shared" si="1"/>
        <v>47102</v>
      </c>
      <c r="K14" s="3">
        <f t="shared" si="6"/>
        <v>2226.64</v>
      </c>
      <c r="L14" s="8">
        <f t="shared" si="2"/>
        <v>94163</v>
      </c>
      <c r="M14" s="8">
        <f t="shared" si="3"/>
        <v>4527.3999999999996</v>
      </c>
      <c r="N14" s="3">
        <f t="shared" si="7"/>
        <v>941.63</v>
      </c>
      <c r="O14" s="9">
        <f>[8]المبيعات!$P$23</f>
        <v>1040</v>
      </c>
      <c r="P14" s="12">
        <f t="shared" si="4"/>
        <v>98.37</v>
      </c>
      <c r="R14"/>
    </row>
    <row r="15" spans="1:18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الصباحي'!$L$24*1000</f>
        <v>0</v>
      </c>
      <c r="E15" s="2">
        <f>[9]المبيعات!$F$23</f>
        <v>5422</v>
      </c>
      <c r="F15" s="3">
        <f t="shared" si="0"/>
        <v>36598.5</v>
      </c>
      <c r="G15" s="3">
        <f t="shared" si="5"/>
        <v>1789.26</v>
      </c>
      <c r="H15" s="3">
        <f>'[9]التمام الصباحي'!$X$24*1000</f>
        <v>0</v>
      </c>
      <c r="I15" s="2">
        <f>[9]المبيعات!$L$23</f>
        <v>5199</v>
      </c>
      <c r="J15" s="3">
        <f t="shared" si="1"/>
        <v>28594.5</v>
      </c>
      <c r="K15" s="3">
        <f t="shared" si="6"/>
        <v>1351.74</v>
      </c>
      <c r="L15" s="8">
        <f t="shared" si="2"/>
        <v>65193</v>
      </c>
      <c r="M15" s="8">
        <f t="shared" si="3"/>
        <v>3141</v>
      </c>
      <c r="N15" s="3">
        <f t="shared" si="7"/>
        <v>651.92999999999995</v>
      </c>
      <c r="O15" s="9">
        <f>[9]المبيعات!$P$23</f>
        <v>730</v>
      </c>
      <c r="P15" s="12">
        <f t="shared" si="4"/>
        <v>78.07000000000005</v>
      </c>
      <c r="R15"/>
    </row>
    <row r="16" spans="1:18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الصباحي'!$L$24*1000</f>
        <v>0</v>
      </c>
      <c r="E16" s="2">
        <f>[10]المبيعات!$F$23</f>
        <v>3277</v>
      </c>
      <c r="F16" s="3">
        <f t="shared" si="0"/>
        <v>22119.75</v>
      </c>
      <c r="G16" s="3">
        <f t="shared" si="5"/>
        <v>1081.4100000000001</v>
      </c>
      <c r="H16" s="3">
        <f>'[10]التمام الصباحي'!$X$24*1000</f>
        <v>0</v>
      </c>
      <c r="I16" s="2">
        <f>[10]المبيعات!$L$23</f>
        <v>3709</v>
      </c>
      <c r="J16" s="3">
        <f t="shared" si="1"/>
        <v>20399.5</v>
      </c>
      <c r="K16" s="3">
        <f t="shared" si="6"/>
        <v>964.34</v>
      </c>
      <c r="L16" s="8">
        <f t="shared" si="2"/>
        <v>42519.25</v>
      </c>
      <c r="M16" s="8">
        <f t="shared" si="3"/>
        <v>2045.75</v>
      </c>
      <c r="N16" s="3">
        <f t="shared" si="7"/>
        <v>425.1925</v>
      </c>
      <c r="O16" s="9">
        <f>[10]المبيعات!$P$23</f>
        <v>490</v>
      </c>
      <c r="P16" s="12">
        <f t="shared" si="4"/>
        <v>64.807500000000005</v>
      </c>
      <c r="R16"/>
    </row>
    <row r="17" spans="1:18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الصباحي'!$L$24*1000</f>
        <v>17000</v>
      </c>
      <c r="E17" s="2">
        <f>[11]المبيعات!$F$23</f>
        <v>2645</v>
      </c>
      <c r="F17" s="3">
        <f t="shared" si="0"/>
        <v>17853.75</v>
      </c>
      <c r="G17" s="3">
        <f t="shared" si="5"/>
        <v>872.85</v>
      </c>
      <c r="H17" s="3">
        <f>'[11]التمام الصباحي'!$X$24*1000</f>
        <v>17000</v>
      </c>
      <c r="I17" s="2">
        <f>[11]المبيعات!$L$23</f>
        <v>4734</v>
      </c>
      <c r="J17" s="3">
        <f t="shared" si="1"/>
        <v>26037</v>
      </c>
      <c r="K17" s="3">
        <f t="shared" si="6"/>
        <v>1230.8400000000001</v>
      </c>
      <c r="L17" s="8">
        <f t="shared" si="2"/>
        <v>43890.75</v>
      </c>
      <c r="M17" s="8">
        <f t="shared" si="3"/>
        <v>2103.69</v>
      </c>
      <c r="N17" s="3">
        <f t="shared" si="7"/>
        <v>438.90750000000003</v>
      </c>
      <c r="O17" s="9">
        <f>[11]المبيعات!$P$23</f>
        <v>500</v>
      </c>
      <c r="P17" s="12">
        <f t="shared" si="4"/>
        <v>61.092499999999973</v>
      </c>
      <c r="R17"/>
    </row>
    <row r="18" spans="1:18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الصباحي'!$L$24*1000</f>
        <v>0</v>
      </c>
      <c r="E18" s="2">
        <f>[12]المبيعات!$F$23</f>
        <v>2462</v>
      </c>
      <c r="F18" s="3">
        <f t="shared" si="0"/>
        <v>16618.5</v>
      </c>
      <c r="G18" s="3">
        <f t="shared" si="5"/>
        <v>812.46</v>
      </c>
      <c r="H18" s="3">
        <f>'[12]التمام الصباحي'!$X$24*1000</f>
        <v>0</v>
      </c>
      <c r="I18" s="2">
        <f>[12]المبيعات!$L$23</f>
        <v>9299</v>
      </c>
      <c r="J18" s="3">
        <f t="shared" si="1"/>
        <v>51144.5</v>
      </c>
      <c r="K18" s="3">
        <f t="shared" si="6"/>
        <v>2417.7400000000002</v>
      </c>
      <c r="L18" s="8">
        <f t="shared" si="2"/>
        <v>67763</v>
      </c>
      <c r="M18" s="8">
        <f t="shared" si="3"/>
        <v>3230.2000000000003</v>
      </c>
      <c r="N18" s="3">
        <f t="shared" si="7"/>
        <v>677.63</v>
      </c>
      <c r="O18" s="9">
        <f>[12]المبيعات!$P$23</f>
        <v>900</v>
      </c>
      <c r="P18" s="12">
        <f t="shared" si="4"/>
        <v>222.37</v>
      </c>
      <c r="R18"/>
    </row>
    <row r="19" spans="1:18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الصباحي'!$L$24*1000</f>
        <v>0</v>
      </c>
      <c r="E19" s="2">
        <f>[13]المبيعات!$F$23</f>
        <v>3552</v>
      </c>
      <c r="F19" s="3">
        <f t="shared" si="0"/>
        <v>23976</v>
      </c>
      <c r="G19" s="3">
        <f t="shared" si="5"/>
        <v>1172.1600000000001</v>
      </c>
      <c r="H19" s="3">
        <f>'[13]التمام الصباحي'!$X$24*1000</f>
        <v>0</v>
      </c>
      <c r="I19" s="2">
        <f>[13]المبيعات!$L$23</f>
        <v>4071</v>
      </c>
      <c r="J19" s="3">
        <f t="shared" si="1"/>
        <v>22390.5</v>
      </c>
      <c r="K19" s="3">
        <f t="shared" si="6"/>
        <v>1058.46</v>
      </c>
      <c r="L19" s="8">
        <f t="shared" si="2"/>
        <v>46366.5</v>
      </c>
      <c r="M19" s="8">
        <f t="shared" si="3"/>
        <v>2230.62</v>
      </c>
      <c r="N19" s="3">
        <f t="shared" si="7"/>
        <v>463.66500000000002</v>
      </c>
      <c r="O19" s="9">
        <f>[13]المبيعات!$P$23</f>
        <v>520</v>
      </c>
      <c r="P19" s="12">
        <f t="shared" si="4"/>
        <v>56.33499999999998</v>
      </c>
      <c r="R19"/>
    </row>
    <row r="20" spans="1:18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الصباحي'!$L$24*1000</f>
        <v>0</v>
      </c>
      <c r="E20" s="2">
        <f>[14]المبيعات!$F$23</f>
        <v>4242</v>
      </c>
      <c r="F20" s="3">
        <f t="shared" si="0"/>
        <v>28633.5</v>
      </c>
      <c r="G20" s="3">
        <f t="shared" si="5"/>
        <v>1399.8600000000001</v>
      </c>
      <c r="H20" s="3">
        <f>'[14]التمام الصباحي'!$X$24*1000</f>
        <v>0</v>
      </c>
      <c r="I20" s="2">
        <f>[14]المبيعات!$L$23</f>
        <v>5026</v>
      </c>
      <c r="J20" s="3">
        <f t="shared" si="1"/>
        <v>27643</v>
      </c>
      <c r="K20" s="3">
        <f t="shared" si="6"/>
        <v>1306.76</v>
      </c>
      <c r="L20" s="8">
        <f t="shared" si="2"/>
        <v>56276.5</v>
      </c>
      <c r="M20" s="8">
        <f t="shared" si="3"/>
        <v>2706.62</v>
      </c>
      <c r="N20" s="3">
        <f t="shared" si="7"/>
        <v>562.76499999999999</v>
      </c>
      <c r="O20" s="9">
        <f>[14]المبيعات!$P$23</f>
        <v>560</v>
      </c>
      <c r="P20" s="12">
        <f t="shared" si="4"/>
        <v>-2.7649999999999864</v>
      </c>
      <c r="R20"/>
    </row>
    <row r="21" spans="1:18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الصباحي'!$L$24*1000</f>
        <v>17000</v>
      </c>
      <c r="E21" s="2">
        <f>[15]المبيعات!$F$23</f>
        <v>0</v>
      </c>
      <c r="F21" s="3">
        <f t="shared" si="0"/>
        <v>0</v>
      </c>
      <c r="G21" s="3">
        <f t="shared" si="5"/>
        <v>0</v>
      </c>
      <c r="H21" s="3">
        <f>'[15]التمام الصباحي'!$X$24*1000</f>
        <v>17000</v>
      </c>
      <c r="I21" s="2">
        <f>[15]المبيعات!$L$23</f>
        <v>0</v>
      </c>
      <c r="J21" s="3">
        <f t="shared" si="1"/>
        <v>0</v>
      </c>
      <c r="K21" s="3">
        <f t="shared" si="6"/>
        <v>0</v>
      </c>
      <c r="L21" s="8">
        <f t="shared" si="2"/>
        <v>0</v>
      </c>
      <c r="M21" s="8">
        <f t="shared" si="3"/>
        <v>0</v>
      </c>
      <c r="N21" s="3">
        <f t="shared" si="7"/>
        <v>0</v>
      </c>
      <c r="O21" s="9">
        <f>[15]المبيعات!$P$23</f>
        <v>0</v>
      </c>
      <c r="P21" s="12">
        <f t="shared" si="4"/>
        <v>0</v>
      </c>
      <c r="R21"/>
    </row>
    <row r="22" spans="1:18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الصباحي'!$L$24*1000</f>
        <v>0</v>
      </c>
      <c r="E22" s="2">
        <f>[16]المبيعات!$F$23</f>
        <v>3387</v>
      </c>
      <c r="F22" s="3">
        <f t="shared" si="0"/>
        <v>22862.25</v>
      </c>
      <c r="G22" s="3">
        <f t="shared" si="5"/>
        <v>1117.71</v>
      </c>
      <c r="H22" s="3">
        <f>'[16]التمام الصباحي'!$X$24*1000</f>
        <v>0</v>
      </c>
      <c r="I22" s="2">
        <f>[16]المبيعات!$L$23</f>
        <v>8626</v>
      </c>
      <c r="J22" s="3">
        <f t="shared" si="1"/>
        <v>47443</v>
      </c>
      <c r="K22" s="3">
        <f t="shared" si="6"/>
        <v>2242.7600000000002</v>
      </c>
      <c r="L22" s="8">
        <f t="shared" si="2"/>
        <v>70305.25</v>
      </c>
      <c r="M22" s="8">
        <f t="shared" si="3"/>
        <v>3360.4700000000003</v>
      </c>
      <c r="N22" s="3">
        <f t="shared" si="7"/>
        <v>703.05250000000001</v>
      </c>
      <c r="O22" s="9">
        <f>[16]المبيعات!$P$23</f>
        <v>780</v>
      </c>
      <c r="P22" s="12">
        <f t="shared" si="4"/>
        <v>76.947499999999991</v>
      </c>
      <c r="R22"/>
    </row>
    <row r="23" spans="1:18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الصباحي'!$L$24*1000</f>
        <v>17000</v>
      </c>
      <c r="E23" s="2">
        <f>[17]المبيعات!$F$23</f>
        <v>2666</v>
      </c>
      <c r="F23" s="3">
        <f t="shared" si="0"/>
        <v>17995.5</v>
      </c>
      <c r="G23" s="3">
        <f t="shared" si="5"/>
        <v>879.78000000000009</v>
      </c>
      <c r="H23" s="3">
        <f>'[17]التمام الصباحي'!$X$24*1000</f>
        <v>17000</v>
      </c>
      <c r="I23" s="2">
        <f>[17]المبيعات!$L$23</f>
        <v>4550</v>
      </c>
      <c r="J23" s="3">
        <f t="shared" si="1"/>
        <v>25025</v>
      </c>
      <c r="K23" s="3">
        <f t="shared" si="6"/>
        <v>1183</v>
      </c>
      <c r="L23" s="8">
        <f t="shared" si="2"/>
        <v>43020.5</v>
      </c>
      <c r="M23" s="8">
        <f t="shared" si="3"/>
        <v>2062.7800000000002</v>
      </c>
      <c r="N23" s="3">
        <f t="shared" si="7"/>
        <v>430.20499999999998</v>
      </c>
      <c r="O23" s="9">
        <f>[17]المبيعات!$P$23</f>
        <v>420</v>
      </c>
      <c r="P23" s="12">
        <f t="shared" si="4"/>
        <v>-10.204999999999984</v>
      </c>
      <c r="R23"/>
    </row>
    <row r="24" spans="1:18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الصباحي'!$L$24*1000</f>
        <v>0</v>
      </c>
      <c r="E24" s="3">
        <f>[18]المبيعات!$F$23</f>
        <v>1913</v>
      </c>
      <c r="F24" s="3">
        <f>E24*6.75</f>
        <v>12912.75</v>
      </c>
      <c r="G24" s="3">
        <f t="shared" si="5"/>
        <v>631.29000000000008</v>
      </c>
      <c r="H24" s="3">
        <f>'[18]التمام الصباحي'!$X$24*1000</f>
        <v>0</v>
      </c>
      <c r="I24" s="3">
        <f>[18]المبيعات!$L$23</f>
        <v>2856</v>
      </c>
      <c r="J24" s="3">
        <f>I24*5.5</f>
        <v>15708</v>
      </c>
      <c r="K24" s="3">
        <f t="shared" si="6"/>
        <v>742.56000000000006</v>
      </c>
      <c r="L24" s="8">
        <f t="shared" si="2"/>
        <v>28620.75</v>
      </c>
      <c r="M24" s="8">
        <f t="shared" si="3"/>
        <v>1373.8500000000001</v>
      </c>
      <c r="N24" s="3">
        <f t="shared" si="7"/>
        <v>286.20749999999998</v>
      </c>
      <c r="O24" s="9">
        <f>[18]المبيعات!$P$23</f>
        <v>309</v>
      </c>
      <c r="P24" s="12">
        <f t="shared" si="4"/>
        <v>22.792500000000018</v>
      </c>
      <c r="R24"/>
    </row>
    <row r="25" spans="1:18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الصباحي'!$L$24*1000</f>
        <v>0</v>
      </c>
      <c r="E25" s="3">
        <f>[19]المبيعات!$F$23</f>
        <v>2158</v>
      </c>
      <c r="F25" s="3">
        <f t="shared" ref="F25:F38" si="8">E25*6.75</f>
        <v>14566.5</v>
      </c>
      <c r="G25" s="3">
        <f t="shared" si="5"/>
        <v>712.14</v>
      </c>
      <c r="H25" s="3">
        <f>'[19]التمام الصباحي'!$X$24*1000</f>
        <v>17000</v>
      </c>
      <c r="I25" s="3">
        <f>[19]المبيعات!$L$23</f>
        <v>5112</v>
      </c>
      <c r="J25" s="3">
        <f t="shared" ref="J25:J38" si="9">I25*5.5</f>
        <v>28116</v>
      </c>
      <c r="K25" s="3">
        <f t="shared" si="6"/>
        <v>1329.1200000000001</v>
      </c>
      <c r="L25" s="8">
        <f t="shared" si="2"/>
        <v>42682.5</v>
      </c>
      <c r="M25" s="8">
        <f t="shared" si="3"/>
        <v>2041.2600000000002</v>
      </c>
      <c r="N25" s="3">
        <f t="shared" si="7"/>
        <v>426.82499999999999</v>
      </c>
      <c r="O25" s="9">
        <f>[19]المبيعات!$P$23</f>
        <v>400</v>
      </c>
      <c r="P25" s="12">
        <f t="shared" si="4"/>
        <v>-26.824999999999989</v>
      </c>
      <c r="R25"/>
    </row>
    <row r="26" spans="1:18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الصباحي'!$L$24*1000</f>
        <v>0</v>
      </c>
      <c r="E26" s="3">
        <f>[20]المبيعات!$F$23</f>
        <v>2150</v>
      </c>
      <c r="F26" s="3">
        <f t="shared" si="8"/>
        <v>14512.5</v>
      </c>
      <c r="G26" s="3">
        <f t="shared" si="5"/>
        <v>709.5</v>
      </c>
      <c r="H26" s="3">
        <f>'[20]التمام الصباحي'!$X$24*1000</f>
        <v>0</v>
      </c>
      <c r="I26" s="3">
        <f>[20]المبيعات!$L$23</f>
        <v>5495</v>
      </c>
      <c r="J26" s="3">
        <f t="shared" si="9"/>
        <v>30222.5</v>
      </c>
      <c r="K26" s="3">
        <f t="shared" si="6"/>
        <v>1428.7</v>
      </c>
      <c r="L26" s="8">
        <f t="shared" si="2"/>
        <v>44735</v>
      </c>
      <c r="M26" s="8">
        <f t="shared" si="3"/>
        <v>2138.1999999999998</v>
      </c>
      <c r="N26" s="3">
        <f t="shared" si="7"/>
        <v>447.35</v>
      </c>
      <c r="O26" s="9">
        <f>[20]المبيعات!$P$23</f>
        <v>480</v>
      </c>
      <c r="P26" s="12">
        <f t="shared" si="4"/>
        <v>32.649999999999977</v>
      </c>
      <c r="R26"/>
    </row>
    <row r="27" spans="1:18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الصباحي'!$L$24*1000</f>
        <v>0</v>
      </c>
      <c r="E27" s="3">
        <f>[21]المبيعات!$F$23</f>
        <v>2309</v>
      </c>
      <c r="F27" s="3">
        <f t="shared" si="8"/>
        <v>15585.75</v>
      </c>
      <c r="G27" s="3">
        <f t="shared" si="5"/>
        <v>761.97</v>
      </c>
      <c r="H27" s="3">
        <f>'[21]التمام الصباحي'!$X$24*1000</f>
        <v>0</v>
      </c>
      <c r="I27" s="3">
        <f>[21]المبيعات!$L$23</f>
        <v>3375</v>
      </c>
      <c r="J27" s="3">
        <f t="shared" si="9"/>
        <v>18562.5</v>
      </c>
      <c r="K27" s="3">
        <f t="shared" si="6"/>
        <v>877.5</v>
      </c>
      <c r="L27" s="8">
        <f t="shared" si="2"/>
        <v>34148.25</v>
      </c>
      <c r="M27" s="8">
        <f t="shared" si="3"/>
        <v>1639.47</v>
      </c>
      <c r="N27" s="3">
        <f t="shared" si="7"/>
        <v>341.48250000000002</v>
      </c>
      <c r="O27" s="9">
        <f>[21]المبيعات!$P$23</f>
        <v>370</v>
      </c>
      <c r="P27" s="12">
        <f t="shared" si="4"/>
        <v>28.517499999999984</v>
      </c>
      <c r="R27"/>
    </row>
    <row r="28" spans="1:18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الصباحي'!$L$24*1000</f>
        <v>17000</v>
      </c>
      <c r="E28" s="3">
        <f>[22]المبيعات!$F$23</f>
        <v>3562</v>
      </c>
      <c r="F28" s="3">
        <f t="shared" si="8"/>
        <v>24043.5</v>
      </c>
      <c r="G28" s="3">
        <f t="shared" si="5"/>
        <v>1175.46</v>
      </c>
      <c r="H28" s="3">
        <f>'[22]التمام الصباحي'!$X$24*1000</f>
        <v>17000</v>
      </c>
      <c r="I28" s="3">
        <f>[22]المبيعات!$L$23</f>
        <v>6211</v>
      </c>
      <c r="J28" s="3">
        <f t="shared" si="9"/>
        <v>34160.5</v>
      </c>
      <c r="K28" s="3">
        <f t="shared" si="6"/>
        <v>1614.8600000000001</v>
      </c>
      <c r="L28" s="8">
        <f t="shared" si="2"/>
        <v>58204</v>
      </c>
      <c r="M28" s="8">
        <f t="shared" si="3"/>
        <v>2790.32</v>
      </c>
      <c r="N28" s="3">
        <f t="shared" si="7"/>
        <v>582.04</v>
      </c>
      <c r="O28" s="9">
        <f>[22]المبيعات!$P$23</f>
        <v>640</v>
      </c>
      <c r="P28" s="12">
        <f t="shared" si="4"/>
        <v>57.960000000000036</v>
      </c>
      <c r="R28"/>
    </row>
    <row r="29" spans="1:18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الصباحي'!$L$24*1000</f>
        <v>0</v>
      </c>
      <c r="E29" s="3">
        <f>[23]المبيعات!$F$23</f>
        <v>2688</v>
      </c>
      <c r="F29" s="3">
        <f t="shared" si="8"/>
        <v>18144</v>
      </c>
      <c r="G29" s="3">
        <f t="shared" si="5"/>
        <v>887.04000000000008</v>
      </c>
      <c r="H29" s="3">
        <f>'[23]التمام الصباحي'!$X$24*1000</f>
        <v>0</v>
      </c>
      <c r="I29" s="3">
        <f>[23]المبيعات!$L$23</f>
        <v>3389</v>
      </c>
      <c r="J29" s="3">
        <f t="shared" si="9"/>
        <v>18639.5</v>
      </c>
      <c r="K29" s="3">
        <f t="shared" si="6"/>
        <v>881.14</v>
      </c>
      <c r="L29" s="8">
        <f t="shared" si="2"/>
        <v>36783.5</v>
      </c>
      <c r="M29" s="8">
        <f t="shared" si="3"/>
        <v>1768.18</v>
      </c>
      <c r="N29" s="3">
        <f t="shared" si="7"/>
        <v>367.83499999999998</v>
      </c>
      <c r="O29" s="9">
        <f>[23]المبيعات!$P$23</f>
        <v>400</v>
      </c>
      <c r="P29" s="12">
        <f t="shared" si="4"/>
        <v>32.16500000000002</v>
      </c>
      <c r="R29"/>
    </row>
    <row r="30" spans="1:18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الصباحي'!$L$24*1000</f>
        <v>0</v>
      </c>
      <c r="E30" s="3">
        <f>[24]المبيعات!$F$23</f>
        <v>1373</v>
      </c>
      <c r="F30" s="3">
        <f t="shared" si="8"/>
        <v>9267.75</v>
      </c>
      <c r="G30" s="3">
        <f t="shared" si="5"/>
        <v>453.09000000000003</v>
      </c>
      <c r="H30" s="3">
        <f>'[24]التمام الصباحي'!$X$24*1000</f>
        <v>0</v>
      </c>
      <c r="I30" s="3">
        <f>[24]المبيعات!$L$23</f>
        <v>4177</v>
      </c>
      <c r="J30" s="3">
        <f t="shared" si="9"/>
        <v>22973.5</v>
      </c>
      <c r="K30" s="3">
        <f t="shared" si="6"/>
        <v>1086.02</v>
      </c>
      <c r="L30" s="8">
        <f t="shared" si="2"/>
        <v>32241.25</v>
      </c>
      <c r="M30" s="8">
        <f t="shared" si="3"/>
        <v>1539.1100000000001</v>
      </c>
      <c r="N30" s="3">
        <f t="shared" si="7"/>
        <v>322.41250000000002</v>
      </c>
      <c r="O30" s="9">
        <f>[24]المبيعات!$P$23</f>
        <v>370</v>
      </c>
      <c r="P30" s="12">
        <f t="shared" si="4"/>
        <v>47.587499999999977</v>
      </c>
      <c r="R30"/>
    </row>
    <row r="31" spans="1:18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الصباحي'!$L$24*1000</f>
        <v>0</v>
      </c>
      <c r="E31" s="3">
        <f>[25]المبيعات!$F$23</f>
        <v>1449</v>
      </c>
      <c r="F31" s="3">
        <f t="shared" si="8"/>
        <v>9780.75</v>
      </c>
      <c r="G31" s="3">
        <f t="shared" si="5"/>
        <v>478.17</v>
      </c>
      <c r="H31" s="3">
        <f>'[25]التمام الصباحي'!$X$24*1000</f>
        <v>0</v>
      </c>
      <c r="I31" s="3">
        <f>[25]المبيعات!$L$23</f>
        <v>8627</v>
      </c>
      <c r="J31" s="3">
        <f t="shared" si="9"/>
        <v>47448.5</v>
      </c>
      <c r="K31" s="3">
        <f t="shared" si="6"/>
        <v>2243.02</v>
      </c>
      <c r="L31" s="8">
        <f t="shared" si="2"/>
        <v>57229.25</v>
      </c>
      <c r="M31" s="8">
        <f t="shared" si="3"/>
        <v>2721.19</v>
      </c>
      <c r="N31" s="3">
        <f t="shared" si="7"/>
        <v>572.29250000000002</v>
      </c>
      <c r="O31" s="9">
        <f>[25]المبيعات!$P$23</f>
        <v>650</v>
      </c>
      <c r="P31" s="12">
        <f t="shared" si="4"/>
        <v>77.707499999999982</v>
      </c>
      <c r="R31"/>
    </row>
    <row r="32" spans="1:18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الصباحي'!$L$24*1000</f>
        <v>17000</v>
      </c>
      <c r="E32" s="3">
        <f>[26]المبيعات!$F$23</f>
        <v>1344</v>
      </c>
      <c r="F32" s="3">
        <f t="shared" si="8"/>
        <v>9072</v>
      </c>
      <c r="G32" s="3">
        <f t="shared" si="5"/>
        <v>443.52000000000004</v>
      </c>
      <c r="H32" s="3">
        <f>'[26]التمام الصباحي'!$X$24*1000</f>
        <v>0</v>
      </c>
      <c r="I32" s="3">
        <f>[26]المبيعات!$L$23</f>
        <v>4269</v>
      </c>
      <c r="J32" s="3">
        <f t="shared" si="9"/>
        <v>23479.5</v>
      </c>
      <c r="K32" s="3">
        <f t="shared" si="6"/>
        <v>1109.94</v>
      </c>
      <c r="L32" s="8">
        <f t="shared" si="2"/>
        <v>32551.5</v>
      </c>
      <c r="M32" s="8">
        <f t="shared" si="3"/>
        <v>1553.46</v>
      </c>
      <c r="N32" s="3">
        <f t="shared" si="7"/>
        <v>325.51499999999999</v>
      </c>
      <c r="O32" s="9">
        <f>[26]المبيعات!$P$23</f>
        <v>370</v>
      </c>
      <c r="P32" s="12">
        <f t="shared" si="4"/>
        <v>44.485000000000014</v>
      </c>
      <c r="R32"/>
    </row>
    <row r="33" spans="1:18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الصباحي'!$L$24*1000</f>
        <v>0</v>
      </c>
      <c r="E33" s="3">
        <f>[27]المبيعات!$F$23</f>
        <v>1383</v>
      </c>
      <c r="F33" s="3">
        <f t="shared" si="8"/>
        <v>9335.25</v>
      </c>
      <c r="G33" s="3">
        <f t="shared" si="5"/>
        <v>456.39000000000004</v>
      </c>
      <c r="H33" s="3">
        <f>'[27]التمام الصباحي'!$X$24*1000</f>
        <v>0</v>
      </c>
      <c r="I33" s="3">
        <f>[27]المبيعات!$L$23</f>
        <v>5826</v>
      </c>
      <c r="J33" s="3">
        <f t="shared" si="9"/>
        <v>32043</v>
      </c>
      <c r="K33" s="3">
        <f t="shared" si="6"/>
        <v>1514.76</v>
      </c>
      <c r="L33" s="8">
        <f t="shared" si="2"/>
        <v>41378.25</v>
      </c>
      <c r="M33" s="8">
        <f t="shared" si="3"/>
        <v>1971.15</v>
      </c>
      <c r="N33" s="3">
        <f t="shared" si="7"/>
        <v>413.78250000000003</v>
      </c>
      <c r="O33" s="9">
        <f>[27]المبيعات!$P$23</f>
        <v>450</v>
      </c>
      <c r="P33" s="12">
        <f t="shared" si="4"/>
        <v>36.217499999999973</v>
      </c>
      <c r="R33"/>
    </row>
    <row r="34" spans="1:18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الصباحي'!$L$24*1000</f>
        <v>0</v>
      </c>
      <c r="E34" s="3">
        <f>[28]المبيعات!$F$23</f>
        <v>1272</v>
      </c>
      <c r="F34" s="3">
        <f t="shared" si="8"/>
        <v>8586</v>
      </c>
      <c r="G34" s="3">
        <f t="shared" si="5"/>
        <v>419.76000000000005</v>
      </c>
      <c r="H34" s="3">
        <f>'[28]التمام الصباحي'!$X$24*1000</f>
        <v>17000</v>
      </c>
      <c r="I34" s="3">
        <f>[28]المبيعات!$L$23</f>
        <v>4824</v>
      </c>
      <c r="J34" s="3">
        <f t="shared" si="9"/>
        <v>26532</v>
      </c>
      <c r="K34" s="3">
        <f t="shared" si="6"/>
        <v>1254.24</v>
      </c>
      <c r="L34" s="8">
        <f t="shared" si="2"/>
        <v>35118</v>
      </c>
      <c r="M34" s="8">
        <f t="shared" si="3"/>
        <v>1674</v>
      </c>
      <c r="N34" s="3">
        <f t="shared" si="7"/>
        <v>351.18</v>
      </c>
      <c r="O34" s="9">
        <f>[28]المبيعات!$P$23</f>
        <v>350</v>
      </c>
      <c r="P34" s="12">
        <f t="shared" si="4"/>
        <v>-1.1800000000000068</v>
      </c>
      <c r="R34"/>
    </row>
    <row r="35" spans="1:18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الصباحي'!$L$24*1000</f>
        <v>0</v>
      </c>
      <c r="E35" s="3">
        <f>[29]المبيعات!$F$23</f>
        <v>1412</v>
      </c>
      <c r="F35" s="3">
        <f t="shared" si="8"/>
        <v>9531</v>
      </c>
      <c r="G35" s="3">
        <f t="shared" si="5"/>
        <v>465.96000000000004</v>
      </c>
      <c r="H35" s="3">
        <f>'[29]التمام الصباحي'!$X$24*1000</f>
        <v>0</v>
      </c>
      <c r="I35" s="3">
        <f>[29]المبيعات!$L$23</f>
        <v>2975</v>
      </c>
      <c r="J35" s="3">
        <f t="shared" si="9"/>
        <v>16362.5</v>
      </c>
      <c r="K35" s="3">
        <f t="shared" si="6"/>
        <v>773.5</v>
      </c>
      <c r="L35" s="8">
        <f t="shared" si="2"/>
        <v>25893.5</v>
      </c>
      <c r="M35" s="8">
        <f t="shared" si="3"/>
        <v>1239.46</v>
      </c>
      <c r="N35" s="3">
        <f t="shared" si="7"/>
        <v>258.935</v>
      </c>
      <c r="O35" s="9">
        <f>[29]المبيعات!$P$23</f>
        <v>300</v>
      </c>
      <c r="P35" s="12">
        <f t="shared" si="4"/>
        <v>41.064999999999998</v>
      </c>
      <c r="R35"/>
    </row>
    <row r="36" spans="1:18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الصباحي'!$L$24*1000</f>
        <v>0</v>
      </c>
      <c r="E36" s="3">
        <f>[30]المبيعات!$F$23</f>
        <v>1306</v>
      </c>
      <c r="F36" s="3">
        <f t="shared" si="8"/>
        <v>8815.5</v>
      </c>
      <c r="G36" s="3">
        <f t="shared" si="5"/>
        <v>430.98</v>
      </c>
      <c r="H36" s="3">
        <f>'[30]التمام الصباحي'!$X$24*1000</f>
        <v>0</v>
      </c>
      <c r="I36" s="3">
        <f>[30]المبيعات!$L$23</f>
        <v>6470</v>
      </c>
      <c r="J36" s="3">
        <f t="shared" si="9"/>
        <v>35585</v>
      </c>
      <c r="K36" s="3">
        <f t="shared" si="6"/>
        <v>1682.2</v>
      </c>
      <c r="L36" s="8">
        <f t="shared" si="2"/>
        <v>44400.5</v>
      </c>
      <c r="M36" s="8">
        <f t="shared" si="3"/>
        <v>2113.1800000000003</v>
      </c>
      <c r="N36" s="3">
        <f t="shared" si="7"/>
        <v>444.005</v>
      </c>
      <c r="O36" s="9">
        <f>[30]المبيعات!$P$23</f>
        <v>480</v>
      </c>
      <c r="P36" s="12">
        <f t="shared" si="4"/>
        <v>35.995000000000005</v>
      </c>
      <c r="R36"/>
    </row>
    <row r="37" spans="1:18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الصباحي'!$L$24*1000</f>
        <v>0</v>
      </c>
      <c r="E37" s="3">
        <f>[31]المبيعات!$F$23</f>
        <v>1287</v>
      </c>
      <c r="F37" s="3">
        <f t="shared" si="8"/>
        <v>8687.25</v>
      </c>
      <c r="G37" s="3">
        <f t="shared" si="5"/>
        <v>424.71000000000004</v>
      </c>
      <c r="H37" s="3">
        <f>'[31]التمام الصباحي'!$X$24*1000</f>
        <v>0</v>
      </c>
      <c r="I37" s="3">
        <f>[31]المبيعات!$L$23</f>
        <v>5195</v>
      </c>
      <c r="J37" s="3">
        <f t="shared" si="9"/>
        <v>28572.5</v>
      </c>
      <c r="K37" s="3">
        <f t="shared" si="6"/>
        <v>1350.7</v>
      </c>
      <c r="L37" s="8">
        <f t="shared" si="2"/>
        <v>37259.75</v>
      </c>
      <c r="M37" s="8">
        <f t="shared" si="3"/>
        <v>1775.41</v>
      </c>
      <c r="N37" s="3">
        <f t="shared" si="7"/>
        <v>372.59750000000003</v>
      </c>
      <c r="O37" s="32">
        <f>[31]المبيعات!$P$23</f>
        <v>400</v>
      </c>
      <c r="P37" s="12">
        <f t="shared" si="4"/>
        <v>27.402499999999975</v>
      </c>
      <c r="R37"/>
    </row>
    <row r="38" spans="1:18" ht="15.75" thickBot="1" x14ac:dyDescent="0.25">
      <c r="A38" s="5">
        <v>31</v>
      </c>
      <c r="B38" s="6"/>
      <c r="C38" s="6" t="s">
        <v>18</v>
      </c>
      <c r="D38" s="3"/>
      <c r="E38" s="3">
        <f>[32]المبيعات!$F$23</f>
        <v>0</v>
      </c>
      <c r="F38" s="3">
        <f t="shared" si="8"/>
        <v>0</v>
      </c>
      <c r="G38" s="3">
        <f t="shared" si="5"/>
        <v>0</v>
      </c>
      <c r="H38" s="3">
        <f>'[32]التمام الصباحي'!$X$24*1000</f>
        <v>0</v>
      </c>
      <c r="I38" s="3">
        <f>[32]المبيعات!$L$23</f>
        <v>0</v>
      </c>
      <c r="J38" s="3">
        <f t="shared" si="9"/>
        <v>0</v>
      </c>
      <c r="K38" s="3">
        <f t="shared" si="6"/>
        <v>0</v>
      </c>
      <c r="L38" s="8">
        <f>F38+J38</f>
        <v>0</v>
      </c>
      <c r="M38" s="8">
        <f>G38+K38</f>
        <v>0</v>
      </c>
      <c r="N38" s="3">
        <f>(F38+J38)/100</f>
        <v>0</v>
      </c>
      <c r="O38" s="9">
        <f>[32]المبيعات!$P$23</f>
        <v>0</v>
      </c>
      <c r="P38" s="12">
        <f t="shared" si="4"/>
        <v>0</v>
      </c>
      <c r="R38"/>
    </row>
    <row r="39" spans="1:18" ht="15.75" thickBot="1" x14ac:dyDescent="0.25">
      <c r="A39" s="99" t="s">
        <v>19</v>
      </c>
      <c r="B39" s="99"/>
      <c r="C39" s="99"/>
      <c r="D39" s="4">
        <f>SUM(D8:D38)</f>
        <v>136000</v>
      </c>
      <c r="E39" s="4">
        <f t="shared" ref="E39:P39" si="10">SUM(E8:E38)</f>
        <v>89191</v>
      </c>
      <c r="F39" s="4">
        <f t="shared" si="10"/>
        <v>602039.25</v>
      </c>
      <c r="G39" s="4">
        <f t="shared" si="10"/>
        <v>29433.029999999995</v>
      </c>
      <c r="H39" s="4">
        <f t="shared" si="10"/>
        <v>153000</v>
      </c>
      <c r="I39" s="4">
        <f t="shared" si="10"/>
        <v>149527</v>
      </c>
      <c r="J39" s="4">
        <f t="shared" si="10"/>
        <v>822398.5</v>
      </c>
      <c r="K39" s="4">
        <f t="shared" si="10"/>
        <v>38877.01999999999</v>
      </c>
      <c r="L39" s="4">
        <f t="shared" si="10"/>
        <v>1424437.75</v>
      </c>
      <c r="M39" s="4">
        <f t="shared" si="10"/>
        <v>68310.050000000017</v>
      </c>
      <c r="N39" s="4">
        <f t="shared" si="10"/>
        <v>14244.377499999999</v>
      </c>
      <c r="O39" s="4">
        <f t="shared" si="10"/>
        <v>15959</v>
      </c>
      <c r="P39" s="4">
        <f t="shared" si="10"/>
        <v>1714.6225000000002</v>
      </c>
      <c r="R39"/>
    </row>
    <row r="40" spans="1:18" ht="15" thickBot="1" x14ac:dyDescent="0.25">
      <c r="P40" s="11"/>
      <c r="R40"/>
    </row>
    <row r="41" spans="1:18" ht="15.75" thickBot="1" x14ac:dyDescent="0.3">
      <c r="A41" s="104" t="s">
        <v>43</v>
      </c>
      <c r="B41" s="104"/>
      <c r="C41" s="104"/>
      <c r="D41" s="15">
        <f>D8+D9+D10+D11+D12+D13+D14</f>
        <v>51000</v>
      </c>
      <c r="E41" s="15">
        <f>E8+E9+E10+E11+E12+E13+E14</f>
        <v>35932</v>
      </c>
      <c r="F41" s="15">
        <f t="shared" ref="F41:P41" si="11">F8+F9+F10+F11+F12+F13+F14</f>
        <v>242541</v>
      </c>
      <c r="G41" s="15">
        <f t="shared" si="11"/>
        <v>11857.560000000001</v>
      </c>
      <c r="H41" s="15">
        <f t="shared" si="11"/>
        <v>51000</v>
      </c>
      <c r="I41" s="15">
        <f t="shared" si="11"/>
        <v>35512</v>
      </c>
      <c r="J41" s="15">
        <f t="shared" si="11"/>
        <v>195316</v>
      </c>
      <c r="K41" s="15">
        <f t="shared" si="11"/>
        <v>9233.119999999999</v>
      </c>
      <c r="L41" s="15">
        <f t="shared" si="11"/>
        <v>437857</v>
      </c>
      <c r="M41" s="15">
        <f t="shared" si="11"/>
        <v>21090.68</v>
      </c>
      <c r="N41" s="15">
        <f t="shared" si="11"/>
        <v>4378.5700000000006</v>
      </c>
      <c r="O41" s="15">
        <f t="shared" si="11"/>
        <v>5090</v>
      </c>
      <c r="P41" s="15">
        <f t="shared" si="11"/>
        <v>711.43000000000018</v>
      </c>
      <c r="R41"/>
    </row>
    <row r="42" spans="1:18" ht="15.75" thickBot="1" x14ac:dyDescent="0.3">
      <c r="A42" s="104" t="s">
        <v>44</v>
      </c>
      <c r="B42" s="104"/>
      <c r="C42" s="104"/>
      <c r="D42" s="15">
        <f>D15+D16+D17+D18+D19+D20+D21+D22</f>
        <v>34000</v>
      </c>
      <c r="E42" s="15">
        <f t="shared" ref="E42:P42" si="12">E15+E16+E17+E18+E19+E20+E21+E22</f>
        <v>24987</v>
      </c>
      <c r="F42" s="15">
        <f t="shared" si="12"/>
        <v>168662.25</v>
      </c>
      <c r="G42" s="15">
        <f t="shared" si="12"/>
        <v>8245.7099999999991</v>
      </c>
      <c r="H42" s="15">
        <f t="shared" si="12"/>
        <v>34000</v>
      </c>
      <c r="I42" s="15">
        <f t="shared" si="12"/>
        <v>40664</v>
      </c>
      <c r="J42" s="15">
        <f t="shared" si="12"/>
        <v>223652</v>
      </c>
      <c r="K42" s="15">
        <f t="shared" si="12"/>
        <v>10572.64</v>
      </c>
      <c r="L42" s="15">
        <f t="shared" si="12"/>
        <v>392314.25</v>
      </c>
      <c r="M42" s="15">
        <f t="shared" si="12"/>
        <v>18818.350000000002</v>
      </c>
      <c r="N42" s="15">
        <f t="shared" si="12"/>
        <v>3923.1424999999999</v>
      </c>
      <c r="O42" s="15">
        <f t="shared" si="12"/>
        <v>4480</v>
      </c>
      <c r="P42" s="15">
        <f t="shared" si="12"/>
        <v>556.85750000000007</v>
      </c>
      <c r="R42"/>
    </row>
    <row r="43" spans="1:18" ht="15.75" thickBot="1" x14ac:dyDescent="0.3">
      <c r="A43" s="104" t="s">
        <v>45</v>
      </c>
      <c r="B43" s="104"/>
      <c r="C43" s="104"/>
      <c r="D43" s="15">
        <f>D23+D24+D25+D26+D27+D28+D29+D30</f>
        <v>34000</v>
      </c>
      <c r="E43" s="15">
        <f t="shared" ref="E43:P43" si="13">E23+E24+E25+E26+E27+E28+E29+E30</f>
        <v>18819</v>
      </c>
      <c r="F43" s="15">
        <f t="shared" si="13"/>
        <v>127028.25</v>
      </c>
      <c r="G43" s="15">
        <f t="shared" si="13"/>
        <v>6210.27</v>
      </c>
      <c r="H43" s="15">
        <f t="shared" si="13"/>
        <v>51000</v>
      </c>
      <c r="I43" s="15">
        <f t="shared" si="13"/>
        <v>35165</v>
      </c>
      <c r="J43" s="15">
        <f t="shared" si="13"/>
        <v>193407.5</v>
      </c>
      <c r="K43" s="15">
        <f t="shared" si="13"/>
        <v>9142.9</v>
      </c>
      <c r="L43" s="15">
        <f t="shared" si="13"/>
        <v>320435.75</v>
      </c>
      <c r="M43" s="15">
        <f t="shared" si="13"/>
        <v>15353.17</v>
      </c>
      <c r="N43" s="15">
        <f t="shared" si="13"/>
        <v>3204.3575000000001</v>
      </c>
      <c r="O43" s="15">
        <f t="shared" si="13"/>
        <v>3389</v>
      </c>
      <c r="P43" s="15">
        <f t="shared" si="13"/>
        <v>184.64250000000004</v>
      </c>
      <c r="R43"/>
    </row>
    <row r="44" spans="1:18" ht="15.75" thickBot="1" x14ac:dyDescent="0.3">
      <c r="A44" s="104" t="s">
        <v>46</v>
      </c>
      <c r="B44" s="104"/>
      <c r="C44" s="104"/>
      <c r="D44" s="15">
        <f>D31+D32+D33+D34+D35+D36+D37+D38</f>
        <v>17000</v>
      </c>
      <c r="E44" s="15">
        <f t="shared" ref="E44:P44" si="14">E31+E32+E33+E34+E35+E36+E37+E38</f>
        <v>9453</v>
      </c>
      <c r="F44" s="15">
        <f t="shared" si="14"/>
        <v>63807.75</v>
      </c>
      <c r="G44" s="15">
        <f t="shared" si="14"/>
        <v>3119.4900000000002</v>
      </c>
      <c r="H44" s="15">
        <f t="shared" si="14"/>
        <v>17000</v>
      </c>
      <c r="I44" s="15">
        <f t="shared" si="14"/>
        <v>38186</v>
      </c>
      <c r="J44" s="15">
        <f t="shared" si="14"/>
        <v>210023</v>
      </c>
      <c r="K44" s="15">
        <f t="shared" si="14"/>
        <v>9928.36</v>
      </c>
      <c r="L44" s="15">
        <f t="shared" si="14"/>
        <v>273830.75</v>
      </c>
      <c r="M44" s="15">
        <f t="shared" si="14"/>
        <v>13047.849999999999</v>
      </c>
      <c r="N44" s="15">
        <f t="shared" si="14"/>
        <v>2738.3074999999999</v>
      </c>
      <c r="O44" s="15">
        <f t="shared" si="14"/>
        <v>3000</v>
      </c>
      <c r="P44" s="15">
        <f t="shared" si="14"/>
        <v>261.69249999999994</v>
      </c>
      <c r="R44"/>
    </row>
    <row r="45" spans="1:18" x14ac:dyDescent="0.2">
      <c r="P45" s="11"/>
      <c r="R45"/>
    </row>
    <row r="46" spans="1:18" x14ac:dyDescent="0.2">
      <c r="E46" s="31"/>
      <c r="I46" s="31"/>
      <c r="P46" s="11"/>
      <c r="R46"/>
    </row>
    <row r="47" spans="1:18" ht="15" x14ac:dyDescent="0.25">
      <c r="E47" s="30"/>
      <c r="I47" s="30"/>
      <c r="P47" s="11"/>
      <c r="R47"/>
    </row>
    <row r="48" spans="1:18" x14ac:dyDescent="0.2">
      <c r="P48" s="11"/>
      <c r="R48"/>
    </row>
    <row r="49" spans="5:18" ht="15" x14ac:dyDescent="0.25">
      <c r="E49" s="30"/>
      <c r="P49" s="11"/>
      <c r="R49"/>
    </row>
    <row r="50" spans="5:18" x14ac:dyDescent="0.2">
      <c r="P50" s="11"/>
      <c r="R50"/>
    </row>
    <row r="54" spans="5:18" ht="15" x14ac:dyDescent="0.25">
      <c r="E54" s="30"/>
    </row>
  </sheetData>
  <mergeCells count="15">
    <mergeCell ref="A41:C41"/>
    <mergeCell ref="A42:C42"/>
    <mergeCell ref="A43:C43"/>
    <mergeCell ref="A44:C44"/>
    <mergeCell ref="P6:P7"/>
    <mergeCell ref="A39:C39"/>
    <mergeCell ref="M6:M7"/>
    <mergeCell ref="N6:O6"/>
    <mergeCell ref="I3:J3"/>
    <mergeCell ref="A6:A7"/>
    <mergeCell ref="B6:B7"/>
    <mergeCell ref="C6:C7"/>
    <mergeCell ref="L6:L7"/>
    <mergeCell ref="D6:G6"/>
    <mergeCell ref="H6:K6"/>
  </mergeCells>
  <conditionalFormatting sqref="P8:P38">
    <cfRule type="cellIs" dxfId="14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8"/>
  <sheetViews>
    <sheetView rightToLeft="1" zoomScale="78" zoomScaleNormal="78" workbookViewId="0">
      <pane ySplit="7" topLeftCell="A11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13" max="13" width="10.375" customWidth="1"/>
    <col min="22" max="22" width="9" style="11"/>
  </cols>
  <sheetData>
    <row r="3" spans="1:22" ht="23.25" x14ac:dyDescent="0.35">
      <c r="J3" s="150" t="s">
        <v>36</v>
      </c>
      <c r="K3" s="150"/>
      <c r="L3" s="14"/>
    </row>
    <row r="5" spans="1:22" ht="15" thickBot="1" x14ac:dyDescent="0.25"/>
    <row r="6" spans="1:22" ht="15.75" thickBot="1" x14ac:dyDescent="0.25">
      <c r="A6" s="97" t="s">
        <v>0</v>
      </c>
      <c r="B6" s="97" t="s">
        <v>1</v>
      </c>
      <c r="C6" s="97" t="s">
        <v>11</v>
      </c>
      <c r="D6" s="138" t="s">
        <v>3</v>
      </c>
      <c r="E6" s="139"/>
      <c r="F6" s="139"/>
      <c r="G6" s="140"/>
      <c r="H6" s="138" t="s">
        <v>4</v>
      </c>
      <c r="I6" s="139"/>
      <c r="J6" s="139"/>
      <c r="K6" s="140"/>
      <c r="L6" s="138" t="s">
        <v>5</v>
      </c>
      <c r="M6" s="139"/>
      <c r="N6" s="139"/>
      <c r="O6" s="140"/>
      <c r="P6" s="136" t="s">
        <v>40</v>
      </c>
      <c r="Q6" s="136" t="s">
        <v>42</v>
      </c>
      <c r="R6" s="138" t="s">
        <v>6</v>
      </c>
      <c r="S6" s="140"/>
      <c r="T6" s="134" t="s">
        <v>7</v>
      </c>
      <c r="V6"/>
    </row>
    <row r="7" spans="1:22" ht="32.25" customHeight="1" thickBot="1" x14ac:dyDescent="0.25">
      <c r="A7" s="98"/>
      <c r="B7" s="98"/>
      <c r="C7" s="98"/>
      <c r="D7" s="13" t="s">
        <v>48</v>
      </c>
      <c r="E7" s="1" t="s">
        <v>49</v>
      </c>
      <c r="F7" s="1" t="s">
        <v>8</v>
      </c>
      <c r="G7" s="1" t="s">
        <v>9</v>
      </c>
      <c r="H7" s="13" t="s">
        <v>48</v>
      </c>
      <c r="I7" s="1" t="s">
        <v>49</v>
      </c>
      <c r="J7" s="1" t="s">
        <v>8</v>
      </c>
      <c r="K7" s="1" t="s">
        <v>9</v>
      </c>
      <c r="L7" s="13" t="s">
        <v>48</v>
      </c>
      <c r="M7" s="1" t="s">
        <v>49</v>
      </c>
      <c r="N7" s="1" t="s">
        <v>8</v>
      </c>
      <c r="O7" s="1" t="s">
        <v>9</v>
      </c>
      <c r="P7" s="137"/>
      <c r="Q7" s="137"/>
      <c r="R7" s="1" t="s">
        <v>10</v>
      </c>
      <c r="S7" s="7" t="s">
        <v>50</v>
      </c>
      <c r="T7" s="134"/>
      <c r="V7"/>
    </row>
    <row r="8" spans="1:22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الصباحي'!$L$25*1000</f>
        <v>17000</v>
      </c>
      <c r="E8" s="2">
        <f>[2]المبيعات!$F$24</f>
        <v>21750</v>
      </c>
      <c r="F8" s="3">
        <f t="shared" ref="F8:F23" si="0">E8*6.75</f>
        <v>146812.5</v>
      </c>
      <c r="G8" s="3">
        <f>E8*0.33</f>
        <v>7177.5</v>
      </c>
      <c r="H8" s="3">
        <f>'[2]التمام الصباحي'!$R$25*1000</f>
        <v>0</v>
      </c>
      <c r="I8" s="2">
        <f>[2]المبيعات!$I$24</f>
        <v>3625</v>
      </c>
      <c r="J8" s="3">
        <f t="shared" ref="J8:J23" si="1">I8*7.75</f>
        <v>28093.75</v>
      </c>
      <c r="K8" s="3">
        <f>I8*0.45</f>
        <v>1631.25</v>
      </c>
      <c r="L8" s="3">
        <f>'[2]التمام الصباحي'!$X$25*1000</f>
        <v>34000</v>
      </c>
      <c r="M8" s="2">
        <f>[2]المبيعات!$L$24</f>
        <v>61648</v>
      </c>
      <c r="N8" s="3">
        <f t="shared" ref="N8:N23" si="2">M8*5.5</f>
        <v>339064</v>
      </c>
      <c r="O8" s="3">
        <f>M8*0.26</f>
        <v>16028.480000000001</v>
      </c>
      <c r="P8" s="8">
        <f t="shared" ref="P8:P37" si="3">F8+J8+N8</f>
        <v>513970.25</v>
      </c>
      <c r="Q8" s="8">
        <f t="shared" ref="Q8:Q37" si="4">G8+K8+O8</f>
        <v>24837.230000000003</v>
      </c>
      <c r="R8" s="3">
        <f>(F8+J8+N8)/100</f>
        <v>5139.7025000000003</v>
      </c>
      <c r="S8" s="32">
        <f>[2]المبيعات!$P$22</f>
        <v>360</v>
      </c>
      <c r="T8" s="12">
        <f t="shared" ref="T8:T38" si="5">S8-R8</f>
        <v>-4779.7025000000003</v>
      </c>
      <c r="V8"/>
    </row>
    <row r="9" spans="1:22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الصباحي'!$L$25*1000</f>
        <v>0</v>
      </c>
      <c r="E9" s="2">
        <f>[3]المبيعات!$F$24</f>
        <v>13806</v>
      </c>
      <c r="F9" s="3">
        <f t="shared" si="0"/>
        <v>93190.5</v>
      </c>
      <c r="G9" s="3">
        <f t="shared" ref="G9:G38" si="6">E9*0.33</f>
        <v>4555.9800000000005</v>
      </c>
      <c r="H9" s="3">
        <f>'[3]التمام الصباحي'!$R$25*1000</f>
        <v>0</v>
      </c>
      <c r="I9" s="2">
        <f>[3]المبيعات!$I$24</f>
        <v>2224</v>
      </c>
      <c r="J9" s="3">
        <f t="shared" si="1"/>
        <v>17236</v>
      </c>
      <c r="K9" s="3">
        <f t="shared" ref="K9:K38" si="7">I9*0.45</f>
        <v>1000.8000000000001</v>
      </c>
      <c r="L9" s="3">
        <f>'[3]التمام الصباحي'!$X$25*1000</f>
        <v>51000</v>
      </c>
      <c r="M9" s="2">
        <f>[3]المبيعات!$L$24</f>
        <v>43002</v>
      </c>
      <c r="N9" s="3">
        <f t="shared" si="2"/>
        <v>236511</v>
      </c>
      <c r="O9" s="3">
        <f t="shared" ref="O9:O38" si="8">M9*0.26</f>
        <v>11180.52</v>
      </c>
      <c r="P9" s="8">
        <f t="shared" si="3"/>
        <v>346937.5</v>
      </c>
      <c r="Q9" s="8">
        <f t="shared" si="4"/>
        <v>16737.300000000003</v>
      </c>
      <c r="R9" s="3">
        <f t="shared" ref="R9:R37" si="9">(F9+J9+N9)/100</f>
        <v>3469.375</v>
      </c>
      <c r="S9" s="9">
        <f>[3]المبيعات!$P$22</f>
        <v>1694</v>
      </c>
      <c r="T9" s="12">
        <f t="shared" si="5"/>
        <v>-1775.375</v>
      </c>
      <c r="V9"/>
    </row>
    <row r="10" spans="1:22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الصباحي'!$L$25*1000</f>
        <v>51000</v>
      </c>
      <c r="E10" s="2">
        <f>[4]المبيعات!$F$24</f>
        <v>14297</v>
      </c>
      <c r="F10" s="3">
        <f t="shared" si="0"/>
        <v>96504.75</v>
      </c>
      <c r="G10" s="3">
        <f t="shared" si="6"/>
        <v>4718.01</v>
      </c>
      <c r="H10" s="3">
        <f>'[4]التمام الصباحي'!$R$25*1000</f>
        <v>0</v>
      </c>
      <c r="I10" s="2">
        <f>[4]المبيعات!$I$24</f>
        <v>2278</v>
      </c>
      <c r="J10" s="3">
        <f t="shared" si="1"/>
        <v>17654.5</v>
      </c>
      <c r="K10" s="3">
        <f t="shared" si="7"/>
        <v>1025.1000000000001</v>
      </c>
      <c r="L10" s="3">
        <f>'[4]التمام الصباحي'!$X$25*1000</f>
        <v>85000</v>
      </c>
      <c r="M10" s="2">
        <f>[4]المبيعات!$L$24</f>
        <v>55950</v>
      </c>
      <c r="N10" s="3">
        <f t="shared" si="2"/>
        <v>307725</v>
      </c>
      <c r="O10" s="3">
        <f t="shared" si="8"/>
        <v>14547</v>
      </c>
      <c r="P10" s="8">
        <f t="shared" si="3"/>
        <v>421884.25</v>
      </c>
      <c r="Q10" s="8">
        <f t="shared" si="4"/>
        <v>20290.11</v>
      </c>
      <c r="R10" s="3">
        <f t="shared" si="9"/>
        <v>4218.8424999999997</v>
      </c>
      <c r="S10" s="9">
        <f>[4]المبيعات!$P$22</f>
        <v>980</v>
      </c>
      <c r="T10" s="12">
        <f t="shared" si="5"/>
        <v>-3238.8424999999997</v>
      </c>
      <c r="V10"/>
    </row>
    <row r="11" spans="1:22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الصباحي'!$L$25*1000</f>
        <v>0</v>
      </c>
      <c r="E11" s="2">
        <f>[5]المبيعات!$F$24</f>
        <v>13423</v>
      </c>
      <c r="F11" s="3">
        <f t="shared" si="0"/>
        <v>90605.25</v>
      </c>
      <c r="G11" s="3">
        <f t="shared" si="6"/>
        <v>4429.59</v>
      </c>
      <c r="H11" s="3">
        <f>'[5]التمام الصباحي'!$R$25*1000</f>
        <v>0</v>
      </c>
      <c r="I11" s="2">
        <f>[5]المبيعات!$I$24</f>
        <v>2573</v>
      </c>
      <c r="J11" s="3">
        <f t="shared" si="1"/>
        <v>19940.75</v>
      </c>
      <c r="K11" s="3">
        <f t="shared" si="7"/>
        <v>1157.8500000000001</v>
      </c>
      <c r="L11" s="3">
        <f>'[5]التمام الصباحي'!$X$25*1000</f>
        <v>51000</v>
      </c>
      <c r="M11" s="2">
        <f>[5]المبيعات!$L$24</f>
        <v>60846</v>
      </c>
      <c r="N11" s="3">
        <f t="shared" si="2"/>
        <v>334653</v>
      </c>
      <c r="O11" s="3">
        <f t="shared" si="8"/>
        <v>15819.960000000001</v>
      </c>
      <c r="P11" s="8">
        <f t="shared" si="3"/>
        <v>445199</v>
      </c>
      <c r="Q11" s="8">
        <f t="shared" si="4"/>
        <v>21407.4</v>
      </c>
      <c r="R11" s="3">
        <f t="shared" si="9"/>
        <v>4451.99</v>
      </c>
      <c r="S11" s="9">
        <f>[5]المبيعات!$P$24</f>
        <v>6100</v>
      </c>
      <c r="T11" s="12">
        <f t="shared" si="5"/>
        <v>1648.0100000000002</v>
      </c>
      <c r="V11"/>
    </row>
    <row r="12" spans="1:22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الصباحي'!$L$25*1000</f>
        <v>17000</v>
      </c>
      <c r="E12" s="2">
        <f>[6]المبيعات!$F$24</f>
        <v>14471</v>
      </c>
      <c r="F12" s="3">
        <f t="shared" si="0"/>
        <v>97679.25</v>
      </c>
      <c r="G12" s="3">
        <f t="shared" si="6"/>
        <v>4775.43</v>
      </c>
      <c r="H12" s="3">
        <f>'[6]التمام الصباحي'!$R$25*1000</f>
        <v>0</v>
      </c>
      <c r="I12" s="2">
        <f>[6]المبيعات!$I$24</f>
        <v>2533</v>
      </c>
      <c r="J12" s="3">
        <f t="shared" si="1"/>
        <v>19630.75</v>
      </c>
      <c r="K12" s="3">
        <f t="shared" si="7"/>
        <v>1139.8500000000001</v>
      </c>
      <c r="L12" s="3">
        <f>'[6]التمام الصباحي'!$X$25*1000</f>
        <v>51000</v>
      </c>
      <c r="M12" s="2">
        <f>[6]المبيعات!$L$24</f>
        <v>53243</v>
      </c>
      <c r="N12" s="3">
        <f t="shared" si="2"/>
        <v>292836.5</v>
      </c>
      <c r="O12" s="3">
        <f t="shared" si="8"/>
        <v>13843.18</v>
      </c>
      <c r="P12" s="8">
        <f t="shared" si="3"/>
        <v>410146.5</v>
      </c>
      <c r="Q12" s="8">
        <f t="shared" si="4"/>
        <v>19758.46</v>
      </c>
      <c r="R12" s="3">
        <f t="shared" si="9"/>
        <v>4101.4650000000001</v>
      </c>
      <c r="S12" s="9">
        <f>[6]المبيعات!$P$24</f>
        <v>5633</v>
      </c>
      <c r="T12" s="12">
        <f t="shared" si="5"/>
        <v>1531.5349999999999</v>
      </c>
      <c r="V12"/>
    </row>
    <row r="13" spans="1:22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الصباحي'!$L$25*1000</f>
        <v>0</v>
      </c>
      <c r="E13" s="2">
        <f>[7]المبيعات!$F$24</f>
        <v>14731</v>
      </c>
      <c r="F13" s="3">
        <f t="shared" si="0"/>
        <v>99434.25</v>
      </c>
      <c r="G13" s="3">
        <f t="shared" si="6"/>
        <v>4861.2300000000005</v>
      </c>
      <c r="H13" s="3">
        <f>'[7]التمام الصباحي'!$R$25*1000</f>
        <v>0</v>
      </c>
      <c r="I13" s="2">
        <f>[7]المبيعات!$I$24</f>
        <v>2459</v>
      </c>
      <c r="J13" s="3">
        <f t="shared" si="1"/>
        <v>19057.25</v>
      </c>
      <c r="K13" s="3">
        <f t="shared" si="7"/>
        <v>1106.55</v>
      </c>
      <c r="L13" s="3">
        <f>'[7]التمام الصباحي'!$X$25*1000</f>
        <v>51000</v>
      </c>
      <c r="M13" s="2">
        <f>[7]المبيعات!$L$24</f>
        <v>51305</v>
      </c>
      <c r="N13" s="3">
        <f t="shared" si="2"/>
        <v>282177.5</v>
      </c>
      <c r="O13" s="3">
        <f t="shared" si="8"/>
        <v>13339.300000000001</v>
      </c>
      <c r="P13" s="8">
        <f t="shared" si="3"/>
        <v>400669</v>
      </c>
      <c r="Q13" s="8">
        <f t="shared" si="4"/>
        <v>19307.080000000002</v>
      </c>
      <c r="R13" s="3">
        <f t="shared" si="9"/>
        <v>4006.69</v>
      </c>
      <c r="S13" s="9">
        <f>[7]المبيعات!$P$24</f>
        <v>5470</v>
      </c>
      <c r="T13" s="12">
        <f t="shared" si="5"/>
        <v>1463.31</v>
      </c>
      <c r="V13"/>
    </row>
    <row r="14" spans="1:22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الصباحي'!$L$25*1000</f>
        <v>17000</v>
      </c>
      <c r="E14" s="2">
        <f>[8]المبيعات!$F$24</f>
        <v>13346</v>
      </c>
      <c r="F14" s="3">
        <f t="shared" si="0"/>
        <v>90085.5</v>
      </c>
      <c r="G14" s="3">
        <f t="shared" si="6"/>
        <v>4404.18</v>
      </c>
      <c r="H14" s="3">
        <f>'[8]التمام الصباحي'!$R$25*1000</f>
        <v>17000</v>
      </c>
      <c r="I14" s="2">
        <f>[8]المبيعات!$I$24</f>
        <v>1041</v>
      </c>
      <c r="J14" s="3">
        <f t="shared" si="1"/>
        <v>8067.75</v>
      </c>
      <c r="K14" s="3">
        <f t="shared" si="7"/>
        <v>468.45</v>
      </c>
      <c r="L14" s="3">
        <f>'[8]التمام الصباحي'!$X$25*1000</f>
        <v>51000</v>
      </c>
      <c r="M14" s="2">
        <f>[8]المبيعات!$L$24</f>
        <v>42216</v>
      </c>
      <c r="N14" s="3">
        <f t="shared" si="2"/>
        <v>232188</v>
      </c>
      <c r="O14" s="3">
        <f t="shared" si="8"/>
        <v>10976.16</v>
      </c>
      <c r="P14" s="8">
        <f t="shared" si="3"/>
        <v>330341.25</v>
      </c>
      <c r="Q14" s="8">
        <f t="shared" si="4"/>
        <v>15848.79</v>
      </c>
      <c r="R14" s="3">
        <f t="shared" si="9"/>
        <v>3303.4124999999999</v>
      </c>
      <c r="S14" s="9">
        <f>[8]المبيعات!$P$24</f>
        <v>4610</v>
      </c>
      <c r="T14" s="12">
        <f t="shared" si="5"/>
        <v>1306.5875000000001</v>
      </c>
      <c r="V14"/>
    </row>
    <row r="15" spans="1:22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الصباحي'!$L$25*1000</f>
        <v>34000</v>
      </c>
      <c r="E15" s="2">
        <f>[9]المبيعات!$F$24</f>
        <v>16990</v>
      </c>
      <c r="F15" s="3">
        <f t="shared" si="0"/>
        <v>114682.5</v>
      </c>
      <c r="G15" s="3">
        <f t="shared" si="6"/>
        <v>5606.7</v>
      </c>
      <c r="H15" s="3">
        <f>'[9]التمام الصباحي'!$R$25*1000</f>
        <v>0</v>
      </c>
      <c r="I15" s="2">
        <f>[9]المبيعات!$I$24</f>
        <v>2475</v>
      </c>
      <c r="J15" s="3">
        <f t="shared" si="1"/>
        <v>19181.25</v>
      </c>
      <c r="K15" s="3">
        <f t="shared" si="7"/>
        <v>1113.75</v>
      </c>
      <c r="L15" s="3">
        <f>'[9]التمام الصباحي'!$X$25*1000</f>
        <v>68000</v>
      </c>
      <c r="M15" s="2">
        <f>[9]المبيعات!$L$24</f>
        <v>50440</v>
      </c>
      <c r="N15" s="3">
        <f t="shared" si="2"/>
        <v>277420</v>
      </c>
      <c r="O15" s="3">
        <f t="shared" si="8"/>
        <v>13114.4</v>
      </c>
      <c r="P15" s="8">
        <f t="shared" si="3"/>
        <v>411283.75</v>
      </c>
      <c r="Q15" s="8">
        <f t="shared" si="4"/>
        <v>19834.849999999999</v>
      </c>
      <c r="R15" s="3">
        <f t="shared" si="9"/>
        <v>4112.8374999999996</v>
      </c>
      <c r="S15" s="9">
        <f>[9]المبيعات!$P$24</f>
        <v>5705</v>
      </c>
      <c r="T15" s="12">
        <f t="shared" si="5"/>
        <v>1592.1625000000004</v>
      </c>
      <c r="V15"/>
    </row>
    <row r="16" spans="1:22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الصباحي'!$L$25*1000</f>
        <v>0</v>
      </c>
      <c r="E16" s="2">
        <f>[10]المبيعات!$F$24</f>
        <v>15866</v>
      </c>
      <c r="F16" s="3">
        <f t="shared" si="0"/>
        <v>107095.5</v>
      </c>
      <c r="G16" s="3">
        <f t="shared" si="6"/>
        <v>5235.7800000000007</v>
      </c>
      <c r="H16" s="3">
        <f>'[10]التمام الصباحي'!$R$25*1000</f>
        <v>0</v>
      </c>
      <c r="I16" s="2">
        <f>[10]المبيعات!$I$24</f>
        <v>2138</v>
      </c>
      <c r="J16" s="3">
        <f t="shared" si="1"/>
        <v>16569.5</v>
      </c>
      <c r="K16" s="3">
        <f t="shared" si="7"/>
        <v>962.1</v>
      </c>
      <c r="L16" s="3">
        <f>'[10]التمام الصباحي'!$X$25*1000</f>
        <v>17000</v>
      </c>
      <c r="M16" s="2">
        <f>[10]المبيعات!$L$24</f>
        <v>56235</v>
      </c>
      <c r="N16" s="3">
        <f t="shared" si="2"/>
        <v>309292.5</v>
      </c>
      <c r="O16" s="3">
        <f t="shared" si="8"/>
        <v>14621.1</v>
      </c>
      <c r="P16" s="8">
        <f t="shared" si="3"/>
        <v>432957.5</v>
      </c>
      <c r="Q16" s="8">
        <f t="shared" si="4"/>
        <v>20818.980000000003</v>
      </c>
      <c r="R16" s="3">
        <f t="shared" si="9"/>
        <v>4329.5749999999998</v>
      </c>
      <c r="S16" s="9">
        <f>[10]المبيعات!$P$24</f>
        <v>3040</v>
      </c>
      <c r="T16" s="12">
        <f t="shared" si="5"/>
        <v>-1289.5749999999998</v>
      </c>
      <c r="V16"/>
    </row>
    <row r="17" spans="1:22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الصباحي'!$L$25*1000</f>
        <v>17000</v>
      </c>
      <c r="E17" s="2">
        <f>[11]المبيعات!$F$24</f>
        <v>14052</v>
      </c>
      <c r="F17" s="3">
        <f t="shared" si="0"/>
        <v>94851</v>
      </c>
      <c r="G17" s="3">
        <f t="shared" si="6"/>
        <v>4637.16</v>
      </c>
      <c r="H17" s="3">
        <f>'[11]التمام الصباحي'!$R$25*1000</f>
        <v>0</v>
      </c>
      <c r="I17" s="2">
        <f>[11]المبيعات!$I$24</f>
        <v>2039</v>
      </c>
      <c r="J17" s="3">
        <f t="shared" si="1"/>
        <v>15802.25</v>
      </c>
      <c r="K17" s="3">
        <f t="shared" si="7"/>
        <v>917.55000000000007</v>
      </c>
      <c r="L17" s="3">
        <f>'[11]التمام الصباحي'!$X$25*1000</f>
        <v>68000</v>
      </c>
      <c r="M17" s="2">
        <f>[11]المبيعات!$L$24</f>
        <v>63231</v>
      </c>
      <c r="N17" s="3">
        <f t="shared" si="2"/>
        <v>347770.5</v>
      </c>
      <c r="O17" s="3">
        <f t="shared" si="8"/>
        <v>16440.060000000001</v>
      </c>
      <c r="P17" s="8">
        <f t="shared" si="3"/>
        <v>458423.75</v>
      </c>
      <c r="Q17" s="8">
        <f t="shared" si="4"/>
        <v>21994.77</v>
      </c>
      <c r="R17" s="3">
        <f t="shared" si="9"/>
        <v>4584.2375000000002</v>
      </c>
      <c r="S17" s="9">
        <f>[11]المبيعات!$P$24</f>
        <v>6460</v>
      </c>
      <c r="T17" s="12">
        <f t="shared" si="5"/>
        <v>1875.7624999999998</v>
      </c>
      <c r="V17"/>
    </row>
    <row r="18" spans="1:22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الصباحي'!$L$25*1000</f>
        <v>17000</v>
      </c>
      <c r="E18" s="2">
        <f>[12]المبيعات!$F$24</f>
        <v>14894</v>
      </c>
      <c r="F18" s="3">
        <f t="shared" si="0"/>
        <v>100534.5</v>
      </c>
      <c r="G18" s="3">
        <f t="shared" si="6"/>
        <v>4915.0200000000004</v>
      </c>
      <c r="H18" s="3">
        <f>'[12]التمام الصباحي'!$R$25*1000</f>
        <v>0</v>
      </c>
      <c r="I18" s="2">
        <f>[12]المبيعات!$I$24</f>
        <v>2270</v>
      </c>
      <c r="J18" s="3">
        <f t="shared" si="1"/>
        <v>17592.5</v>
      </c>
      <c r="K18" s="3">
        <f t="shared" si="7"/>
        <v>1021.5</v>
      </c>
      <c r="L18" s="3">
        <f>'[12]التمام الصباحي'!$X$25*1000</f>
        <v>51000</v>
      </c>
      <c r="M18" s="2">
        <f>[12]المبيعات!$L$24</f>
        <v>55310</v>
      </c>
      <c r="N18" s="3">
        <f t="shared" si="2"/>
        <v>304205</v>
      </c>
      <c r="O18" s="3">
        <f t="shared" si="8"/>
        <v>14380.6</v>
      </c>
      <c r="P18" s="8">
        <f t="shared" si="3"/>
        <v>422332</v>
      </c>
      <c r="Q18" s="8">
        <f t="shared" si="4"/>
        <v>20317.120000000003</v>
      </c>
      <c r="R18" s="3">
        <f t="shared" si="9"/>
        <v>4223.32</v>
      </c>
      <c r="S18" s="9">
        <f>[12]المبيعات!$P$24</f>
        <v>5890</v>
      </c>
      <c r="T18" s="12">
        <f t="shared" si="5"/>
        <v>1666.6800000000003</v>
      </c>
      <c r="V18"/>
    </row>
    <row r="19" spans="1:22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الصباحي'!$L$25*1000</f>
        <v>17000</v>
      </c>
      <c r="E19" s="2">
        <f>[13]المبيعات!$F$24</f>
        <v>13513</v>
      </c>
      <c r="F19" s="3">
        <f t="shared" si="0"/>
        <v>91212.75</v>
      </c>
      <c r="G19" s="3">
        <f t="shared" si="6"/>
        <v>4459.29</v>
      </c>
      <c r="H19" s="3">
        <f>'[13]التمام الصباحي'!$R$25*1000</f>
        <v>0</v>
      </c>
      <c r="I19" s="2">
        <f>[13]المبيعات!$I$24</f>
        <v>1700</v>
      </c>
      <c r="J19" s="3">
        <f t="shared" si="1"/>
        <v>13175</v>
      </c>
      <c r="K19" s="3">
        <f t="shared" si="7"/>
        <v>765</v>
      </c>
      <c r="L19" s="3">
        <f>'[13]التمام الصباحي'!$X$25*1000</f>
        <v>68000</v>
      </c>
      <c r="M19" s="2">
        <f>[13]المبيعات!$L$24</f>
        <v>52301</v>
      </c>
      <c r="N19" s="3">
        <f t="shared" si="2"/>
        <v>287655.5</v>
      </c>
      <c r="O19" s="3">
        <f t="shared" si="8"/>
        <v>13598.26</v>
      </c>
      <c r="P19" s="8">
        <f t="shared" si="3"/>
        <v>392043.25</v>
      </c>
      <c r="Q19" s="8">
        <f t="shared" si="4"/>
        <v>18822.55</v>
      </c>
      <c r="R19" s="3">
        <f t="shared" si="9"/>
        <v>3920.4324999999999</v>
      </c>
      <c r="S19" s="9">
        <f>[13]المبيعات!$P$24</f>
        <v>5540</v>
      </c>
      <c r="T19" s="12">
        <f t="shared" si="5"/>
        <v>1619.5675000000001</v>
      </c>
      <c r="V19"/>
    </row>
    <row r="20" spans="1:22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الصباحي'!$L$25*1000</f>
        <v>17000</v>
      </c>
      <c r="E20" s="2">
        <f>[14]المبيعات!$F$24</f>
        <v>14402</v>
      </c>
      <c r="F20" s="3">
        <f t="shared" si="0"/>
        <v>97213.5</v>
      </c>
      <c r="G20" s="3">
        <f t="shared" si="6"/>
        <v>4752.66</v>
      </c>
      <c r="H20" s="3">
        <f>'[14]التمام الصباحي'!$R$25*1000</f>
        <v>0</v>
      </c>
      <c r="I20" s="2">
        <f>[14]المبيعات!$I$24</f>
        <v>2311</v>
      </c>
      <c r="J20" s="3">
        <f t="shared" si="1"/>
        <v>17910.25</v>
      </c>
      <c r="K20" s="3">
        <f t="shared" si="7"/>
        <v>1039.95</v>
      </c>
      <c r="L20" s="3">
        <f>'[14]التمام الصباحي'!$X$25*1000</f>
        <v>51000</v>
      </c>
      <c r="M20" s="2">
        <f>[14]المبيعات!$L$24</f>
        <v>50299</v>
      </c>
      <c r="N20" s="3">
        <f t="shared" si="2"/>
        <v>276644.5</v>
      </c>
      <c r="O20" s="3">
        <f t="shared" si="8"/>
        <v>13077.74</v>
      </c>
      <c r="P20" s="8">
        <f t="shared" si="3"/>
        <v>391768.25</v>
      </c>
      <c r="Q20" s="8">
        <f t="shared" si="4"/>
        <v>18870.349999999999</v>
      </c>
      <c r="R20" s="3">
        <f t="shared" si="9"/>
        <v>3917.6824999999999</v>
      </c>
      <c r="S20" s="9">
        <f>[14]المبيعات!$P$24</f>
        <v>5490</v>
      </c>
      <c r="T20" s="12">
        <f t="shared" si="5"/>
        <v>1572.3175000000001</v>
      </c>
      <c r="V20"/>
    </row>
    <row r="21" spans="1:22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الصباحي'!$L$25*1000</f>
        <v>0</v>
      </c>
      <c r="E21" s="2">
        <f>[15]المبيعات!$F$24</f>
        <v>12629</v>
      </c>
      <c r="F21" s="3">
        <f t="shared" si="0"/>
        <v>85245.75</v>
      </c>
      <c r="G21" s="3">
        <f t="shared" si="6"/>
        <v>4167.5700000000006</v>
      </c>
      <c r="H21" s="3">
        <f>'[15]التمام الصباحي'!$R$25*1000</f>
        <v>17000</v>
      </c>
      <c r="I21" s="2">
        <f>[15]المبيعات!$I$24</f>
        <v>2243</v>
      </c>
      <c r="J21" s="3">
        <f t="shared" si="1"/>
        <v>17383.25</v>
      </c>
      <c r="K21" s="3">
        <f t="shared" si="7"/>
        <v>1009.35</v>
      </c>
      <c r="L21" s="3">
        <f>'[15]التمام الصباحي'!$X$25*1000</f>
        <v>51000</v>
      </c>
      <c r="M21" s="2">
        <f>[15]المبيعات!$L$24</f>
        <v>49770</v>
      </c>
      <c r="N21" s="3">
        <f t="shared" si="2"/>
        <v>273735</v>
      </c>
      <c r="O21" s="3">
        <f t="shared" si="8"/>
        <v>12940.2</v>
      </c>
      <c r="P21" s="8">
        <f t="shared" si="3"/>
        <v>376364</v>
      </c>
      <c r="Q21" s="8">
        <f t="shared" si="4"/>
        <v>18117.120000000003</v>
      </c>
      <c r="R21" s="3">
        <f t="shared" si="9"/>
        <v>3763.64</v>
      </c>
      <c r="S21" s="9">
        <f>[15]المبيعات!$P$24</f>
        <v>5250</v>
      </c>
      <c r="T21" s="12">
        <f t="shared" si="5"/>
        <v>1486.3600000000001</v>
      </c>
      <c r="V21"/>
    </row>
    <row r="22" spans="1:22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الصباحي'!$L$25*1000</f>
        <v>17000</v>
      </c>
      <c r="E22" s="2">
        <f>[16]المبيعات!$F$24</f>
        <v>19670</v>
      </c>
      <c r="F22" s="3">
        <f t="shared" si="0"/>
        <v>132772.5</v>
      </c>
      <c r="G22" s="3">
        <f t="shared" si="6"/>
        <v>6491.1</v>
      </c>
      <c r="H22" s="3">
        <f>'[16]التمام الصباحي'!$R$25*1000</f>
        <v>0</v>
      </c>
      <c r="I22" s="2">
        <f>[16]المبيعات!$I$24</f>
        <v>2888</v>
      </c>
      <c r="J22" s="3">
        <f t="shared" si="1"/>
        <v>22382</v>
      </c>
      <c r="K22" s="3">
        <f t="shared" si="7"/>
        <v>1299.6000000000001</v>
      </c>
      <c r="L22" s="3">
        <f>'[16]التمام الصباحي'!$X$25*1000</f>
        <v>51000</v>
      </c>
      <c r="M22" s="2">
        <f>[16]المبيعات!$L$24</f>
        <v>63600</v>
      </c>
      <c r="N22" s="3">
        <f t="shared" si="2"/>
        <v>349800</v>
      </c>
      <c r="O22" s="3">
        <f t="shared" si="8"/>
        <v>16536</v>
      </c>
      <c r="P22" s="8">
        <f t="shared" si="3"/>
        <v>504954.5</v>
      </c>
      <c r="Q22" s="8">
        <f t="shared" si="4"/>
        <v>24326.7</v>
      </c>
      <c r="R22" s="3">
        <f t="shared" si="9"/>
        <v>5049.5450000000001</v>
      </c>
      <c r="S22" s="9">
        <f>[16]المبيعات!$P$24</f>
        <v>7040</v>
      </c>
      <c r="T22" s="12">
        <f t="shared" si="5"/>
        <v>1990.4549999999999</v>
      </c>
      <c r="V22"/>
    </row>
    <row r="23" spans="1:22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الصباحي'!$L$25*1000</f>
        <v>17000</v>
      </c>
      <c r="E23" s="2">
        <f>[17]المبيعات!$F$24</f>
        <v>13471</v>
      </c>
      <c r="F23" s="3">
        <f t="shared" si="0"/>
        <v>90929.25</v>
      </c>
      <c r="G23" s="3">
        <f t="shared" si="6"/>
        <v>4445.43</v>
      </c>
      <c r="H23" s="3">
        <f>'[17]التمام الصباحي'!$R$25*1000</f>
        <v>0</v>
      </c>
      <c r="I23" s="2">
        <f>[17]المبيعات!$I$24</f>
        <v>2154</v>
      </c>
      <c r="J23" s="3">
        <f t="shared" si="1"/>
        <v>16693.5</v>
      </c>
      <c r="K23" s="3">
        <f t="shared" si="7"/>
        <v>969.30000000000007</v>
      </c>
      <c r="L23" s="3">
        <f>'[17]التمام الصباحي'!$X$25*1000</f>
        <v>51000</v>
      </c>
      <c r="M23" s="2">
        <f>[17]المبيعات!$L$24</f>
        <v>52268</v>
      </c>
      <c r="N23" s="3">
        <f t="shared" si="2"/>
        <v>287474</v>
      </c>
      <c r="O23" s="3">
        <f t="shared" si="8"/>
        <v>13589.68</v>
      </c>
      <c r="P23" s="8">
        <f t="shared" si="3"/>
        <v>395096.75</v>
      </c>
      <c r="Q23" s="8">
        <f t="shared" si="4"/>
        <v>19004.41</v>
      </c>
      <c r="R23" s="3">
        <f t="shared" si="9"/>
        <v>3950.9675000000002</v>
      </c>
      <c r="S23" s="9">
        <f>[17]المبيعات!$P$24</f>
        <v>5555</v>
      </c>
      <c r="T23" s="12">
        <f t="shared" si="5"/>
        <v>1604.0324999999998</v>
      </c>
      <c r="V23"/>
    </row>
    <row r="24" spans="1:22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الصباحي'!$L$25*1000</f>
        <v>17000</v>
      </c>
      <c r="E24" s="3">
        <f>[18]المبيعات!$F$24</f>
        <v>2596</v>
      </c>
      <c r="F24" s="3">
        <f>E24*6.75</f>
        <v>17523</v>
      </c>
      <c r="G24" s="3">
        <f t="shared" si="6"/>
        <v>856.68000000000006</v>
      </c>
      <c r="H24" s="3">
        <f>'[18]التمام الصباحي'!$R$25*1000</f>
        <v>0</v>
      </c>
      <c r="I24" s="3">
        <f>[18]المبيعات!$I$24</f>
        <v>13790</v>
      </c>
      <c r="J24" s="3">
        <f>I24*7.75</f>
        <v>106872.5</v>
      </c>
      <c r="K24" s="3">
        <f t="shared" si="7"/>
        <v>6205.5</v>
      </c>
      <c r="L24" s="3">
        <f>'[18]التمام الصباحي'!$X$25*1000</f>
        <v>68000</v>
      </c>
      <c r="M24" s="3">
        <f>[18]المبيعات!$L$24</f>
        <v>55342</v>
      </c>
      <c r="N24" s="3">
        <f>M24*5.5</f>
        <v>304381</v>
      </c>
      <c r="O24" s="3">
        <f t="shared" si="8"/>
        <v>14388.92</v>
      </c>
      <c r="P24" s="8">
        <f t="shared" si="3"/>
        <v>428776.5</v>
      </c>
      <c r="Q24" s="8">
        <f t="shared" si="4"/>
        <v>21451.1</v>
      </c>
      <c r="R24" s="3">
        <f t="shared" si="9"/>
        <v>4287.7650000000003</v>
      </c>
      <c r="S24" s="9">
        <f>[18]المبيعات!$P$24</f>
        <v>5900</v>
      </c>
      <c r="T24" s="12">
        <f t="shared" si="5"/>
        <v>1612.2349999999997</v>
      </c>
      <c r="V24"/>
    </row>
    <row r="25" spans="1:22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الصباحي'!$L$25*1000</f>
        <v>17000</v>
      </c>
      <c r="E25" s="3">
        <f>[19]المبيعات!$F$24</f>
        <v>13797</v>
      </c>
      <c r="F25" s="3">
        <f t="shared" ref="F25:F38" si="10">E25*6.75</f>
        <v>93129.75</v>
      </c>
      <c r="G25" s="3">
        <f t="shared" si="6"/>
        <v>4553.01</v>
      </c>
      <c r="H25" s="3">
        <f>'[19]التمام الصباحي'!$R$25*1000</f>
        <v>0</v>
      </c>
      <c r="I25" s="3">
        <f>[19]المبيعات!$I$24</f>
        <v>2055</v>
      </c>
      <c r="J25" s="3">
        <f t="shared" ref="J25:J38" si="11">I25*7.75</f>
        <v>15926.25</v>
      </c>
      <c r="K25" s="3">
        <f t="shared" si="7"/>
        <v>924.75</v>
      </c>
      <c r="L25" s="3">
        <f>'[19]التمام الصباحي'!$X$25*1000</f>
        <v>68000</v>
      </c>
      <c r="M25" s="3">
        <f>[19]المبيعات!$L$24</f>
        <v>58096</v>
      </c>
      <c r="N25" s="3">
        <f t="shared" ref="N25:N38" si="12">M25*5.5</f>
        <v>319528</v>
      </c>
      <c r="O25" s="3">
        <f t="shared" si="8"/>
        <v>15104.960000000001</v>
      </c>
      <c r="P25" s="8">
        <f t="shared" si="3"/>
        <v>428584</v>
      </c>
      <c r="Q25" s="8">
        <f t="shared" si="4"/>
        <v>20582.72</v>
      </c>
      <c r="R25" s="3">
        <f t="shared" si="9"/>
        <v>4285.84</v>
      </c>
      <c r="S25" s="9">
        <f>[19]المبيعات!$P$24</f>
        <v>6000</v>
      </c>
      <c r="T25" s="12">
        <f t="shared" si="5"/>
        <v>1714.1599999999999</v>
      </c>
      <c r="V25"/>
    </row>
    <row r="26" spans="1:22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الصباحي'!$L$25*1000</f>
        <v>17000</v>
      </c>
      <c r="E26" s="3">
        <f>[20]المبيعات!$F$24</f>
        <v>13992</v>
      </c>
      <c r="F26" s="3">
        <f t="shared" si="10"/>
        <v>94446</v>
      </c>
      <c r="G26" s="3">
        <f t="shared" si="6"/>
        <v>4617.3600000000006</v>
      </c>
      <c r="H26" s="3">
        <f>'[20]التمام الصباحي'!$R$25*1000</f>
        <v>0</v>
      </c>
      <c r="I26" s="3">
        <f>[20]المبيعات!$I$24</f>
        <v>2089</v>
      </c>
      <c r="J26" s="3">
        <f t="shared" si="11"/>
        <v>16189.75</v>
      </c>
      <c r="K26" s="3">
        <f t="shared" si="7"/>
        <v>940.05000000000007</v>
      </c>
      <c r="L26" s="3">
        <f>'[20]التمام الصباحي'!$X$25*1000</f>
        <v>68000</v>
      </c>
      <c r="M26" s="3">
        <f>[20]المبيعات!$L$24</f>
        <v>56902</v>
      </c>
      <c r="N26" s="3">
        <f t="shared" si="12"/>
        <v>312961</v>
      </c>
      <c r="O26" s="3">
        <f t="shared" si="8"/>
        <v>14794.52</v>
      </c>
      <c r="P26" s="8">
        <f t="shared" si="3"/>
        <v>423596.75</v>
      </c>
      <c r="Q26" s="8">
        <f t="shared" si="4"/>
        <v>20351.93</v>
      </c>
      <c r="R26" s="3">
        <f t="shared" si="9"/>
        <v>4235.9674999999997</v>
      </c>
      <c r="S26" s="9">
        <f>[20]المبيعات!$P$24</f>
        <v>6100</v>
      </c>
      <c r="T26" s="12">
        <f t="shared" si="5"/>
        <v>1864.0325000000003</v>
      </c>
      <c r="V26"/>
    </row>
    <row r="27" spans="1:22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الصباحي'!$L$25*1000</f>
        <v>17000</v>
      </c>
      <c r="E27" s="3">
        <f>[21]المبيعات!$F$24</f>
        <v>13960</v>
      </c>
      <c r="F27" s="3">
        <f t="shared" si="10"/>
        <v>94230</v>
      </c>
      <c r="G27" s="3">
        <f t="shared" si="6"/>
        <v>4606.8</v>
      </c>
      <c r="H27" s="3">
        <f>'[21]التمام الصباحي'!$R$25*1000</f>
        <v>0</v>
      </c>
      <c r="I27" s="3">
        <f>[21]المبيعات!$I$24</f>
        <v>2190</v>
      </c>
      <c r="J27" s="3">
        <f t="shared" si="11"/>
        <v>16972.5</v>
      </c>
      <c r="K27" s="3">
        <f t="shared" si="7"/>
        <v>985.5</v>
      </c>
      <c r="L27" s="3">
        <f>'[21]التمام الصباحي'!$X$25*1000</f>
        <v>34000</v>
      </c>
      <c r="M27" s="3">
        <f>[21]المبيعات!$L$24</f>
        <v>47094</v>
      </c>
      <c r="N27" s="3">
        <f t="shared" si="12"/>
        <v>259017</v>
      </c>
      <c r="O27" s="3">
        <f t="shared" si="8"/>
        <v>12244.44</v>
      </c>
      <c r="P27" s="8">
        <f t="shared" si="3"/>
        <v>370219.5</v>
      </c>
      <c r="Q27" s="8">
        <f t="shared" si="4"/>
        <v>17836.740000000002</v>
      </c>
      <c r="R27" s="3">
        <f t="shared" si="9"/>
        <v>3702.1950000000002</v>
      </c>
      <c r="S27" s="9">
        <f>[21]المبيعات!$P$24</f>
        <v>5200</v>
      </c>
      <c r="T27" s="12">
        <f t="shared" si="5"/>
        <v>1497.8049999999998</v>
      </c>
      <c r="V27"/>
    </row>
    <row r="28" spans="1:22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الصباحي'!$L$25*1000</f>
        <v>17000</v>
      </c>
      <c r="E28" s="3">
        <f>[22]المبيعات!$F$24</f>
        <v>12929</v>
      </c>
      <c r="F28" s="3">
        <f t="shared" si="10"/>
        <v>87270.75</v>
      </c>
      <c r="G28" s="3">
        <f t="shared" si="6"/>
        <v>4266.5700000000006</v>
      </c>
      <c r="H28" s="3">
        <f>'[22]التمام الصباحي'!$R$25*1000</f>
        <v>0</v>
      </c>
      <c r="I28" s="3">
        <f>[22]المبيعات!$I$24</f>
        <v>2299</v>
      </c>
      <c r="J28" s="3">
        <f t="shared" si="11"/>
        <v>17817.25</v>
      </c>
      <c r="K28" s="3">
        <f t="shared" si="7"/>
        <v>1034.55</v>
      </c>
      <c r="L28" s="3">
        <f>'[22]التمام الصباحي'!$X$25*1000</f>
        <v>51000</v>
      </c>
      <c r="M28" s="3">
        <f>[22]المبيعات!$L$24</f>
        <v>35623</v>
      </c>
      <c r="N28" s="3">
        <f t="shared" si="12"/>
        <v>195926.5</v>
      </c>
      <c r="O28" s="3">
        <f t="shared" si="8"/>
        <v>9261.98</v>
      </c>
      <c r="P28" s="8">
        <f t="shared" si="3"/>
        <v>301014.5</v>
      </c>
      <c r="Q28" s="8">
        <f t="shared" si="4"/>
        <v>14563.1</v>
      </c>
      <c r="R28" s="3">
        <f t="shared" si="9"/>
        <v>3010.145</v>
      </c>
      <c r="S28" s="9">
        <f>[22]المبيعات!$P$24</f>
        <v>4200</v>
      </c>
      <c r="T28" s="12">
        <f t="shared" si="5"/>
        <v>1189.855</v>
      </c>
      <c r="V28"/>
    </row>
    <row r="29" spans="1:22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الصباحي'!$L$25*1000</f>
        <v>0</v>
      </c>
      <c r="E29" s="3">
        <f>[23]المبيعات!$F$24</f>
        <v>17918</v>
      </c>
      <c r="F29" s="3">
        <f t="shared" si="10"/>
        <v>120946.5</v>
      </c>
      <c r="G29" s="3">
        <f t="shared" si="6"/>
        <v>5912.9400000000005</v>
      </c>
      <c r="H29" s="3">
        <f>'[23]التمام الصباحي'!$R$25*1000</f>
        <v>17000</v>
      </c>
      <c r="I29" s="3">
        <f>[23]المبيعات!$I$24</f>
        <v>2415</v>
      </c>
      <c r="J29" s="3">
        <f t="shared" si="11"/>
        <v>18716.25</v>
      </c>
      <c r="K29" s="3">
        <f t="shared" si="7"/>
        <v>1086.75</v>
      </c>
      <c r="L29" s="3">
        <f>'[23]التمام الصباحي'!$X$25*1000</f>
        <v>51000</v>
      </c>
      <c r="M29" s="3">
        <f>[23]المبيعات!$L$24</f>
        <v>55631</v>
      </c>
      <c r="N29" s="3">
        <f t="shared" si="12"/>
        <v>305970.5</v>
      </c>
      <c r="O29" s="3">
        <f t="shared" si="8"/>
        <v>14464.060000000001</v>
      </c>
      <c r="P29" s="8">
        <f t="shared" si="3"/>
        <v>445633.25</v>
      </c>
      <c r="Q29" s="8">
        <f t="shared" si="4"/>
        <v>21463.75</v>
      </c>
      <c r="R29" s="3">
        <f t="shared" si="9"/>
        <v>4456.3325000000004</v>
      </c>
      <c r="S29" s="9">
        <f>[23]المبيعات!$P$24</f>
        <v>6240</v>
      </c>
      <c r="T29" s="12">
        <f t="shared" si="5"/>
        <v>1783.6674999999996</v>
      </c>
      <c r="V29"/>
    </row>
    <row r="30" spans="1:22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الصباحي'!$L$25*1000</f>
        <v>17000</v>
      </c>
      <c r="E30" s="3">
        <f>[24]المبيعات!$F$24</f>
        <v>14020</v>
      </c>
      <c r="F30" s="3">
        <f t="shared" si="10"/>
        <v>94635</v>
      </c>
      <c r="G30" s="3">
        <f t="shared" si="6"/>
        <v>4626.6000000000004</v>
      </c>
      <c r="H30" s="3">
        <f>'[24]التمام الصباحي'!$R$25*1000</f>
        <v>0</v>
      </c>
      <c r="I30" s="3">
        <f>[24]المبيعات!$I$24</f>
        <v>2127</v>
      </c>
      <c r="J30" s="3">
        <f t="shared" si="11"/>
        <v>16484.25</v>
      </c>
      <c r="K30" s="3">
        <f t="shared" si="7"/>
        <v>957.15</v>
      </c>
      <c r="L30" s="3">
        <f>'[24]التمام الصباحي'!$X$25*1000</f>
        <v>34000</v>
      </c>
      <c r="M30" s="3">
        <f>[24]المبيعات!$L$24</f>
        <v>53852</v>
      </c>
      <c r="N30" s="3">
        <f t="shared" si="12"/>
        <v>296186</v>
      </c>
      <c r="O30" s="3">
        <f t="shared" si="8"/>
        <v>14001.52</v>
      </c>
      <c r="P30" s="8">
        <f t="shared" si="3"/>
        <v>407305.25</v>
      </c>
      <c r="Q30" s="8">
        <f t="shared" si="4"/>
        <v>19585.27</v>
      </c>
      <c r="R30" s="3">
        <f t="shared" si="9"/>
        <v>4073.0524999999998</v>
      </c>
      <c r="S30" s="9">
        <f>[24]المبيعات!$P$24</f>
        <v>5700</v>
      </c>
      <c r="T30" s="12">
        <f t="shared" si="5"/>
        <v>1626.9475000000002</v>
      </c>
      <c r="V30"/>
    </row>
    <row r="31" spans="1:22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الصباحي'!$L$25*1000</f>
        <v>0</v>
      </c>
      <c r="E31" s="3">
        <f>[25]المبيعات!$F$24</f>
        <v>11747</v>
      </c>
      <c r="F31" s="3">
        <f t="shared" si="10"/>
        <v>79292.25</v>
      </c>
      <c r="G31" s="3">
        <f t="shared" si="6"/>
        <v>3876.51</v>
      </c>
      <c r="H31" s="3">
        <f>'[25]التمام الصباحي'!$R$25*1000</f>
        <v>0</v>
      </c>
      <c r="I31" s="3">
        <f>[25]المبيعات!$I$24</f>
        <v>1911</v>
      </c>
      <c r="J31" s="3">
        <f t="shared" si="11"/>
        <v>14810.25</v>
      </c>
      <c r="K31" s="3">
        <f t="shared" si="7"/>
        <v>859.95</v>
      </c>
      <c r="L31" s="3">
        <f>'[25]التمام الصباحي'!$X$25*1000</f>
        <v>51000</v>
      </c>
      <c r="M31" s="3">
        <f>[25]المبيعات!$L$24</f>
        <v>52151</v>
      </c>
      <c r="N31" s="3">
        <f t="shared" si="12"/>
        <v>286830.5</v>
      </c>
      <c r="O31" s="3">
        <f t="shared" si="8"/>
        <v>13559.26</v>
      </c>
      <c r="P31" s="8">
        <f t="shared" si="3"/>
        <v>380933</v>
      </c>
      <c r="Q31" s="8">
        <f t="shared" si="4"/>
        <v>18295.72</v>
      </c>
      <c r="R31" s="3">
        <f t="shared" si="9"/>
        <v>3809.33</v>
      </c>
      <c r="S31" s="9">
        <f>[25]المبيعات!$P$24</f>
        <v>5380</v>
      </c>
      <c r="T31" s="12">
        <f t="shared" si="5"/>
        <v>1570.67</v>
      </c>
      <c r="V31"/>
    </row>
    <row r="32" spans="1:22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الصباحي'!$L$25*1000</f>
        <v>0</v>
      </c>
      <c r="E32" s="3">
        <f>[26]المبيعات!$F$24</f>
        <v>12227</v>
      </c>
      <c r="F32" s="3">
        <f t="shared" si="10"/>
        <v>82532.25</v>
      </c>
      <c r="G32" s="3">
        <f t="shared" si="6"/>
        <v>4034.9100000000003</v>
      </c>
      <c r="H32" s="3">
        <f>'[26]التمام الصباحي'!$R$25*1000</f>
        <v>0</v>
      </c>
      <c r="I32" s="3">
        <f>[26]المبيعات!$I$24</f>
        <v>2170</v>
      </c>
      <c r="J32" s="3">
        <f t="shared" si="11"/>
        <v>16817.5</v>
      </c>
      <c r="K32" s="3">
        <f t="shared" si="7"/>
        <v>976.5</v>
      </c>
      <c r="L32" s="3">
        <f>'[26]التمام الصباحي'!$X$25*1000</f>
        <v>102000</v>
      </c>
      <c r="M32" s="3">
        <f>[26]المبيعات!$L$24</f>
        <v>63669</v>
      </c>
      <c r="N32" s="3">
        <f t="shared" si="12"/>
        <v>350179.5</v>
      </c>
      <c r="O32" s="3">
        <f t="shared" si="8"/>
        <v>16553.940000000002</v>
      </c>
      <c r="P32" s="8">
        <f t="shared" si="3"/>
        <v>449529.25</v>
      </c>
      <c r="Q32" s="8">
        <f t="shared" si="4"/>
        <v>21565.350000000002</v>
      </c>
      <c r="R32" s="3">
        <f t="shared" si="9"/>
        <v>4495.2924999999996</v>
      </c>
      <c r="S32" s="9">
        <f>[26]المبيعات!$P$24</f>
        <v>6120</v>
      </c>
      <c r="T32" s="12">
        <f t="shared" si="5"/>
        <v>1624.7075000000004</v>
      </c>
      <c r="V32"/>
    </row>
    <row r="33" spans="1:22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الصباحي'!$L$25*1000</f>
        <v>34000</v>
      </c>
      <c r="E33" s="3">
        <f>[27]المبيعات!$F$24</f>
        <v>14165</v>
      </c>
      <c r="F33" s="3">
        <f t="shared" si="10"/>
        <v>95613.75</v>
      </c>
      <c r="G33" s="3">
        <f t="shared" si="6"/>
        <v>4674.45</v>
      </c>
      <c r="H33" s="3">
        <f>'[27]التمام الصباحي'!$R$25*1000</f>
        <v>0</v>
      </c>
      <c r="I33" s="3">
        <f>[27]المبيعات!$I$24</f>
        <v>2237</v>
      </c>
      <c r="J33" s="3">
        <f t="shared" si="11"/>
        <v>17336.75</v>
      </c>
      <c r="K33" s="3">
        <f t="shared" si="7"/>
        <v>1006.65</v>
      </c>
      <c r="L33" s="3">
        <f>'[27]التمام الصباحي'!$X$25*1000</f>
        <v>17000</v>
      </c>
      <c r="M33" s="3">
        <f>[27]المبيعات!$L$24</f>
        <v>54522</v>
      </c>
      <c r="N33" s="3">
        <f t="shared" si="12"/>
        <v>299871</v>
      </c>
      <c r="O33" s="3">
        <f t="shared" si="8"/>
        <v>14175.720000000001</v>
      </c>
      <c r="P33" s="8">
        <f t="shared" si="3"/>
        <v>412821.5</v>
      </c>
      <c r="Q33" s="8">
        <f t="shared" si="4"/>
        <v>19856.82</v>
      </c>
      <c r="R33" s="3">
        <f t="shared" si="9"/>
        <v>4128.2150000000001</v>
      </c>
      <c r="S33" s="9">
        <f>[27]المبيعات!$P$24</f>
        <v>5630</v>
      </c>
      <c r="T33" s="12">
        <f t="shared" si="5"/>
        <v>1501.7849999999999</v>
      </c>
      <c r="V33"/>
    </row>
    <row r="34" spans="1:22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الصباحي'!$L$25*1000</f>
        <v>17000</v>
      </c>
      <c r="E34" s="3">
        <f>[28]المبيعات!$F$24</f>
        <v>13516</v>
      </c>
      <c r="F34" s="3">
        <f t="shared" si="10"/>
        <v>91233</v>
      </c>
      <c r="G34" s="3">
        <f t="shared" si="6"/>
        <v>4460.2800000000007</v>
      </c>
      <c r="H34" s="3">
        <f>'[28]التمام الصباحي'!$R$25*1000</f>
        <v>0</v>
      </c>
      <c r="I34" s="3">
        <f>[28]المبيعات!$I$24</f>
        <v>2102</v>
      </c>
      <c r="J34" s="3">
        <f t="shared" si="11"/>
        <v>16290.5</v>
      </c>
      <c r="K34" s="3">
        <f t="shared" si="7"/>
        <v>945.9</v>
      </c>
      <c r="L34" s="3">
        <f>'[28]التمام الصباحي'!$X$25*1000</f>
        <v>51000</v>
      </c>
      <c r="M34" s="3">
        <f>[28]المبيعات!$L$24</f>
        <v>50022</v>
      </c>
      <c r="N34" s="3">
        <f t="shared" si="12"/>
        <v>275121</v>
      </c>
      <c r="O34" s="3">
        <f t="shared" si="8"/>
        <v>13005.720000000001</v>
      </c>
      <c r="P34" s="8">
        <f t="shared" si="3"/>
        <v>382644.5</v>
      </c>
      <c r="Q34" s="8">
        <f t="shared" si="4"/>
        <v>18411.900000000001</v>
      </c>
      <c r="R34" s="3">
        <f t="shared" si="9"/>
        <v>3826.4450000000002</v>
      </c>
      <c r="S34" s="9">
        <f>[28]المبيعات!$P$24</f>
        <v>5360</v>
      </c>
      <c r="T34" s="12">
        <f t="shared" si="5"/>
        <v>1533.5549999999998</v>
      </c>
      <c r="V34"/>
    </row>
    <row r="35" spans="1:22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الصباحي'!$L$25*1000</f>
        <v>17000</v>
      </c>
      <c r="E35" s="3">
        <f>[29]المبيعات!$F$24</f>
        <v>9748</v>
      </c>
      <c r="F35" s="3">
        <f t="shared" si="10"/>
        <v>65799</v>
      </c>
      <c r="G35" s="3">
        <f t="shared" si="6"/>
        <v>3216.84</v>
      </c>
      <c r="H35" s="3">
        <f>'[29]التمام الصباحي'!$R$25*1000</f>
        <v>0</v>
      </c>
      <c r="I35" s="3">
        <f>[29]المبيعات!$I$24</f>
        <v>1548</v>
      </c>
      <c r="J35" s="3">
        <f t="shared" si="11"/>
        <v>11997</v>
      </c>
      <c r="K35" s="3">
        <f t="shared" si="7"/>
        <v>696.6</v>
      </c>
      <c r="L35" s="3">
        <f>'[29]التمام الصباحي'!$X$25*1000</f>
        <v>85000</v>
      </c>
      <c r="M35" s="3">
        <f>[29]المبيعات!$L$24</f>
        <v>33318</v>
      </c>
      <c r="N35" s="3">
        <f t="shared" si="12"/>
        <v>183249</v>
      </c>
      <c r="O35" s="3">
        <f t="shared" si="8"/>
        <v>8662.68</v>
      </c>
      <c r="P35" s="8">
        <f t="shared" si="3"/>
        <v>261045</v>
      </c>
      <c r="Q35" s="8">
        <f t="shared" si="4"/>
        <v>12576.12</v>
      </c>
      <c r="R35" s="3">
        <f t="shared" si="9"/>
        <v>2610.4499999999998</v>
      </c>
      <c r="S35" s="9">
        <f>[29]المبيعات!$P$24</f>
        <v>3600</v>
      </c>
      <c r="T35" s="12">
        <f t="shared" si="5"/>
        <v>989.55000000000018</v>
      </c>
      <c r="V35"/>
    </row>
    <row r="36" spans="1:22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الصباحي'!$L$25*1000</f>
        <v>17000</v>
      </c>
      <c r="E36" s="3">
        <f>[30]المبيعات!$F$24</f>
        <v>16861</v>
      </c>
      <c r="F36" s="3">
        <f t="shared" si="10"/>
        <v>113811.75</v>
      </c>
      <c r="G36" s="3">
        <f t="shared" si="6"/>
        <v>5564.13</v>
      </c>
      <c r="H36" s="3">
        <f>'[30]التمام الصباحي'!$R$25*1000</f>
        <v>17000</v>
      </c>
      <c r="I36" s="3">
        <f>[30]المبيعات!$I$24</f>
        <v>2572</v>
      </c>
      <c r="J36" s="3">
        <f t="shared" si="11"/>
        <v>19933</v>
      </c>
      <c r="K36" s="3">
        <f t="shared" si="7"/>
        <v>1157.4000000000001</v>
      </c>
      <c r="L36" s="3">
        <f>'[30]التمام الصباحي'!$X$25*1000</f>
        <v>68000</v>
      </c>
      <c r="M36" s="3">
        <f>[30]المبيعات!$L$24</f>
        <v>71767</v>
      </c>
      <c r="N36" s="3">
        <f t="shared" si="12"/>
        <v>394718.5</v>
      </c>
      <c r="O36" s="3">
        <f t="shared" si="8"/>
        <v>18659.420000000002</v>
      </c>
      <c r="P36" s="8">
        <f t="shared" si="3"/>
        <v>528463.25</v>
      </c>
      <c r="Q36" s="8">
        <f t="shared" si="4"/>
        <v>25380.950000000004</v>
      </c>
      <c r="R36" s="3">
        <f t="shared" si="9"/>
        <v>5284.6324999999997</v>
      </c>
      <c r="S36" s="9">
        <f>[30]المبيعات!$P$24</f>
        <v>7350</v>
      </c>
      <c r="T36" s="12">
        <f t="shared" si="5"/>
        <v>2065.3675000000003</v>
      </c>
      <c r="V36"/>
    </row>
    <row r="37" spans="1:22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الصباحي'!$L$25*1000</f>
        <v>17000</v>
      </c>
      <c r="E37" s="3">
        <f>[31]المبيعات!$F$24</f>
        <v>13946</v>
      </c>
      <c r="F37" s="3">
        <f t="shared" si="10"/>
        <v>94135.5</v>
      </c>
      <c r="G37" s="3">
        <f t="shared" si="6"/>
        <v>4602.18</v>
      </c>
      <c r="H37" s="3">
        <f>'[31]التمام الصباحي'!$R$25*1000</f>
        <v>0</v>
      </c>
      <c r="I37" s="3">
        <f>[31]المبيعات!$I$24</f>
        <v>2445</v>
      </c>
      <c r="J37" s="3">
        <f t="shared" si="11"/>
        <v>18948.75</v>
      </c>
      <c r="K37" s="3">
        <f t="shared" si="7"/>
        <v>1100.25</v>
      </c>
      <c r="L37" s="3">
        <f>'[31]التمام الصباحي'!$X$25*1000</f>
        <v>0</v>
      </c>
      <c r="M37" s="3">
        <f>[31]المبيعات!$L$24</f>
        <v>26542</v>
      </c>
      <c r="N37" s="3">
        <f t="shared" si="12"/>
        <v>145981</v>
      </c>
      <c r="O37" s="3">
        <f t="shared" si="8"/>
        <v>6900.92</v>
      </c>
      <c r="P37" s="8">
        <f t="shared" si="3"/>
        <v>259065.25</v>
      </c>
      <c r="Q37" s="8">
        <f t="shared" si="4"/>
        <v>12603.35</v>
      </c>
      <c r="R37" s="3">
        <f t="shared" si="9"/>
        <v>2590.6525000000001</v>
      </c>
      <c r="S37" s="32">
        <f>[31]المبيعات!$P$24</f>
        <v>5500</v>
      </c>
      <c r="T37" s="12">
        <f t="shared" si="5"/>
        <v>2909.3474999999999</v>
      </c>
      <c r="V37"/>
    </row>
    <row r="38" spans="1:22" ht="15.75" thickBot="1" x14ac:dyDescent="0.25">
      <c r="A38" s="5">
        <v>31</v>
      </c>
      <c r="B38" s="6"/>
      <c r="C38" s="6" t="s">
        <v>18</v>
      </c>
      <c r="D38" s="3"/>
      <c r="E38" s="3">
        <f>[32]المبيعات!$F$24</f>
        <v>0</v>
      </c>
      <c r="F38" s="3">
        <f t="shared" si="10"/>
        <v>0</v>
      </c>
      <c r="G38" s="3">
        <f t="shared" si="6"/>
        <v>0</v>
      </c>
      <c r="H38" s="3">
        <f>'[32]التمام الصباحي'!$R$25*1000</f>
        <v>0</v>
      </c>
      <c r="I38" s="3">
        <f>[32]المبيعات!$I$24</f>
        <v>0</v>
      </c>
      <c r="J38" s="3">
        <f t="shared" si="11"/>
        <v>0</v>
      </c>
      <c r="K38" s="3">
        <f t="shared" si="7"/>
        <v>0</v>
      </c>
      <c r="L38" s="3">
        <f>'[32]التمام الصباحي'!$X$25*1000</f>
        <v>0</v>
      </c>
      <c r="M38" s="3">
        <f>[32]المبيعات!$L$24</f>
        <v>0</v>
      </c>
      <c r="N38" s="3">
        <f t="shared" si="12"/>
        <v>0</v>
      </c>
      <c r="O38" s="3">
        <f t="shared" si="8"/>
        <v>0</v>
      </c>
      <c r="P38" s="8">
        <f>F38+J38+N38</f>
        <v>0</v>
      </c>
      <c r="Q38" s="8">
        <f>G38+K38+O38</f>
        <v>0</v>
      </c>
      <c r="R38" s="3">
        <f>(F38+J38+N38)/100</f>
        <v>0</v>
      </c>
      <c r="S38" s="9">
        <f>[32]المبيعات!$P$24</f>
        <v>0</v>
      </c>
      <c r="T38" s="12">
        <f t="shared" si="5"/>
        <v>0</v>
      </c>
      <c r="V38"/>
    </row>
    <row r="39" spans="1:22" ht="15.75" thickBot="1" x14ac:dyDescent="0.25">
      <c r="A39" s="99" t="s">
        <v>19</v>
      </c>
      <c r="B39" s="99"/>
      <c r="C39" s="99"/>
      <c r="D39" s="4">
        <f>SUM(D8:D38)</f>
        <v>442000</v>
      </c>
      <c r="E39" s="4">
        <f t="shared" ref="E39:T39" si="13">SUM(E8:E38)</f>
        <v>422733</v>
      </c>
      <c r="F39" s="4">
        <f t="shared" si="13"/>
        <v>2853447.75</v>
      </c>
      <c r="G39" s="4">
        <f t="shared" si="13"/>
        <v>139501.88999999998</v>
      </c>
      <c r="H39" s="4">
        <f t="shared" si="13"/>
        <v>68000</v>
      </c>
      <c r="I39" s="4">
        <f t="shared" si="13"/>
        <v>78901</v>
      </c>
      <c r="J39" s="4">
        <f t="shared" si="13"/>
        <v>611482.75</v>
      </c>
      <c r="K39" s="4">
        <f t="shared" si="13"/>
        <v>35505.450000000012</v>
      </c>
      <c r="L39" s="4">
        <f t="shared" si="13"/>
        <v>1598000</v>
      </c>
      <c r="M39" s="4">
        <f t="shared" si="13"/>
        <v>1576195</v>
      </c>
      <c r="N39" s="4">
        <f t="shared" si="13"/>
        <v>8669072.5</v>
      </c>
      <c r="O39" s="4">
        <f t="shared" si="13"/>
        <v>409810.7</v>
      </c>
      <c r="P39" s="4">
        <f t="shared" si="13"/>
        <v>12134003</v>
      </c>
      <c r="Q39" s="4">
        <f t="shared" si="13"/>
        <v>584818.0399999998</v>
      </c>
      <c r="R39" s="4">
        <f t="shared" si="13"/>
        <v>121340.03</v>
      </c>
      <c r="S39" s="4">
        <f t="shared" si="13"/>
        <v>153097</v>
      </c>
      <c r="T39" s="4">
        <f t="shared" si="13"/>
        <v>31756.97</v>
      </c>
      <c r="V39"/>
    </row>
    <row r="40" spans="1:22" ht="15" thickBot="1" x14ac:dyDescent="0.25">
      <c r="T40" s="11"/>
      <c r="V40"/>
    </row>
    <row r="41" spans="1:22" ht="15.75" thickBot="1" x14ac:dyDescent="0.3">
      <c r="A41" s="103" t="s">
        <v>43</v>
      </c>
      <c r="B41" s="103"/>
      <c r="C41" s="103"/>
      <c r="D41" s="15">
        <f>D8+D9+D10+D11+D12+D13+D14</f>
        <v>102000</v>
      </c>
      <c r="E41" s="15">
        <f>E8+E9+E10+E11+E12+E13+E14</f>
        <v>105824</v>
      </c>
      <c r="F41" s="15">
        <f t="shared" ref="F41:T41" si="14">F8+F9+F10+F11+F12+F13+F14</f>
        <v>714312</v>
      </c>
      <c r="G41" s="15">
        <f t="shared" si="14"/>
        <v>34921.919999999998</v>
      </c>
      <c r="H41" s="15">
        <f t="shared" si="14"/>
        <v>17000</v>
      </c>
      <c r="I41" s="15">
        <f t="shared" si="14"/>
        <v>16733</v>
      </c>
      <c r="J41" s="15">
        <f t="shared" si="14"/>
        <v>129680.75</v>
      </c>
      <c r="K41" s="15">
        <f t="shared" si="14"/>
        <v>7529.8500000000013</v>
      </c>
      <c r="L41" s="15">
        <f>L8+L9+L10+L11+L12+L13+L14</f>
        <v>374000</v>
      </c>
      <c r="M41" s="15">
        <f t="shared" si="14"/>
        <v>368210</v>
      </c>
      <c r="N41" s="15">
        <f t="shared" si="14"/>
        <v>2025155</v>
      </c>
      <c r="O41" s="15">
        <f t="shared" si="14"/>
        <v>95734.6</v>
      </c>
      <c r="P41" s="15">
        <f t="shared" si="14"/>
        <v>2869147.75</v>
      </c>
      <c r="Q41" s="15">
        <f t="shared" si="14"/>
        <v>138186.37</v>
      </c>
      <c r="R41" s="15">
        <f t="shared" si="14"/>
        <v>28691.477499999994</v>
      </c>
      <c r="S41" s="15">
        <f t="shared" si="14"/>
        <v>24847</v>
      </c>
      <c r="T41" s="15">
        <f t="shared" si="14"/>
        <v>-3844.4775000000004</v>
      </c>
      <c r="V41"/>
    </row>
    <row r="42" spans="1:22" ht="15.75" thickBot="1" x14ac:dyDescent="0.3">
      <c r="A42" s="103" t="s">
        <v>44</v>
      </c>
      <c r="B42" s="103"/>
      <c r="C42" s="103"/>
      <c r="D42" s="15">
        <f>D15+D16+D17+D18+D19+D20+D21+D22</f>
        <v>119000</v>
      </c>
      <c r="E42" s="15">
        <f t="shared" ref="E42:T42" si="15">E15+E16+E17+E18+E19+E20+E21+E22</f>
        <v>122016</v>
      </c>
      <c r="F42" s="15">
        <f t="shared" si="15"/>
        <v>823608</v>
      </c>
      <c r="G42" s="15">
        <f t="shared" si="15"/>
        <v>40265.279999999999</v>
      </c>
      <c r="H42" s="15">
        <f t="shared" si="15"/>
        <v>17000</v>
      </c>
      <c r="I42" s="15">
        <f t="shared" si="15"/>
        <v>18064</v>
      </c>
      <c r="J42" s="15">
        <f t="shared" si="15"/>
        <v>139996</v>
      </c>
      <c r="K42" s="15">
        <f t="shared" si="15"/>
        <v>8128.8</v>
      </c>
      <c r="L42" s="15">
        <f>L15+L16+L17+L18+L19+L20+L21+L22</f>
        <v>425000</v>
      </c>
      <c r="M42" s="15">
        <f t="shared" si="15"/>
        <v>441186</v>
      </c>
      <c r="N42" s="15">
        <f t="shared" si="15"/>
        <v>2426523</v>
      </c>
      <c r="O42" s="15">
        <f t="shared" si="15"/>
        <v>114708.36</v>
      </c>
      <c r="P42" s="15">
        <f t="shared" si="15"/>
        <v>3390127</v>
      </c>
      <c r="Q42" s="15">
        <f t="shared" si="15"/>
        <v>163102.44</v>
      </c>
      <c r="R42" s="15">
        <f t="shared" si="15"/>
        <v>33901.269999999997</v>
      </c>
      <c r="S42" s="15">
        <f t="shared" si="15"/>
        <v>44415</v>
      </c>
      <c r="T42" s="15">
        <f t="shared" si="15"/>
        <v>10513.730000000001</v>
      </c>
      <c r="V42"/>
    </row>
    <row r="43" spans="1:22" ht="15.75" thickBot="1" x14ac:dyDescent="0.3">
      <c r="A43" s="103" t="s">
        <v>45</v>
      </c>
      <c r="B43" s="103"/>
      <c r="C43" s="103"/>
      <c r="D43" s="15">
        <f>D23+D24+D25+D26+D27+D28+D29+D30</f>
        <v>119000</v>
      </c>
      <c r="E43" s="15">
        <f t="shared" ref="E43:T44" si="16">E23+E24+E25+E26+E27+E28+E29+E30</f>
        <v>102683</v>
      </c>
      <c r="F43" s="15">
        <f t="shared" si="16"/>
        <v>693110.25</v>
      </c>
      <c r="G43" s="15">
        <f t="shared" si="16"/>
        <v>33885.39</v>
      </c>
      <c r="H43" s="15">
        <f t="shared" si="16"/>
        <v>17000</v>
      </c>
      <c r="I43" s="15">
        <f t="shared" si="16"/>
        <v>29119</v>
      </c>
      <c r="J43" s="15">
        <f t="shared" si="16"/>
        <v>225672.25</v>
      </c>
      <c r="K43" s="15">
        <f t="shared" si="16"/>
        <v>13103.55</v>
      </c>
      <c r="L43" s="15">
        <f>L23+L24+L25+L26+L27+L28+L29+L30</f>
        <v>425000</v>
      </c>
      <c r="M43" s="15">
        <f t="shared" si="16"/>
        <v>414808</v>
      </c>
      <c r="N43" s="15">
        <f t="shared" si="16"/>
        <v>2281444</v>
      </c>
      <c r="O43" s="15">
        <f t="shared" si="16"/>
        <v>107850.08</v>
      </c>
      <c r="P43" s="15">
        <f t="shared" si="16"/>
        <v>3200226.5</v>
      </c>
      <c r="Q43" s="15">
        <f t="shared" si="16"/>
        <v>154839.01999999999</v>
      </c>
      <c r="R43" s="15">
        <f t="shared" si="16"/>
        <v>32002.264999999999</v>
      </c>
      <c r="S43" s="15">
        <f t="shared" si="16"/>
        <v>44895</v>
      </c>
      <c r="T43" s="15">
        <f t="shared" si="16"/>
        <v>12892.734999999999</v>
      </c>
      <c r="V43"/>
    </row>
    <row r="44" spans="1:22" ht="15.75" thickBot="1" x14ac:dyDescent="0.3">
      <c r="A44" s="103" t="s">
        <v>46</v>
      </c>
      <c r="B44" s="103"/>
      <c r="C44" s="103"/>
      <c r="D44" s="15">
        <f>D24+D25+D26+D27+D28+D29+D30+D31</f>
        <v>102000</v>
      </c>
      <c r="E44" s="15">
        <f t="shared" si="16"/>
        <v>100959</v>
      </c>
      <c r="F44" s="15">
        <f t="shared" si="16"/>
        <v>681473.25</v>
      </c>
      <c r="G44" s="15">
        <f t="shared" si="16"/>
        <v>33316.47</v>
      </c>
      <c r="H44" s="15">
        <f t="shared" si="16"/>
        <v>17000</v>
      </c>
      <c r="I44" s="15">
        <f t="shared" si="16"/>
        <v>28876</v>
      </c>
      <c r="J44" s="15">
        <f t="shared" si="16"/>
        <v>223789</v>
      </c>
      <c r="K44" s="15">
        <f t="shared" si="16"/>
        <v>12994.199999999999</v>
      </c>
      <c r="L44" s="15">
        <f>L31+L32+L33+L34+L35+L36+L37+L38</f>
        <v>374000</v>
      </c>
      <c r="M44" s="15">
        <f t="shared" si="16"/>
        <v>414691</v>
      </c>
      <c r="N44" s="15">
        <f t="shared" si="16"/>
        <v>2280800.5</v>
      </c>
      <c r="O44" s="15">
        <f t="shared" si="16"/>
        <v>107819.66</v>
      </c>
      <c r="P44" s="15">
        <f t="shared" si="16"/>
        <v>3186062.75</v>
      </c>
      <c r="Q44" s="15">
        <f t="shared" si="16"/>
        <v>154130.33000000002</v>
      </c>
      <c r="R44" s="15">
        <f t="shared" si="16"/>
        <v>31860.627500000002</v>
      </c>
      <c r="S44" s="15">
        <f t="shared" si="16"/>
        <v>44720</v>
      </c>
      <c r="T44" s="15">
        <f t="shared" si="16"/>
        <v>12859.372499999999</v>
      </c>
      <c r="V44"/>
    </row>
    <row r="45" spans="1:22" x14ac:dyDescent="0.2"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V45"/>
    </row>
    <row r="46" spans="1:22" x14ac:dyDescent="0.2">
      <c r="E46" s="31"/>
      <c r="I46" s="31"/>
      <c r="M46" s="31"/>
      <c r="T46" s="11"/>
      <c r="V46"/>
    </row>
    <row r="47" spans="1:22" ht="15" x14ac:dyDescent="0.25">
      <c r="E47" s="30"/>
      <c r="I47" s="30"/>
      <c r="M47" s="30"/>
      <c r="T47" s="11"/>
      <c r="V47"/>
    </row>
    <row r="48" spans="1:22" x14ac:dyDescent="0.2">
      <c r="T48" s="11"/>
      <c r="V48"/>
    </row>
  </sheetData>
  <mergeCells count="16">
    <mergeCell ref="A41:C41"/>
    <mergeCell ref="A42:C42"/>
    <mergeCell ref="A43:C43"/>
    <mergeCell ref="A44:C44"/>
    <mergeCell ref="D6:G6"/>
    <mergeCell ref="H6:K6"/>
    <mergeCell ref="T6:T7"/>
    <mergeCell ref="A39:C39"/>
    <mergeCell ref="J3:K3"/>
    <mergeCell ref="A6:A7"/>
    <mergeCell ref="B6:B7"/>
    <mergeCell ref="C6:C7"/>
    <mergeCell ref="P6:P7"/>
    <mergeCell ref="Q6:Q7"/>
    <mergeCell ref="L6:O6"/>
    <mergeCell ref="R6:S6"/>
  </mergeCells>
  <conditionalFormatting sqref="T8:T38">
    <cfRule type="cellIs" dxfId="13" priority="1" operator="lessThan">
      <formula>0</formula>
    </cfRule>
  </conditionalFormatting>
  <pageMargins left="0.7" right="0.7" top="0.75" bottom="0.75" header="0.3" footer="0.3"/>
  <pageSetup paperSize="9" orientation="portrait" r:id="rId1"/>
  <ignoredErrors>
    <ignoredError sqref="L44" formula="1"/>
  </ignoredError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V50"/>
  <sheetViews>
    <sheetView rightToLeft="1" zoomScale="66" zoomScaleNormal="66" workbookViewId="0">
      <pane ySplit="7" topLeftCell="A8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4" max="4" width="12.75" customWidth="1"/>
    <col min="12" max="12" width="13" customWidth="1"/>
    <col min="13" max="13" width="9.875" customWidth="1"/>
    <col min="14" max="14" width="9.75" customWidth="1"/>
    <col min="22" max="22" width="9" style="11"/>
  </cols>
  <sheetData>
    <row r="3" spans="1:22" ht="23.25" x14ac:dyDescent="0.35">
      <c r="J3" s="135" t="s">
        <v>37</v>
      </c>
      <c r="K3" s="135"/>
      <c r="L3" s="14"/>
    </row>
    <row r="5" spans="1:22" ht="15" thickBot="1" x14ac:dyDescent="0.25"/>
    <row r="6" spans="1:22" ht="15.75" thickBot="1" x14ac:dyDescent="0.25">
      <c r="A6" s="97" t="s">
        <v>0</v>
      </c>
      <c r="B6" s="97" t="s">
        <v>1</v>
      </c>
      <c r="C6" s="97" t="s">
        <v>11</v>
      </c>
      <c r="D6" s="138" t="s">
        <v>3</v>
      </c>
      <c r="E6" s="139"/>
      <c r="F6" s="139"/>
      <c r="G6" s="140"/>
      <c r="H6" s="138" t="s">
        <v>4</v>
      </c>
      <c r="I6" s="139"/>
      <c r="J6" s="139"/>
      <c r="K6" s="140"/>
      <c r="L6" s="138" t="s">
        <v>5</v>
      </c>
      <c r="M6" s="139"/>
      <c r="N6" s="139"/>
      <c r="O6" s="140"/>
      <c r="P6" s="136" t="s">
        <v>40</v>
      </c>
      <c r="Q6" s="136" t="s">
        <v>42</v>
      </c>
      <c r="R6" s="138" t="s">
        <v>6</v>
      </c>
      <c r="S6" s="140"/>
      <c r="T6" s="134" t="s">
        <v>7</v>
      </c>
      <c r="V6"/>
    </row>
    <row r="7" spans="1:22" ht="30" customHeight="1" thickBot="1" x14ac:dyDescent="0.25">
      <c r="A7" s="98"/>
      <c r="B7" s="98"/>
      <c r="C7" s="98"/>
      <c r="D7" s="13" t="s">
        <v>48</v>
      </c>
      <c r="E7" s="1" t="s">
        <v>49</v>
      </c>
      <c r="F7" s="1" t="s">
        <v>8</v>
      </c>
      <c r="G7" s="1" t="s">
        <v>9</v>
      </c>
      <c r="H7" s="13" t="s">
        <v>48</v>
      </c>
      <c r="I7" s="1" t="s">
        <v>49</v>
      </c>
      <c r="J7" s="1" t="s">
        <v>8</v>
      </c>
      <c r="K7" s="1" t="s">
        <v>9</v>
      </c>
      <c r="L7" s="13" t="s">
        <v>48</v>
      </c>
      <c r="M7" s="1" t="s">
        <v>49</v>
      </c>
      <c r="N7" s="1" t="s">
        <v>8</v>
      </c>
      <c r="O7" s="1" t="s">
        <v>9</v>
      </c>
      <c r="P7" s="137"/>
      <c r="Q7" s="137"/>
      <c r="R7" s="1" t="s">
        <v>10</v>
      </c>
      <c r="S7" s="7" t="s">
        <v>50</v>
      </c>
      <c r="T7" s="134"/>
      <c r="V7"/>
    </row>
    <row r="8" spans="1:22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الصباحي'!$L$26*1000</f>
        <v>17000</v>
      </c>
      <c r="E8" s="2">
        <f>[2]المبيعات!$F$25</f>
        <v>17241</v>
      </c>
      <c r="F8" s="3">
        <f t="shared" ref="F8:F23" si="0">E8*6.75</f>
        <v>116376.75</v>
      </c>
      <c r="G8" s="3">
        <f>E8*0.33</f>
        <v>5689.5300000000007</v>
      </c>
      <c r="H8" s="3">
        <f>'[2]التمام الصباحي'!$R$26*1000</f>
        <v>0</v>
      </c>
      <c r="I8" s="2">
        <f>[2]المبيعات!$I$25</f>
        <v>3138</v>
      </c>
      <c r="J8" s="3">
        <f t="shared" ref="J8:J23" si="1">I8*7.75</f>
        <v>24319.5</v>
      </c>
      <c r="K8" s="3">
        <f>I8*0.45</f>
        <v>1412.1000000000001</v>
      </c>
      <c r="L8" s="3">
        <f>'[2]التمام الصباحي'!$X$26*1000</f>
        <v>34000</v>
      </c>
      <c r="M8" s="12">
        <f>[2]المبيعات!$L$25</f>
        <v>48253</v>
      </c>
      <c r="N8" s="3">
        <f t="shared" ref="N8:N23" si="2">M8*5.5</f>
        <v>265391.5</v>
      </c>
      <c r="O8" s="3">
        <f>M8*0.26</f>
        <v>12545.78</v>
      </c>
      <c r="P8" s="8">
        <f t="shared" ref="P8:P37" si="3">F8+J8+N8</f>
        <v>406087.75</v>
      </c>
      <c r="Q8" s="8">
        <f t="shared" ref="Q8:Q37" si="4">G8+K8+O8</f>
        <v>19647.410000000003</v>
      </c>
      <c r="R8" s="3">
        <f t="shared" ref="R8:R37" si="5">(F8+J8+N8)/100</f>
        <v>4060.8775000000001</v>
      </c>
      <c r="S8" s="32">
        <f>[2]المبيعات!$P$23</f>
        <v>125</v>
      </c>
      <c r="T8" s="12">
        <f t="shared" ref="T8:T38" si="6">S8-R8</f>
        <v>-3935.8775000000001</v>
      </c>
      <c r="V8"/>
    </row>
    <row r="9" spans="1:22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الصباحي'!$L$26*1000</f>
        <v>34000</v>
      </c>
      <c r="E9" s="2">
        <f>[3]المبيعات!$F$25</f>
        <v>13917</v>
      </c>
      <c r="F9" s="3">
        <f t="shared" si="0"/>
        <v>93939.75</v>
      </c>
      <c r="G9" s="3">
        <f t="shared" ref="G9:G38" si="7">E9*0.33</f>
        <v>4592.6100000000006</v>
      </c>
      <c r="H9" s="3">
        <f>'[3]التمام الصباحي'!$R$26*1000</f>
        <v>17000</v>
      </c>
      <c r="I9" s="2">
        <f>[3]المبيعات!$I$25</f>
        <v>2654</v>
      </c>
      <c r="J9" s="3">
        <f t="shared" si="1"/>
        <v>20568.5</v>
      </c>
      <c r="K9" s="3">
        <f t="shared" ref="K9:K38" si="8">I9*0.45</f>
        <v>1194.3</v>
      </c>
      <c r="L9" s="3">
        <f>'[3]التمام الصباحي'!$X$26*1000</f>
        <v>51000</v>
      </c>
      <c r="M9" s="2">
        <f>[3]المبيعات!$L$25</f>
        <v>39062</v>
      </c>
      <c r="N9" s="3">
        <f t="shared" si="2"/>
        <v>214841</v>
      </c>
      <c r="O9" s="3">
        <f t="shared" ref="O9:O38" si="9">M9*0.26</f>
        <v>10156.120000000001</v>
      </c>
      <c r="P9" s="8">
        <f t="shared" si="3"/>
        <v>329349.25</v>
      </c>
      <c r="Q9" s="8">
        <f t="shared" si="4"/>
        <v>15943.030000000002</v>
      </c>
      <c r="R9" s="3">
        <f t="shared" si="5"/>
        <v>3293.4924999999998</v>
      </c>
      <c r="S9" s="9">
        <f>[3]المبيعات!$P$23</f>
        <v>1299</v>
      </c>
      <c r="T9" s="12">
        <f t="shared" si="6"/>
        <v>-1994.4924999999998</v>
      </c>
      <c r="V9"/>
    </row>
    <row r="10" spans="1:22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الصباحي'!$L$26*1000</f>
        <v>17000</v>
      </c>
      <c r="E10" s="2">
        <f>[4]المبيعات!$F$25</f>
        <v>15078</v>
      </c>
      <c r="F10" s="3">
        <f t="shared" si="0"/>
        <v>101776.5</v>
      </c>
      <c r="G10" s="3">
        <f t="shared" si="7"/>
        <v>4975.74</v>
      </c>
      <c r="H10" s="3">
        <f>'[4]التمام الصباحي'!$R$26*1000</f>
        <v>0</v>
      </c>
      <c r="I10" s="2">
        <f>[4]المبيعات!$I$25</f>
        <v>3154</v>
      </c>
      <c r="J10" s="3">
        <f t="shared" si="1"/>
        <v>24443.5</v>
      </c>
      <c r="K10" s="3">
        <f t="shared" si="8"/>
        <v>1419.3</v>
      </c>
      <c r="L10" s="3">
        <f>'[4]التمام الصباحي'!$X$26*1000</f>
        <v>51000</v>
      </c>
      <c r="M10" s="2">
        <f>[4]المبيعات!$L$25</f>
        <v>45551</v>
      </c>
      <c r="N10" s="3">
        <f t="shared" si="2"/>
        <v>250530.5</v>
      </c>
      <c r="O10" s="3">
        <f t="shared" si="9"/>
        <v>11843.26</v>
      </c>
      <c r="P10" s="8">
        <f t="shared" si="3"/>
        <v>376750.5</v>
      </c>
      <c r="Q10" s="8">
        <f t="shared" si="4"/>
        <v>18238.3</v>
      </c>
      <c r="R10" s="3">
        <f t="shared" si="5"/>
        <v>3767.5050000000001</v>
      </c>
      <c r="S10" s="9">
        <f>[4]المبيعات!$P$23</f>
        <v>540</v>
      </c>
      <c r="T10" s="12">
        <f t="shared" si="6"/>
        <v>-3227.5050000000001</v>
      </c>
      <c r="V10"/>
    </row>
    <row r="11" spans="1:22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الصباحي'!$L$26*1000</f>
        <v>0</v>
      </c>
      <c r="E11" s="2">
        <f>[5]المبيعات!$F$25</f>
        <v>15134</v>
      </c>
      <c r="F11" s="3">
        <f t="shared" si="0"/>
        <v>102154.5</v>
      </c>
      <c r="G11" s="3">
        <f t="shared" si="7"/>
        <v>4994.22</v>
      </c>
      <c r="H11" s="3">
        <f>'[5]التمام الصباحي'!$R$26*1000</f>
        <v>0</v>
      </c>
      <c r="I11" s="2">
        <f>[5]المبيعات!$I$25</f>
        <v>3611</v>
      </c>
      <c r="J11" s="3">
        <f t="shared" si="1"/>
        <v>27985.25</v>
      </c>
      <c r="K11" s="3">
        <f t="shared" si="8"/>
        <v>1624.95</v>
      </c>
      <c r="L11" s="3">
        <f>'[5]التمام الصباحي'!$X$26*1000</f>
        <v>51000</v>
      </c>
      <c r="M11" s="2">
        <f>[5]المبيعات!$L$25</f>
        <v>52040</v>
      </c>
      <c r="N11" s="3">
        <f t="shared" si="2"/>
        <v>286220</v>
      </c>
      <c r="O11" s="3">
        <f t="shared" si="9"/>
        <v>13530.4</v>
      </c>
      <c r="P11" s="8">
        <f t="shared" si="3"/>
        <v>416359.75</v>
      </c>
      <c r="Q11" s="8">
        <f t="shared" si="4"/>
        <v>20149.57</v>
      </c>
      <c r="R11" s="3">
        <f t="shared" si="5"/>
        <v>4163.5974999999999</v>
      </c>
      <c r="S11" s="9">
        <f>[5]المبيعات!$P$23</f>
        <v>490</v>
      </c>
      <c r="T11" s="12">
        <f t="shared" si="6"/>
        <v>-3673.5974999999999</v>
      </c>
      <c r="V11"/>
    </row>
    <row r="12" spans="1:22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الصباحي'!$L$26*1000</f>
        <v>34000</v>
      </c>
      <c r="E12" s="2">
        <f>[6]المبيعات!$F$25</f>
        <v>18801</v>
      </c>
      <c r="F12" s="3">
        <f t="shared" si="0"/>
        <v>126906.75</v>
      </c>
      <c r="G12" s="3">
        <f t="shared" si="7"/>
        <v>6204.33</v>
      </c>
      <c r="H12" s="3">
        <f>'[6]التمام الصباحي'!$R$26*1000</f>
        <v>0</v>
      </c>
      <c r="I12" s="2">
        <f>[6]المبيعات!$I$25</f>
        <v>3582</v>
      </c>
      <c r="J12" s="3">
        <f t="shared" si="1"/>
        <v>27760.5</v>
      </c>
      <c r="K12" s="3">
        <f t="shared" si="8"/>
        <v>1611.9</v>
      </c>
      <c r="L12" s="3">
        <f>'[6]التمام الصباحي'!$X$26*1000</f>
        <v>51000</v>
      </c>
      <c r="M12" s="2">
        <f>[6]المبيعات!$L$25</f>
        <v>55965</v>
      </c>
      <c r="N12" s="3">
        <f t="shared" si="2"/>
        <v>307807.5</v>
      </c>
      <c r="O12" s="3">
        <f t="shared" si="9"/>
        <v>14550.9</v>
      </c>
      <c r="P12" s="8">
        <f t="shared" si="3"/>
        <v>462474.75</v>
      </c>
      <c r="Q12" s="8">
        <f t="shared" si="4"/>
        <v>22367.129999999997</v>
      </c>
      <c r="R12" s="3">
        <f t="shared" si="5"/>
        <v>4624.7475000000004</v>
      </c>
      <c r="S12" s="9">
        <f>[6]المبيعات!$P$23</f>
        <v>660</v>
      </c>
      <c r="T12" s="12">
        <f t="shared" si="6"/>
        <v>-3964.7475000000004</v>
      </c>
      <c r="V12"/>
    </row>
    <row r="13" spans="1:22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الصباحي'!$L$26*1000</f>
        <v>0</v>
      </c>
      <c r="E13" s="2">
        <f>[7]المبيعات!$F$25</f>
        <v>28339</v>
      </c>
      <c r="F13" s="3">
        <f t="shared" si="0"/>
        <v>191288.25</v>
      </c>
      <c r="G13" s="3">
        <f t="shared" si="7"/>
        <v>9351.8700000000008</v>
      </c>
      <c r="H13" s="3">
        <f>'[7]التمام الصباحي'!$R$26*1000</f>
        <v>0</v>
      </c>
      <c r="I13" s="2">
        <f>[7]المبيعات!$I$25</f>
        <v>5886</v>
      </c>
      <c r="J13" s="3">
        <f t="shared" si="1"/>
        <v>45616.5</v>
      </c>
      <c r="K13" s="3">
        <f t="shared" si="8"/>
        <v>2648.7000000000003</v>
      </c>
      <c r="L13" s="3">
        <f>'[7]التمام الصباحي'!$X$26*1000</f>
        <v>51000</v>
      </c>
      <c r="M13" s="2">
        <f>[7]المبيعات!$L$25</f>
        <v>54500</v>
      </c>
      <c r="N13" s="3">
        <f t="shared" si="2"/>
        <v>299750</v>
      </c>
      <c r="O13" s="3">
        <f t="shared" si="9"/>
        <v>14170</v>
      </c>
      <c r="P13" s="8">
        <f t="shared" si="3"/>
        <v>536654.75</v>
      </c>
      <c r="Q13" s="8">
        <f t="shared" si="4"/>
        <v>26170.57</v>
      </c>
      <c r="R13" s="3">
        <f t="shared" si="5"/>
        <v>5366.5474999999997</v>
      </c>
      <c r="S13" s="9">
        <f>[7]المبيعات!$P$23</f>
        <v>590</v>
      </c>
      <c r="T13" s="12">
        <f t="shared" si="6"/>
        <v>-4776.5474999999997</v>
      </c>
      <c r="V13"/>
    </row>
    <row r="14" spans="1:22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الصباحي'!$L$26*1000</f>
        <v>34000</v>
      </c>
      <c r="E14" s="2">
        <f>[8]المبيعات!$F$25</f>
        <v>14425</v>
      </c>
      <c r="F14" s="3">
        <f t="shared" si="0"/>
        <v>97368.75</v>
      </c>
      <c r="G14" s="3">
        <f t="shared" si="7"/>
        <v>4760.25</v>
      </c>
      <c r="H14" s="3">
        <f>'[8]التمام الصباحي'!$R$26*1000</f>
        <v>17000</v>
      </c>
      <c r="I14" s="2">
        <v>6</v>
      </c>
      <c r="J14" s="3">
        <f t="shared" si="1"/>
        <v>46.5</v>
      </c>
      <c r="K14" s="3">
        <f t="shared" si="8"/>
        <v>2.7</v>
      </c>
      <c r="L14" s="3">
        <f>'[8]التمام الصباحي'!$X$26*1000</f>
        <v>17000</v>
      </c>
      <c r="M14" s="2">
        <f>[8]المبيعات!$L$25</f>
        <v>33955</v>
      </c>
      <c r="N14" s="3">
        <f t="shared" si="2"/>
        <v>186752.5</v>
      </c>
      <c r="O14" s="3">
        <f t="shared" si="9"/>
        <v>8828.3000000000011</v>
      </c>
      <c r="P14" s="8">
        <f t="shared" si="3"/>
        <v>284167.75</v>
      </c>
      <c r="Q14" s="8">
        <f t="shared" si="4"/>
        <v>13591.25</v>
      </c>
      <c r="R14" s="3">
        <f t="shared" si="5"/>
        <v>2841.6774999999998</v>
      </c>
      <c r="S14" s="9">
        <f>[8]المبيعات!$P$25</f>
        <v>4065</v>
      </c>
      <c r="T14" s="12">
        <f t="shared" si="6"/>
        <v>1223.3225000000002</v>
      </c>
      <c r="V14"/>
    </row>
    <row r="15" spans="1:22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الصباحي'!$L$26*1000</f>
        <v>0</v>
      </c>
      <c r="E15" s="2">
        <f>[9]المبيعات!$F$25</f>
        <v>14519</v>
      </c>
      <c r="F15" s="3">
        <f t="shared" si="0"/>
        <v>98003.25</v>
      </c>
      <c r="G15" s="3">
        <f t="shared" si="7"/>
        <v>4791.2700000000004</v>
      </c>
      <c r="H15" s="3">
        <f>'[9]التمام الصباحي'!$R$26*1000</f>
        <v>0</v>
      </c>
      <c r="I15" s="2">
        <f>[9]المبيعات!$I$25</f>
        <v>3130</v>
      </c>
      <c r="J15" s="3">
        <f t="shared" si="1"/>
        <v>24257.5</v>
      </c>
      <c r="K15" s="3">
        <f t="shared" si="8"/>
        <v>1408.5</v>
      </c>
      <c r="L15" s="3">
        <f>'[9]التمام الصباحي'!$X$26*1000</f>
        <v>51000</v>
      </c>
      <c r="M15" s="2">
        <f>[9]المبيعات!$L$25</f>
        <v>45488</v>
      </c>
      <c r="N15" s="3">
        <f t="shared" si="2"/>
        <v>250184</v>
      </c>
      <c r="O15" s="3">
        <f t="shared" si="9"/>
        <v>11826.880000000001</v>
      </c>
      <c r="P15" s="8">
        <f t="shared" si="3"/>
        <v>372444.75</v>
      </c>
      <c r="Q15" s="8">
        <f t="shared" si="4"/>
        <v>18026.650000000001</v>
      </c>
      <c r="R15" s="3">
        <f t="shared" si="5"/>
        <v>3724.4475000000002</v>
      </c>
      <c r="S15" s="9">
        <f>[9]المبيعات!$P$25</f>
        <v>4705</v>
      </c>
      <c r="T15" s="12">
        <f t="shared" si="6"/>
        <v>980.55249999999978</v>
      </c>
      <c r="V15"/>
    </row>
    <row r="16" spans="1:22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الصباحي'!$L$26*1000</f>
        <v>34000</v>
      </c>
      <c r="E16" s="2">
        <f>[10]المبيعات!$F$25</f>
        <v>15122</v>
      </c>
      <c r="F16" s="3">
        <f t="shared" si="0"/>
        <v>102073.5</v>
      </c>
      <c r="G16" s="3">
        <f t="shared" si="7"/>
        <v>4990.26</v>
      </c>
      <c r="H16" s="3">
        <f>'[10]التمام الصباحي'!$R$26*1000</f>
        <v>0</v>
      </c>
      <c r="I16" s="2">
        <f>[10]المبيعات!$I$25</f>
        <v>3222</v>
      </c>
      <c r="J16" s="3">
        <f t="shared" si="1"/>
        <v>24970.5</v>
      </c>
      <c r="K16" s="3">
        <f t="shared" si="8"/>
        <v>1449.9</v>
      </c>
      <c r="L16" s="3">
        <f>'[10]التمام الصباحي'!$X$26*1000</f>
        <v>51000</v>
      </c>
      <c r="M16" s="2">
        <f>[10]المبيعات!$L$25</f>
        <v>49245</v>
      </c>
      <c r="N16" s="3">
        <f t="shared" si="2"/>
        <v>270847.5</v>
      </c>
      <c r="O16" s="3">
        <f t="shared" si="9"/>
        <v>12803.7</v>
      </c>
      <c r="P16" s="8">
        <f t="shared" si="3"/>
        <v>397891.5</v>
      </c>
      <c r="Q16" s="8">
        <f t="shared" si="4"/>
        <v>19243.86</v>
      </c>
      <c r="R16" s="3">
        <f t="shared" si="5"/>
        <v>3978.915</v>
      </c>
      <c r="S16" s="9">
        <f>[10]المبيعات!$P$25</f>
        <v>5140</v>
      </c>
      <c r="T16" s="12">
        <f t="shared" si="6"/>
        <v>1161.085</v>
      </c>
      <c r="V16"/>
    </row>
    <row r="17" spans="1:22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الصباحي'!$L$26*1000</f>
        <v>17000</v>
      </c>
      <c r="E17" s="2">
        <f>[11]المبيعات!$F$25</f>
        <v>14729</v>
      </c>
      <c r="F17" s="3">
        <f t="shared" si="0"/>
        <v>99420.75</v>
      </c>
      <c r="G17" s="3">
        <f t="shared" si="7"/>
        <v>4860.5700000000006</v>
      </c>
      <c r="H17" s="3">
        <f>'[11]التمام الصباحي'!$R$26*1000</f>
        <v>0</v>
      </c>
      <c r="I17" s="2">
        <f>[11]المبيعات!$I$25</f>
        <v>2735</v>
      </c>
      <c r="J17" s="3">
        <f t="shared" si="1"/>
        <v>21196.25</v>
      </c>
      <c r="K17" s="3">
        <f t="shared" si="8"/>
        <v>1230.75</v>
      </c>
      <c r="L17" s="3">
        <f>'[11]التمام الصباحي'!$X$26*1000</f>
        <v>51000</v>
      </c>
      <c r="M17" s="2">
        <f>[11]المبيعات!$L$25</f>
        <v>47146</v>
      </c>
      <c r="N17" s="3">
        <f t="shared" si="2"/>
        <v>259303</v>
      </c>
      <c r="O17" s="3">
        <f t="shared" si="9"/>
        <v>12257.960000000001</v>
      </c>
      <c r="P17" s="8">
        <f t="shared" si="3"/>
        <v>379920</v>
      </c>
      <c r="Q17" s="8">
        <f t="shared" si="4"/>
        <v>18349.280000000002</v>
      </c>
      <c r="R17" s="3">
        <f t="shared" si="5"/>
        <v>3799.2</v>
      </c>
      <c r="S17" s="9">
        <f>[11]المبيعات!$P$25</f>
        <v>5080</v>
      </c>
      <c r="T17" s="12">
        <f t="shared" si="6"/>
        <v>1280.8000000000002</v>
      </c>
      <c r="V17"/>
    </row>
    <row r="18" spans="1:22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الصباحي'!$L$26*1000</f>
        <v>17000</v>
      </c>
      <c r="E18" s="2">
        <f>[12]المبيعات!$F$25</f>
        <v>14162</v>
      </c>
      <c r="F18" s="3">
        <f t="shared" si="0"/>
        <v>95593.5</v>
      </c>
      <c r="G18" s="3">
        <f t="shared" si="7"/>
        <v>4673.46</v>
      </c>
      <c r="H18" s="3">
        <f>'[12]التمام الصباحي'!$R$26*1000</f>
        <v>17000</v>
      </c>
      <c r="I18" s="2">
        <f>[12]المبيعات!$I$25</f>
        <v>3953</v>
      </c>
      <c r="J18" s="3">
        <f t="shared" si="1"/>
        <v>30635.75</v>
      </c>
      <c r="K18" s="3">
        <f t="shared" si="8"/>
        <v>1778.8500000000001</v>
      </c>
      <c r="L18" s="3">
        <f>'[12]التمام الصباحي'!$X$26*1000</f>
        <v>51000</v>
      </c>
      <c r="M18" s="2">
        <f>[12]المبيعات!$L$25</f>
        <v>54891</v>
      </c>
      <c r="N18" s="3">
        <f t="shared" si="2"/>
        <v>301900.5</v>
      </c>
      <c r="O18" s="3">
        <f t="shared" si="9"/>
        <v>14271.66</v>
      </c>
      <c r="P18" s="8">
        <f t="shared" si="3"/>
        <v>428129.75</v>
      </c>
      <c r="Q18" s="8">
        <f t="shared" si="4"/>
        <v>20723.97</v>
      </c>
      <c r="R18" s="3">
        <f t="shared" si="5"/>
        <v>4281.2974999999997</v>
      </c>
      <c r="S18" s="9">
        <f>[12]المبيعات!$P$25</f>
        <v>5610</v>
      </c>
      <c r="T18" s="12">
        <f t="shared" si="6"/>
        <v>1328.7025000000003</v>
      </c>
      <c r="V18"/>
    </row>
    <row r="19" spans="1:22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الصباحي'!$L$26*1000</f>
        <v>17000</v>
      </c>
      <c r="E19" s="2">
        <f>[13]المبيعات!$F$25</f>
        <v>15832</v>
      </c>
      <c r="F19" s="3">
        <f t="shared" si="0"/>
        <v>106866</v>
      </c>
      <c r="G19" s="3">
        <f t="shared" si="7"/>
        <v>5224.5600000000004</v>
      </c>
      <c r="H19" s="3">
        <f>'[13]التمام الصباحي'!$R$26*1000</f>
        <v>0</v>
      </c>
      <c r="I19" s="2">
        <f>[13]المبيعات!$I$25</f>
        <v>3816</v>
      </c>
      <c r="J19" s="3">
        <f t="shared" si="1"/>
        <v>29574</v>
      </c>
      <c r="K19" s="3">
        <f t="shared" si="8"/>
        <v>1717.2</v>
      </c>
      <c r="L19" s="3">
        <f>'[13]التمام الصباحي'!$X$26*1000</f>
        <v>51000</v>
      </c>
      <c r="M19" s="2">
        <f>[13]المبيعات!$L$25</f>
        <v>54178</v>
      </c>
      <c r="N19" s="3">
        <f t="shared" si="2"/>
        <v>297979</v>
      </c>
      <c r="O19" s="3">
        <f t="shared" si="9"/>
        <v>14086.28</v>
      </c>
      <c r="P19" s="8">
        <f t="shared" si="3"/>
        <v>434419</v>
      </c>
      <c r="Q19" s="8">
        <f t="shared" si="4"/>
        <v>21028.04</v>
      </c>
      <c r="R19" s="3">
        <f t="shared" si="5"/>
        <v>4344.1899999999996</v>
      </c>
      <c r="S19" s="9">
        <f>[13]المبيعات!$P$25</f>
        <v>5835</v>
      </c>
      <c r="T19" s="12">
        <f t="shared" si="6"/>
        <v>1490.8100000000004</v>
      </c>
      <c r="V19"/>
    </row>
    <row r="20" spans="1:22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الصباحي'!$L$26*1000</f>
        <v>34000</v>
      </c>
      <c r="E20" s="2">
        <f>[14]المبيعات!$F$25</f>
        <v>29296</v>
      </c>
      <c r="F20" s="3">
        <f t="shared" si="0"/>
        <v>197748</v>
      </c>
      <c r="G20" s="3">
        <f t="shared" si="7"/>
        <v>9667.68</v>
      </c>
      <c r="H20" s="3">
        <f>'[14]التمام الصباحي'!$R$26*1000</f>
        <v>0</v>
      </c>
      <c r="I20" s="2">
        <f>[14]المبيعات!$I$25</f>
        <v>5138</v>
      </c>
      <c r="J20" s="3">
        <f t="shared" si="1"/>
        <v>39819.5</v>
      </c>
      <c r="K20" s="3">
        <f t="shared" si="8"/>
        <v>2312.1</v>
      </c>
      <c r="L20" s="3">
        <f>'[14]التمام الصباحي'!$X$26*1000</f>
        <v>51000</v>
      </c>
      <c r="M20" s="2">
        <f>[14]المبيعات!$L$25</f>
        <v>51233</v>
      </c>
      <c r="N20" s="3">
        <f t="shared" si="2"/>
        <v>281781.5</v>
      </c>
      <c r="O20" s="3">
        <f t="shared" si="9"/>
        <v>13320.58</v>
      </c>
      <c r="P20" s="8">
        <f t="shared" si="3"/>
        <v>519349</v>
      </c>
      <c r="Q20" s="8">
        <f t="shared" si="4"/>
        <v>25300.36</v>
      </c>
      <c r="R20" s="3">
        <f t="shared" si="5"/>
        <v>5193.49</v>
      </c>
      <c r="S20" s="9">
        <f>[14]المبيعات!$P$25</f>
        <v>6875</v>
      </c>
      <c r="T20" s="12">
        <f t="shared" si="6"/>
        <v>1681.5100000000002</v>
      </c>
      <c r="V20"/>
    </row>
    <row r="21" spans="1:22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الصباحي'!$L$26*1000</f>
        <v>0</v>
      </c>
      <c r="E21" s="2">
        <f>[15]المبيعات!$F$25</f>
        <v>13479</v>
      </c>
      <c r="F21" s="3">
        <f t="shared" si="0"/>
        <v>90983.25</v>
      </c>
      <c r="G21" s="3">
        <f t="shared" si="7"/>
        <v>4448.0700000000006</v>
      </c>
      <c r="H21" s="3">
        <f>'[15]التمام الصباحي'!$R$26*1000</f>
        <v>0</v>
      </c>
      <c r="I21" s="2">
        <f>[15]المبيعات!$I$25</f>
        <v>3231</v>
      </c>
      <c r="J21" s="3">
        <f t="shared" si="1"/>
        <v>25040.25</v>
      </c>
      <c r="K21" s="3">
        <f t="shared" si="8"/>
        <v>1453.95</v>
      </c>
      <c r="L21" s="3">
        <f>'[15]التمام الصباحي'!$X$26*1000</f>
        <v>34000</v>
      </c>
      <c r="M21" s="2">
        <f>[15]المبيعات!$L$25</f>
        <v>33719</v>
      </c>
      <c r="N21" s="3">
        <f t="shared" si="2"/>
        <v>185454.5</v>
      </c>
      <c r="O21" s="3">
        <f t="shared" si="9"/>
        <v>8766.94</v>
      </c>
      <c r="P21" s="8">
        <f t="shared" si="3"/>
        <v>301478</v>
      </c>
      <c r="Q21" s="8">
        <f t="shared" si="4"/>
        <v>14668.960000000001</v>
      </c>
      <c r="R21" s="3">
        <f t="shared" si="5"/>
        <v>3014.78</v>
      </c>
      <c r="S21" s="9">
        <f>[15]المبيعات!$P$25</f>
        <v>4030</v>
      </c>
      <c r="T21" s="12">
        <f t="shared" si="6"/>
        <v>1015.2199999999998</v>
      </c>
      <c r="V21"/>
    </row>
    <row r="22" spans="1:22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الصباحي'!$L$26*1000</f>
        <v>17000</v>
      </c>
      <c r="E22" s="2">
        <f>[16]المبيعات!$F$25</f>
        <v>12471</v>
      </c>
      <c r="F22" s="3">
        <f t="shared" si="0"/>
        <v>84179.25</v>
      </c>
      <c r="G22" s="3">
        <f t="shared" si="7"/>
        <v>4115.43</v>
      </c>
      <c r="H22" s="3">
        <f>'[16]التمام الصباحي'!$R$26*1000</f>
        <v>0</v>
      </c>
      <c r="I22" s="2">
        <f>[16]المبيعات!$I$25</f>
        <v>3135</v>
      </c>
      <c r="J22" s="3">
        <f t="shared" si="1"/>
        <v>24296.25</v>
      </c>
      <c r="K22" s="3">
        <f t="shared" si="8"/>
        <v>1410.75</v>
      </c>
      <c r="L22" s="3">
        <f>'[16]التمام الصباحي'!$X$26*1000</f>
        <v>68000</v>
      </c>
      <c r="M22" s="2">
        <f>[16]المبيعات!$L$25</f>
        <v>53393</v>
      </c>
      <c r="N22" s="3">
        <f t="shared" si="2"/>
        <v>293661.5</v>
      </c>
      <c r="O22" s="3">
        <f t="shared" si="9"/>
        <v>13882.18</v>
      </c>
      <c r="P22" s="8">
        <f t="shared" si="3"/>
        <v>402137</v>
      </c>
      <c r="Q22" s="8">
        <f t="shared" si="4"/>
        <v>19408.36</v>
      </c>
      <c r="R22" s="3">
        <f t="shared" si="5"/>
        <v>4021.37</v>
      </c>
      <c r="S22" s="9">
        <f>[16]المبيعات!$P$25</f>
        <v>5320</v>
      </c>
      <c r="T22" s="12">
        <f t="shared" si="6"/>
        <v>1298.6300000000001</v>
      </c>
      <c r="V22"/>
    </row>
    <row r="23" spans="1:22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الصباحي'!$L$26*1000</f>
        <v>17000</v>
      </c>
      <c r="E23" s="2">
        <f>[17]المبيعات!$F$25</f>
        <v>14824</v>
      </c>
      <c r="F23" s="3">
        <f t="shared" si="0"/>
        <v>100062</v>
      </c>
      <c r="G23" s="3">
        <f t="shared" si="7"/>
        <v>4891.92</v>
      </c>
      <c r="H23" s="3">
        <f>'[17]التمام الصباحي'!$R$26*1000</f>
        <v>17000</v>
      </c>
      <c r="I23" s="2">
        <f>[17]المبيعات!$I$25</f>
        <v>3075</v>
      </c>
      <c r="J23" s="3">
        <f t="shared" si="1"/>
        <v>23831.25</v>
      </c>
      <c r="K23" s="3">
        <f t="shared" si="8"/>
        <v>1383.75</v>
      </c>
      <c r="L23" s="3">
        <f>'[17]التمام الصباحي'!$X$26*1000</f>
        <v>51000</v>
      </c>
      <c r="M23" s="2">
        <f>[17]المبيعات!$L$25</f>
        <v>48696</v>
      </c>
      <c r="N23" s="3">
        <f t="shared" si="2"/>
        <v>267828</v>
      </c>
      <c r="O23" s="3">
        <f t="shared" si="9"/>
        <v>12660.960000000001</v>
      </c>
      <c r="P23" s="8">
        <f t="shared" si="3"/>
        <v>391721.25</v>
      </c>
      <c r="Q23" s="8">
        <f t="shared" si="4"/>
        <v>18936.63</v>
      </c>
      <c r="R23" s="3">
        <f t="shared" si="5"/>
        <v>3917.2125000000001</v>
      </c>
      <c r="S23" s="9">
        <f>[17]المبيعات!$P$25</f>
        <v>5120</v>
      </c>
      <c r="T23" s="12">
        <f t="shared" si="6"/>
        <v>1202.7874999999999</v>
      </c>
      <c r="V23"/>
    </row>
    <row r="24" spans="1:22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الصباحي'!$L$26*1000</f>
        <v>17000</v>
      </c>
      <c r="E24" s="3">
        <f>[18]المبيعات!$F$25</f>
        <v>14251</v>
      </c>
      <c r="F24" s="3">
        <f>E24*6.75</f>
        <v>96194.25</v>
      </c>
      <c r="G24" s="3">
        <f t="shared" si="7"/>
        <v>4702.83</v>
      </c>
      <c r="H24" s="3">
        <f>'[18]التمام الصباحي'!$R$26*1000</f>
        <v>0</v>
      </c>
      <c r="I24" s="3">
        <f>[18]المبيعات!$I$25</f>
        <v>3241</v>
      </c>
      <c r="J24" s="3">
        <f>I24*7.75</f>
        <v>25117.75</v>
      </c>
      <c r="K24" s="3">
        <f t="shared" si="8"/>
        <v>1458.45</v>
      </c>
      <c r="L24" s="3">
        <f>'[18]التمام الصباحي'!$X$26*1000</f>
        <v>51000</v>
      </c>
      <c r="M24" s="3">
        <f>[18]المبيعات!$L$25</f>
        <v>55638</v>
      </c>
      <c r="N24" s="3">
        <f>M24*5.5</f>
        <v>306009</v>
      </c>
      <c r="O24" s="3">
        <f t="shared" si="9"/>
        <v>14465.880000000001</v>
      </c>
      <c r="P24" s="8">
        <f t="shared" si="3"/>
        <v>427321</v>
      </c>
      <c r="Q24" s="8">
        <f t="shared" si="4"/>
        <v>20627.16</v>
      </c>
      <c r="R24" s="3">
        <f t="shared" si="5"/>
        <v>4273.21</v>
      </c>
      <c r="S24" s="9">
        <f>[18]المبيعات!$P$25</f>
        <v>5520</v>
      </c>
      <c r="T24" s="12">
        <f t="shared" si="6"/>
        <v>1246.79</v>
      </c>
      <c r="V24"/>
    </row>
    <row r="25" spans="1:22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الصباحي'!$L$26*1000</f>
        <v>17000</v>
      </c>
      <c r="E25" s="3">
        <f>[19]المبيعات!$F$25</f>
        <v>15695</v>
      </c>
      <c r="F25" s="3">
        <f t="shared" ref="F25:F38" si="10">E25*6.75</f>
        <v>105941.25</v>
      </c>
      <c r="G25" s="3">
        <f t="shared" si="7"/>
        <v>5179.3500000000004</v>
      </c>
      <c r="H25" s="3">
        <f>'[19]التمام الصباحي'!$R$26*1000</f>
        <v>0</v>
      </c>
      <c r="I25" s="3">
        <f>[19]المبيعات!$I$25</f>
        <v>3316</v>
      </c>
      <c r="J25" s="3">
        <f t="shared" ref="J25:J38" si="11">I25*7.75</f>
        <v>25699</v>
      </c>
      <c r="K25" s="3">
        <f t="shared" si="8"/>
        <v>1492.2</v>
      </c>
      <c r="L25" s="3">
        <f>'[19]التمام الصباحي'!$X$26*1000</f>
        <v>51000</v>
      </c>
      <c r="M25" s="3">
        <f>[19]المبيعات!$L$25</f>
        <v>54909</v>
      </c>
      <c r="N25" s="3">
        <f t="shared" ref="N25:N38" si="12">M25*5.5</f>
        <v>301999.5</v>
      </c>
      <c r="O25" s="3">
        <f t="shared" si="9"/>
        <v>14276.34</v>
      </c>
      <c r="P25" s="8">
        <f t="shared" si="3"/>
        <v>433639.75</v>
      </c>
      <c r="Q25" s="8">
        <f t="shared" si="4"/>
        <v>20947.89</v>
      </c>
      <c r="R25" s="3">
        <f t="shared" si="5"/>
        <v>4336.3975</v>
      </c>
      <c r="S25" s="9">
        <f>[19]المبيعات!$P$25</f>
        <v>5425</v>
      </c>
      <c r="T25" s="12">
        <f t="shared" si="6"/>
        <v>1088.6025</v>
      </c>
      <c r="V25"/>
    </row>
    <row r="26" spans="1:22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الصباحي'!$L$26*1000</f>
        <v>17000</v>
      </c>
      <c r="E26" s="3">
        <f>[20]المبيعات!$F$25</f>
        <v>17852</v>
      </c>
      <c r="F26" s="3">
        <f t="shared" si="10"/>
        <v>120501</v>
      </c>
      <c r="G26" s="3">
        <f t="shared" si="7"/>
        <v>5891.16</v>
      </c>
      <c r="H26" s="3">
        <f>'[20]التمام الصباحي'!$R$26*1000</f>
        <v>0</v>
      </c>
      <c r="I26" s="3">
        <f>[20]المبيعات!$I$25</f>
        <v>3975</v>
      </c>
      <c r="J26" s="3">
        <f t="shared" si="11"/>
        <v>30806.25</v>
      </c>
      <c r="K26" s="3">
        <f t="shared" si="8"/>
        <v>1788.75</v>
      </c>
      <c r="L26" s="3">
        <f>'[20]التمام الصباحي'!$X$26*1000</f>
        <v>51000</v>
      </c>
      <c r="M26" s="3">
        <f>[20]المبيعات!$L$25</f>
        <v>53868</v>
      </c>
      <c r="N26" s="3">
        <f t="shared" si="12"/>
        <v>296274</v>
      </c>
      <c r="O26" s="3">
        <f t="shared" si="9"/>
        <v>14005.68</v>
      </c>
      <c r="P26" s="8">
        <f t="shared" si="3"/>
        <v>447581.25</v>
      </c>
      <c r="Q26" s="8">
        <f t="shared" si="4"/>
        <v>21685.59</v>
      </c>
      <c r="R26" s="3">
        <f t="shared" si="5"/>
        <v>4475.8125</v>
      </c>
      <c r="S26" s="9">
        <f>[20]المبيعات!$P$25</f>
        <v>6115</v>
      </c>
      <c r="T26" s="12">
        <f t="shared" si="6"/>
        <v>1639.1875</v>
      </c>
      <c r="V26"/>
    </row>
    <row r="27" spans="1:22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الصباحي'!$L$26*1000</f>
        <v>17000</v>
      </c>
      <c r="E27" s="3">
        <f>[21]المبيعات!$F$25</f>
        <v>28069</v>
      </c>
      <c r="F27" s="3">
        <f t="shared" si="10"/>
        <v>189465.75</v>
      </c>
      <c r="G27" s="3">
        <f t="shared" si="7"/>
        <v>9262.77</v>
      </c>
      <c r="H27" s="3">
        <f>'[21]التمام الصباحي'!$R$26*1000</f>
        <v>17000</v>
      </c>
      <c r="I27" s="3">
        <f>[21]المبيعات!$I$25</f>
        <v>5128</v>
      </c>
      <c r="J27" s="3">
        <f t="shared" si="11"/>
        <v>39742</v>
      </c>
      <c r="K27" s="3">
        <f t="shared" si="8"/>
        <v>2307.6</v>
      </c>
      <c r="L27" s="3">
        <f>'[21]التمام الصباحي'!$X$26*1000</f>
        <v>68000</v>
      </c>
      <c r="M27" s="3">
        <f>[21]المبيعات!$L$25</f>
        <v>54797</v>
      </c>
      <c r="N27" s="3">
        <f t="shared" si="12"/>
        <v>301383.5</v>
      </c>
      <c r="O27" s="3">
        <f t="shared" si="9"/>
        <v>14247.220000000001</v>
      </c>
      <c r="P27" s="8">
        <f t="shared" si="3"/>
        <v>530591.25</v>
      </c>
      <c r="Q27" s="8">
        <f t="shared" si="4"/>
        <v>25817.590000000004</v>
      </c>
      <c r="R27" s="3">
        <f t="shared" si="5"/>
        <v>5305.9125000000004</v>
      </c>
      <c r="S27" s="9">
        <f>[21]المبيعات!$P$25</f>
        <v>6810</v>
      </c>
      <c r="T27" s="12">
        <f t="shared" si="6"/>
        <v>1504.0874999999996</v>
      </c>
      <c r="V27"/>
    </row>
    <row r="28" spans="1:22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الصباحي'!$L$26*1000</f>
        <v>17000</v>
      </c>
      <c r="E28" s="3">
        <f>[22]المبيعات!$F$25</f>
        <v>12530</v>
      </c>
      <c r="F28" s="3">
        <f t="shared" si="10"/>
        <v>84577.5</v>
      </c>
      <c r="G28" s="3">
        <f t="shared" si="7"/>
        <v>4134.9000000000005</v>
      </c>
      <c r="H28" s="3">
        <f>'[22]التمام الصباحي'!$R$26*1000</f>
        <v>0</v>
      </c>
      <c r="I28" s="3">
        <f>[22]المبيعات!$I$25</f>
        <v>3107</v>
      </c>
      <c r="J28" s="3">
        <f t="shared" si="11"/>
        <v>24079.25</v>
      </c>
      <c r="K28" s="3">
        <f t="shared" si="8"/>
        <v>1398.15</v>
      </c>
      <c r="L28" s="3">
        <f>'[22]التمام الصباحي'!$X$26*1000</f>
        <v>17000</v>
      </c>
      <c r="M28" s="3">
        <f>[22]المبيعات!$L$25</f>
        <v>36821</v>
      </c>
      <c r="N28" s="3">
        <f t="shared" si="12"/>
        <v>202515.5</v>
      </c>
      <c r="O28" s="3">
        <f t="shared" si="9"/>
        <v>9573.4600000000009</v>
      </c>
      <c r="P28" s="8">
        <f t="shared" si="3"/>
        <v>311172.25</v>
      </c>
      <c r="Q28" s="8">
        <f t="shared" si="4"/>
        <v>15106.510000000002</v>
      </c>
      <c r="R28" s="3">
        <f t="shared" si="5"/>
        <v>3111.7224999999999</v>
      </c>
      <c r="S28" s="9">
        <f>[22]المبيعات!$P$25</f>
        <v>4185</v>
      </c>
      <c r="T28" s="12">
        <f t="shared" si="6"/>
        <v>1073.2775000000001</v>
      </c>
      <c r="V28"/>
    </row>
    <row r="29" spans="1:22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الصباحي'!$L$26*1000</f>
        <v>17000</v>
      </c>
      <c r="E29" s="3">
        <f>[23]المبيعات!$F$25</f>
        <v>14659</v>
      </c>
      <c r="F29" s="3">
        <f t="shared" si="10"/>
        <v>98948.25</v>
      </c>
      <c r="G29" s="3">
        <f t="shared" si="7"/>
        <v>4837.47</v>
      </c>
      <c r="H29" s="3">
        <f>'[23]التمام الصباحي'!$R$26*1000</f>
        <v>0</v>
      </c>
      <c r="I29" s="3">
        <f>[23]المبيعات!$I$25</f>
        <v>3275</v>
      </c>
      <c r="J29" s="3">
        <f t="shared" si="11"/>
        <v>25381.25</v>
      </c>
      <c r="K29" s="3">
        <f t="shared" si="8"/>
        <v>1473.75</v>
      </c>
      <c r="L29" s="3">
        <f>'[23]التمام الصباحي'!$X$26*1000</f>
        <v>68000</v>
      </c>
      <c r="M29" s="3">
        <f>[23]المبيعات!$L$25</f>
        <v>42195</v>
      </c>
      <c r="N29" s="3">
        <f t="shared" si="12"/>
        <v>232072.5</v>
      </c>
      <c r="O29" s="3">
        <f t="shared" si="9"/>
        <v>10970.7</v>
      </c>
      <c r="P29" s="8">
        <f t="shared" si="3"/>
        <v>356402</v>
      </c>
      <c r="Q29" s="8">
        <f t="shared" si="4"/>
        <v>17281.920000000002</v>
      </c>
      <c r="R29" s="3">
        <f t="shared" si="5"/>
        <v>3564.02</v>
      </c>
      <c r="S29" s="9">
        <f>[23]المبيعات!$P$25</f>
        <v>4755</v>
      </c>
      <c r="T29" s="12">
        <f t="shared" si="6"/>
        <v>1190.98</v>
      </c>
      <c r="V29"/>
    </row>
    <row r="30" spans="1:22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الصباحي'!$L$26*1000</f>
        <v>17000</v>
      </c>
      <c r="E30" s="3">
        <f>[24]المبيعات!$F$25</f>
        <v>13382</v>
      </c>
      <c r="F30" s="3">
        <f t="shared" si="10"/>
        <v>90328.5</v>
      </c>
      <c r="G30" s="3">
        <f t="shared" si="7"/>
        <v>4416.0600000000004</v>
      </c>
      <c r="H30" s="3">
        <f>'[24]التمام الصباحي'!$R$26*1000</f>
        <v>0</v>
      </c>
      <c r="I30" s="3">
        <f>[24]المبيعات!$I$25</f>
        <v>2411</v>
      </c>
      <c r="J30" s="3">
        <f t="shared" si="11"/>
        <v>18685.25</v>
      </c>
      <c r="K30" s="3">
        <f t="shared" si="8"/>
        <v>1084.95</v>
      </c>
      <c r="L30" s="3">
        <f>'[24]التمام الصباحي'!$X$26*1000</f>
        <v>34000</v>
      </c>
      <c r="M30" s="3">
        <f>[24]المبيعات!$L$25</f>
        <v>48535</v>
      </c>
      <c r="N30" s="3">
        <f t="shared" si="12"/>
        <v>266942.5</v>
      </c>
      <c r="O30" s="3">
        <f t="shared" si="9"/>
        <v>12619.1</v>
      </c>
      <c r="P30" s="8">
        <f t="shared" si="3"/>
        <v>375956.25</v>
      </c>
      <c r="Q30" s="8">
        <f t="shared" si="4"/>
        <v>18120.11</v>
      </c>
      <c r="R30" s="3">
        <f t="shared" si="5"/>
        <v>3759.5625</v>
      </c>
      <c r="S30" s="9">
        <f>[24]المبيعات!$P$25</f>
        <v>4660</v>
      </c>
      <c r="T30" s="12">
        <f t="shared" si="6"/>
        <v>900.4375</v>
      </c>
      <c r="V30"/>
    </row>
    <row r="31" spans="1:22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الصباحي'!$L$26*1000</f>
        <v>0</v>
      </c>
      <c r="E31" s="3">
        <f>[25]المبيعات!$F$25</f>
        <v>11355</v>
      </c>
      <c r="F31" s="3">
        <f t="shared" si="10"/>
        <v>76646.25</v>
      </c>
      <c r="G31" s="3">
        <f t="shared" si="7"/>
        <v>3747.15</v>
      </c>
      <c r="H31" s="3">
        <f>'[25]التمام الصباحي'!$R$26*1000</f>
        <v>0</v>
      </c>
      <c r="I31" s="3">
        <f>[25]المبيعات!$I$25</f>
        <v>2385</v>
      </c>
      <c r="J31" s="3">
        <f t="shared" si="11"/>
        <v>18483.75</v>
      </c>
      <c r="K31" s="3">
        <f t="shared" si="8"/>
        <v>1073.25</v>
      </c>
      <c r="L31" s="3">
        <f>'[25]التمام الصباحي'!$X$26*1000</f>
        <v>51000</v>
      </c>
      <c r="M31" s="3">
        <f>[25]المبيعات!$L$25</f>
        <v>46304</v>
      </c>
      <c r="N31" s="3">
        <f t="shared" si="12"/>
        <v>254672</v>
      </c>
      <c r="O31" s="3">
        <f t="shared" si="9"/>
        <v>12039.04</v>
      </c>
      <c r="P31" s="8">
        <f t="shared" si="3"/>
        <v>349802</v>
      </c>
      <c r="Q31" s="8">
        <f t="shared" si="4"/>
        <v>16859.440000000002</v>
      </c>
      <c r="R31" s="3">
        <f t="shared" si="5"/>
        <v>3498.02</v>
      </c>
      <c r="S31" s="9">
        <f>[25]المبيعات!$P$25</f>
        <v>4610</v>
      </c>
      <c r="T31" s="12">
        <f t="shared" si="6"/>
        <v>1111.98</v>
      </c>
      <c r="V31"/>
    </row>
    <row r="32" spans="1:22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الصباحي'!$L$26*1000</f>
        <v>0</v>
      </c>
      <c r="E32" s="3">
        <f>[26]المبيعات!$F$25</f>
        <v>14397</v>
      </c>
      <c r="F32" s="3">
        <f t="shared" si="10"/>
        <v>97179.75</v>
      </c>
      <c r="G32" s="3">
        <f t="shared" si="7"/>
        <v>4751.01</v>
      </c>
      <c r="H32" s="3">
        <f>'[26]التمام الصباحي'!$R$26*1000</f>
        <v>0</v>
      </c>
      <c r="I32" s="3">
        <f>[26]المبيعات!$I$25</f>
        <v>3075</v>
      </c>
      <c r="J32" s="3">
        <f t="shared" si="11"/>
        <v>23831.25</v>
      </c>
      <c r="K32" s="3">
        <f t="shared" si="8"/>
        <v>1383.75</v>
      </c>
      <c r="L32" s="3">
        <f>'[26]التمام الصباحي'!$X$26*1000</f>
        <v>51000</v>
      </c>
      <c r="M32" s="3">
        <f>[26]المبيعات!$L$25</f>
        <v>59378</v>
      </c>
      <c r="N32" s="3">
        <f t="shared" si="12"/>
        <v>326579</v>
      </c>
      <c r="O32" s="3">
        <f t="shared" si="9"/>
        <v>15438.28</v>
      </c>
      <c r="P32" s="8">
        <f t="shared" si="3"/>
        <v>447590</v>
      </c>
      <c r="Q32" s="8">
        <f t="shared" si="4"/>
        <v>21573.040000000001</v>
      </c>
      <c r="R32" s="3">
        <f t="shared" si="5"/>
        <v>4475.8999999999996</v>
      </c>
      <c r="S32" s="9">
        <f>[26]المبيعات!$P$25</f>
        <v>5590</v>
      </c>
      <c r="T32" s="12">
        <f t="shared" si="6"/>
        <v>1114.1000000000004</v>
      </c>
      <c r="V32"/>
    </row>
    <row r="33" spans="1:22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الصباحي'!$L$26*1000</f>
        <v>34000</v>
      </c>
      <c r="E33" s="3">
        <f>[27]المبيعات!$F$25</f>
        <v>16253</v>
      </c>
      <c r="F33" s="3">
        <f t="shared" si="10"/>
        <v>109707.75</v>
      </c>
      <c r="G33" s="3">
        <f t="shared" si="7"/>
        <v>5363.4900000000007</v>
      </c>
      <c r="H33" s="3">
        <f>'[27]التمام الصباحي'!$R$26*1000</f>
        <v>17000</v>
      </c>
      <c r="I33" s="3">
        <f>[27]المبيعات!$I$25</f>
        <v>3645</v>
      </c>
      <c r="J33" s="3">
        <f t="shared" si="11"/>
        <v>28248.75</v>
      </c>
      <c r="K33" s="3">
        <f t="shared" si="8"/>
        <v>1640.25</v>
      </c>
      <c r="L33" s="3">
        <f>'[27]التمام الصباحي'!$X$26*1000</f>
        <v>51000</v>
      </c>
      <c r="M33" s="3">
        <f>[27]المبيعات!$L$25</f>
        <v>50305</v>
      </c>
      <c r="N33" s="3">
        <f t="shared" si="12"/>
        <v>276677.5</v>
      </c>
      <c r="O33" s="3">
        <f t="shared" si="9"/>
        <v>13079.300000000001</v>
      </c>
      <c r="P33" s="8">
        <f t="shared" si="3"/>
        <v>414634</v>
      </c>
      <c r="Q33" s="8">
        <f t="shared" si="4"/>
        <v>20083.04</v>
      </c>
      <c r="R33" s="3">
        <f t="shared" si="5"/>
        <v>4146.34</v>
      </c>
      <c r="S33" s="9">
        <f>[27]المبيعات!$P$25</f>
        <v>5625</v>
      </c>
      <c r="T33" s="12">
        <f t="shared" si="6"/>
        <v>1478.6599999999999</v>
      </c>
      <c r="V33"/>
    </row>
    <row r="34" spans="1:22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الصباحي'!$L$26*1000</f>
        <v>34000</v>
      </c>
      <c r="E34" s="3">
        <f>[28]المبيعات!$F$25</f>
        <v>24861</v>
      </c>
      <c r="F34" s="3">
        <f t="shared" si="10"/>
        <v>167811.75</v>
      </c>
      <c r="G34" s="3">
        <f t="shared" si="7"/>
        <v>8204.130000000001</v>
      </c>
      <c r="H34" s="3">
        <f>'[28]التمام الصباحي'!$R$26*1000</f>
        <v>0</v>
      </c>
      <c r="I34" s="3">
        <f>[28]المبيعات!$I$25</f>
        <v>4952</v>
      </c>
      <c r="J34" s="3">
        <f t="shared" si="11"/>
        <v>38378</v>
      </c>
      <c r="K34" s="3">
        <f t="shared" si="8"/>
        <v>2228.4</v>
      </c>
      <c r="L34" s="3">
        <f>'[28]التمام الصباحي'!$X$26*1000</f>
        <v>51000</v>
      </c>
      <c r="M34" s="3">
        <f>[28]المبيعات!$L$25</f>
        <v>61115</v>
      </c>
      <c r="N34" s="3">
        <f t="shared" si="12"/>
        <v>336132.5</v>
      </c>
      <c r="O34" s="3">
        <f t="shared" si="9"/>
        <v>15889.9</v>
      </c>
      <c r="P34" s="8">
        <f t="shared" si="3"/>
        <v>542322.25</v>
      </c>
      <c r="Q34" s="8">
        <f t="shared" si="4"/>
        <v>26322.43</v>
      </c>
      <c r="R34" s="3">
        <f t="shared" si="5"/>
        <v>5423.2224999999999</v>
      </c>
      <c r="S34" s="9">
        <f>[28]المبيعات!$P$25</f>
        <v>6940</v>
      </c>
      <c r="T34" s="12">
        <f t="shared" si="6"/>
        <v>1516.7775000000001</v>
      </c>
      <c r="V34"/>
    </row>
    <row r="35" spans="1:22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الصباحي'!$L$26*1000</f>
        <v>0</v>
      </c>
      <c r="E35" s="3">
        <f>[29]المبيعات!$F$25</f>
        <v>9897</v>
      </c>
      <c r="F35" s="3">
        <f t="shared" si="10"/>
        <v>66804.75</v>
      </c>
      <c r="G35" s="3">
        <f t="shared" si="7"/>
        <v>3266.01</v>
      </c>
      <c r="H35" s="3">
        <f>'[29]التمام الصباحي'!$R$26*1000</f>
        <v>0</v>
      </c>
      <c r="I35" s="3">
        <f>[29]المبيعات!$I$25</f>
        <v>2125</v>
      </c>
      <c r="J35" s="3">
        <f t="shared" si="11"/>
        <v>16468.75</v>
      </c>
      <c r="K35" s="3">
        <f t="shared" si="8"/>
        <v>956.25</v>
      </c>
      <c r="L35" s="3">
        <f>'[29]التمام الصباحي'!$X$26*1000</f>
        <v>51000</v>
      </c>
      <c r="M35" s="3">
        <f>[29]المبيعات!$L$25</f>
        <v>37636</v>
      </c>
      <c r="N35" s="3">
        <f t="shared" si="12"/>
        <v>206998</v>
      </c>
      <c r="O35" s="3">
        <f t="shared" si="9"/>
        <v>9785.36</v>
      </c>
      <c r="P35" s="8">
        <f t="shared" si="3"/>
        <v>290271.5</v>
      </c>
      <c r="Q35" s="8">
        <f t="shared" si="4"/>
        <v>14007.62</v>
      </c>
      <c r="R35" s="3">
        <f t="shared" si="5"/>
        <v>2902.7150000000001</v>
      </c>
      <c r="S35" s="9">
        <f>[29]المبيعات!$P$25</f>
        <v>3875</v>
      </c>
      <c r="T35" s="12">
        <f t="shared" si="6"/>
        <v>972.28499999999985</v>
      </c>
      <c r="V35"/>
    </row>
    <row r="36" spans="1:22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الصباحي'!$L$26*1000</f>
        <v>34000</v>
      </c>
      <c r="E36" s="3">
        <f>[30]المبيعات!$F$25</f>
        <v>13810</v>
      </c>
      <c r="F36" s="3">
        <f t="shared" si="10"/>
        <v>93217.5</v>
      </c>
      <c r="G36" s="3">
        <f t="shared" si="7"/>
        <v>4557.3</v>
      </c>
      <c r="H36" s="3">
        <f>'[30]التمام الصباحي'!$R$26*1000</f>
        <v>0</v>
      </c>
      <c r="I36" s="3">
        <f>[30]المبيعات!$I$25</f>
        <v>2629</v>
      </c>
      <c r="J36" s="3">
        <f t="shared" si="11"/>
        <v>20374.75</v>
      </c>
      <c r="K36" s="3">
        <f t="shared" si="8"/>
        <v>1183.05</v>
      </c>
      <c r="L36" s="3">
        <f>'[30]التمام الصباحي'!$X$26*1000</f>
        <v>68000</v>
      </c>
      <c r="M36" s="3">
        <f>[30]المبيعات!$L$25</f>
        <v>52187</v>
      </c>
      <c r="N36" s="3">
        <f t="shared" si="12"/>
        <v>287028.5</v>
      </c>
      <c r="O36" s="3">
        <f t="shared" si="9"/>
        <v>13568.62</v>
      </c>
      <c r="P36" s="8">
        <f t="shared" si="3"/>
        <v>400620.75</v>
      </c>
      <c r="Q36" s="8">
        <f t="shared" si="4"/>
        <v>19308.97</v>
      </c>
      <c r="R36" s="3">
        <f t="shared" si="5"/>
        <v>4006.2075</v>
      </c>
      <c r="S36" s="9">
        <f>[30]المبيعات!$P$25</f>
        <v>5385</v>
      </c>
      <c r="T36" s="12">
        <f t="shared" si="6"/>
        <v>1378.7925</v>
      </c>
      <c r="V36"/>
    </row>
    <row r="37" spans="1:22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الصباحي'!$L$26*1000</f>
        <v>0</v>
      </c>
      <c r="E37" s="3">
        <f>[31]المبيعات!$F$25</f>
        <v>13743</v>
      </c>
      <c r="F37" s="3">
        <f t="shared" si="10"/>
        <v>92765.25</v>
      </c>
      <c r="G37" s="3">
        <f t="shared" si="7"/>
        <v>4535.1900000000005</v>
      </c>
      <c r="H37" s="3">
        <f>'[31]التمام الصباحي'!$R$26*1000</f>
        <v>0</v>
      </c>
      <c r="I37" s="3">
        <f>[31]المبيعات!$I$25</f>
        <v>2975</v>
      </c>
      <c r="J37" s="3">
        <f t="shared" si="11"/>
        <v>23056.25</v>
      </c>
      <c r="K37" s="3">
        <f t="shared" si="8"/>
        <v>1338.75</v>
      </c>
      <c r="L37" s="3">
        <f>'[31]التمام الصباحي'!$X$26*1000</f>
        <v>34000</v>
      </c>
      <c r="M37" s="3">
        <f>[31]المبيعات!$L$25</f>
        <v>46981</v>
      </c>
      <c r="N37" s="3">
        <f t="shared" si="12"/>
        <v>258395.5</v>
      </c>
      <c r="O37" s="3">
        <f t="shared" si="9"/>
        <v>12215.060000000001</v>
      </c>
      <c r="P37" s="8">
        <f t="shared" si="3"/>
        <v>374217</v>
      </c>
      <c r="Q37" s="8">
        <f t="shared" si="4"/>
        <v>18089</v>
      </c>
      <c r="R37" s="3">
        <f t="shared" si="5"/>
        <v>3742.17</v>
      </c>
      <c r="S37" s="32">
        <f>[31]المبيعات!$P$25</f>
        <v>4855</v>
      </c>
      <c r="T37" s="12">
        <f t="shared" si="6"/>
        <v>1112.83</v>
      </c>
      <c r="V37"/>
    </row>
    <row r="38" spans="1:22" ht="15.75" thickBot="1" x14ac:dyDescent="0.25">
      <c r="A38" s="5">
        <v>31</v>
      </c>
      <c r="B38" s="6"/>
      <c r="C38" s="6" t="s">
        <v>18</v>
      </c>
      <c r="D38" s="3"/>
      <c r="E38" s="3">
        <f>[32]المبيعات!$F$25</f>
        <v>0</v>
      </c>
      <c r="F38" s="3">
        <f t="shared" si="10"/>
        <v>0</v>
      </c>
      <c r="G38" s="3">
        <f t="shared" si="7"/>
        <v>0</v>
      </c>
      <c r="H38" s="3">
        <f>'[32]التمام الصباحي'!$R$26*1000</f>
        <v>0</v>
      </c>
      <c r="I38" s="3">
        <f>[32]المبيعات!$I$25</f>
        <v>0</v>
      </c>
      <c r="J38" s="3">
        <f t="shared" si="11"/>
        <v>0</v>
      </c>
      <c r="K38" s="3">
        <f t="shared" si="8"/>
        <v>0</v>
      </c>
      <c r="L38" s="3">
        <f>'[32]التمام الصباحي'!$X$26*1000</f>
        <v>0</v>
      </c>
      <c r="M38" s="3">
        <f>[32]المبيعات!$L$25</f>
        <v>0</v>
      </c>
      <c r="N38" s="3">
        <f t="shared" si="12"/>
        <v>0</v>
      </c>
      <c r="O38" s="3">
        <f t="shared" si="9"/>
        <v>0</v>
      </c>
      <c r="P38" s="8">
        <f>F38+J38+N38</f>
        <v>0</v>
      </c>
      <c r="Q38" s="8">
        <f>G38+K38+O38</f>
        <v>0</v>
      </c>
      <c r="R38" s="3">
        <f>(F38+J38+N38)/100</f>
        <v>0</v>
      </c>
      <c r="S38" s="9">
        <f>[32]المبيعات!$P$25</f>
        <v>0</v>
      </c>
      <c r="T38" s="12">
        <f t="shared" si="6"/>
        <v>0</v>
      </c>
      <c r="V38"/>
    </row>
    <row r="39" spans="1:22" ht="15.75" thickBot="1" x14ac:dyDescent="0.25">
      <c r="A39" s="99" t="s">
        <v>19</v>
      </c>
      <c r="B39" s="99"/>
      <c r="C39" s="99"/>
      <c r="D39" s="4">
        <f>SUM(D8:D38)</f>
        <v>510000</v>
      </c>
      <c r="E39" s="4">
        <f t="shared" ref="E39:T39" si="13">SUM(E8:E38)</f>
        <v>488123</v>
      </c>
      <c r="F39" s="4">
        <f t="shared" si="13"/>
        <v>3294830.25</v>
      </c>
      <c r="G39" s="4">
        <f t="shared" si="13"/>
        <v>161080.59</v>
      </c>
      <c r="H39" s="4">
        <f t="shared" si="13"/>
        <v>102000</v>
      </c>
      <c r="I39" s="4">
        <f t="shared" si="13"/>
        <v>99705</v>
      </c>
      <c r="J39" s="4">
        <f t="shared" si="13"/>
        <v>772713.75</v>
      </c>
      <c r="K39" s="4">
        <f t="shared" si="13"/>
        <v>44867.250000000007</v>
      </c>
      <c r="L39" s="4">
        <f t="shared" si="13"/>
        <v>1462000</v>
      </c>
      <c r="M39" s="4">
        <f t="shared" si="13"/>
        <v>1467984</v>
      </c>
      <c r="N39" s="4">
        <f t="shared" si="13"/>
        <v>8073912</v>
      </c>
      <c r="O39" s="4">
        <f t="shared" si="13"/>
        <v>381675.83999999997</v>
      </c>
      <c r="P39" s="4">
        <f t="shared" si="13"/>
        <v>12141456</v>
      </c>
      <c r="Q39" s="4">
        <f t="shared" si="13"/>
        <v>587623.68000000005</v>
      </c>
      <c r="R39" s="4">
        <f t="shared" si="13"/>
        <v>121414.56000000003</v>
      </c>
      <c r="S39" s="4">
        <f t="shared" si="13"/>
        <v>129834</v>
      </c>
      <c r="T39" s="4">
        <f t="shared" si="13"/>
        <v>8419.4399999999987</v>
      </c>
      <c r="V39"/>
    </row>
    <row r="40" spans="1:22" ht="15" thickBot="1" x14ac:dyDescent="0.25">
      <c r="T40" s="11"/>
      <c r="V40"/>
    </row>
    <row r="41" spans="1:22" ht="15.75" thickBot="1" x14ac:dyDescent="0.3">
      <c r="A41" s="103" t="s">
        <v>43</v>
      </c>
      <c r="B41" s="103"/>
      <c r="C41" s="103"/>
      <c r="D41" s="15">
        <f>D8+D9+D10+D11+D12+D13+D14</f>
        <v>136000</v>
      </c>
      <c r="E41" s="15">
        <f>E8+E9+E10+E11+E12+E13+E14</f>
        <v>122935</v>
      </c>
      <c r="F41" s="15">
        <f t="shared" ref="F41:T41" si="14">F8+F9+F10+F11+F12+F13+F14</f>
        <v>829811.25</v>
      </c>
      <c r="G41" s="15">
        <f t="shared" si="14"/>
        <v>40568.550000000003</v>
      </c>
      <c r="H41" s="15">
        <f t="shared" si="14"/>
        <v>34000</v>
      </c>
      <c r="I41" s="15">
        <f t="shared" si="14"/>
        <v>22031</v>
      </c>
      <c r="J41" s="15">
        <f t="shared" si="14"/>
        <v>170740.25</v>
      </c>
      <c r="K41" s="15">
        <f t="shared" si="14"/>
        <v>9913.9500000000007</v>
      </c>
      <c r="L41" s="15">
        <f t="shared" si="14"/>
        <v>306000</v>
      </c>
      <c r="M41" s="15">
        <f t="shared" si="14"/>
        <v>329326</v>
      </c>
      <c r="N41" s="15">
        <f t="shared" si="14"/>
        <v>1811293</v>
      </c>
      <c r="O41" s="15">
        <f t="shared" si="14"/>
        <v>85624.760000000009</v>
      </c>
      <c r="P41" s="15">
        <f t="shared" si="14"/>
        <v>2811844.5</v>
      </c>
      <c r="Q41" s="15">
        <f t="shared" si="14"/>
        <v>136107.26</v>
      </c>
      <c r="R41" s="15">
        <f t="shared" si="14"/>
        <v>28118.445</v>
      </c>
      <c r="S41" s="15">
        <f t="shared" si="14"/>
        <v>7769</v>
      </c>
      <c r="T41" s="15">
        <f t="shared" si="14"/>
        <v>-20349.445</v>
      </c>
      <c r="V41"/>
    </row>
    <row r="42" spans="1:22" ht="15.75" thickBot="1" x14ac:dyDescent="0.3">
      <c r="A42" s="103" t="s">
        <v>44</v>
      </c>
      <c r="B42" s="103"/>
      <c r="C42" s="103"/>
      <c r="D42" s="15">
        <f>D15+D16+D17+D18+D19+D20+D21+D22</f>
        <v>136000</v>
      </c>
      <c r="E42" s="15">
        <f t="shared" ref="E42:T42" si="15">E15+E16+E17+E18+E19+E20+E21+E22</f>
        <v>129610</v>
      </c>
      <c r="F42" s="15">
        <f t="shared" si="15"/>
        <v>874867.5</v>
      </c>
      <c r="G42" s="15">
        <f t="shared" si="15"/>
        <v>42771.3</v>
      </c>
      <c r="H42" s="15">
        <f t="shared" si="15"/>
        <v>17000</v>
      </c>
      <c r="I42" s="15">
        <f t="shared" si="15"/>
        <v>28360</v>
      </c>
      <c r="J42" s="15">
        <f t="shared" si="15"/>
        <v>219790</v>
      </c>
      <c r="K42" s="15">
        <f t="shared" si="15"/>
        <v>12762</v>
      </c>
      <c r="L42" s="15">
        <f t="shared" si="15"/>
        <v>408000</v>
      </c>
      <c r="M42" s="15">
        <f t="shared" si="15"/>
        <v>389293</v>
      </c>
      <c r="N42" s="15">
        <f t="shared" si="15"/>
        <v>2141111.5</v>
      </c>
      <c r="O42" s="15">
        <f t="shared" si="15"/>
        <v>101216.18</v>
      </c>
      <c r="P42" s="15">
        <f t="shared" si="15"/>
        <v>3235769</v>
      </c>
      <c r="Q42" s="15">
        <f t="shared" si="15"/>
        <v>156749.48000000004</v>
      </c>
      <c r="R42" s="15">
        <f t="shared" si="15"/>
        <v>32357.69</v>
      </c>
      <c r="S42" s="15">
        <f t="shared" si="15"/>
        <v>42595</v>
      </c>
      <c r="T42" s="15">
        <f t="shared" si="15"/>
        <v>10237.310000000001</v>
      </c>
      <c r="V42"/>
    </row>
    <row r="43" spans="1:22" ht="15.75" thickBot="1" x14ac:dyDescent="0.3">
      <c r="A43" s="103" t="s">
        <v>45</v>
      </c>
      <c r="B43" s="103"/>
      <c r="C43" s="103"/>
      <c r="D43" s="15">
        <f>D23+D24+D25+D26+D27+D28+D29+D30</f>
        <v>136000</v>
      </c>
      <c r="E43" s="15">
        <f t="shared" ref="E43:T43" si="16">E23+E24+E25+E26+E27+E28+E29+E30</f>
        <v>131262</v>
      </c>
      <c r="F43" s="15">
        <f t="shared" si="16"/>
        <v>886018.5</v>
      </c>
      <c r="G43" s="15">
        <f t="shared" si="16"/>
        <v>43316.46</v>
      </c>
      <c r="H43" s="15">
        <f t="shared" si="16"/>
        <v>34000</v>
      </c>
      <c r="I43" s="15">
        <f t="shared" si="16"/>
        <v>27528</v>
      </c>
      <c r="J43" s="15">
        <f t="shared" si="16"/>
        <v>213342</v>
      </c>
      <c r="K43" s="15">
        <f t="shared" si="16"/>
        <v>12387.6</v>
      </c>
      <c r="L43" s="15">
        <f t="shared" si="16"/>
        <v>391000</v>
      </c>
      <c r="M43" s="15">
        <f t="shared" si="16"/>
        <v>395459</v>
      </c>
      <c r="N43" s="15">
        <f t="shared" si="16"/>
        <v>2175024.5</v>
      </c>
      <c r="O43" s="15">
        <f t="shared" si="16"/>
        <v>102819.34000000003</v>
      </c>
      <c r="P43" s="15">
        <f t="shared" si="16"/>
        <v>3274385</v>
      </c>
      <c r="Q43" s="15">
        <f t="shared" si="16"/>
        <v>158523.40000000002</v>
      </c>
      <c r="R43" s="15">
        <f t="shared" si="16"/>
        <v>32743.85</v>
      </c>
      <c r="S43" s="15">
        <f t="shared" si="16"/>
        <v>42590</v>
      </c>
      <c r="T43" s="15">
        <f t="shared" si="16"/>
        <v>9846.15</v>
      </c>
      <c r="V43"/>
    </row>
    <row r="44" spans="1:22" ht="15.75" thickBot="1" x14ac:dyDescent="0.3">
      <c r="A44" s="103" t="s">
        <v>46</v>
      </c>
      <c r="B44" s="103"/>
      <c r="C44" s="103"/>
      <c r="D44" s="15">
        <f>D31+D32+D33+D34+D35+D36+D37+D38</f>
        <v>102000</v>
      </c>
      <c r="E44" s="15">
        <f t="shared" ref="E44:T44" si="17">E31+E32+E33+E34+E35+E36+E37+E38</f>
        <v>104316</v>
      </c>
      <c r="F44" s="15">
        <f t="shared" si="17"/>
        <v>704133</v>
      </c>
      <c r="G44" s="15">
        <f t="shared" si="17"/>
        <v>34424.28</v>
      </c>
      <c r="H44" s="15">
        <f t="shared" si="17"/>
        <v>17000</v>
      </c>
      <c r="I44" s="15">
        <f t="shared" si="17"/>
        <v>21786</v>
      </c>
      <c r="J44" s="15">
        <f t="shared" si="17"/>
        <v>168841.5</v>
      </c>
      <c r="K44" s="15">
        <f t="shared" si="17"/>
        <v>9803.6999999999989</v>
      </c>
      <c r="L44" s="15">
        <f t="shared" si="17"/>
        <v>357000</v>
      </c>
      <c r="M44" s="15">
        <f t="shared" si="17"/>
        <v>353906</v>
      </c>
      <c r="N44" s="15">
        <f t="shared" si="17"/>
        <v>1946483</v>
      </c>
      <c r="O44" s="15">
        <f t="shared" si="17"/>
        <v>92015.56</v>
      </c>
      <c r="P44" s="15">
        <f t="shared" si="17"/>
        <v>2819457.5</v>
      </c>
      <c r="Q44" s="15">
        <f t="shared" si="17"/>
        <v>136243.54</v>
      </c>
      <c r="R44" s="15">
        <f t="shared" si="17"/>
        <v>28194.574999999997</v>
      </c>
      <c r="S44" s="15">
        <f t="shared" si="17"/>
        <v>36880</v>
      </c>
      <c r="T44" s="15">
        <f t="shared" si="17"/>
        <v>8685.4249999999993</v>
      </c>
      <c r="V44"/>
    </row>
    <row r="45" spans="1:22" x14ac:dyDescent="0.2">
      <c r="T45" s="11"/>
      <c r="V45"/>
    </row>
    <row r="46" spans="1:22" x14ac:dyDescent="0.2">
      <c r="E46" s="31"/>
      <c r="I46" s="31"/>
      <c r="M46" s="31"/>
      <c r="T46" s="11"/>
      <c r="V46"/>
    </row>
    <row r="47" spans="1:22" ht="15" x14ac:dyDescent="0.25">
      <c r="E47" s="30"/>
      <c r="I47" s="30"/>
      <c r="M47" s="30"/>
      <c r="T47" s="11"/>
      <c r="V47"/>
    </row>
    <row r="48" spans="1:22" x14ac:dyDescent="0.2">
      <c r="T48" s="11"/>
      <c r="V48"/>
    </row>
    <row r="49" spans="13:13" ht="15" x14ac:dyDescent="0.25">
      <c r="M49" s="30"/>
    </row>
    <row r="50" spans="13:13" ht="15" x14ac:dyDescent="0.25">
      <c r="M50" s="30"/>
    </row>
  </sheetData>
  <mergeCells count="16">
    <mergeCell ref="A41:C41"/>
    <mergeCell ref="A42:C42"/>
    <mergeCell ref="A43:C43"/>
    <mergeCell ref="A44:C44"/>
    <mergeCell ref="D6:G6"/>
    <mergeCell ref="H6:K6"/>
    <mergeCell ref="T6:T7"/>
    <mergeCell ref="A39:C39"/>
    <mergeCell ref="J3:K3"/>
    <mergeCell ref="A6:A7"/>
    <mergeCell ref="B6:B7"/>
    <mergeCell ref="C6:C7"/>
    <mergeCell ref="P6:P7"/>
    <mergeCell ref="Q6:Q7"/>
    <mergeCell ref="L6:O6"/>
    <mergeCell ref="R6:S6"/>
  </mergeCells>
  <conditionalFormatting sqref="T8:T38">
    <cfRule type="cellIs" dxfId="12" priority="1" operator="lessThan">
      <formula>0</formula>
    </cfRule>
  </conditionalFormatting>
  <pageMargins left="0.25" right="0.25" top="0.75" bottom="0.75" header="0.3" footer="0.3"/>
  <pageSetup paperSize="9" scale="71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7"/>
  <sheetViews>
    <sheetView rightToLeft="1" zoomScale="77" zoomScaleNormal="77" workbookViewId="0">
      <pane ySplit="7" topLeftCell="A11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16" max="16" width="10.25" customWidth="1"/>
    <col min="22" max="22" width="9" style="11"/>
  </cols>
  <sheetData>
    <row r="3" spans="1:22" ht="23.25" x14ac:dyDescent="0.35">
      <c r="J3" s="135" t="s">
        <v>38</v>
      </c>
      <c r="K3" s="135"/>
      <c r="L3" s="36"/>
    </row>
    <row r="5" spans="1:22" ht="15" thickBot="1" x14ac:dyDescent="0.25"/>
    <row r="6" spans="1:22" ht="15.75" customHeight="1" thickBot="1" x14ac:dyDescent="0.25">
      <c r="A6" s="97" t="s">
        <v>0</v>
      </c>
      <c r="B6" s="97" t="s">
        <v>1</v>
      </c>
      <c r="C6" s="97" t="s">
        <v>11</v>
      </c>
      <c r="D6" s="138" t="s">
        <v>3</v>
      </c>
      <c r="E6" s="139"/>
      <c r="F6" s="139"/>
      <c r="G6" s="140"/>
      <c r="H6" s="138" t="s">
        <v>4</v>
      </c>
      <c r="I6" s="139"/>
      <c r="J6" s="139"/>
      <c r="K6" s="140"/>
      <c r="L6" s="138" t="s">
        <v>5</v>
      </c>
      <c r="M6" s="139"/>
      <c r="N6" s="139"/>
      <c r="O6" s="140"/>
      <c r="P6" s="136" t="s">
        <v>40</v>
      </c>
      <c r="Q6" s="136" t="s">
        <v>42</v>
      </c>
      <c r="R6" s="138" t="s">
        <v>6</v>
      </c>
      <c r="S6" s="140"/>
      <c r="T6" s="134" t="s">
        <v>7</v>
      </c>
      <c r="V6"/>
    </row>
    <row r="7" spans="1:22" ht="33" customHeight="1" thickBot="1" x14ac:dyDescent="0.25">
      <c r="A7" s="98"/>
      <c r="B7" s="98"/>
      <c r="C7" s="98"/>
      <c r="D7" s="35" t="s">
        <v>48</v>
      </c>
      <c r="E7" s="35" t="s">
        <v>49</v>
      </c>
      <c r="F7" s="35" t="s">
        <v>8</v>
      </c>
      <c r="G7" s="35" t="s">
        <v>9</v>
      </c>
      <c r="H7" s="35" t="s">
        <v>48</v>
      </c>
      <c r="I7" s="35" t="s">
        <v>49</v>
      </c>
      <c r="J7" s="35" t="s">
        <v>8</v>
      </c>
      <c r="K7" s="35" t="s">
        <v>9</v>
      </c>
      <c r="L7" s="35" t="s">
        <v>48</v>
      </c>
      <c r="M7" s="35" t="s">
        <v>49</v>
      </c>
      <c r="N7" s="35" t="s">
        <v>8</v>
      </c>
      <c r="O7" s="35" t="s">
        <v>9</v>
      </c>
      <c r="P7" s="137"/>
      <c r="Q7" s="137"/>
      <c r="R7" s="35" t="s">
        <v>10</v>
      </c>
      <c r="S7" s="7" t="s">
        <v>50</v>
      </c>
      <c r="T7" s="134"/>
      <c r="V7"/>
    </row>
    <row r="8" spans="1:22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الصباحي'!$L$27*1000</f>
        <v>0</v>
      </c>
      <c r="E8" s="2">
        <f>[2]المبيعات!$F$26</f>
        <v>0</v>
      </c>
      <c r="F8" s="3">
        <f t="shared" ref="F8:F23" si="0">E8*6.75</f>
        <v>0</v>
      </c>
      <c r="G8" s="3">
        <f>E8*0.33</f>
        <v>0</v>
      </c>
      <c r="H8" s="3">
        <f>'[2]التمام الصباحي'!$R$27*1000</f>
        <v>0</v>
      </c>
      <c r="I8" s="2">
        <f>[2]المبيعات!$I$26</f>
        <v>0</v>
      </c>
      <c r="J8" s="3">
        <f t="shared" ref="J8:J23" si="1">I8*7.75</f>
        <v>0</v>
      </c>
      <c r="K8" s="3">
        <f>I8*0.45</f>
        <v>0</v>
      </c>
      <c r="L8" s="3">
        <f>'[2]التمام الصباحي'!$X$27*1000</f>
        <v>0</v>
      </c>
      <c r="M8" s="2">
        <f>[2]المبيعات!$L$26</f>
        <v>0</v>
      </c>
      <c r="N8" s="3">
        <f t="shared" ref="N8:N23" si="2">M8*5.5</f>
        <v>0</v>
      </c>
      <c r="O8" s="3">
        <f>M8*0.26</f>
        <v>0</v>
      </c>
      <c r="P8" s="8">
        <f t="shared" ref="P8:Q37" si="3">F8+J8+N8</f>
        <v>0</v>
      </c>
      <c r="Q8" s="8">
        <f t="shared" si="3"/>
        <v>0</v>
      </c>
      <c r="R8" s="3">
        <f>(F8+J8+N8)/100</f>
        <v>0</v>
      </c>
      <c r="S8" s="32">
        <f>[2]المبيعات!$P$26</f>
        <v>0</v>
      </c>
      <c r="T8" s="12">
        <f t="shared" ref="T8:T38" si="4">S8-R8</f>
        <v>0</v>
      </c>
      <c r="V8"/>
    </row>
    <row r="9" spans="1:22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الصباحي'!$L$27*1000</f>
        <v>34000</v>
      </c>
      <c r="E9" s="2">
        <f>[3]المبيعات!$F$26</f>
        <v>8666</v>
      </c>
      <c r="F9" s="3">
        <f t="shared" si="0"/>
        <v>58495.5</v>
      </c>
      <c r="G9" s="3">
        <f t="shared" ref="G9:G38" si="5">E9*0.33</f>
        <v>2859.78</v>
      </c>
      <c r="H9" s="3">
        <f>'[3]التمام الصباحي'!$R$27*1000</f>
        <v>0</v>
      </c>
      <c r="I9" s="2">
        <f>[3]المبيعات!$I$26</f>
        <v>1112</v>
      </c>
      <c r="J9" s="3">
        <f t="shared" si="1"/>
        <v>8618</v>
      </c>
      <c r="K9" s="3">
        <f t="shared" ref="K9:K38" si="6">I9*0.45</f>
        <v>500.40000000000003</v>
      </c>
      <c r="L9" s="3">
        <f>'[3]التمام الصباحي'!$X$27*1000</f>
        <v>0</v>
      </c>
      <c r="M9" s="2">
        <f>[3]المبيعات!$L$26</f>
        <v>26485</v>
      </c>
      <c r="N9" s="3">
        <f t="shared" si="2"/>
        <v>145667.5</v>
      </c>
      <c r="O9" s="3">
        <f t="shared" ref="O9:O38" si="7">M9*0.26</f>
        <v>6886.1</v>
      </c>
      <c r="P9" s="8">
        <f t="shared" si="3"/>
        <v>212781</v>
      </c>
      <c r="Q9" s="8">
        <f t="shared" si="3"/>
        <v>10246.280000000001</v>
      </c>
      <c r="R9" s="3">
        <f t="shared" ref="R9:R37" si="8">(F9+J9+N9)/100</f>
        <v>2127.81</v>
      </c>
      <c r="S9" s="32">
        <f>[3]المبيعات!$P$26</f>
        <v>2620</v>
      </c>
      <c r="T9" s="12">
        <f t="shared" si="4"/>
        <v>492.19000000000005</v>
      </c>
      <c r="V9"/>
    </row>
    <row r="10" spans="1:22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الصباحي'!$L$27*1000</f>
        <v>17000</v>
      </c>
      <c r="E10" s="2" t="str">
        <f>[4]المبيعات!$F$26</f>
        <v xml:space="preserve"> </v>
      </c>
      <c r="F10" s="3" t="e">
        <f t="shared" si="0"/>
        <v>#VALUE!</v>
      </c>
      <c r="G10" s="3" t="e">
        <f t="shared" si="5"/>
        <v>#VALUE!</v>
      </c>
      <c r="H10" s="3">
        <f>'[4]التمام الصباحي'!$R$27*1000</f>
        <v>0</v>
      </c>
      <c r="I10" s="2">
        <f>[4]المبيعات!$I$26</f>
        <v>1447</v>
      </c>
      <c r="J10" s="3">
        <f t="shared" si="1"/>
        <v>11214.25</v>
      </c>
      <c r="K10" s="3">
        <f t="shared" si="6"/>
        <v>651.15</v>
      </c>
      <c r="L10" s="3">
        <f>'[4]التمام الصباحي'!$X$27*1000</f>
        <v>85000</v>
      </c>
      <c r="M10" s="2">
        <f>[4]المبيعات!$L$26</f>
        <v>31008</v>
      </c>
      <c r="N10" s="3">
        <f t="shared" si="2"/>
        <v>170544</v>
      </c>
      <c r="O10" s="3">
        <f t="shared" si="7"/>
        <v>8062.08</v>
      </c>
      <c r="P10" s="8" t="e">
        <f t="shared" si="3"/>
        <v>#VALUE!</v>
      </c>
      <c r="Q10" s="8" t="e">
        <f t="shared" si="3"/>
        <v>#VALUE!</v>
      </c>
      <c r="R10" s="3" t="e">
        <f t="shared" si="8"/>
        <v>#VALUE!</v>
      </c>
      <c r="S10" s="32">
        <f>[4]المبيعات!$P$26</f>
        <v>3282</v>
      </c>
      <c r="T10" s="12" t="e">
        <f t="shared" si="4"/>
        <v>#VALUE!</v>
      </c>
      <c r="V10"/>
    </row>
    <row r="11" spans="1:22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الصباحي'!$L$27*1000</f>
        <v>0</v>
      </c>
      <c r="E11" s="2">
        <f>[5]المبيعات!$F$26</f>
        <v>10110</v>
      </c>
      <c r="F11" s="3">
        <f t="shared" si="0"/>
        <v>68242.5</v>
      </c>
      <c r="G11" s="3">
        <f t="shared" si="5"/>
        <v>3336.3</v>
      </c>
      <c r="H11" s="3">
        <f>'[5]التمام الصباحي'!$R$27*1000</f>
        <v>0</v>
      </c>
      <c r="I11" s="2">
        <f>[5]المبيعات!$I$26</f>
        <v>1873</v>
      </c>
      <c r="J11" s="3">
        <f t="shared" si="1"/>
        <v>14515.75</v>
      </c>
      <c r="K11" s="3">
        <f t="shared" si="6"/>
        <v>842.85</v>
      </c>
      <c r="L11" s="3">
        <f>'[5]التمام الصباحي'!$X$27*1000</f>
        <v>0</v>
      </c>
      <c r="M11" s="2">
        <f>[5]المبيعات!$L$26</f>
        <v>25315</v>
      </c>
      <c r="N11" s="3">
        <f t="shared" si="2"/>
        <v>139232.5</v>
      </c>
      <c r="O11" s="3">
        <f t="shared" si="7"/>
        <v>6581.9000000000005</v>
      </c>
      <c r="P11" s="8">
        <f t="shared" si="3"/>
        <v>221990.75</v>
      </c>
      <c r="Q11" s="8">
        <f t="shared" si="3"/>
        <v>10761.050000000001</v>
      </c>
      <c r="R11" s="3">
        <f t="shared" si="8"/>
        <v>2219.9074999999998</v>
      </c>
      <c r="S11" s="32">
        <f>[5]المبيعات!$P$26</f>
        <v>2691</v>
      </c>
      <c r="T11" s="12">
        <f t="shared" si="4"/>
        <v>471.0925000000002</v>
      </c>
      <c r="V11"/>
    </row>
    <row r="12" spans="1:22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الصباحي'!$L$27*1000</f>
        <v>0</v>
      </c>
      <c r="E12" s="2">
        <f>[6]المبيعات!$F$26</f>
        <v>12346</v>
      </c>
      <c r="F12" s="3">
        <f t="shared" si="0"/>
        <v>83335.5</v>
      </c>
      <c r="G12" s="3">
        <f t="shared" si="5"/>
        <v>4074.1800000000003</v>
      </c>
      <c r="H12" s="3">
        <f>'[6]التمام الصباحي'!$R$27*1000</f>
        <v>0</v>
      </c>
      <c r="I12" s="2">
        <f>[6]المبيعات!$I$26</f>
        <v>1754</v>
      </c>
      <c r="J12" s="3">
        <f t="shared" si="1"/>
        <v>13593.5</v>
      </c>
      <c r="K12" s="3">
        <f t="shared" si="6"/>
        <v>789.30000000000007</v>
      </c>
      <c r="L12" s="3">
        <f>'[6]التمام الصباحي'!$X$27*1000</f>
        <v>51000</v>
      </c>
      <c r="M12" s="2">
        <f>[6]المبيعات!$L$26</f>
        <v>27927</v>
      </c>
      <c r="N12" s="3">
        <f t="shared" si="2"/>
        <v>153598.5</v>
      </c>
      <c r="O12" s="3">
        <f t="shared" si="7"/>
        <v>7261.02</v>
      </c>
      <c r="P12" s="8">
        <f t="shared" si="3"/>
        <v>250527.5</v>
      </c>
      <c r="Q12" s="8">
        <f t="shared" si="3"/>
        <v>12124.5</v>
      </c>
      <c r="R12" s="3">
        <f t="shared" si="8"/>
        <v>2505.2750000000001</v>
      </c>
      <c r="S12" s="32">
        <f>[6]المبيعات!$P$26</f>
        <v>3100</v>
      </c>
      <c r="T12" s="12">
        <f t="shared" si="4"/>
        <v>594.72499999999991</v>
      </c>
      <c r="V12"/>
    </row>
    <row r="13" spans="1:22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الصباحي'!$L$27*1000</f>
        <v>0</v>
      </c>
      <c r="E13" s="2">
        <f>[7]المبيعات!$F$26</f>
        <v>15060</v>
      </c>
      <c r="F13" s="3">
        <f t="shared" si="0"/>
        <v>101655</v>
      </c>
      <c r="G13" s="3">
        <f t="shared" si="5"/>
        <v>4969.8</v>
      </c>
      <c r="H13" s="3">
        <f>'[7]التمام الصباحي'!$R$27*1000</f>
        <v>0</v>
      </c>
      <c r="I13" s="2">
        <f>[7]المبيعات!$I$26</f>
        <v>2780</v>
      </c>
      <c r="J13" s="3">
        <f t="shared" si="1"/>
        <v>21545</v>
      </c>
      <c r="K13" s="3">
        <f t="shared" si="6"/>
        <v>1251</v>
      </c>
      <c r="L13" s="3">
        <f>'[7]التمام الصباحي'!$X$27*1000</f>
        <v>17000</v>
      </c>
      <c r="M13" s="2">
        <f>[7]المبيعات!$L$26</f>
        <v>26421</v>
      </c>
      <c r="N13" s="3">
        <f t="shared" si="2"/>
        <v>145315.5</v>
      </c>
      <c r="O13" s="3">
        <f t="shared" si="7"/>
        <v>6869.46</v>
      </c>
      <c r="P13" s="8">
        <f t="shared" si="3"/>
        <v>268515.5</v>
      </c>
      <c r="Q13" s="8">
        <f t="shared" si="3"/>
        <v>13090.26</v>
      </c>
      <c r="R13" s="3">
        <f t="shared" si="8"/>
        <v>2685.1550000000002</v>
      </c>
      <c r="S13" s="32">
        <f>[7]المبيعات!$P$26</f>
        <v>3170</v>
      </c>
      <c r="T13" s="12">
        <f t="shared" si="4"/>
        <v>484.8449999999998</v>
      </c>
      <c r="V13"/>
    </row>
    <row r="14" spans="1:22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الصباحي'!$L$27*1000</f>
        <v>34000</v>
      </c>
      <c r="E14" s="2">
        <f>[8]المبيعات!$F$26</f>
        <v>12735</v>
      </c>
      <c r="F14" s="3">
        <f t="shared" si="0"/>
        <v>85961.25</v>
      </c>
      <c r="G14" s="3">
        <f t="shared" si="5"/>
        <v>4202.55</v>
      </c>
      <c r="H14" s="3">
        <f>'[8]التمام الصباحي'!$R$27*1000</f>
        <v>17000</v>
      </c>
      <c r="I14" s="2">
        <f>[8]المبيعات!$I$26</f>
        <v>1887</v>
      </c>
      <c r="J14" s="3">
        <f t="shared" si="1"/>
        <v>14624.25</v>
      </c>
      <c r="K14" s="3">
        <f t="shared" si="6"/>
        <v>849.15</v>
      </c>
      <c r="L14" s="3">
        <f>'[8]التمام الصباحي'!$X$27*1000</f>
        <v>0</v>
      </c>
      <c r="M14" s="2">
        <f>[8]المبيعات!$L$26</f>
        <v>17940</v>
      </c>
      <c r="N14" s="3">
        <f t="shared" si="2"/>
        <v>98670</v>
      </c>
      <c r="O14" s="3">
        <f t="shared" si="7"/>
        <v>4664.4000000000005</v>
      </c>
      <c r="P14" s="8">
        <f t="shared" si="3"/>
        <v>199255.5</v>
      </c>
      <c r="Q14" s="8">
        <f t="shared" si="3"/>
        <v>9716.1</v>
      </c>
      <c r="R14" s="3">
        <f t="shared" si="8"/>
        <v>1992.5550000000001</v>
      </c>
      <c r="S14" s="32">
        <f>[8]المبيعات!$P$26</f>
        <v>2364</v>
      </c>
      <c r="T14" s="12">
        <f t="shared" si="4"/>
        <v>371.44499999999994</v>
      </c>
      <c r="V14"/>
    </row>
    <row r="15" spans="1:22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الصباحي'!$L$27*1000</f>
        <v>0</v>
      </c>
      <c r="E15" s="2">
        <f>[9]المبيعات!$F$26</f>
        <v>13734</v>
      </c>
      <c r="F15" s="3">
        <f t="shared" si="0"/>
        <v>92704.5</v>
      </c>
      <c r="G15" s="3">
        <f t="shared" si="5"/>
        <v>4532.22</v>
      </c>
      <c r="H15" s="3">
        <f>'[9]التمام الصباحي'!$R$27*1000</f>
        <v>0</v>
      </c>
      <c r="I15" s="2">
        <f>[9]المبيعات!$I$26</f>
        <v>1803</v>
      </c>
      <c r="J15" s="3">
        <f t="shared" si="1"/>
        <v>13973.25</v>
      </c>
      <c r="K15" s="3">
        <f t="shared" si="6"/>
        <v>811.35</v>
      </c>
      <c r="L15" s="3">
        <f>'[9]التمام الصباحي'!$X$27*1000</f>
        <v>51000</v>
      </c>
      <c r="M15" s="2">
        <f>[9]المبيعات!$L$26</f>
        <v>26729</v>
      </c>
      <c r="N15" s="3">
        <f t="shared" si="2"/>
        <v>147009.5</v>
      </c>
      <c r="O15" s="3">
        <f t="shared" si="7"/>
        <v>6949.54</v>
      </c>
      <c r="P15" s="8">
        <f t="shared" si="3"/>
        <v>253687.25</v>
      </c>
      <c r="Q15" s="8">
        <f t="shared" si="3"/>
        <v>12293.11</v>
      </c>
      <c r="R15" s="3">
        <f t="shared" si="8"/>
        <v>2536.8724999999999</v>
      </c>
      <c r="S15" s="32">
        <f>[9]المبيعات!$P$26</f>
        <v>3450</v>
      </c>
      <c r="T15" s="12">
        <f t="shared" si="4"/>
        <v>913.12750000000005</v>
      </c>
      <c r="V15"/>
    </row>
    <row r="16" spans="1:22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الصباحي'!$L$27*1000</f>
        <v>34000</v>
      </c>
      <c r="E16" s="2">
        <f>[10]المبيعات!$F$26</f>
        <v>11425</v>
      </c>
      <c r="F16" s="3">
        <f t="shared" si="0"/>
        <v>77118.75</v>
      </c>
      <c r="G16" s="3">
        <f t="shared" si="5"/>
        <v>3770.25</v>
      </c>
      <c r="H16" s="3">
        <f>'[10]التمام الصباحي'!$R$27*1000</f>
        <v>0</v>
      </c>
      <c r="I16" s="2">
        <f>[10]المبيعات!$I$26</f>
        <v>2548</v>
      </c>
      <c r="J16" s="3">
        <f t="shared" si="1"/>
        <v>19747</v>
      </c>
      <c r="K16" s="3">
        <f t="shared" si="6"/>
        <v>1146.6000000000001</v>
      </c>
      <c r="L16" s="3">
        <f>'[10]التمام الصباحي'!$X$27*1000</f>
        <v>17000</v>
      </c>
      <c r="M16" s="2">
        <f>[10]المبيعات!$L$26</f>
        <v>22259</v>
      </c>
      <c r="N16" s="3">
        <f t="shared" si="2"/>
        <v>122424.5</v>
      </c>
      <c r="O16" s="3">
        <f t="shared" si="7"/>
        <v>5787.34</v>
      </c>
      <c r="P16" s="8">
        <f t="shared" si="3"/>
        <v>219290.25</v>
      </c>
      <c r="Q16" s="8">
        <f t="shared" si="3"/>
        <v>10704.19</v>
      </c>
      <c r="R16" s="3">
        <f t="shared" si="8"/>
        <v>2192.9025000000001</v>
      </c>
      <c r="S16" s="9">
        <f>[10]المبيعات!$P$26</f>
        <v>2520</v>
      </c>
      <c r="T16" s="12">
        <f t="shared" si="4"/>
        <v>327.09749999999985</v>
      </c>
      <c r="V16"/>
    </row>
    <row r="17" spans="1:22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الصباحي'!$L$27*1000</f>
        <v>17000</v>
      </c>
      <c r="E17" s="2">
        <f>[11]المبيعات!$F$26</f>
        <v>11216</v>
      </c>
      <c r="F17" s="3">
        <f t="shared" si="0"/>
        <v>75708</v>
      </c>
      <c r="G17" s="3">
        <f t="shared" si="5"/>
        <v>3701.28</v>
      </c>
      <c r="H17" s="3">
        <f>'[11]التمام الصباحي'!$R$27*1000</f>
        <v>0</v>
      </c>
      <c r="I17" s="2">
        <f>[11]المبيعات!$I$26</f>
        <v>1874</v>
      </c>
      <c r="J17" s="3">
        <f t="shared" si="1"/>
        <v>14523.5</v>
      </c>
      <c r="K17" s="3">
        <f t="shared" si="6"/>
        <v>843.30000000000007</v>
      </c>
      <c r="L17" s="3">
        <f>'[11]التمام الصباحي'!$X$27*1000</f>
        <v>34000</v>
      </c>
      <c r="M17" s="2">
        <f>[11]المبيعات!$L$26</f>
        <v>32108</v>
      </c>
      <c r="N17" s="3">
        <f t="shared" si="2"/>
        <v>176594</v>
      </c>
      <c r="O17" s="3">
        <f t="shared" si="7"/>
        <v>8348.08</v>
      </c>
      <c r="P17" s="8">
        <f t="shared" si="3"/>
        <v>266825.5</v>
      </c>
      <c r="Q17" s="8">
        <f t="shared" si="3"/>
        <v>12892.66</v>
      </c>
      <c r="R17" s="3">
        <f t="shared" si="8"/>
        <v>2668.2550000000001</v>
      </c>
      <c r="S17" s="9">
        <f>[11]المبيعات!$P$26</f>
        <v>2218</v>
      </c>
      <c r="T17" s="12">
        <f t="shared" si="4"/>
        <v>-450.25500000000011</v>
      </c>
      <c r="V17"/>
    </row>
    <row r="18" spans="1:22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الصباحي'!$L$27*1000</f>
        <v>0</v>
      </c>
      <c r="E18" s="2">
        <f>[12]المبيعات!$F$26</f>
        <v>11000</v>
      </c>
      <c r="F18" s="3">
        <f t="shared" si="0"/>
        <v>74250</v>
      </c>
      <c r="G18" s="3">
        <f t="shared" si="5"/>
        <v>3630</v>
      </c>
      <c r="H18" s="3">
        <f>'[12]التمام الصباحي'!$R$27*1000</f>
        <v>0</v>
      </c>
      <c r="I18" s="2">
        <f>[12]المبيعات!$I$26</f>
        <v>1313</v>
      </c>
      <c r="J18" s="3">
        <f t="shared" si="1"/>
        <v>10175.75</v>
      </c>
      <c r="K18" s="3">
        <f t="shared" si="6"/>
        <v>590.85</v>
      </c>
      <c r="L18" s="3">
        <f>'[12]التمام الصباحي'!$X$27*1000</f>
        <v>34000</v>
      </c>
      <c r="M18" s="2">
        <f>[12]المبيعات!$L$26</f>
        <v>28775</v>
      </c>
      <c r="N18" s="3">
        <f t="shared" si="2"/>
        <v>158262.5</v>
      </c>
      <c r="O18" s="3">
        <f t="shared" si="7"/>
        <v>7481.5</v>
      </c>
      <c r="P18" s="8">
        <f t="shared" si="3"/>
        <v>242688.25</v>
      </c>
      <c r="Q18" s="8">
        <f t="shared" si="3"/>
        <v>11702.35</v>
      </c>
      <c r="R18" s="3">
        <f t="shared" si="8"/>
        <v>2426.8825000000002</v>
      </c>
      <c r="S18" s="9">
        <f>[12]المبيعات!$P$26</f>
        <v>3027</v>
      </c>
      <c r="T18" s="12">
        <f t="shared" si="4"/>
        <v>600.11749999999984</v>
      </c>
      <c r="V18"/>
    </row>
    <row r="19" spans="1:22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الصباحي'!$L$27*1000</f>
        <v>17000</v>
      </c>
      <c r="E19" s="2">
        <f>[13]المبيعات!$F$26</f>
        <v>12764</v>
      </c>
      <c r="F19" s="3">
        <f t="shared" si="0"/>
        <v>86157</v>
      </c>
      <c r="G19" s="3">
        <f t="shared" si="5"/>
        <v>4212.12</v>
      </c>
      <c r="H19" s="3">
        <f>'[13]التمام الصباحي'!$R$27*1000</f>
        <v>0</v>
      </c>
      <c r="I19" s="2">
        <f>[13]المبيعات!$I$26</f>
        <v>2309</v>
      </c>
      <c r="J19" s="3">
        <f t="shared" si="1"/>
        <v>17894.75</v>
      </c>
      <c r="K19" s="3">
        <f t="shared" si="6"/>
        <v>1039.05</v>
      </c>
      <c r="L19" s="3">
        <f>'[13]التمام الصباحي'!$X$27*1000</f>
        <v>17000</v>
      </c>
      <c r="M19" s="2">
        <f>[13]المبيعات!$L$26</f>
        <v>29761</v>
      </c>
      <c r="N19" s="3">
        <f t="shared" si="2"/>
        <v>163685.5</v>
      </c>
      <c r="O19" s="3">
        <f t="shared" si="7"/>
        <v>7737.8600000000006</v>
      </c>
      <c r="P19" s="8">
        <f t="shared" si="3"/>
        <v>267737.25</v>
      </c>
      <c r="Q19" s="8">
        <f t="shared" si="3"/>
        <v>12989.03</v>
      </c>
      <c r="R19" s="3">
        <f t="shared" si="8"/>
        <v>2677.3724999999999</v>
      </c>
      <c r="S19" s="9">
        <f>[13]المبيعات!$P$26</f>
        <v>3160</v>
      </c>
      <c r="T19" s="12">
        <f t="shared" si="4"/>
        <v>482.62750000000005</v>
      </c>
      <c r="V19"/>
    </row>
    <row r="20" spans="1:22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الصباحي'!$L$27*1000</f>
        <v>0</v>
      </c>
      <c r="E20" s="2">
        <f>[14]المبيعات!$F$26</f>
        <v>13019</v>
      </c>
      <c r="F20" s="3">
        <f t="shared" si="0"/>
        <v>87878.25</v>
      </c>
      <c r="G20" s="3">
        <f t="shared" si="5"/>
        <v>4296.2700000000004</v>
      </c>
      <c r="H20" s="3">
        <f>'[14]التمام الصباحي'!$R$27*1000</f>
        <v>0</v>
      </c>
      <c r="I20" s="2">
        <f>[14]المبيعات!$I$26</f>
        <v>1879</v>
      </c>
      <c r="J20" s="3">
        <f t="shared" si="1"/>
        <v>14562.25</v>
      </c>
      <c r="K20" s="3">
        <f t="shared" si="6"/>
        <v>845.55000000000007</v>
      </c>
      <c r="L20" s="3">
        <f>'[14]التمام الصباحي'!$X$27*1000</f>
        <v>0</v>
      </c>
      <c r="M20" s="2">
        <f>[14]المبيعات!$L$26</f>
        <v>25894</v>
      </c>
      <c r="N20" s="3">
        <f t="shared" si="2"/>
        <v>142417</v>
      </c>
      <c r="O20" s="3">
        <f t="shared" si="7"/>
        <v>6732.4400000000005</v>
      </c>
      <c r="P20" s="8">
        <f t="shared" si="3"/>
        <v>244857.5</v>
      </c>
      <c r="Q20" s="8">
        <f t="shared" si="3"/>
        <v>11874.260000000002</v>
      </c>
      <c r="R20" s="3">
        <f t="shared" si="8"/>
        <v>2448.5749999999998</v>
      </c>
      <c r="S20" s="9">
        <f>[14]المبيعات!$P$26</f>
        <v>2920</v>
      </c>
      <c r="T20" s="12">
        <f t="shared" si="4"/>
        <v>471.42500000000018</v>
      </c>
      <c r="V20"/>
    </row>
    <row r="21" spans="1:22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الصباحي'!$L$27*1000</f>
        <v>34000</v>
      </c>
      <c r="E21" s="2">
        <f>[15]المبيعات!$F$26</f>
        <v>10977</v>
      </c>
      <c r="F21" s="3">
        <f t="shared" si="0"/>
        <v>74094.75</v>
      </c>
      <c r="G21" s="3">
        <f t="shared" si="5"/>
        <v>3622.4100000000003</v>
      </c>
      <c r="H21" s="3">
        <f>'[15]التمام الصباحي'!$R$27*1000</f>
        <v>0</v>
      </c>
      <c r="I21" s="2">
        <f>[15]المبيعات!$I$26</f>
        <v>2050</v>
      </c>
      <c r="J21" s="3">
        <f t="shared" si="1"/>
        <v>15887.5</v>
      </c>
      <c r="K21" s="3">
        <f t="shared" si="6"/>
        <v>922.5</v>
      </c>
      <c r="L21" s="3">
        <f>'[15]التمام الصباحي'!$X$27*1000</f>
        <v>51000</v>
      </c>
      <c r="M21" s="2">
        <f>[15]المبيعات!$L$26</f>
        <v>24003</v>
      </c>
      <c r="N21" s="3">
        <f t="shared" si="2"/>
        <v>132016.5</v>
      </c>
      <c r="O21" s="3">
        <f t="shared" si="7"/>
        <v>6240.7800000000007</v>
      </c>
      <c r="P21" s="8">
        <f t="shared" si="3"/>
        <v>221998.75</v>
      </c>
      <c r="Q21" s="8">
        <f t="shared" si="3"/>
        <v>10785.69</v>
      </c>
      <c r="R21" s="3">
        <f t="shared" si="8"/>
        <v>2219.9875000000002</v>
      </c>
      <c r="S21" s="9">
        <f>[15]المبيعات!$P$26</f>
        <v>2680</v>
      </c>
      <c r="T21" s="12">
        <f t="shared" si="4"/>
        <v>460.01249999999982</v>
      </c>
      <c r="V21"/>
    </row>
    <row r="22" spans="1:22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الصباحي'!$L$27*1000</f>
        <v>0</v>
      </c>
      <c r="E22" s="2">
        <f>[16]المبيعات!$F$26</f>
        <v>12551</v>
      </c>
      <c r="F22" s="3">
        <f t="shared" si="0"/>
        <v>84719.25</v>
      </c>
      <c r="G22" s="3">
        <f t="shared" si="5"/>
        <v>4141.83</v>
      </c>
      <c r="H22" s="3">
        <f>'[16]التمام الصباحي'!$R$27*1000</f>
        <v>0</v>
      </c>
      <c r="I22" s="2">
        <f>[16]المبيعات!$I$26</f>
        <v>1412</v>
      </c>
      <c r="J22" s="3">
        <f t="shared" si="1"/>
        <v>10943</v>
      </c>
      <c r="K22" s="3">
        <f t="shared" si="6"/>
        <v>635.4</v>
      </c>
      <c r="L22" s="3">
        <f>'[16]التمام الصباحي'!$X$27*1000</f>
        <v>17000</v>
      </c>
      <c r="M22" s="2">
        <f>[16]المبيعات!$L$26</f>
        <v>22519</v>
      </c>
      <c r="N22" s="3">
        <f t="shared" si="2"/>
        <v>123854.5</v>
      </c>
      <c r="O22" s="3">
        <f t="shared" si="7"/>
        <v>5854.9400000000005</v>
      </c>
      <c r="P22" s="8">
        <f t="shared" si="3"/>
        <v>219516.75</v>
      </c>
      <c r="Q22" s="8">
        <f t="shared" si="3"/>
        <v>10632.17</v>
      </c>
      <c r="R22" s="3">
        <f t="shared" si="8"/>
        <v>2195.1675</v>
      </c>
      <c r="S22" s="9">
        <f>[16]المبيعات!$P$26</f>
        <v>2450</v>
      </c>
      <c r="T22" s="12">
        <f t="shared" si="4"/>
        <v>254.83249999999998</v>
      </c>
      <c r="V22"/>
    </row>
    <row r="23" spans="1:22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الصباحي'!$L$27*1000</f>
        <v>17000</v>
      </c>
      <c r="E23" s="2">
        <f>[17]المبيعات!$F$26</f>
        <v>12132</v>
      </c>
      <c r="F23" s="3">
        <f t="shared" si="0"/>
        <v>81891</v>
      </c>
      <c r="G23" s="3">
        <f t="shared" si="5"/>
        <v>4003.5600000000004</v>
      </c>
      <c r="H23" s="3">
        <f>'[17]التمام الصباحي'!$R$27*1000</f>
        <v>17000</v>
      </c>
      <c r="I23" s="2">
        <f>[17]المبيعات!$I$26</f>
        <v>1662</v>
      </c>
      <c r="J23" s="3">
        <f t="shared" si="1"/>
        <v>12880.5</v>
      </c>
      <c r="K23" s="3">
        <f t="shared" si="6"/>
        <v>747.9</v>
      </c>
      <c r="L23" s="3">
        <f>'[17]التمام الصباحي'!$X$27*1000</f>
        <v>17000</v>
      </c>
      <c r="M23" s="2">
        <f>[17]المبيعات!$L$26</f>
        <v>34477</v>
      </c>
      <c r="N23" s="3">
        <f t="shared" si="2"/>
        <v>189623.5</v>
      </c>
      <c r="O23" s="3">
        <f t="shared" si="7"/>
        <v>8964.02</v>
      </c>
      <c r="P23" s="8">
        <f t="shared" si="3"/>
        <v>284395</v>
      </c>
      <c r="Q23" s="8">
        <f t="shared" si="3"/>
        <v>13715.48</v>
      </c>
      <c r="R23" s="3">
        <f t="shared" si="8"/>
        <v>2843.95</v>
      </c>
      <c r="S23" s="9">
        <f>[17]المبيعات!$P$26</f>
        <v>3450</v>
      </c>
      <c r="T23" s="12">
        <f t="shared" si="4"/>
        <v>606.05000000000018</v>
      </c>
      <c r="V23"/>
    </row>
    <row r="24" spans="1:22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الصباحي'!$L$27*1000</f>
        <v>0</v>
      </c>
      <c r="E24" s="3">
        <f>[18]المبيعات!$F$26</f>
        <v>10460</v>
      </c>
      <c r="F24" s="3">
        <f>E24*6.75</f>
        <v>70605</v>
      </c>
      <c r="G24" s="3">
        <f t="shared" si="5"/>
        <v>3451.8</v>
      </c>
      <c r="H24" s="3">
        <f>'[18]التمام الصباحي'!$R$27*1000</f>
        <v>0</v>
      </c>
      <c r="I24" s="3">
        <f>[18]المبيعات!$I$26</f>
        <v>892</v>
      </c>
      <c r="J24" s="3">
        <f>I24*7.75</f>
        <v>6913</v>
      </c>
      <c r="K24" s="3">
        <f t="shared" si="6"/>
        <v>401.40000000000003</v>
      </c>
      <c r="L24" s="3">
        <f>'[18]التمام الصباحي'!$X$27*1000</f>
        <v>51000</v>
      </c>
      <c r="M24" s="3">
        <f>[18]المبيعات!$L$26</f>
        <v>28641</v>
      </c>
      <c r="N24" s="3">
        <f>M24*5.5</f>
        <v>157525.5</v>
      </c>
      <c r="O24" s="3">
        <f t="shared" si="7"/>
        <v>7446.66</v>
      </c>
      <c r="P24" s="8">
        <f t="shared" si="3"/>
        <v>235043.5</v>
      </c>
      <c r="Q24" s="8">
        <f t="shared" si="3"/>
        <v>11299.86</v>
      </c>
      <c r="R24" s="3">
        <f t="shared" si="8"/>
        <v>2350.4349999999999</v>
      </c>
      <c r="S24" s="9">
        <f>[18]المبيعات!$P$26</f>
        <v>2970</v>
      </c>
      <c r="T24" s="12">
        <f t="shared" si="4"/>
        <v>619.56500000000005</v>
      </c>
      <c r="V24"/>
    </row>
    <row r="25" spans="1:22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الصباحي'!$L$27*1000</f>
        <v>17000</v>
      </c>
      <c r="E25" s="3">
        <f>[19]المبيعات!$F$26</f>
        <v>9931</v>
      </c>
      <c r="F25" s="3">
        <f t="shared" ref="F25:F38" si="9">E25*6.75</f>
        <v>67034.25</v>
      </c>
      <c r="G25" s="3">
        <f t="shared" si="5"/>
        <v>3277.23</v>
      </c>
      <c r="H25" s="3">
        <f>'[19]التمام الصباحي'!$R$27*1000</f>
        <v>0</v>
      </c>
      <c r="I25" s="3">
        <f>[19]المبيعات!$I$26</f>
        <v>1962</v>
      </c>
      <c r="J25" s="3">
        <f t="shared" ref="J25:J38" si="10">I25*7.75</f>
        <v>15205.5</v>
      </c>
      <c r="K25" s="3">
        <f t="shared" si="6"/>
        <v>882.9</v>
      </c>
      <c r="L25" s="3">
        <f>'[19]التمام الصباحي'!$X$27*1000</f>
        <v>34000</v>
      </c>
      <c r="M25" s="3">
        <f>[19]المبيعات!$L$26</f>
        <v>30940</v>
      </c>
      <c r="N25" s="3">
        <f t="shared" ref="N25:N38" si="11">M25*5.5</f>
        <v>170170</v>
      </c>
      <c r="O25" s="3">
        <f t="shared" si="7"/>
        <v>8044.4000000000005</v>
      </c>
      <c r="P25" s="8">
        <f t="shared" si="3"/>
        <v>252409.75</v>
      </c>
      <c r="Q25" s="8">
        <f t="shared" si="3"/>
        <v>12204.53</v>
      </c>
      <c r="R25" s="3">
        <f t="shared" si="8"/>
        <v>2524.0974999999999</v>
      </c>
      <c r="S25" s="9">
        <f>[19]المبيعات!$P$26</f>
        <v>3094</v>
      </c>
      <c r="T25" s="12">
        <f t="shared" si="4"/>
        <v>569.90250000000015</v>
      </c>
      <c r="V25"/>
    </row>
    <row r="26" spans="1:22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الصباحي'!$L$27*1000</f>
        <v>17000</v>
      </c>
      <c r="E26" s="3">
        <f>[20]المبيعات!$F$26</f>
        <v>11395</v>
      </c>
      <c r="F26" s="3">
        <f t="shared" si="9"/>
        <v>76916.25</v>
      </c>
      <c r="G26" s="3">
        <f t="shared" si="5"/>
        <v>3760.3500000000004</v>
      </c>
      <c r="H26" s="3">
        <f>'[20]التمام الصباحي'!$R$27*1000</f>
        <v>0</v>
      </c>
      <c r="I26" s="3">
        <f>[20]المبيعات!$I$26</f>
        <v>2316</v>
      </c>
      <c r="J26" s="3">
        <f t="shared" si="10"/>
        <v>17949</v>
      </c>
      <c r="K26" s="3">
        <f t="shared" si="6"/>
        <v>1042.2</v>
      </c>
      <c r="L26" s="3">
        <f>'[20]التمام الصباحي'!$X$27*1000</f>
        <v>17000</v>
      </c>
      <c r="M26" s="3">
        <f>[20]المبيعات!$L$26</f>
        <v>26011</v>
      </c>
      <c r="N26" s="3">
        <f t="shared" si="11"/>
        <v>143060.5</v>
      </c>
      <c r="O26" s="3">
        <f t="shared" si="7"/>
        <v>6762.8600000000006</v>
      </c>
      <c r="P26" s="8">
        <f t="shared" si="3"/>
        <v>237925.75</v>
      </c>
      <c r="Q26" s="8">
        <f t="shared" si="3"/>
        <v>11565.41</v>
      </c>
      <c r="R26" s="3">
        <f t="shared" si="8"/>
        <v>2379.2575000000002</v>
      </c>
      <c r="S26" s="9">
        <f>[20]المبيعات!$P$26</f>
        <v>2920</v>
      </c>
      <c r="T26" s="12">
        <f t="shared" si="4"/>
        <v>540.74249999999984</v>
      </c>
      <c r="V26"/>
    </row>
    <row r="27" spans="1:22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الصباحي'!$L$27*1000</f>
        <v>0</v>
      </c>
      <c r="E27" s="3">
        <f>[21]المبيعات!$F$26</f>
        <v>12422</v>
      </c>
      <c r="F27" s="3">
        <f t="shared" si="9"/>
        <v>83848.5</v>
      </c>
      <c r="G27" s="3">
        <f t="shared" si="5"/>
        <v>4099.26</v>
      </c>
      <c r="H27" s="3">
        <f>'[21]التمام الصباحي'!$R$27*1000</f>
        <v>0</v>
      </c>
      <c r="I27" s="3">
        <f>[21]المبيعات!$I$26</f>
        <v>2414</v>
      </c>
      <c r="J27" s="3">
        <f t="shared" si="10"/>
        <v>18708.5</v>
      </c>
      <c r="K27" s="3">
        <f t="shared" si="6"/>
        <v>1086.3</v>
      </c>
      <c r="L27" s="3">
        <f>'[21]التمام الصباحي'!$X$27*1000</f>
        <v>34000</v>
      </c>
      <c r="M27" s="3">
        <f>[21]المبيعات!$L$26</f>
        <v>28909</v>
      </c>
      <c r="N27" s="3">
        <f t="shared" si="11"/>
        <v>158999.5</v>
      </c>
      <c r="O27" s="3">
        <f t="shared" si="7"/>
        <v>7516.34</v>
      </c>
      <c r="P27" s="8">
        <f t="shared" si="3"/>
        <v>261556.5</v>
      </c>
      <c r="Q27" s="8">
        <f t="shared" si="3"/>
        <v>12701.900000000001</v>
      </c>
      <c r="R27" s="3">
        <f t="shared" si="8"/>
        <v>2615.5650000000001</v>
      </c>
      <c r="S27" s="9">
        <f>[21]المبيعات!$P$26</f>
        <v>3100</v>
      </c>
      <c r="T27" s="12">
        <f t="shared" si="4"/>
        <v>484.43499999999995</v>
      </c>
      <c r="V27"/>
    </row>
    <row r="28" spans="1:22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الصباحي'!$L$27*1000</f>
        <v>0</v>
      </c>
      <c r="E28" s="3">
        <f>[22]المبيعات!$F$26</f>
        <v>10430</v>
      </c>
      <c r="F28" s="3">
        <f t="shared" si="9"/>
        <v>70402.5</v>
      </c>
      <c r="G28" s="3">
        <f t="shared" si="5"/>
        <v>3441.9</v>
      </c>
      <c r="H28" s="3">
        <f>'[22]التمام الصباحي'!$R$27*1000</f>
        <v>0</v>
      </c>
      <c r="I28" s="3">
        <f>[22]المبيعات!$I$26</f>
        <v>1660</v>
      </c>
      <c r="J28" s="3">
        <f t="shared" si="10"/>
        <v>12865</v>
      </c>
      <c r="K28" s="3">
        <f t="shared" si="6"/>
        <v>747</v>
      </c>
      <c r="L28" s="3">
        <f>'[22]التمام الصباحي'!$X$27*1000</f>
        <v>0</v>
      </c>
      <c r="M28" s="3">
        <f>[22]المبيعات!$L$26</f>
        <v>20507</v>
      </c>
      <c r="N28" s="3">
        <f t="shared" si="11"/>
        <v>112788.5</v>
      </c>
      <c r="O28" s="3">
        <f t="shared" si="7"/>
        <v>5331.8200000000006</v>
      </c>
      <c r="P28" s="8">
        <f t="shared" si="3"/>
        <v>196056</v>
      </c>
      <c r="Q28" s="8">
        <f t="shared" si="3"/>
        <v>9520.7200000000012</v>
      </c>
      <c r="R28" s="3">
        <f t="shared" si="8"/>
        <v>1960.56</v>
      </c>
      <c r="S28" s="9">
        <f>[22]المبيعات!$P$26</f>
        <v>2670</v>
      </c>
      <c r="T28" s="12">
        <f t="shared" si="4"/>
        <v>709.44</v>
      </c>
      <c r="V28"/>
    </row>
    <row r="29" spans="1:22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الصباحي'!$L$27*1000</f>
        <v>34000</v>
      </c>
      <c r="E29" s="3">
        <f>[23]المبيعات!$F$26</f>
        <v>13283</v>
      </c>
      <c r="F29" s="3">
        <f t="shared" si="9"/>
        <v>89660.25</v>
      </c>
      <c r="G29" s="3">
        <f t="shared" si="5"/>
        <v>4383.3900000000003</v>
      </c>
      <c r="H29" s="3">
        <f>'[23]التمام الصباحي'!$R$27*1000</f>
        <v>0</v>
      </c>
      <c r="I29" s="3">
        <f>[23]المبيعات!$I$26</f>
        <v>2125</v>
      </c>
      <c r="J29" s="3">
        <f t="shared" si="10"/>
        <v>16468.75</v>
      </c>
      <c r="K29" s="3">
        <f t="shared" si="6"/>
        <v>956.25</v>
      </c>
      <c r="L29" s="3">
        <f>'[23]التمام الصباحي'!$X$27*1000</f>
        <v>51000</v>
      </c>
      <c r="M29" s="3">
        <f>[23]المبيعات!$L$26</f>
        <v>27293</v>
      </c>
      <c r="N29" s="3">
        <f t="shared" si="11"/>
        <v>150111.5</v>
      </c>
      <c r="O29" s="3">
        <f t="shared" si="7"/>
        <v>7096.18</v>
      </c>
      <c r="P29" s="8">
        <f t="shared" si="3"/>
        <v>256240.5</v>
      </c>
      <c r="Q29" s="8">
        <f t="shared" si="3"/>
        <v>12435.82</v>
      </c>
      <c r="R29" s="3">
        <f t="shared" si="8"/>
        <v>2562.4050000000002</v>
      </c>
      <c r="S29" s="9">
        <f>[23]المبيعات!$P$26</f>
        <v>2535</v>
      </c>
      <c r="T29" s="12">
        <f t="shared" si="4"/>
        <v>-27.4050000000002</v>
      </c>
      <c r="V29"/>
    </row>
    <row r="30" spans="1:22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الصباحي'!$L$27*1000</f>
        <v>0</v>
      </c>
      <c r="E30" s="3">
        <f>[24]المبيعات!$F$26</f>
        <v>10428</v>
      </c>
      <c r="F30" s="3">
        <f t="shared" si="9"/>
        <v>70389</v>
      </c>
      <c r="G30" s="3">
        <f t="shared" si="5"/>
        <v>3441.2400000000002</v>
      </c>
      <c r="H30" s="3">
        <f>'[24]التمام الصباحي'!$R$27*1000</f>
        <v>0</v>
      </c>
      <c r="I30" s="3">
        <f>[24]المبيعات!$I$26</f>
        <v>1669</v>
      </c>
      <c r="J30" s="3">
        <f t="shared" si="10"/>
        <v>12934.75</v>
      </c>
      <c r="K30" s="3">
        <f t="shared" si="6"/>
        <v>751.05000000000007</v>
      </c>
      <c r="L30" s="3">
        <f>'[24]التمام الصباحي'!$X$27*1000</f>
        <v>0</v>
      </c>
      <c r="M30" s="3">
        <f>[24]المبيعات!$L$26</f>
        <v>24409</v>
      </c>
      <c r="N30" s="3">
        <f t="shared" si="11"/>
        <v>134249.5</v>
      </c>
      <c r="O30" s="3">
        <f t="shared" si="7"/>
        <v>6346.34</v>
      </c>
      <c r="P30" s="8">
        <f t="shared" si="3"/>
        <v>217573.25</v>
      </c>
      <c r="Q30" s="8">
        <f t="shared" si="3"/>
        <v>10538.630000000001</v>
      </c>
      <c r="R30" s="3">
        <f t="shared" si="8"/>
        <v>2175.7325000000001</v>
      </c>
      <c r="S30" s="9">
        <f>[24]المبيعات!$P$26</f>
        <v>2565</v>
      </c>
      <c r="T30" s="12">
        <f t="shared" si="4"/>
        <v>389.26749999999993</v>
      </c>
      <c r="V30"/>
    </row>
    <row r="31" spans="1:22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الصباحي'!$L$27*1000</f>
        <v>0</v>
      </c>
      <c r="E31" s="3">
        <f>[25]المبيعات!$F$26</f>
        <v>9497</v>
      </c>
      <c r="F31" s="3">
        <f t="shared" si="9"/>
        <v>64104.75</v>
      </c>
      <c r="G31" s="3">
        <f t="shared" si="5"/>
        <v>3134.01</v>
      </c>
      <c r="H31" s="3">
        <f>'[25]التمام الصباحي'!$R$27*1000</f>
        <v>0</v>
      </c>
      <c r="I31" s="3">
        <f>[25]المبيعات!$I$26</f>
        <v>1845</v>
      </c>
      <c r="J31" s="3">
        <f t="shared" si="10"/>
        <v>14298.75</v>
      </c>
      <c r="K31" s="3">
        <f t="shared" si="6"/>
        <v>830.25</v>
      </c>
      <c r="L31" s="3">
        <f>'[25]التمام الصباحي'!$X$27*1000</f>
        <v>51000</v>
      </c>
      <c r="M31" s="3">
        <f>[25]المبيعات!$L$26</f>
        <v>34375</v>
      </c>
      <c r="N31" s="3">
        <f t="shared" si="11"/>
        <v>189062.5</v>
      </c>
      <c r="O31" s="3">
        <f t="shared" si="7"/>
        <v>8937.5</v>
      </c>
      <c r="P31" s="8">
        <f t="shared" si="3"/>
        <v>267466</v>
      </c>
      <c r="Q31" s="8">
        <f t="shared" si="3"/>
        <v>12901.76</v>
      </c>
      <c r="R31" s="3">
        <f t="shared" si="8"/>
        <v>2674.66</v>
      </c>
      <c r="S31" s="9">
        <f>[25]المبيعات!$P$26</f>
        <v>3277</v>
      </c>
      <c r="T31" s="12">
        <f t="shared" si="4"/>
        <v>602.34000000000015</v>
      </c>
      <c r="V31"/>
    </row>
    <row r="32" spans="1:22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الصباحي'!$L$27*1000</f>
        <v>0</v>
      </c>
      <c r="E32" s="3">
        <f>[26]المبيعات!$F$26</f>
        <v>9921</v>
      </c>
      <c r="F32" s="3">
        <f t="shared" si="9"/>
        <v>66966.75</v>
      </c>
      <c r="G32" s="3">
        <f t="shared" si="5"/>
        <v>3273.9300000000003</v>
      </c>
      <c r="H32" s="3">
        <f>'[26]التمام الصباحي'!$R$27*1000</f>
        <v>0</v>
      </c>
      <c r="I32" s="3">
        <f>[26]المبيعات!$I$26</f>
        <v>1723</v>
      </c>
      <c r="J32" s="3">
        <f t="shared" si="10"/>
        <v>13353.25</v>
      </c>
      <c r="K32" s="3">
        <f t="shared" si="6"/>
        <v>775.35</v>
      </c>
      <c r="L32" s="3">
        <f>'[26]التمام الصباحي'!$X$27*1000</f>
        <v>34000</v>
      </c>
      <c r="M32" s="3">
        <f>[26]المبيعات!$L$26</f>
        <v>27649</v>
      </c>
      <c r="N32" s="3">
        <f t="shared" si="11"/>
        <v>152069.5</v>
      </c>
      <c r="O32" s="3">
        <f t="shared" si="7"/>
        <v>7188.7400000000007</v>
      </c>
      <c r="P32" s="8">
        <f t="shared" si="3"/>
        <v>232389.5</v>
      </c>
      <c r="Q32" s="8">
        <f t="shared" si="3"/>
        <v>11238.02</v>
      </c>
      <c r="R32" s="3">
        <f t="shared" si="8"/>
        <v>2323.895</v>
      </c>
      <c r="S32" s="9">
        <f>[26]المبيعات!$P$26</f>
        <v>3056</v>
      </c>
      <c r="T32" s="12">
        <f t="shared" si="4"/>
        <v>732.10500000000002</v>
      </c>
      <c r="V32"/>
    </row>
    <row r="33" spans="1:22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الصباحي'!$L$27*1000</f>
        <v>34000</v>
      </c>
      <c r="E33" s="3">
        <f>[27]المبيعات!$F$26</f>
        <v>10893</v>
      </c>
      <c r="F33" s="3">
        <f t="shared" si="9"/>
        <v>73527.75</v>
      </c>
      <c r="G33" s="3">
        <f t="shared" si="5"/>
        <v>3594.69</v>
      </c>
      <c r="H33" s="3">
        <f>'[27]التمام الصباحي'!$R$27*1000</f>
        <v>17000</v>
      </c>
      <c r="I33" s="3">
        <f>[27]المبيعات!$I$26</f>
        <v>1483</v>
      </c>
      <c r="J33" s="3">
        <f t="shared" si="10"/>
        <v>11493.25</v>
      </c>
      <c r="K33" s="3">
        <f t="shared" si="6"/>
        <v>667.35</v>
      </c>
      <c r="L33" s="3">
        <f>'[27]التمام الصباحي'!$X$27*1000</f>
        <v>17000</v>
      </c>
      <c r="M33" s="3">
        <f>[27]المبيعات!$L$26</f>
        <v>29551</v>
      </c>
      <c r="N33" s="3">
        <f t="shared" si="11"/>
        <v>162530.5</v>
      </c>
      <c r="O33" s="3">
        <f t="shared" si="7"/>
        <v>7683.26</v>
      </c>
      <c r="P33" s="8">
        <f t="shared" si="3"/>
        <v>247551.5</v>
      </c>
      <c r="Q33" s="8">
        <f t="shared" si="3"/>
        <v>11945.3</v>
      </c>
      <c r="R33" s="3">
        <f t="shared" si="8"/>
        <v>2475.5149999999999</v>
      </c>
      <c r="S33" s="9">
        <f>[27]المبيعات!$P$26</f>
        <v>3130</v>
      </c>
      <c r="T33" s="12">
        <f t="shared" si="4"/>
        <v>654.48500000000013</v>
      </c>
      <c r="V33"/>
    </row>
    <row r="34" spans="1:22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الصباحي'!$L$27*1000</f>
        <v>17000</v>
      </c>
      <c r="E34" s="3">
        <f>[28]المبيعات!$F$26</f>
        <v>10774</v>
      </c>
      <c r="F34" s="3">
        <f t="shared" si="9"/>
        <v>72724.5</v>
      </c>
      <c r="G34" s="3">
        <f t="shared" si="5"/>
        <v>3555.42</v>
      </c>
      <c r="H34" s="3">
        <f>'[28]التمام الصباحي'!$R$27*1000</f>
        <v>0</v>
      </c>
      <c r="I34" s="3">
        <f>[28]المبيعات!$I$26</f>
        <v>1781</v>
      </c>
      <c r="J34" s="3">
        <f t="shared" si="10"/>
        <v>13802.75</v>
      </c>
      <c r="K34" s="3">
        <f t="shared" si="6"/>
        <v>801.45</v>
      </c>
      <c r="L34" s="3">
        <f>'[28]التمام الصباحي'!$X$27*1000</f>
        <v>34000</v>
      </c>
      <c r="M34" s="3">
        <f>[28]المبيعات!$L$26</f>
        <v>23919</v>
      </c>
      <c r="N34" s="3">
        <f t="shared" si="11"/>
        <v>131554.5</v>
      </c>
      <c r="O34" s="3">
        <f t="shared" si="7"/>
        <v>6218.9400000000005</v>
      </c>
      <c r="P34" s="8">
        <f t="shared" si="3"/>
        <v>218081.75</v>
      </c>
      <c r="Q34" s="8">
        <f t="shared" si="3"/>
        <v>10575.810000000001</v>
      </c>
      <c r="R34" s="3">
        <f t="shared" si="8"/>
        <v>2180.8175000000001</v>
      </c>
      <c r="S34" s="9">
        <f>[28]المبيعات!$P$26</f>
        <v>2970</v>
      </c>
      <c r="T34" s="12">
        <f t="shared" si="4"/>
        <v>789.18249999999989</v>
      </c>
      <c r="V34"/>
    </row>
    <row r="35" spans="1:22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الصباحي'!$L$27*1000</f>
        <v>17000</v>
      </c>
      <c r="E35" s="3">
        <f>[29]المبيعات!$F$26</f>
        <v>7575</v>
      </c>
      <c r="F35" s="3">
        <f t="shared" si="9"/>
        <v>51131.25</v>
      </c>
      <c r="G35" s="3">
        <f t="shared" si="5"/>
        <v>2499.75</v>
      </c>
      <c r="H35" s="3">
        <f>'[29]التمام الصباحي'!$R$27*1000</f>
        <v>0</v>
      </c>
      <c r="I35" s="3">
        <f>[29]المبيعات!$I$26</f>
        <v>725</v>
      </c>
      <c r="J35" s="3">
        <f t="shared" si="10"/>
        <v>5618.75</v>
      </c>
      <c r="K35" s="3">
        <f t="shared" si="6"/>
        <v>326.25</v>
      </c>
      <c r="L35" s="3">
        <f>'[29]التمام الصباحي'!$X$27*1000</f>
        <v>34000</v>
      </c>
      <c r="M35" s="3">
        <f>[29]المبيعات!$L$26</f>
        <v>21792</v>
      </c>
      <c r="N35" s="3">
        <f t="shared" si="11"/>
        <v>119856</v>
      </c>
      <c r="O35" s="3">
        <f t="shared" si="7"/>
        <v>5665.92</v>
      </c>
      <c r="P35" s="8">
        <f t="shared" si="3"/>
        <v>176606</v>
      </c>
      <c r="Q35" s="8">
        <f t="shared" si="3"/>
        <v>8491.92</v>
      </c>
      <c r="R35" s="3">
        <f t="shared" si="8"/>
        <v>1766.06</v>
      </c>
      <c r="S35" s="9">
        <f>[29]المبيعات!$P$26</f>
        <v>2320</v>
      </c>
      <c r="T35" s="12">
        <f t="shared" si="4"/>
        <v>553.94000000000005</v>
      </c>
      <c r="V35"/>
    </row>
    <row r="36" spans="1:22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الصباحي'!$L$27*1000</f>
        <v>0</v>
      </c>
      <c r="E36" s="3">
        <f>[30]المبيعات!$F$26</f>
        <v>12700</v>
      </c>
      <c r="F36" s="3">
        <f t="shared" si="9"/>
        <v>85725</v>
      </c>
      <c r="G36" s="3">
        <f t="shared" si="5"/>
        <v>4191</v>
      </c>
      <c r="H36" s="3">
        <f>'[30]التمام الصباحي'!$R$27*1000</f>
        <v>0</v>
      </c>
      <c r="I36" s="3">
        <f>[30]المبيعات!$I$26</f>
        <v>1898</v>
      </c>
      <c r="J36" s="3">
        <f t="shared" si="10"/>
        <v>14709.5</v>
      </c>
      <c r="K36" s="3">
        <f t="shared" si="6"/>
        <v>854.1</v>
      </c>
      <c r="L36" s="3">
        <f>'[30]التمام الصباحي'!$X$27*1000</f>
        <v>0</v>
      </c>
      <c r="M36" s="3">
        <f>[30]المبيعات!$L$26</f>
        <v>22453</v>
      </c>
      <c r="N36" s="3">
        <f t="shared" si="11"/>
        <v>123491.5</v>
      </c>
      <c r="O36" s="3">
        <f t="shared" si="7"/>
        <v>5837.78</v>
      </c>
      <c r="P36" s="8">
        <f t="shared" si="3"/>
        <v>223926</v>
      </c>
      <c r="Q36" s="8">
        <f t="shared" si="3"/>
        <v>10882.880000000001</v>
      </c>
      <c r="R36" s="3">
        <f t="shared" si="8"/>
        <v>2239.2600000000002</v>
      </c>
      <c r="S36" s="9">
        <f>[30]المبيعات!$P$26</f>
        <v>2872</v>
      </c>
      <c r="T36" s="12">
        <f t="shared" si="4"/>
        <v>632.73999999999978</v>
      </c>
      <c r="V36"/>
    </row>
    <row r="37" spans="1:22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الصباحي'!$L$27*1000</f>
        <v>17000</v>
      </c>
      <c r="E37" s="3">
        <f>[31]المبيعات!$F$26</f>
        <v>11097</v>
      </c>
      <c r="F37" s="3">
        <f t="shared" si="9"/>
        <v>74904.75</v>
      </c>
      <c r="G37" s="3">
        <f t="shared" si="5"/>
        <v>3662.01</v>
      </c>
      <c r="H37" s="3">
        <f>'[31]التمام الصباحي'!$R$27*1000</f>
        <v>0</v>
      </c>
      <c r="I37" s="3">
        <f>[31]المبيعات!$I$26</f>
        <v>1372</v>
      </c>
      <c r="J37" s="3">
        <f t="shared" si="10"/>
        <v>10633</v>
      </c>
      <c r="K37" s="3">
        <f t="shared" si="6"/>
        <v>617.4</v>
      </c>
      <c r="L37" s="3">
        <f>'[31]التمام الصباحي'!$X$27*1000</f>
        <v>34000</v>
      </c>
      <c r="M37" s="3">
        <f>[31]المبيعات!$L$26</f>
        <v>29054</v>
      </c>
      <c r="N37" s="3">
        <f t="shared" si="11"/>
        <v>159797</v>
      </c>
      <c r="O37" s="3">
        <f t="shared" si="7"/>
        <v>7554.04</v>
      </c>
      <c r="P37" s="8">
        <f t="shared" si="3"/>
        <v>245334.75</v>
      </c>
      <c r="Q37" s="8">
        <f t="shared" si="3"/>
        <v>11833.45</v>
      </c>
      <c r="R37" s="3">
        <f t="shared" si="8"/>
        <v>2453.3474999999999</v>
      </c>
      <c r="S37" s="32">
        <f>[31]المبيعات!$P$26</f>
        <v>3194</v>
      </c>
      <c r="T37" s="12">
        <f t="shared" si="4"/>
        <v>740.65250000000015</v>
      </c>
      <c r="V37"/>
    </row>
    <row r="38" spans="1:22" ht="15.75" thickBot="1" x14ac:dyDescent="0.25">
      <c r="A38" s="5">
        <v>31</v>
      </c>
      <c r="B38" s="6"/>
      <c r="C38" s="6" t="s">
        <v>18</v>
      </c>
      <c r="D38" s="3"/>
      <c r="E38" s="3">
        <f>[32]المبيعات!$F$26</f>
        <v>0</v>
      </c>
      <c r="F38" s="3">
        <f t="shared" si="9"/>
        <v>0</v>
      </c>
      <c r="G38" s="3">
        <f t="shared" si="5"/>
        <v>0</v>
      </c>
      <c r="H38" s="3">
        <f>'[32]التمام الصباحي'!$R$27*1000</f>
        <v>0</v>
      </c>
      <c r="I38" s="3">
        <f>[32]المبيعات!$I$26</f>
        <v>0</v>
      </c>
      <c r="J38" s="3">
        <f t="shared" si="10"/>
        <v>0</v>
      </c>
      <c r="K38" s="3">
        <f t="shared" si="6"/>
        <v>0</v>
      </c>
      <c r="L38" s="3">
        <f>'[32]التمام الصباحي'!$X$27*1000</f>
        <v>0</v>
      </c>
      <c r="M38" s="3">
        <f>[32]المبيعات!$L$26</f>
        <v>0</v>
      </c>
      <c r="N38" s="3">
        <f t="shared" si="11"/>
        <v>0</v>
      </c>
      <c r="O38" s="3">
        <f t="shared" si="7"/>
        <v>0</v>
      </c>
      <c r="P38" s="8">
        <f>F38+J38+N38</f>
        <v>0</v>
      </c>
      <c r="Q38" s="8">
        <f>G38+K38+O38</f>
        <v>0</v>
      </c>
      <c r="R38" s="3">
        <f>(F38+J38+N38)/100</f>
        <v>0</v>
      </c>
      <c r="S38" s="9">
        <f>[32]المبيعات!$P$26</f>
        <v>0</v>
      </c>
      <c r="T38" s="12">
        <f t="shared" si="4"/>
        <v>0</v>
      </c>
      <c r="V38"/>
    </row>
    <row r="39" spans="1:22" ht="15.75" thickBot="1" x14ac:dyDescent="0.25">
      <c r="A39" s="99" t="s">
        <v>19</v>
      </c>
      <c r="B39" s="99"/>
      <c r="C39" s="99"/>
      <c r="D39" s="4">
        <f>SUM(D8:D38)</f>
        <v>357000</v>
      </c>
      <c r="E39" s="4">
        <f t="shared" ref="E39:T39" si="12">SUM(E8:E38)</f>
        <v>318541</v>
      </c>
      <c r="F39" s="4" t="e">
        <f t="shared" si="12"/>
        <v>#VALUE!</v>
      </c>
      <c r="G39" s="4" t="e">
        <f t="shared" si="12"/>
        <v>#VALUE!</v>
      </c>
      <c r="H39" s="4">
        <f t="shared" si="12"/>
        <v>51000</v>
      </c>
      <c r="I39" s="4">
        <f t="shared" si="12"/>
        <v>51568</v>
      </c>
      <c r="J39" s="4">
        <f t="shared" si="12"/>
        <v>399652</v>
      </c>
      <c r="K39" s="4">
        <f t="shared" si="12"/>
        <v>23205.599999999995</v>
      </c>
      <c r="L39" s="4">
        <f t="shared" si="12"/>
        <v>782000</v>
      </c>
      <c r="M39" s="4">
        <f t="shared" si="12"/>
        <v>777124</v>
      </c>
      <c r="N39" s="4">
        <f t="shared" si="12"/>
        <v>4274182</v>
      </c>
      <c r="O39" s="4">
        <f t="shared" si="12"/>
        <v>202052.24000000005</v>
      </c>
      <c r="P39" s="4" t="e">
        <f t="shared" si="12"/>
        <v>#VALUE!</v>
      </c>
      <c r="Q39" s="4" t="e">
        <f t="shared" si="12"/>
        <v>#VALUE!</v>
      </c>
      <c r="R39" s="4" t="e">
        <f t="shared" si="12"/>
        <v>#VALUE!</v>
      </c>
      <c r="S39" s="4">
        <f t="shared" si="12"/>
        <v>83775</v>
      </c>
      <c r="T39" s="4" t="e">
        <f t="shared" si="12"/>
        <v>#VALUE!</v>
      </c>
      <c r="V39"/>
    </row>
    <row r="40" spans="1:22" ht="15" thickBot="1" x14ac:dyDescent="0.25">
      <c r="T40" s="11"/>
      <c r="V40"/>
    </row>
    <row r="41" spans="1:22" ht="15.75" thickBot="1" x14ac:dyDescent="0.3">
      <c r="A41" s="103" t="s">
        <v>43</v>
      </c>
      <c r="B41" s="103"/>
      <c r="C41" s="103"/>
      <c r="D41" s="15">
        <f>D8+D9+D10+D11+D12+D13+D14</f>
        <v>85000</v>
      </c>
      <c r="E41" s="15" t="e">
        <f>E8+E9+E10+E11+E12+E13+E14</f>
        <v>#VALUE!</v>
      </c>
      <c r="F41" s="15" t="e">
        <f t="shared" ref="F41:T41" si="13">F8+F9+F10+F11+F12+F13+F14</f>
        <v>#VALUE!</v>
      </c>
      <c r="G41" s="15" t="e">
        <f t="shared" si="13"/>
        <v>#VALUE!</v>
      </c>
      <c r="H41" s="15">
        <f t="shared" si="13"/>
        <v>17000</v>
      </c>
      <c r="I41" s="15">
        <f t="shared" si="13"/>
        <v>10853</v>
      </c>
      <c r="J41" s="15">
        <f t="shared" si="13"/>
        <v>84110.75</v>
      </c>
      <c r="K41" s="15">
        <f t="shared" si="13"/>
        <v>4883.8500000000004</v>
      </c>
      <c r="L41" s="15">
        <f t="shared" si="13"/>
        <v>153000</v>
      </c>
      <c r="M41" s="15">
        <f t="shared" si="13"/>
        <v>155096</v>
      </c>
      <c r="N41" s="15">
        <f t="shared" si="13"/>
        <v>853028</v>
      </c>
      <c r="O41" s="15">
        <f t="shared" si="13"/>
        <v>40324.960000000006</v>
      </c>
      <c r="P41" s="15" t="e">
        <f t="shared" si="13"/>
        <v>#VALUE!</v>
      </c>
      <c r="Q41" s="15" t="e">
        <f t="shared" si="13"/>
        <v>#VALUE!</v>
      </c>
      <c r="R41" s="15" t="e">
        <f t="shared" si="13"/>
        <v>#VALUE!</v>
      </c>
      <c r="S41" s="15">
        <f t="shared" si="13"/>
        <v>17227</v>
      </c>
      <c r="T41" s="15" t="e">
        <f t="shared" si="13"/>
        <v>#VALUE!</v>
      </c>
      <c r="V41"/>
    </row>
    <row r="42" spans="1:22" ht="15.75" thickBot="1" x14ac:dyDescent="0.3">
      <c r="A42" s="103" t="s">
        <v>44</v>
      </c>
      <c r="B42" s="103"/>
      <c r="C42" s="103"/>
      <c r="D42" s="15">
        <f>D15+D16+D17+D18+D19+D20+D21+D22</f>
        <v>102000</v>
      </c>
      <c r="E42" s="15">
        <f t="shared" ref="E42:T42" si="14">E15+E16+E17+E18+E19+E20+E21+E22</f>
        <v>96686</v>
      </c>
      <c r="F42" s="15">
        <f t="shared" si="14"/>
        <v>652630.5</v>
      </c>
      <c r="G42" s="15">
        <f t="shared" si="14"/>
        <v>31906.380000000005</v>
      </c>
      <c r="H42" s="15">
        <f t="shared" si="14"/>
        <v>0</v>
      </c>
      <c r="I42" s="15">
        <f t="shared" si="14"/>
        <v>15188</v>
      </c>
      <c r="J42" s="15">
        <f t="shared" si="14"/>
        <v>117707</v>
      </c>
      <c r="K42" s="15">
        <f t="shared" si="14"/>
        <v>6834.6</v>
      </c>
      <c r="L42" s="15">
        <f t="shared" si="14"/>
        <v>221000</v>
      </c>
      <c r="M42" s="15">
        <f t="shared" si="14"/>
        <v>212048</v>
      </c>
      <c r="N42" s="15">
        <f t="shared" si="14"/>
        <v>1166264</v>
      </c>
      <c r="O42" s="15">
        <f t="shared" si="14"/>
        <v>55132.480000000003</v>
      </c>
      <c r="P42" s="15">
        <f t="shared" si="14"/>
        <v>1936601.5</v>
      </c>
      <c r="Q42" s="15">
        <f t="shared" si="14"/>
        <v>93873.46</v>
      </c>
      <c r="R42" s="15">
        <f t="shared" si="14"/>
        <v>19366.014999999999</v>
      </c>
      <c r="S42" s="15">
        <f t="shared" si="14"/>
        <v>22425</v>
      </c>
      <c r="T42" s="15">
        <f t="shared" si="14"/>
        <v>3058.9849999999997</v>
      </c>
      <c r="V42"/>
    </row>
    <row r="43" spans="1:22" ht="15.75" thickBot="1" x14ac:dyDescent="0.3">
      <c r="A43" s="103" t="s">
        <v>45</v>
      </c>
      <c r="B43" s="103"/>
      <c r="C43" s="103"/>
      <c r="D43" s="15">
        <f>D23+D24+D25+D26+D27+D28+D29+D30</f>
        <v>85000</v>
      </c>
      <c r="E43" s="15">
        <f t="shared" ref="E43:T43" si="15">E23+E24+E25+E26+E27+E28+E29+E30</f>
        <v>90481</v>
      </c>
      <c r="F43" s="15">
        <f t="shared" si="15"/>
        <v>610746.75</v>
      </c>
      <c r="G43" s="15">
        <f t="shared" si="15"/>
        <v>29858.730000000003</v>
      </c>
      <c r="H43" s="15">
        <f t="shared" si="15"/>
        <v>17000</v>
      </c>
      <c r="I43" s="15">
        <f t="shared" si="15"/>
        <v>14700</v>
      </c>
      <c r="J43" s="15">
        <f t="shared" si="15"/>
        <v>113925</v>
      </c>
      <c r="K43" s="15">
        <f t="shared" si="15"/>
        <v>6615</v>
      </c>
      <c r="L43" s="15">
        <f t="shared" si="15"/>
        <v>204000</v>
      </c>
      <c r="M43" s="15">
        <f t="shared" si="15"/>
        <v>221187</v>
      </c>
      <c r="N43" s="15">
        <f t="shared" si="15"/>
        <v>1216528.5</v>
      </c>
      <c r="O43" s="15">
        <f t="shared" si="15"/>
        <v>57508.619999999995</v>
      </c>
      <c r="P43" s="15">
        <f t="shared" si="15"/>
        <v>1941200.25</v>
      </c>
      <c r="Q43" s="15">
        <f t="shared" si="15"/>
        <v>93982.35</v>
      </c>
      <c r="R43" s="15">
        <f t="shared" si="15"/>
        <v>19412.002500000002</v>
      </c>
      <c r="S43" s="15">
        <f t="shared" si="15"/>
        <v>23304</v>
      </c>
      <c r="T43" s="15">
        <f t="shared" si="15"/>
        <v>3891.9974999999999</v>
      </c>
      <c r="V43"/>
    </row>
    <row r="44" spans="1:22" ht="15.75" thickBot="1" x14ac:dyDescent="0.3">
      <c r="A44" s="103" t="s">
        <v>46</v>
      </c>
      <c r="B44" s="103"/>
      <c r="C44" s="103"/>
      <c r="D44" s="15">
        <f>D31+D32+D33+D34+D35+D36+D37+D38</f>
        <v>85000</v>
      </c>
      <c r="E44" s="15">
        <f t="shared" ref="E44:T44" si="16">E31+E32+E33+E34+E35+E36+E37+E38</f>
        <v>72457</v>
      </c>
      <c r="F44" s="15">
        <f t="shared" si="16"/>
        <v>489084.75</v>
      </c>
      <c r="G44" s="15">
        <f t="shared" si="16"/>
        <v>23910.810000000005</v>
      </c>
      <c r="H44" s="15">
        <f t="shared" si="16"/>
        <v>17000</v>
      </c>
      <c r="I44" s="15">
        <f t="shared" si="16"/>
        <v>10827</v>
      </c>
      <c r="J44" s="15">
        <f t="shared" si="16"/>
        <v>83909.25</v>
      </c>
      <c r="K44" s="15">
        <f t="shared" si="16"/>
        <v>4872.1499999999996</v>
      </c>
      <c r="L44" s="15">
        <f t="shared" si="16"/>
        <v>204000</v>
      </c>
      <c r="M44" s="15">
        <f t="shared" si="16"/>
        <v>188793</v>
      </c>
      <c r="N44" s="15">
        <f t="shared" si="16"/>
        <v>1038361.5</v>
      </c>
      <c r="O44" s="15">
        <f t="shared" si="16"/>
        <v>49086.18</v>
      </c>
      <c r="P44" s="15">
        <f t="shared" si="16"/>
        <v>1611355.5</v>
      </c>
      <c r="Q44" s="15">
        <f t="shared" si="16"/>
        <v>77869.14</v>
      </c>
      <c r="R44" s="15">
        <f t="shared" si="16"/>
        <v>16113.555</v>
      </c>
      <c r="S44" s="15">
        <f t="shared" si="16"/>
        <v>20819</v>
      </c>
      <c r="T44" s="15">
        <f t="shared" si="16"/>
        <v>4705.4449999999997</v>
      </c>
      <c r="V44"/>
    </row>
    <row r="45" spans="1:22" x14ac:dyDescent="0.2">
      <c r="T45" s="11"/>
      <c r="V45"/>
    </row>
    <row r="46" spans="1:22" x14ac:dyDescent="0.2">
      <c r="E46" s="31"/>
      <c r="I46" s="31"/>
      <c r="M46" s="31"/>
      <c r="T46" s="11"/>
      <c r="V46"/>
    </row>
    <row r="47" spans="1:22" ht="15" x14ac:dyDescent="0.25">
      <c r="E47" s="30"/>
      <c r="I47" s="30"/>
      <c r="M47" s="30"/>
      <c r="T47" s="11"/>
      <c r="V47"/>
    </row>
  </sheetData>
  <mergeCells count="16">
    <mergeCell ref="A41:C41"/>
    <mergeCell ref="A42:C42"/>
    <mergeCell ref="A43:C43"/>
    <mergeCell ref="A44:C44"/>
    <mergeCell ref="D6:G6"/>
    <mergeCell ref="H6:K6"/>
    <mergeCell ref="T6:T7"/>
    <mergeCell ref="A39:C39"/>
    <mergeCell ref="J3:K3"/>
    <mergeCell ref="A6:A7"/>
    <mergeCell ref="B6:B7"/>
    <mergeCell ref="C6:C7"/>
    <mergeCell ref="P6:P7"/>
    <mergeCell ref="Q6:Q7"/>
    <mergeCell ref="L6:O6"/>
    <mergeCell ref="R6:S6"/>
  </mergeCells>
  <conditionalFormatting sqref="T8:T38">
    <cfRule type="cellIs" dxfId="11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1"/>
  <sheetViews>
    <sheetView rightToLeft="1" zoomScale="73" zoomScaleNormal="73" workbookViewId="0">
      <pane ySplit="7" topLeftCell="A9" activePane="bottomLeft" state="frozen"/>
      <selection pane="bottomLeft" activeCell="D37" sqref="D37"/>
    </sheetView>
  </sheetViews>
  <sheetFormatPr defaultRowHeight="14.25" x14ac:dyDescent="0.2"/>
  <cols>
    <col min="1" max="1" width="3.375" customWidth="1"/>
    <col min="2" max="2" width="13.25" customWidth="1"/>
    <col min="22" max="22" width="9" style="11"/>
  </cols>
  <sheetData>
    <row r="3" spans="1:22" ht="23.25" x14ac:dyDescent="0.35">
      <c r="J3" s="135" t="s">
        <v>39</v>
      </c>
      <c r="K3" s="135"/>
      <c r="L3" s="36"/>
    </row>
    <row r="5" spans="1:22" ht="15" thickBot="1" x14ac:dyDescent="0.25"/>
    <row r="6" spans="1:22" ht="15.75" thickBot="1" x14ac:dyDescent="0.25">
      <c r="A6" s="97" t="s">
        <v>0</v>
      </c>
      <c r="B6" s="97" t="s">
        <v>1</v>
      </c>
      <c r="C6" s="97" t="s">
        <v>11</v>
      </c>
      <c r="D6" s="138" t="s">
        <v>3</v>
      </c>
      <c r="E6" s="139"/>
      <c r="F6" s="139"/>
      <c r="G6" s="140"/>
      <c r="H6" s="138" t="s">
        <v>4</v>
      </c>
      <c r="I6" s="139"/>
      <c r="J6" s="139"/>
      <c r="K6" s="140"/>
      <c r="L6" s="138" t="s">
        <v>5</v>
      </c>
      <c r="M6" s="139"/>
      <c r="N6" s="139"/>
      <c r="O6" s="140"/>
      <c r="P6" s="136" t="s">
        <v>40</v>
      </c>
      <c r="Q6" s="136" t="s">
        <v>42</v>
      </c>
      <c r="R6" s="138" t="s">
        <v>6</v>
      </c>
      <c r="S6" s="140"/>
      <c r="T6" s="134" t="s">
        <v>7</v>
      </c>
      <c r="V6"/>
    </row>
    <row r="7" spans="1:22" ht="33.75" customHeight="1" thickBot="1" x14ac:dyDescent="0.25">
      <c r="A7" s="98"/>
      <c r="B7" s="98"/>
      <c r="C7" s="98"/>
      <c r="D7" s="35" t="s">
        <v>48</v>
      </c>
      <c r="E7" s="35" t="s">
        <v>49</v>
      </c>
      <c r="F7" s="35" t="s">
        <v>8</v>
      </c>
      <c r="G7" s="35" t="s">
        <v>9</v>
      </c>
      <c r="H7" s="35" t="s">
        <v>48</v>
      </c>
      <c r="I7" s="35" t="s">
        <v>49</v>
      </c>
      <c r="J7" s="35" t="s">
        <v>8</v>
      </c>
      <c r="K7" s="35" t="s">
        <v>9</v>
      </c>
      <c r="L7" s="35" t="s">
        <v>48</v>
      </c>
      <c r="M7" s="35" t="s">
        <v>49</v>
      </c>
      <c r="N7" s="35" t="s">
        <v>8</v>
      </c>
      <c r="O7" s="35" t="s">
        <v>9</v>
      </c>
      <c r="P7" s="137"/>
      <c r="Q7" s="137"/>
      <c r="R7" s="35" t="s">
        <v>10</v>
      </c>
      <c r="S7" s="7" t="s">
        <v>50</v>
      </c>
      <c r="T7" s="134"/>
      <c r="V7"/>
    </row>
    <row r="8" spans="1:22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الصباحي'!$L$28*1000</f>
        <v>0</v>
      </c>
      <c r="E8" s="2">
        <f>[2]المبيعات!$F$27</f>
        <v>10305</v>
      </c>
      <c r="F8" s="3">
        <f t="shared" ref="F8:F23" si="0">E8*6.75</f>
        <v>69558.75</v>
      </c>
      <c r="G8" s="3">
        <f>E8*0.33</f>
        <v>3400.65</v>
      </c>
      <c r="H8" s="3">
        <f>'[2]التمام الصباحي'!$R$28*1000</f>
        <v>0</v>
      </c>
      <c r="I8" s="2">
        <f>[2]المبيعات!$I$27</f>
        <v>1755</v>
      </c>
      <c r="J8" s="3">
        <f t="shared" ref="J8:J23" si="1">I8*7.75</f>
        <v>13601.25</v>
      </c>
      <c r="K8" s="3">
        <f>I8*0.45</f>
        <v>789.75</v>
      </c>
      <c r="L8" s="3">
        <f>'[2]التمام الصباحي'!$X$28*1000</f>
        <v>0</v>
      </c>
      <c r="M8" s="2">
        <f>[2]المبيعات!$L$27</f>
        <v>26344</v>
      </c>
      <c r="N8" s="3">
        <f t="shared" ref="N8:N23" si="2">M8*5.5</f>
        <v>144892</v>
      </c>
      <c r="O8" s="3">
        <f>M8*0.26</f>
        <v>6849.4400000000005</v>
      </c>
      <c r="P8" s="8">
        <f t="shared" ref="P8:Q37" si="3">F8+J8+N8</f>
        <v>228052</v>
      </c>
      <c r="Q8" s="8">
        <f t="shared" si="3"/>
        <v>11039.84</v>
      </c>
      <c r="R8" s="3">
        <f t="shared" ref="R8:R37" si="4">(F8+J8+N8)/100</f>
        <v>2280.52</v>
      </c>
      <c r="S8" s="32">
        <f>[2]المبيعات!$P$27</f>
        <v>3220</v>
      </c>
      <c r="T8" s="12">
        <f t="shared" ref="T8:T38" si="5">S8-R8</f>
        <v>939.48</v>
      </c>
      <c r="V8"/>
    </row>
    <row r="9" spans="1:22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الصباحي'!$L$28*1000</f>
        <v>17000</v>
      </c>
      <c r="E9" s="2">
        <f>[3]المبيعات!$F$27</f>
        <v>7484</v>
      </c>
      <c r="F9" s="3">
        <f t="shared" si="0"/>
        <v>50517</v>
      </c>
      <c r="G9" s="3">
        <f t="shared" ref="G9:G38" si="6">E9*0.33</f>
        <v>2469.7200000000003</v>
      </c>
      <c r="H9" s="3">
        <f>'[3]التمام الصباحي'!$R$28*1000</f>
        <v>0</v>
      </c>
      <c r="I9" s="2">
        <f>[3]المبيعات!$I$27</f>
        <v>1416</v>
      </c>
      <c r="J9" s="3">
        <f t="shared" si="1"/>
        <v>10974</v>
      </c>
      <c r="K9" s="3">
        <f t="shared" ref="K9:K38" si="7">I9*0.45</f>
        <v>637.20000000000005</v>
      </c>
      <c r="L9" s="3">
        <f>'[3]التمام الصباحي'!$X$28*1000</f>
        <v>0</v>
      </c>
      <c r="M9" s="2">
        <f>[3]المبيعات!$L$27</f>
        <v>23074</v>
      </c>
      <c r="N9" s="3">
        <f t="shared" si="2"/>
        <v>126907</v>
      </c>
      <c r="O9" s="3">
        <f t="shared" ref="O9:O38" si="8">M9*0.26</f>
        <v>5999.24</v>
      </c>
      <c r="P9" s="8">
        <f t="shared" si="3"/>
        <v>188398</v>
      </c>
      <c r="Q9" s="8">
        <f t="shared" si="3"/>
        <v>9106.16</v>
      </c>
      <c r="R9" s="3">
        <f t="shared" si="4"/>
        <v>1883.98</v>
      </c>
      <c r="S9" s="9">
        <f>[3]المبيعات!$P$27</f>
        <v>2285</v>
      </c>
      <c r="T9" s="12">
        <f t="shared" si="5"/>
        <v>401.02</v>
      </c>
      <c r="V9"/>
    </row>
    <row r="10" spans="1:22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الصباحي'!$L$28*1000</f>
        <v>0</v>
      </c>
      <c r="E10" s="2">
        <f>[4]المبيعات!$F$27</f>
        <v>8362</v>
      </c>
      <c r="F10" s="3">
        <f t="shared" si="0"/>
        <v>56443.5</v>
      </c>
      <c r="G10" s="3">
        <f t="shared" si="6"/>
        <v>2759.46</v>
      </c>
      <c r="H10" s="3">
        <f>'[4]التمام الصباحي'!$R$28*1000</f>
        <v>0</v>
      </c>
      <c r="I10" s="2">
        <f>[4]المبيعات!$I$27</f>
        <v>1295</v>
      </c>
      <c r="J10" s="3">
        <f t="shared" si="1"/>
        <v>10036.25</v>
      </c>
      <c r="K10" s="3">
        <f t="shared" si="7"/>
        <v>582.75</v>
      </c>
      <c r="L10" s="3">
        <f>'[4]التمام الصباحي'!$X$28*1000</f>
        <v>51000</v>
      </c>
      <c r="M10" s="2">
        <f>[4]المبيعات!$L$27</f>
        <v>27011</v>
      </c>
      <c r="N10" s="3">
        <f t="shared" si="2"/>
        <v>148560.5</v>
      </c>
      <c r="O10" s="3">
        <f t="shared" si="8"/>
        <v>7022.8600000000006</v>
      </c>
      <c r="P10" s="8">
        <f t="shared" si="3"/>
        <v>215040.25</v>
      </c>
      <c r="Q10" s="8">
        <f t="shared" si="3"/>
        <v>10365.07</v>
      </c>
      <c r="R10" s="3">
        <f t="shared" si="4"/>
        <v>2150.4025000000001</v>
      </c>
      <c r="S10" s="9">
        <f>[4]المبيعات!$P$27</f>
        <v>2750</v>
      </c>
      <c r="T10" s="12">
        <f t="shared" si="5"/>
        <v>599.59749999999985</v>
      </c>
      <c r="V10"/>
    </row>
    <row r="11" spans="1:22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الصباحي'!$L$28*1000</f>
        <v>0</v>
      </c>
      <c r="E11" s="2">
        <f>[5]المبيعات!$F$27</f>
        <v>8651</v>
      </c>
      <c r="F11" s="3">
        <f t="shared" si="0"/>
        <v>58394.25</v>
      </c>
      <c r="G11" s="3">
        <f t="shared" si="6"/>
        <v>2854.83</v>
      </c>
      <c r="H11" s="3">
        <f>'[5]التمام الصباحي'!$R$28*1000</f>
        <v>0</v>
      </c>
      <c r="I11" s="2">
        <f>[5]المبيعات!$I$27</f>
        <v>1309</v>
      </c>
      <c r="J11" s="3">
        <f t="shared" si="1"/>
        <v>10144.75</v>
      </c>
      <c r="K11" s="3">
        <f t="shared" si="7"/>
        <v>589.05000000000007</v>
      </c>
      <c r="L11" s="3">
        <f>'[5]التمام الصباحي'!$X$28*1000</f>
        <v>51000</v>
      </c>
      <c r="M11" s="2">
        <f>[5]المبيعات!$L$27</f>
        <v>24670</v>
      </c>
      <c r="N11" s="3">
        <f t="shared" si="2"/>
        <v>135685</v>
      </c>
      <c r="O11" s="3">
        <f t="shared" si="8"/>
        <v>6414.2</v>
      </c>
      <c r="P11" s="8">
        <f t="shared" si="3"/>
        <v>204224</v>
      </c>
      <c r="Q11" s="8">
        <f t="shared" si="3"/>
        <v>9858.08</v>
      </c>
      <c r="R11" s="3">
        <f t="shared" si="4"/>
        <v>2042.24</v>
      </c>
      <c r="S11" s="9">
        <f>[5]المبيعات!$P$27</f>
        <v>2490</v>
      </c>
      <c r="T11" s="12">
        <f t="shared" si="5"/>
        <v>447.76</v>
      </c>
      <c r="V11"/>
    </row>
    <row r="12" spans="1:22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الصباحي'!$L$28*1000</f>
        <v>34000</v>
      </c>
      <c r="E12" s="2">
        <f>[6]المبيعات!$F$27</f>
        <v>8183</v>
      </c>
      <c r="F12" s="3">
        <f t="shared" si="0"/>
        <v>55235.25</v>
      </c>
      <c r="G12" s="3">
        <f t="shared" si="6"/>
        <v>2700.3900000000003</v>
      </c>
      <c r="H12" s="3">
        <f>'[6]التمام الصباحي'!$R$28*1000</f>
        <v>17000</v>
      </c>
      <c r="I12" s="2">
        <f>[6]المبيعات!$I$27</f>
        <v>1954</v>
      </c>
      <c r="J12" s="3">
        <f t="shared" si="1"/>
        <v>15143.5</v>
      </c>
      <c r="K12" s="3">
        <f t="shared" si="7"/>
        <v>879.30000000000007</v>
      </c>
      <c r="L12" s="3">
        <f>'[6]التمام الصباحي'!$X$28*1000</f>
        <v>0</v>
      </c>
      <c r="M12" s="2">
        <f>[6]المبيعات!$L$27</f>
        <v>28779</v>
      </c>
      <c r="N12" s="3">
        <f t="shared" si="2"/>
        <v>158284.5</v>
      </c>
      <c r="O12" s="3">
        <f t="shared" si="8"/>
        <v>7482.54</v>
      </c>
      <c r="P12" s="8">
        <f t="shared" si="3"/>
        <v>228663.25</v>
      </c>
      <c r="Q12" s="8">
        <f t="shared" si="3"/>
        <v>11062.23</v>
      </c>
      <c r="R12" s="3">
        <f t="shared" si="4"/>
        <v>2286.6325000000002</v>
      </c>
      <c r="S12" s="9">
        <f>[6]المبيعات!$P$27</f>
        <v>3230</v>
      </c>
      <c r="T12" s="12">
        <f t="shared" si="5"/>
        <v>943.36749999999984</v>
      </c>
      <c r="V12"/>
    </row>
    <row r="13" spans="1:22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الصباحي'!$L$28*1000</f>
        <v>0</v>
      </c>
      <c r="E13" s="2">
        <f>[7]المبيعات!$F$27</f>
        <v>12446</v>
      </c>
      <c r="F13" s="3">
        <f t="shared" si="0"/>
        <v>84010.5</v>
      </c>
      <c r="G13" s="3">
        <f t="shared" si="6"/>
        <v>4107.18</v>
      </c>
      <c r="H13" s="3">
        <f>'[7]التمام الصباحي'!$R$28*1000</f>
        <v>0</v>
      </c>
      <c r="I13" s="2">
        <f>[7]المبيعات!$I$27</f>
        <v>1691</v>
      </c>
      <c r="J13" s="3">
        <f t="shared" si="1"/>
        <v>13105.25</v>
      </c>
      <c r="K13" s="3">
        <f t="shared" si="7"/>
        <v>760.95</v>
      </c>
      <c r="L13" s="3">
        <f>'[7]التمام الصباحي'!$X$28*1000</f>
        <v>34000</v>
      </c>
      <c r="M13" s="2">
        <f>[7]المبيعات!$L$27</f>
        <v>23595</v>
      </c>
      <c r="N13" s="3">
        <f t="shared" si="2"/>
        <v>129772.5</v>
      </c>
      <c r="O13" s="3">
        <f t="shared" si="8"/>
        <v>6134.7</v>
      </c>
      <c r="P13" s="8">
        <f t="shared" si="3"/>
        <v>226888.25</v>
      </c>
      <c r="Q13" s="8">
        <f t="shared" si="3"/>
        <v>11002.83</v>
      </c>
      <c r="R13" s="3">
        <f t="shared" si="4"/>
        <v>2268.8825000000002</v>
      </c>
      <c r="S13" s="9">
        <f>[7]المبيعات!$P$27</f>
        <v>3115</v>
      </c>
      <c r="T13" s="12">
        <f t="shared" si="5"/>
        <v>846.11749999999984</v>
      </c>
      <c r="V13"/>
    </row>
    <row r="14" spans="1:22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الصباحي'!$L$28*1000</f>
        <v>0</v>
      </c>
      <c r="E14" s="2">
        <f>[8]المبيعات!$F$27</f>
        <v>8397</v>
      </c>
      <c r="F14" s="3">
        <f t="shared" si="0"/>
        <v>56679.75</v>
      </c>
      <c r="G14" s="3">
        <f t="shared" si="6"/>
        <v>2771.01</v>
      </c>
      <c r="H14" s="3">
        <f>'[8]التمام الصباحي'!$R$28*1000</f>
        <v>0</v>
      </c>
      <c r="I14" s="2">
        <f>[8]المبيعات!$I$27</f>
        <v>1537</v>
      </c>
      <c r="J14" s="3">
        <f t="shared" si="1"/>
        <v>11911.75</v>
      </c>
      <c r="K14" s="3">
        <f t="shared" si="7"/>
        <v>691.65</v>
      </c>
      <c r="L14" s="3">
        <f>'[8]التمام الصباحي'!$X$28*1000</f>
        <v>0</v>
      </c>
      <c r="M14" s="2">
        <f>[8]المبيعات!$L$27</f>
        <v>18389</v>
      </c>
      <c r="N14" s="3">
        <f t="shared" si="2"/>
        <v>101139.5</v>
      </c>
      <c r="O14" s="3">
        <f t="shared" si="8"/>
        <v>4781.1400000000003</v>
      </c>
      <c r="P14" s="8">
        <f t="shared" si="3"/>
        <v>169731</v>
      </c>
      <c r="Q14" s="8">
        <f t="shared" si="3"/>
        <v>8243.8000000000011</v>
      </c>
      <c r="R14" s="3">
        <f t="shared" si="4"/>
        <v>1697.31</v>
      </c>
      <c r="S14" s="9">
        <f>[8]المبيعات!$P$27</f>
        <v>2410</v>
      </c>
      <c r="T14" s="12">
        <f t="shared" si="5"/>
        <v>712.69</v>
      </c>
      <c r="V14"/>
    </row>
    <row r="15" spans="1:22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الصباحي'!$L$28*1000</f>
        <v>0</v>
      </c>
      <c r="E15" s="2">
        <f>[9]المبيعات!$F$27</f>
        <v>8867</v>
      </c>
      <c r="F15" s="3">
        <f t="shared" si="0"/>
        <v>59852.25</v>
      </c>
      <c r="G15" s="3">
        <f t="shared" si="6"/>
        <v>2926.11</v>
      </c>
      <c r="H15" s="3">
        <f>'[9]التمام الصباحي'!$R$28*1000</f>
        <v>0</v>
      </c>
      <c r="I15" s="2">
        <f>[9]المبيعات!$I$27</f>
        <v>1860</v>
      </c>
      <c r="J15" s="3">
        <f t="shared" si="1"/>
        <v>14415</v>
      </c>
      <c r="K15" s="3">
        <f t="shared" si="7"/>
        <v>837</v>
      </c>
      <c r="L15" s="3">
        <f>'[9]التمام الصباحي'!$X$28*1000</f>
        <v>51000</v>
      </c>
      <c r="M15" s="2">
        <f>[9]المبيعات!$L$27</f>
        <v>21969</v>
      </c>
      <c r="N15" s="3">
        <f t="shared" si="2"/>
        <v>120829.5</v>
      </c>
      <c r="O15" s="3">
        <f t="shared" si="8"/>
        <v>5711.9400000000005</v>
      </c>
      <c r="P15" s="8">
        <f t="shared" si="3"/>
        <v>195096.75</v>
      </c>
      <c r="Q15" s="8">
        <f t="shared" si="3"/>
        <v>9475.0500000000011</v>
      </c>
      <c r="R15" s="3">
        <f t="shared" si="4"/>
        <v>1950.9675</v>
      </c>
      <c r="S15" s="9">
        <f>[9]المبيعات!$P$27</f>
        <v>2760</v>
      </c>
      <c r="T15" s="12">
        <f t="shared" si="5"/>
        <v>809.03250000000003</v>
      </c>
      <c r="V15"/>
    </row>
    <row r="16" spans="1:22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الصباحي'!$L$28*1000</f>
        <v>34000</v>
      </c>
      <c r="E16" s="2">
        <f>[10]المبيعات!$F$27</f>
        <v>8599</v>
      </c>
      <c r="F16" s="3">
        <f t="shared" si="0"/>
        <v>58043.25</v>
      </c>
      <c r="G16" s="3">
        <f t="shared" si="6"/>
        <v>2837.67</v>
      </c>
      <c r="H16" s="3">
        <f>'[10]التمام الصباحي'!$R$28*1000</f>
        <v>0</v>
      </c>
      <c r="I16" s="2">
        <f>[10]المبيعات!$I$27</f>
        <v>1078</v>
      </c>
      <c r="J16" s="3">
        <f t="shared" si="1"/>
        <v>8354.5</v>
      </c>
      <c r="K16" s="3">
        <f t="shared" si="7"/>
        <v>485.1</v>
      </c>
      <c r="L16" s="3">
        <f>'[10]التمام الصباحي'!$X$28*1000</f>
        <v>17000</v>
      </c>
      <c r="M16" s="2">
        <f>[10]المبيعات!$L$27</f>
        <v>24386</v>
      </c>
      <c r="N16" s="3">
        <f t="shared" si="2"/>
        <v>134123</v>
      </c>
      <c r="O16" s="3">
        <f t="shared" si="8"/>
        <v>6340.3600000000006</v>
      </c>
      <c r="P16" s="8">
        <f t="shared" si="3"/>
        <v>200520.75</v>
      </c>
      <c r="Q16" s="8">
        <f t="shared" si="3"/>
        <v>9663.130000000001</v>
      </c>
      <c r="R16" s="3">
        <f t="shared" si="4"/>
        <v>2005.2075</v>
      </c>
      <c r="S16" s="9">
        <f>[10]المبيعات!$P$27</f>
        <v>2790</v>
      </c>
      <c r="T16" s="12">
        <f t="shared" si="5"/>
        <v>784.79250000000002</v>
      </c>
      <c r="V16"/>
    </row>
    <row r="17" spans="1:22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الصباحي'!$L$28*1000</f>
        <v>0</v>
      </c>
      <c r="E17" s="2">
        <f>[11]المبيعات!$F$27</f>
        <v>8718</v>
      </c>
      <c r="F17" s="3">
        <f t="shared" si="0"/>
        <v>58846.5</v>
      </c>
      <c r="G17" s="3">
        <f t="shared" si="6"/>
        <v>2876.94</v>
      </c>
      <c r="H17" s="3">
        <f>'[11]التمام الصباحي'!$R$28*1000</f>
        <v>0</v>
      </c>
      <c r="I17" s="2">
        <f>[11]المبيعات!$I$27</f>
        <v>1515</v>
      </c>
      <c r="J17" s="3">
        <f t="shared" si="1"/>
        <v>11741.25</v>
      </c>
      <c r="K17" s="3">
        <f t="shared" si="7"/>
        <v>681.75</v>
      </c>
      <c r="L17" s="3">
        <f>'[11]التمام الصباحي'!$X$28*1000</f>
        <v>0</v>
      </c>
      <c r="M17" s="2">
        <f>[11]المبيعات!$L$27</f>
        <v>27913</v>
      </c>
      <c r="N17" s="3">
        <f t="shared" si="2"/>
        <v>153521.5</v>
      </c>
      <c r="O17" s="3">
        <f t="shared" si="8"/>
        <v>7257.38</v>
      </c>
      <c r="P17" s="8">
        <f t="shared" si="3"/>
        <v>224109.25</v>
      </c>
      <c r="Q17" s="8">
        <f t="shared" si="3"/>
        <v>10816.07</v>
      </c>
      <c r="R17" s="3">
        <f t="shared" si="4"/>
        <v>2241.0925000000002</v>
      </c>
      <c r="S17" s="9">
        <f>[11]المبيعات!$P$27</f>
        <v>3115</v>
      </c>
      <c r="T17" s="12">
        <f t="shared" si="5"/>
        <v>873.9074999999998</v>
      </c>
      <c r="V17"/>
    </row>
    <row r="18" spans="1:22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الصباحي'!$L$28*1000</f>
        <v>17000</v>
      </c>
      <c r="E18" s="2">
        <f>[12]المبيعات!$F$27</f>
        <v>8189</v>
      </c>
      <c r="F18" s="3">
        <f t="shared" si="0"/>
        <v>55275.75</v>
      </c>
      <c r="G18" s="3">
        <f t="shared" si="6"/>
        <v>2702.3700000000003</v>
      </c>
      <c r="H18" s="3">
        <f>'[12]التمام الصباحي'!$R$28*1000</f>
        <v>0</v>
      </c>
      <c r="I18" s="2">
        <f>[12]المبيعات!$I$27</f>
        <v>1273</v>
      </c>
      <c r="J18" s="3">
        <f t="shared" si="1"/>
        <v>9865.75</v>
      </c>
      <c r="K18" s="3">
        <f t="shared" si="7"/>
        <v>572.85</v>
      </c>
      <c r="L18" s="3">
        <f>'[12]التمام الصباحي'!$X$28*1000</f>
        <v>51000</v>
      </c>
      <c r="M18" s="2">
        <f>[12]المبيعات!$L$27</f>
        <v>25362</v>
      </c>
      <c r="N18" s="3">
        <f t="shared" si="2"/>
        <v>139491</v>
      </c>
      <c r="O18" s="3">
        <f t="shared" si="8"/>
        <v>6594.12</v>
      </c>
      <c r="P18" s="8">
        <f t="shared" si="3"/>
        <v>204632.5</v>
      </c>
      <c r="Q18" s="8">
        <f t="shared" si="3"/>
        <v>9869.34</v>
      </c>
      <c r="R18" s="3">
        <f t="shared" si="4"/>
        <v>2046.325</v>
      </c>
      <c r="S18" s="9">
        <f>[12]المبيعات!$P$27</f>
        <v>2470</v>
      </c>
      <c r="T18" s="12">
        <f t="shared" si="5"/>
        <v>423.67499999999995</v>
      </c>
      <c r="V18"/>
    </row>
    <row r="19" spans="1:22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الصباحي'!$L$28*1000</f>
        <v>0</v>
      </c>
      <c r="E19" s="2">
        <f>[13]المبيعات!$F$27</f>
        <v>8050</v>
      </c>
      <c r="F19" s="3">
        <f t="shared" si="0"/>
        <v>54337.5</v>
      </c>
      <c r="G19" s="3">
        <f t="shared" si="6"/>
        <v>2656.5</v>
      </c>
      <c r="H19" s="3">
        <f>'[13]التمام الصباحي'!$R$28*1000</f>
        <v>0</v>
      </c>
      <c r="I19" s="2">
        <f>[13]المبيعات!$I$27</f>
        <v>1093</v>
      </c>
      <c r="J19" s="3">
        <f t="shared" si="1"/>
        <v>8470.75</v>
      </c>
      <c r="K19" s="3">
        <f t="shared" si="7"/>
        <v>491.85</v>
      </c>
      <c r="L19" s="3">
        <f>'[13]التمام الصباحي'!$X$28*1000</f>
        <v>17000</v>
      </c>
      <c r="M19" s="2">
        <f>[13]المبيعات!$L$27</f>
        <v>24957</v>
      </c>
      <c r="N19" s="3">
        <f t="shared" si="2"/>
        <v>137263.5</v>
      </c>
      <c r="O19" s="3">
        <f t="shared" si="8"/>
        <v>6488.8200000000006</v>
      </c>
      <c r="P19" s="8">
        <f t="shared" si="3"/>
        <v>200071.75</v>
      </c>
      <c r="Q19" s="8">
        <f t="shared" si="3"/>
        <v>9637.17</v>
      </c>
      <c r="R19" s="3">
        <f t="shared" si="4"/>
        <v>2000.7175</v>
      </c>
      <c r="S19" s="9">
        <f>[13]المبيعات!$P$27</f>
        <v>2805</v>
      </c>
      <c r="T19" s="12">
        <f t="shared" si="5"/>
        <v>804.28250000000003</v>
      </c>
      <c r="V19"/>
    </row>
    <row r="20" spans="1:22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الصباحي'!$L$28*1000</f>
        <v>0</v>
      </c>
      <c r="E20" s="2">
        <f>[14]المبيعات!$F$27</f>
        <v>12225</v>
      </c>
      <c r="F20" s="3">
        <f t="shared" si="0"/>
        <v>82518.75</v>
      </c>
      <c r="G20" s="3">
        <f t="shared" si="6"/>
        <v>4034.25</v>
      </c>
      <c r="H20" s="3">
        <f>'[14]التمام الصباحي'!$R$28*1000</f>
        <v>0</v>
      </c>
      <c r="I20" s="2">
        <f>[14]المبيعات!$I$27</f>
        <v>1660</v>
      </c>
      <c r="J20" s="3">
        <f t="shared" si="1"/>
        <v>12865</v>
      </c>
      <c r="K20" s="3">
        <f t="shared" si="7"/>
        <v>747</v>
      </c>
      <c r="L20" s="3">
        <f>'[14]التمام الصباحي'!$X$28*1000</f>
        <v>0</v>
      </c>
      <c r="M20" s="2">
        <f>[14]المبيعات!$L$27</f>
        <v>26799</v>
      </c>
      <c r="N20" s="3">
        <f t="shared" si="2"/>
        <v>147394.5</v>
      </c>
      <c r="O20" s="3">
        <f t="shared" si="8"/>
        <v>6967.7400000000007</v>
      </c>
      <c r="P20" s="8">
        <f t="shared" si="3"/>
        <v>242778.25</v>
      </c>
      <c r="Q20" s="8">
        <f t="shared" si="3"/>
        <v>11748.990000000002</v>
      </c>
      <c r="R20" s="3">
        <f t="shared" si="4"/>
        <v>2427.7824999999998</v>
      </c>
      <c r="S20" s="9">
        <f>[14]المبيعات!$P$27</f>
        <v>3430</v>
      </c>
      <c r="T20" s="12">
        <f t="shared" si="5"/>
        <v>1002.2175000000002</v>
      </c>
      <c r="V20"/>
    </row>
    <row r="21" spans="1:22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الصباحي'!$L$28*1000</f>
        <v>17000</v>
      </c>
      <c r="E21" s="2">
        <f>[15]المبيعات!$F$27</f>
        <v>8405</v>
      </c>
      <c r="F21" s="3">
        <f t="shared" si="0"/>
        <v>56733.75</v>
      </c>
      <c r="G21" s="3">
        <f t="shared" si="6"/>
        <v>2773.65</v>
      </c>
      <c r="H21" s="3">
        <f>'[15]التمام الصباحي'!$R$28*1000</f>
        <v>0</v>
      </c>
      <c r="I21" s="2">
        <f>[15]المبيعات!$I$27</f>
        <v>1612</v>
      </c>
      <c r="J21" s="3">
        <f t="shared" si="1"/>
        <v>12493</v>
      </c>
      <c r="K21" s="3">
        <f t="shared" si="7"/>
        <v>725.4</v>
      </c>
      <c r="L21" s="3">
        <f>'[15]التمام الصباحي'!$X$28*1000</f>
        <v>51000</v>
      </c>
      <c r="M21" s="2">
        <f>[15]المبيعات!$L$27</f>
        <v>16892</v>
      </c>
      <c r="N21" s="3">
        <f t="shared" si="2"/>
        <v>92906</v>
      </c>
      <c r="O21" s="3">
        <f t="shared" si="8"/>
        <v>4391.92</v>
      </c>
      <c r="P21" s="8">
        <f t="shared" si="3"/>
        <v>162132.75</v>
      </c>
      <c r="Q21" s="8">
        <f t="shared" si="3"/>
        <v>7890.97</v>
      </c>
      <c r="R21" s="3">
        <f t="shared" si="4"/>
        <v>1621.3275000000001</v>
      </c>
      <c r="S21" s="9">
        <f>[15]المبيعات!$P$27</f>
        <v>2350</v>
      </c>
      <c r="T21" s="12">
        <f t="shared" si="5"/>
        <v>728.6724999999999</v>
      </c>
      <c r="V21"/>
    </row>
    <row r="22" spans="1:22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الصباحي'!$L$28*1000</f>
        <v>0</v>
      </c>
      <c r="E22" s="2">
        <f>[16]المبيعات!$F$27</f>
        <v>7976</v>
      </c>
      <c r="F22" s="3">
        <f t="shared" si="0"/>
        <v>53838</v>
      </c>
      <c r="G22" s="3">
        <f t="shared" si="6"/>
        <v>2632.08</v>
      </c>
      <c r="H22" s="3">
        <f>'[16]التمام الصباحي'!$R$28*1000</f>
        <v>0</v>
      </c>
      <c r="I22" s="2">
        <f>[16]المبيعات!$I$27</f>
        <v>1449</v>
      </c>
      <c r="J22" s="3">
        <f t="shared" si="1"/>
        <v>11229.75</v>
      </c>
      <c r="K22" s="3">
        <f t="shared" si="7"/>
        <v>652.05000000000007</v>
      </c>
      <c r="L22" s="3">
        <f>'[16]التمام الصباحي'!$X$28*1000</f>
        <v>34000</v>
      </c>
      <c r="M22" s="2">
        <f>[16]المبيعات!$L$27</f>
        <v>24949</v>
      </c>
      <c r="N22" s="3">
        <f t="shared" si="2"/>
        <v>137219.5</v>
      </c>
      <c r="O22" s="3">
        <f t="shared" si="8"/>
        <v>6486.74</v>
      </c>
      <c r="P22" s="8">
        <f t="shared" si="3"/>
        <v>202287.25</v>
      </c>
      <c r="Q22" s="8">
        <f t="shared" si="3"/>
        <v>9770.869999999999</v>
      </c>
      <c r="R22" s="3">
        <f t="shared" si="4"/>
        <v>2022.8724999999999</v>
      </c>
      <c r="S22" s="9">
        <f>[16]المبيعات!$P$27</f>
        <v>2725</v>
      </c>
      <c r="T22" s="12">
        <f t="shared" si="5"/>
        <v>702.12750000000005</v>
      </c>
      <c r="V22"/>
    </row>
    <row r="23" spans="1:22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الصباحي'!$L$28*1000</f>
        <v>0</v>
      </c>
      <c r="E23" s="2">
        <f>[17]المبيعات!$F$27</f>
        <v>8413</v>
      </c>
      <c r="F23" s="3">
        <f t="shared" si="0"/>
        <v>56787.75</v>
      </c>
      <c r="G23" s="3">
        <f t="shared" si="6"/>
        <v>2776.29</v>
      </c>
      <c r="H23" s="3">
        <f>'[17]التمام الصباحي'!$R$28*1000</f>
        <v>0</v>
      </c>
      <c r="I23" s="2">
        <f>[17]المبيعات!$I$27</f>
        <v>1288</v>
      </c>
      <c r="J23" s="3">
        <f t="shared" si="1"/>
        <v>9982</v>
      </c>
      <c r="K23" s="3">
        <f t="shared" si="7"/>
        <v>579.6</v>
      </c>
      <c r="L23" s="3">
        <f>'[17]التمام الصباحي'!$X$28*1000</f>
        <v>0</v>
      </c>
      <c r="M23" s="2">
        <f>[17]المبيعات!$L$27</f>
        <v>24594</v>
      </c>
      <c r="N23" s="3">
        <f t="shared" si="2"/>
        <v>135267</v>
      </c>
      <c r="O23" s="3">
        <f t="shared" si="8"/>
        <v>6394.4400000000005</v>
      </c>
      <c r="P23" s="8">
        <f t="shared" si="3"/>
        <v>202036.75</v>
      </c>
      <c r="Q23" s="8">
        <f t="shared" si="3"/>
        <v>9750.33</v>
      </c>
      <c r="R23" s="3">
        <f t="shared" si="4"/>
        <v>2020.3675000000001</v>
      </c>
      <c r="S23" s="9">
        <f>[17]المبيعات!$P$27</f>
        <v>2670</v>
      </c>
      <c r="T23" s="12">
        <f t="shared" si="5"/>
        <v>649.63249999999994</v>
      </c>
      <c r="V23"/>
    </row>
    <row r="24" spans="1:22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الصباحي'!$L$28*1000</f>
        <v>34000</v>
      </c>
      <c r="E24" s="3">
        <f>[18]المبيعات!$F$27</f>
        <v>7704</v>
      </c>
      <c r="F24" s="3">
        <f>E24*6.75</f>
        <v>52002</v>
      </c>
      <c r="G24" s="3">
        <f t="shared" si="6"/>
        <v>2542.3200000000002</v>
      </c>
      <c r="H24" s="3">
        <f>'[18]التمام الصباحي'!$R$28*1000</f>
        <v>0</v>
      </c>
      <c r="I24" s="3">
        <f>[18]المبيعات!$I$27</f>
        <v>1495</v>
      </c>
      <c r="J24" s="3">
        <f>I24*7.75</f>
        <v>11586.25</v>
      </c>
      <c r="K24" s="3">
        <f t="shared" si="7"/>
        <v>672.75</v>
      </c>
      <c r="L24" s="3">
        <f>'[18]التمام الصباحي'!$X$28*1000</f>
        <v>17000</v>
      </c>
      <c r="M24" s="3">
        <f>[18]المبيعات!$L$27</f>
        <v>23278</v>
      </c>
      <c r="N24" s="3">
        <f>M24*5.5</f>
        <v>128029</v>
      </c>
      <c r="O24" s="3">
        <f t="shared" si="8"/>
        <v>6052.2800000000007</v>
      </c>
      <c r="P24" s="8">
        <f t="shared" si="3"/>
        <v>191617.25</v>
      </c>
      <c r="Q24" s="8">
        <f t="shared" si="3"/>
        <v>9267.35</v>
      </c>
      <c r="R24" s="3">
        <f t="shared" si="4"/>
        <v>1916.1724999999999</v>
      </c>
      <c r="S24" s="9">
        <f>[18]المبيعات!$P$27</f>
        <v>2720</v>
      </c>
      <c r="T24" s="12">
        <f t="shared" si="5"/>
        <v>803.8275000000001</v>
      </c>
      <c r="V24"/>
    </row>
    <row r="25" spans="1:22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الصباحي'!$L$28*1000</f>
        <v>0</v>
      </c>
      <c r="E25" s="3">
        <f>[19]المبيعات!$F$27</f>
        <v>8136</v>
      </c>
      <c r="F25" s="3">
        <f t="shared" ref="F25:F38" si="9">E25*6.75</f>
        <v>54918</v>
      </c>
      <c r="G25" s="3">
        <f t="shared" si="6"/>
        <v>2684.88</v>
      </c>
      <c r="H25" s="3">
        <f>'[19]التمام الصباحي'!$R$28*1000</f>
        <v>0</v>
      </c>
      <c r="I25" s="3">
        <f>[19]المبيعات!$I$27</f>
        <v>1360</v>
      </c>
      <c r="J25" s="3">
        <f t="shared" ref="J25:J38" si="10">I25*7.75</f>
        <v>10540</v>
      </c>
      <c r="K25" s="3">
        <f t="shared" si="7"/>
        <v>612</v>
      </c>
      <c r="L25" s="3">
        <f>'[19]التمام الصباحي'!$X$28*1000</f>
        <v>51000</v>
      </c>
      <c r="M25" s="3">
        <f>[19]المبيعات!$L$27</f>
        <v>24241</v>
      </c>
      <c r="N25" s="3">
        <f t="shared" ref="N25:N38" si="11">M25*5.5</f>
        <v>133325.5</v>
      </c>
      <c r="O25" s="3">
        <f t="shared" si="8"/>
        <v>6302.66</v>
      </c>
      <c r="P25" s="8">
        <f t="shared" si="3"/>
        <v>198783.5</v>
      </c>
      <c r="Q25" s="8">
        <f t="shared" si="3"/>
        <v>9599.5400000000009</v>
      </c>
      <c r="R25" s="3">
        <f t="shared" si="4"/>
        <v>1987.835</v>
      </c>
      <c r="S25" s="9">
        <f>[19]المبيعات!$P$27</f>
        <v>2995</v>
      </c>
      <c r="T25" s="12">
        <f t="shared" si="5"/>
        <v>1007.165</v>
      </c>
      <c r="V25"/>
    </row>
    <row r="26" spans="1:22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الصباحي'!$L$28*1000</f>
        <v>17000</v>
      </c>
      <c r="E26" s="3">
        <f>[20]المبيعات!$F$27</f>
        <v>8854</v>
      </c>
      <c r="F26" s="3">
        <f t="shared" si="9"/>
        <v>59764.5</v>
      </c>
      <c r="G26" s="3">
        <f t="shared" si="6"/>
        <v>2921.82</v>
      </c>
      <c r="H26" s="3">
        <f>'[20]التمام الصباحي'!$R$28*1000</f>
        <v>17000</v>
      </c>
      <c r="I26" s="3">
        <f>[20]المبيعات!$I$27</f>
        <v>1508</v>
      </c>
      <c r="J26" s="3">
        <f t="shared" si="10"/>
        <v>11687</v>
      </c>
      <c r="K26" s="3">
        <f t="shared" si="7"/>
        <v>678.6</v>
      </c>
      <c r="L26" s="3">
        <f>'[20]التمام الصباحي'!$X$28*1000</f>
        <v>34000</v>
      </c>
      <c r="M26" s="3">
        <f>[20]المبيعات!$L$27</f>
        <v>26868</v>
      </c>
      <c r="N26" s="3">
        <f t="shared" si="11"/>
        <v>147774</v>
      </c>
      <c r="O26" s="3">
        <f t="shared" si="8"/>
        <v>6985.68</v>
      </c>
      <c r="P26" s="8">
        <f t="shared" si="3"/>
        <v>219225.5</v>
      </c>
      <c r="Q26" s="8">
        <f t="shared" si="3"/>
        <v>10586.1</v>
      </c>
      <c r="R26" s="3">
        <f t="shared" si="4"/>
        <v>2192.2550000000001</v>
      </c>
      <c r="S26" s="9">
        <f>[20]المبيعات!$P$27</f>
        <v>2125</v>
      </c>
      <c r="T26" s="12">
        <f t="shared" si="5"/>
        <v>-67.255000000000109</v>
      </c>
      <c r="V26"/>
    </row>
    <row r="27" spans="1:22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الصباحي'!$L$28*1000</f>
        <v>0</v>
      </c>
      <c r="E27" s="3">
        <f>[21]المبيعات!$F$27</f>
        <v>11273</v>
      </c>
      <c r="F27" s="3">
        <f t="shared" si="9"/>
        <v>76092.75</v>
      </c>
      <c r="G27" s="3">
        <f t="shared" si="6"/>
        <v>3720.09</v>
      </c>
      <c r="H27" s="3">
        <f>'[21]التمام الصباحي'!$R$28*1000</f>
        <v>0</v>
      </c>
      <c r="I27" s="3">
        <f>[21]المبيعات!$I$27</f>
        <v>1504</v>
      </c>
      <c r="J27" s="3">
        <f t="shared" si="10"/>
        <v>11656</v>
      </c>
      <c r="K27" s="3">
        <f t="shared" si="7"/>
        <v>676.80000000000007</v>
      </c>
      <c r="L27" s="3">
        <f>'[21]التمام الصباحي'!$X$28*1000</f>
        <v>17000</v>
      </c>
      <c r="M27" s="3">
        <f>[21]المبيعات!$L$27</f>
        <v>24748</v>
      </c>
      <c r="N27" s="3">
        <f t="shared" si="11"/>
        <v>136114</v>
      </c>
      <c r="O27" s="3">
        <f t="shared" si="8"/>
        <v>6434.4800000000005</v>
      </c>
      <c r="P27" s="8">
        <f t="shared" si="3"/>
        <v>223862.75</v>
      </c>
      <c r="Q27" s="8">
        <f t="shared" si="3"/>
        <v>10831.37</v>
      </c>
      <c r="R27" s="3">
        <f t="shared" si="4"/>
        <v>2238.6275000000001</v>
      </c>
      <c r="S27" s="9">
        <f>[21]المبيعات!$P$27</f>
        <v>3016</v>
      </c>
      <c r="T27" s="12">
        <f t="shared" si="5"/>
        <v>777.37249999999995</v>
      </c>
      <c r="V27"/>
    </row>
    <row r="28" spans="1:22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الصباحي'!$L$28*1000</f>
        <v>0</v>
      </c>
      <c r="E28" s="3">
        <f>[22]المبيعات!$F$27</f>
        <v>7340</v>
      </c>
      <c r="F28" s="3">
        <f t="shared" si="9"/>
        <v>49545</v>
      </c>
      <c r="G28" s="3">
        <f t="shared" si="6"/>
        <v>2422.2000000000003</v>
      </c>
      <c r="H28" s="3">
        <f>'[22]التمام الصباحي'!$R$28*1000</f>
        <v>0</v>
      </c>
      <c r="I28" s="3">
        <f>[22]المبيعات!$I$27</f>
        <v>1687</v>
      </c>
      <c r="J28" s="3">
        <f t="shared" si="10"/>
        <v>13074.25</v>
      </c>
      <c r="K28" s="3">
        <f t="shared" si="7"/>
        <v>759.15</v>
      </c>
      <c r="L28" s="3">
        <f>'[22]التمام الصباحي'!$X$28*1000</f>
        <v>0</v>
      </c>
      <c r="M28" s="3">
        <f>[22]المبيعات!$L$27</f>
        <v>16847</v>
      </c>
      <c r="N28" s="3">
        <f t="shared" si="11"/>
        <v>92658.5</v>
      </c>
      <c r="O28" s="3">
        <f t="shared" si="8"/>
        <v>4380.22</v>
      </c>
      <c r="P28" s="8">
        <f t="shared" si="3"/>
        <v>155277.75</v>
      </c>
      <c r="Q28" s="8">
        <f t="shared" si="3"/>
        <v>7561.5700000000006</v>
      </c>
      <c r="R28" s="3">
        <f t="shared" si="4"/>
        <v>1552.7774999999999</v>
      </c>
      <c r="S28" s="9">
        <f>[22]المبيعات!$P$27</f>
        <v>2200</v>
      </c>
      <c r="T28" s="12">
        <f t="shared" si="5"/>
        <v>647.22250000000008</v>
      </c>
      <c r="V28"/>
    </row>
    <row r="29" spans="1:22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الصباحي'!$L$28*1000</f>
        <v>17000</v>
      </c>
      <c r="E29" s="3">
        <f>[23]المبيعات!$F$27</f>
        <v>8013</v>
      </c>
      <c r="F29" s="3">
        <f t="shared" si="9"/>
        <v>54087.75</v>
      </c>
      <c r="G29" s="3">
        <f t="shared" si="6"/>
        <v>2644.29</v>
      </c>
      <c r="H29" s="3">
        <f>'[23]التمام الصباحي'!$R$28*1000</f>
        <v>0</v>
      </c>
      <c r="I29" s="3">
        <f>[23]المبيعات!$I$27</f>
        <v>1667</v>
      </c>
      <c r="J29" s="3">
        <f t="shared" si="10"/>
        <v>12919.25</v>
      </c>
      <c r="K29" s="3">
        <f t="shared" si="7"/>
        <v>750.15</v>
      </c>
      <c r="L29" s="3">
        <f>'[23]التمام الصباحي'!$X$28*1000</f>
        <v>0</v>
      </c>
      <c r="M29" s="3">
        <f>[23]المبيعات!$L$27</f>
        <v>15465</v>
      </c>
      <c r="N29" s="3">
        <f t="shared" si="11"/>
        <v>85057.5</v>
      </c>
      <c r="O29" s="3">
        <f t="shared" si="8"/>
        <v>4020.9</v>
      </c>
      <c r="P29" s="8">
        <f t="shared" si="3"/>
        <v>152064.5</v>
      </c>
      <c r="Q29" s="8">
        <f t="shared" si="3"/>
        <v>7415.34</v>
      </c>
      <c r="R29" s="3">
        <f t="shared" si="4"/>
        <v>1520.645</v>
      </c>
      <c r="S29" s="9">
        <f>[23]المبيعات!$P$27</f>
        <v>2240</v>
      </c>
      <c r="T29" s="12">
        <f t="shared" si="5"/>
        <v>719.35500000000002</v>
      </c>
      <c r="V29"/>
    </row>
    <row r="30" spans="1:22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الصباحي'!$L$28*1000</f>
        <v>0</v>
      </c>
      <c r="E30" s="3">
        <f>[24]المبيعات!$F$27</f>
        <v>6701</v>
      </c>
      <c r="F30" s="3">
        <f t="shared" si="9"/>
        <v>45231.75</v>
      </c>
      <c r="G30" s="3">
        <f t="shared" si="6"/>
        <v>2211.33</v>
      </c>
      <c r="H30" s="3">
        <f>'[24]التمام الصباحي'!$R$28*1000</f>
        <v>0</v>
      </c>
      <c r="I30" s="3">
        <f>[24]المبيعات!$I$27</f>
        <v>996</v>
      </c>
      <c r="J30" s="3">
        <f t="shared" si="10"/>
        <v>7719</v>
      </c>
      <c r="K30" s="3">
        <f t="shared" si="7"/>
        <v>448.2</v>
      </c>
      <c r="L30" s="3">
        <f>'[24]التمام الصباحي'!$X$28*1000</f>
        <v>51000</v>
      </c>
      <c r="M30" s="3">
        <f>[24]المبيعات!$L$27</f>
        <v>26965</v>
      </c>
      <c r="N30" s="3">
        <f t="shared" si="11"/>
        <v>148307.5</v>
      </c>
      <c r="O30" s="3">
        <f t="shared" si="8"/>
        <v>7010.9000000000005</v>
      </c>
      <c r="P30" s="8">
        <f t="shared" si="3"/>
        <v>201258.25</v>
      </c>
      <c r="Q30" s="8">
        <f t="shared" si="3"/>
        <v>9670.43</v>
      </c>
      <c r="R30" s="3">
        <f t="shared" si="4"/>
        <v>2012.5825</v>
      </c>
      <c r="S30" s="9">
        <f>[24]المبيعات!$P$27</f>
        <v>2620</v>
      </c>
      <c r="T30" s="12">
        <f t="shared" si="5"/>
        <v>607.41750000000002</v>
      </c>
      <c r="V30"/>
    </row>
    <row r="31" spans="1:22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الصباحي'!$L$28*1000</f>
        <v>17000</v>
      </c>
      <c r="E31" s="3">
        <f>[25]المبيعات!$F$27</f>
        <v>7405</v>
      </c>
      <c r="F31" s="3">
        <f t="shared" si="9"/>
        <v>49983.75</v>
      </c>
      <c r="G31" s="3">
        <f t="shared" si="6"/>
        <v>2443.65</v>
      </c>
      <c r="H31" s="3">
        <f>'[25]التمام الصباحي'!$R$28*1000</f>
        <v>0</v>
      </c>
      <c r="I31" s="3">
        <f>[25]المبيعات!$I$27</f>
        <v>706</v>
      </c>
      <c r="J31" s="3">
        <f t="shared" si="10"/>
        <v>5471.5</v>
      </c>
      <c r="K31" s="3">
        <f t="shared" si="7"/>
        <v>317.7</v>
      </c>
      <c r="L31" s="3">
        <f>'[25]التمام الصباحي'!$X$28*1000</f>
        <v>34000</v>
      </c>
      <c r="M31" s="3">
        <f>[25]المبيعات!$L$27</f>
        <v>24097</v>
      </c>
      <c r="N31" s="3">
        <f t="shared" si="11"/>
        <v>132533.5</v>
      </c>
      <c r="O31" s="3">
        <f t="shared" si="8"/>
        <v>6265.22</v>
      </c>
      <c r="P31" s="8">
        <f t="shared" si="3"/>
        <v>187988.75</v>
      </c>
      <c r="Q31" s="8">
        <f t="shared" si="3"/>
        <v>9026.57</v>
      </c>
      <c r="R31" s="3">
        <f t="shared" si="4"/>
        <v>1879.8875</v>
      </c>
      <c r="S31" s="9">
        <f>[25]المبيعات!$P$27</f>
        <v>1545</v>
      </c>
      <c r="T31" s="12">
        <f t="shared" si="5"/>
        <v>-334.88750000000005</v>
      </c>
      <c r="V31"/>
    </row>
    <row r="32" spans="1:22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الصباحي'!$L$28*1000</f>
        <v>0</v>
      </c>
      <c r="E32" s="3">
        <f>[26]المبيعات!$F$27</f>
        <v>7661</v>
      </c>
      <c r="F32" s="3">
        <f t="shared" si="9"/>
        <v>51711.75</v>
      </c>
      <c r="G32" s="3">
        <f t="shared" si="6"/>
        <v>2528.13</v>
      </c>
      <c r="H32" s="3">
        <f>'[26]التمام الصباحي'!$R$28*1000</f>
        <v>0</v>
      </c>
      <c r="I32" s="3">
        <f>[26]المبيعات!$I$27</f>
        <v>968</v>
      </c>
      <c r="J32" s="3">
        <f t="shared" si="10"/>
        <v>7502</v>
      </c>
      <c r="K32" s="3">
        <f t="shared" si="7"/>
        <v>435.6</v>
      </c>
      <c r="L32" s="3">
        <f>'[26]التمام الصباحي'!$X$28*1000</f>
        <v>17000</v>
      </c>
      <c r="M32" s="3">
        <f>[26]المبيعات!$L$27</f>
        <v>27739</v>
      </c>
      <c r="N32" s="3">
        <f t="shared" si="11"/>
        <v>152564.5</v>
      </c>
      <c r="O32" s="3">
        <f t="shared" si="8"/>
        <v>7212.14</v>
      </c>
      <c r="P32" s="8">
        <f t="shared" si="3"/>
        <v>211778.25</v>
      </c>
      <c r="Q32" s="8">
        <f t="shared" si="3"/>
        <v>10175.870000000001</v>
      </c>
      <c r="R32" s="3">
        <f t="shared" si="4"/>
        <v>2117.7824999999998</v>
      </c>
      <c r="S32" s="9">
        <f>[26]المبيعات!$P$27</f>
        <v>2790</v>
      </c>
      <c r="T32" s="12">
        <f t="shared" si="5"/>
        <v>672.2175000000002</v>
      </c>
      <c r="V32"/>
    </row>
    <row r="33" spans="1:22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الصباحي'!$L$28*1000</f>
        <v>0</v>
      </c>
      <c r="E33" s="3">
        <f>[27]المبيعات!$F$27</f>
        <v>8020</v>
      </c>
      <c r="F33" s="3">
        <f t="shared" si="9"/>
        <v>54135</v>
      </c>
      <c r="G33" s="3">
        <f t="shared" si="6"/>
        <v>2646.6</v>
      </c>
      <c r="H33" s="3">
        <f>'[27]التمام الصباحي'!$R$28*1000</f>
        <v>0</v>
      </c>
      <c r="I33" s="3">
        <f>[27]المبيعات!$I$27</f>
        <v>1261</v>
      </c>
      <c r="J33" s="3">
        <f t="shared" si="10"/>
        <v>9772.75</v>
      </c>
      <c r="K33" s="3">
        <f t="shared" si="7"/>
        <v>567.45000000000005</v>
      </c>
      <c r="L33" s="3">
        <f>'[27]التمام الصباحي'!$X$28*1000</f>
        <v>34000</v>
      </c>
      <c r="M33" s="3">
        <f>[27]المبيعات!$L$27</f>
        <v>24170</v>
      </c>
      <c r="N33" s="3">
        <f t="shared" si="11"/>
        <v>132935</v>
      </c>
      <c r="O33" s="3">
        <f t="shared" si="8"/>
        <v>6284.2</v>
      </c>
      <c r="P33" s="8">
        <f t="shared" si="3"/>
        <v>196842.75</v>
      </c>
      <c r="Q33" s="8">
        <f t="shared" si="3"/>
        <v>9498.25</v>
      </c>
      <c r="R33" s="3">
        <f t="shared" si="4"/>
        <v>1968.4275</v>
      </c>
      <c r="S33" s="9">
        <f>[27]المبيعات!$P$27</f>
        <v>2960</v>
      </c>
      <c r="T33" s="12">
        <f t="shared" si="5"/>
        <v>991.57249999999999</v>
      </c>
      <c r="V33"/>
    </row>
    <row r="34" spans="1:22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الصباحي'!$L$28*1000</f>
        <v>34000</v>
      </c>
      <c r="E34" s="3">
        <f>[28]المبيعات!$F$27</f>
        <v>10102</v>
      </c>
      <c r="F34" s="3">
        <f t="shared" si="9"/>
        <v>68188.5</v>
      </c>
      <c r="G34" s="3">
        <f t="shared" si="6"/>
        <v>3333.6600000000003</v>
      </c>
      <c r="H34" s="3">
        <f>'[28]التمام الصباحي'!$R$28*1000</f>
        <v>0</v>
      </c>
      <c r="I34" s="3">
        <f>[28]المبيعات!$I$27</f>
        <v>1600</v>
      </c>
      <c r="J34" s="3">
        <f t="shared" si="10"/>
        <v>12400</v>
      </c>
      <c r="K34" s="3">
        <f t="shared" si="7"/>
        <v>720</v>
      </c>
      <c r="L34" s="3">
        <f>'[28]التمام الصباحي'!$X$28*1000</f>
        <v>17000</v>
      </c>
      <c r="M34" s="3">
        <f>[28]المبيعات!$L$27</f>
        <v>23898</v>
      </c>
      <c r="N34" s="3">
        <f t="shared" si="11"/>
        <v>131439</v>
      </c>
      <c r="O34" s="3">
        <f t="shared" si="8"/>
        <v>6213.4800000000005</v>
      </c>
      <c r="P34" s="8">
        <f t="shared" si="3"/>
        <v>212027.5</v>
      </c>
      <c r="Q34" s="8">
        <f t="shared" si="3"/>
        <v>10267.140000000001</v>
      </c>
      <c r="R34" s="3">
        <f t="shared" si="4"/>
        <v>2120.2750000000001</v>
      </c>
      <c r="S34" s="9">
        <f>[28]المبيعات!$P$27</f>
        <v>2865</v>
      </c>
      <c r="T34" s="12">
        <f t="shared" si="5"/>
        <v>744.72499999999991</v>
      </c>
      <c r="V34"/>
    </row>
    <row r="35" spans="1:22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الصباحي'!$L$28*1000</f>
        <v>0</v>
      </c>
      <c r="E35" s="3">
        <f>[29]المبيعات!$F$27</f>
        <v>5784</v>
      </c>
      <c r="F35" s="3">
        <f t="shared" si="9"/>
        <v>39042</v>
      </c>
      <c r="G35" s="3">
        <f t="shared" si="6"/>
        <v>1908.72</v>
      </c>
      <c r="H35" s="3">
        <f>'[29]التمام الصباحي'!$R$28*1000</f>
        <v>0</v>
      </c>
      <c r="I35" s="3">
        <f>[29]المبيعات!$I$27</f>
        <v>956</v>
      </c>
      <c r="J35" s="3">
        <f t="shared" si="10"/>
        <v>7409</v>
      </c>
      <c r="K35" s="3">
        <f t="shared" si="7"/>
        <v>430.2</v>
      </c>
      <c r="L35" s="3">
        <f>'[29]التمام الصباحي'!$X$28*1000</f>
        <v>0</v>
      </c>
      <c r="M35" s="3">
        <f>[29]المبيعات!$L$27</f>
        <v>15092</v>
      </c>
      <c r="N35" s="3">
        <f t="shared" si="11"/>
        <v>83006</v>
      </c>
      <c r="O35" s="3">
        <f t="shared" si="8"/>
        <v>3923.92</v>
      </c>
      <c r="P35" s="8">
        <f t="shared" si="3"/>
        <v>129457</v>
      </c>
      <c r="Q35" s="8">
        <f t="shared" si="3"/>
        <v>6262.84</v>
      </c>
      <c r="R35" s="3">
        <f t="shared" si="4"/>
        <v>1294.57</v>
      </c>
      <c r="S35" s="9">
        <f>[29]المبيعات!$P$27</f>
        <v>1666</v>
      </c>
      <c r="T35" s="12">
        <f t="shared" si="5"/>
        <v>371.43000000000006</v>
      </c>
      <c r="V35"/>
    </row>
    <row r="36" spans="1:22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الصباحي'!$L$28*1000</f>
        <v>0</v>
      </c>
      <c r="E36" s="3">
        <f>[30]المبيعات!$F$27</f>
        <v>7717</v>
      </c>
      <c r="F36" s="3">
        <f t="shared" si="9"/>
        <v>52089.75</v>
      </c>
      <c r="G36" s="3">
        <f t="shared" si="6"/>
        <v>2546.61</v>
      </c>
      <c r="H36" s="3">
        <f>'[30]التمام الصباحي'!$R$28*1000</f>
        <v>0</v>
      </c>
      <c r="I36" s="3">
        <f>[30]المبيعات!$I$27</f>
        <v>1807</v>
      </c>
      <c r="J36" s="3">
        <f t="shared" si="10"/>
        <v>14004.25</v>
      </c>
      <c r="K36" s="3">
        <f t="shared" si="7"/>
        <v>813.15</v>
      </c>
      <c r="L36" s="3">
        <f>'[30]التمام الصباحي'!$X$28*1000</f>
        <v>0</v>
      </c>
      <c r="M36" s="3">
        <f>[30]المبيعات!$L$27</f>
        <v>24374</v>
      </c>
      <c r="N36" s="3">
        <f t="shared" si="11"/>
        <v>134057</v>
      </c>
      <c r="O36" s="3">
        <f t="shared" si="8"/>
        <v>6337.24</v>
      </c>
      <c r="P36" s="8">
        <f t="shared" si="3"/>
        <v>200151</v>
      </c>
      <c r="Q36" s="8">
        <f t="shared" si="3"/>
        <v>9697</v>
      </c>
      <c r="R36" s="3">
        <f t="shared" si="4"/>
        <v>2001.51</v>
      </c>
      <c r="S36" s="9">
        <f>[30]المبيعات!$P$27</f>
        <v>2865</v>
      </c>
      <c r="T36" s="12">
        <f t="shared" si="5"/>
        <v>863.49</v>
      </c>
      <c r="V36"/>
    </row>
    <row r="37" spans="1:22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الصباحي'!$L$28*1000</f>
        <v>0</v>
      </c>
      <c r="E37" s="3">
        <f>[31]المبيعات!$F$27</f>
        <v>6845</v>
      </c>
      <c r="F37" s="3">
        <f t="shared" si="9"/>
        <v>46203.75</v>
      </c>
      <c r="G37" s="3">
        <f t="shared" si="6"/>
        <v>2258.85</v>
      </c>
      <c r="H37" s="3">
        <f>'[31]التمام الصباحي'!$R$28*1000</f>
        <v>0</v>
      </c>
      <c r="I37" s="3">
        <f>[31]المبيعات!$I$27</f>
        <v>1122</v>
      </c>
      <c r="J37" s="3">
        <f t="shared" si="10"/>
        <v>8695.5</v>
      </c>
      <c r="K37" s="3">
        <f t="shared" si="7"/>
        <v>504.90000000000003</v>
      </c>
      <c r="L37" s="3">
        <f>'[31]التمام الصباحي'!$X$28*1000</f>
        <v>51000</v>
      </c>
      <c r="M37" s="3">
        <f>[31]المبيعات!$L$27</f>
        <v>26411</v>
      </c>
      <c r="N37" s="3">
        <f t="shared" si="11"/>
        <v>145260.5</v>
      </c>
      <c r="O37" s="3">
        <f t="shared" si="8"/>
        <v>6866.8600000000006</v>
      </c>
      <c r="P37" s="8">
        <f t="shared" si="3"/>
        <v>200159.75</v>
      </c>
      <c r="Q37" s="8">
        <f t="shared" si="3"/>
        <v>9630.61</v>
      </c>
      <c r="R37" s="3">
        <f t="shared" si="4"/>
        <v>2001.5975000000001</v>
      </c>
      <c r="S37" s="32">
        <f>[31]المبيعات!$P$27</f>
        <v>2910</v>
      </c>
      <c r="T37" s="12">
        <f t="shared" si="5"/>
        <v>908.40249999999992</v>
      </c>
      <c r="V37"/>
    </row>
    <row r="38" spans="1:22" ht="15.75" thickBot="1" x14ac:dyDescent="0.25">
      <c r="A38" s="5">
        <v>31</v>
      </c>
      <c r="B38" s="6"/>
      <c r="C38" s="6" t="s">
        <v>18</v>
      </c>
      <c r="D38" s="3"/>
      <c r="E38" s="3">
        <f>[32]المبيعات!$F$27</f>
        <v>0</v>
      </c>
      <c r="F38" s="3">
        <f t="shared" si="9"/>
        <v>0</v>
      </c>
      <c r="G38" s="3">
        <f t="shared" si="6"/>
        <v>0</v>
      </c>
      <c r="H38" s="3">
        <f>'[32]التمام الصباحي'!$R$28*1000</f>
        <v>0</v>
      </c>
      <c r="I38" s="3">
        <f>[32]المبيعات!$I$27</f>
        <v>0</v>
      </c>
      <c r="J38" s="3">
        <f t="shared" si="10"/>
        <v>0</v>
      </c>
      <c r="K38" s="3">
        <f t="shared" si="7"/>
        <v>0</v>
      </c>
      <c r="L38" s="3">
        <f>'[32]التمام الصباحي'!$X$28*1000</f>
        <v>0</v>
      </c>
      <c r="M38" s="3">
        <f>[32]المبيعات!$L$27</f>
        <v>0</v>
      </c>
      <c r="N38" s="3">
        <f t="shared" si="11"/>
        <v>0</v>
      </c>
      <c r="O38" s="3">
        <f t="shared" si="8"/>
        <v>0</v>
      </c>
      <c r="P38" s="8">
        <f>F38+J38+N38</f>
        <v>0</v>
      </c>
      <c r="Q38" s="8">
        <f>G38+K38+O38</f>
        <v>0</v>
      </c>
      <c r="R38" s="3">
        <f>(F38+J38+N38)/100</f>
        <v>0</v>
      </c>
      <c r="S38" s="9">
        <f>[32]المبيعات!$P$27</f>
        <v>0</v>
      </c>
      <c r="T38" s="12">
        <f t="shared" si="5"/>
        <v>0</v>
      </c>
      <c r="V38"/>
    </row>
    <row r="39" spans="1:22" ht="15.75" thickBot="1" x14ac:dyDescent="0.25">
      <c r="A39" s="99" t="s">
        <v>19</v>
      </c>
      <c r="B39" s="99"/>
      <c r="C39" s="99"/>
      <c r="D39" s="4">
        <f>SUM(D8:D38)</f>
        <v>238000</v>
      </c>
      <c r="E39" s="4">
        <f t="shared" ref="E39:T39" si="12">SUM(E8:E38)</f>
        <v>254825</v>
      </c>
      <c r="F39" s="4">
        <f t="shared" si="12"/>
        <v>1720068.75</v>
      </c>
      <c r="G39" s="4">
        <f t="shared" si="12"/>
        <v>84092.250000000015</v>
      </c>
      <c r="H39" s="4">
        <f t="shared" si="12"/>
        <v>34000</v>
      </c>
      <c r="I39" s="4">
        <f t="shared" si="12"/>
        <v>42422</v>
      </c>
      <c r="J39" s="4">
        <f t="shared" si="12"/>
        <v>328770.5</v>
      </c>
      <c r="K39" s="4">
        <f t="shared" si="12"/>
        <v>19089.900000000005</v>
      </c>
      <c r="L39" s="4">
        <f t="shared" si="12"/>
        <v>680000</v>
      </c>
      <c r="M39" s="4">
        <f t="shared" si="12"/>
        <v>713876</v>
      </c>
      <c r="N39" s="4">
        <f t="shared" si="12"/>
        <v>3926318</v>
      </c>
      <c r="O39" s="4">
        <f t="shared" si="12"/>
        <v>185607.76</v>
      </c>
      <c r="P39" s="4">
        <f t="shared" si="12"/>
        <v>5975157.25</v>
      </c>
      <c r="Q39" s="4">
        <f t="shared" si="12"/>
        <v>288789.91000000003</v>
      </c>
      <c r="R39" s="4">
        <f t="shared" si="12"/>
        <v>59751.572499999987</v>
      </c>
      <c r="S39" s="4">
        <f t="shared" si="12"/>
        <v>80132</v>
      </c>
      <c r="T39" s="4">
        <f t="shared" si="12"/>
        <v>20380.427499999998</v>
      </c>
      <c r="V39"/>
    </row>
    <row r="40" spans="1:22" ht="15" thickBot="1" x14ac:dyDescent="0.25">
      <c r="T40" s="11"/>
      <c r="V40"/>
    </row>
    <row r="41" spans="1:22" ht="15.75" thickBot="1" x14ac:dyDescent="0.3">
      <c r="A41" s="103" t="s">
        <v>43</v>
      </c>
      <c r="B41" s="103"/>
      <c r="C41" s="103"/>
      <c r="D41" s="15">
        <f>D8+D9+D10+D11+D12+D13+D14</f>
        <v>51000</v>
      </c>
      <c r="E41" s="15">
        <f>E8+E9+E10+E11+E12+E13+E14</f>
        <v>63828</v>
      </c>
      <c r="F41" s="15">
        <f t="shared" ref="F41:P41" si="13">F8+F9+F10+F11+F12+F13+F14</f>
        <v>430839</v>
      </c>
      <c r="G41" s="15">
        <f t="shared" si="13"/>
        <v>21063.240000000005</v>
      </c>
      <c r="H41" s="15">
        <f t="shared" si="13"/>
        <v>17000</v>
      </c>
      <c r="I41" s="15">
        <f t="shared" si="13"/>
        <v>10957</v>
      </c>
      <c r="J41" s="15">
        <f t="shared" si="13"/>
        <v>84916.75</v>
      </c>
      <c r="K41" s="15">
        <f t="shared" si="13"/>
        <v>4930.6499999999996</v>
      </c>
      <c r="L41" s="15">
        <f t="shared" si="13"/>
        <v>136000</v>
      </c>
      <c r="M41" s="15">
        <f t="shared" si="13"/>
        <v>171862</v>
      </c>
      <c r="N41" s="15">
        <f t="shared" si="13"/>
        <v>945241</v>
      </c>
      <c r="O41" s="15">
        <f t="shared" si="13"/>
        <v>44684.119999999995</v>
      </c>
      <c r="P41" s="15">
        <f t="shared" si="13"/>
        <v>1460996.75</v>
      </c>
      <c r="Q41" s="15">
        <f>Q8+Q9+Q10+Q11+Q12+Q13+Q14</f>
        <v>70678.010000000009</v>
      </c>
      <c r="R41" s="15">
        <f>R8+R9+R10+R11+R12+R13+R14</f>
        <v>14609.967499999999</v>
      </c>
      <c r="S41" s="15">
        <f>S8+S9+S10+S11+S12+S13+S14</f>
        <v>19500</v>
      </c>
      <c r="T41" s="15">
        <f>T8+T9+T10+T11+T12+T13+T14</f>
        <v>4890.0324999999993</v>
      </c>
      <c r="V41"/>
    </row>
    <row r="42" spans="1:22" ht="15.75" thickBot="1" x14ac:dyDescent="0.3">
      <c r="A42" s="103" t="s">
        <v>44</v>
      </c>
      <c r="B42" s="103"/>
      <c r="C42" s="103"/>
      <c r="D42" s="15">
        <f>D15+D16+D17+D18+D19+D20+D21+D22</f>
        <v>68000</v>
      </c>
      <c r="E42" s="15">
        <f t="shared" ref="E42:T42" si="14">E15+E16+E17+E18+E19+E20+E21+E22</f>
        <v>71029</v>
      </c>
      <c r="F42" s="15">
        <f t="shared" si="14"/>
        <v>479445.75</v>
      </c>
      <c r="G42" s="15">
        <f t="shared" si="14"/>
        <v>23439.570000000007</v>
      </c>
      <c r="H42" s="15">
        <f t="shared" si="14"/>
        <v>0</v>
      </c>
      <c r="I42" s="15">
        <f t="shared" si="14"/>
        <v>11540</v>
      </c>
      <c r="J42" s="15">
        <f t="shared" si="14"/>
        <v>89435</v>
      </c>
      <c r="K42" s="15">
        <f t="shared" si="14"/>
        <v>5193</v>
      </c>
      <c r="L42" s="15">
        <f t="shared" si="14"/>
        <v>221000</v>
      </c>
      <c r="M42" s="15">
        <f t="shared" si="14"/>
        <v>193227</v>
      </c>
      <c r="N42" s="15">
        <f t="shared" si="14"/>
        <v>1062748.5</v>
      </c>
      <c r="O42" s="15">
        <f t="shared" si="14"/>
        <v>50239.02</v>
      </c>
      <c r="P42" s="15">
        <f t="shared" si="14"/>
        <v>1631629.25</v>
      </c>
      <c r="Q42" s="15">
        <f t="shared" si="14"/>
        <v>78871.59</v>
      </c>
      <c r="R42" s="15">
        <f t="shared" si="14"/>
        <v>16316.2925</v>
      </c>
      <c r="S42" s="15">
        <f t="shared" si="14"/>
        <v>22445</v>
      </c>
      <c r="T42" s="15">
        <f t="shared" si="14"/>
        <v>6128.7075000000004</v>
      </c>
      <c r="V42"/>
    </row>
    <row r="43" spans="1:22" ht="15.75" thickBot="1" x14ac:dyDescent="0.3">
      <c r="A43" s="103" t="s">
        <v>45</v>
      </c>
      <c r="B43" s="103"/>
      <c r="C43" s="103"/>
      <c r="D43" s="15">
        <f>D23+D24+D25+D26+D27+D28+D29+D30</f>
        <v>68000</v>
      </c>
      <c r="E43" s="15">
        <f t="shared" ref="E43:T43" si="15">E23+E24+E25+E26+E27+E28+E29+E30</f>
        <v>66434</v>
      </c>
      <c r="F43" s="15">
        <f t="shared" si="15"/>
        <v>448429.5</v>
      </c>
      <c r="G43" s="15">
        <f t="shared" si="15"/>
        <v>21923.22</v>
      </c>
      <c r="H43" s="15">
        <f t="shared" si="15"/>
        <v>17000</v>
      </c>
      <c r="I43" s="15">
        <f t="shared" si="15"/>
        <v>11505</v>
      </c>
      <c r="J43" s="15">
        <f t="shared" si="15"/>
        <v>89163.75</v>
      </c>
      <c r="K43" s="15">
        <f t="shared" si="15"/>
        <v>5177.25</v>
      </c>
      <c r="L43" s="15">
        <f t="shared" si="15"/>
        <v>170000</v>
      </c>
      <c r="M43" s="15">
        <f t="shared" si="15"/>
        <v>183006</v>
      </c>
      <c r="N43" s="15">
        <f t="shared" si="15"/>
        <v>1006533</v>
      </c>
      <c r="O43" s="15">
        <f t="shared" si="15"/>
        <v>47581.560000000005</v>
      </c>
      <c r="P43" s="15">
        <f t="shared" si="15"/>
        <v>1544126.25</v>
      </c>
      <c r="Q43" s="15">
        <f t="shared" si="15"/>
        <v>74682.03</v>
      </c>
      <c r="R43" s="15">
        <f t="shared" si="15"/>
        <v>15441.262500000001</v>
      </c>
      <c r="S43" s="15">
        <f t="shared" si="15"/>
        <v>20586</v>
      </c>
      <c r="T43" s="15">
        <f t="shared" si="15"/>
        <v>5144.7374999999993</v>
      </c>
      <c r="V43"/>
    </row>
    <row r="44" spans="1:22" ht="15.75" thickBot="1" x14ac:dyDescent="0.3">
      <c r="A44" s="103" t="s">
        <v>46</v>
      </c>
      <c r="B44" s="103"/>
      <c r="C44" s="103"/>
      <c r="D44" s="15">
        <f>D31+D32+D33+D34+D35+D36+D37+D38</f>
        <v>51000</v>
      </c>
      <c r="E44" s="15">
        <f t="shared" ref="E44:T44" si="16">E31+E32+E33+E34+E35+E36+E37+E38</f>
        <v>53534</v>
      </c>
      <c r="F44" s="15">
        <f t="shared" si="16"/>
        <v>361354.5</v>
      </c>
      <c r="G44" s="15">
        <f t="shared" si="16"/>
        <v>17666.22</v>
      </c>
      <c r="H44" s="15">
        <f t="shared" si="16"/>
        <v>0</v>
      </c>
      <c r="I44" s="15">
        <f t="shared" si="16"/>
        <v>8420</v>
      </c>
      <c r="J44" s="15">
        <f t="shared" si="16"/>
        <v>65255</v>
      </c>
      <c r="K44" s="15">
        <f t="shared" si="16"/>
        <v>3789</v>
      </c>
      <c r="L44" s="15">
        <f t="shared" si="16"/>
        <v>153000</v>
      </c>
      <c r="M44" s="15">
        <f t="shared" si="16"/>
        <v>165781</v>
      </c>
      <c r="N44" s="15">
        <f t="shared" si="16"/>
        <v>911795.5</v>
      </c>
      <c r="O44" s="15">
        <f t="shared" si="16"/>
        <v>43103.06</v>
      </c>
      <c r="P44" s="15">
        <f t="shared" si="16"/>
        <v>1338405</v>
      </c>
      <c r="Q44" s="15">
        <f t="shared" si="16"/>
        <v>64558.28</v>
      </c>
      <c r="R44" s="15">
        <f t="shared" si="16"/>
        <v>13384.05</v>
      </c>
      <c r="S44" s="15">
        <f t="shared" si="16"/>
        <v>17601</v>
      </c>
      <c r="T44" s="15">
        <f t="shared" si="16"/>
        <v>4216.95</v>
      </c>
      <c r="V44"/>
    </row>
    <row r="45" spans="1:22" x14ac:dyDescent="0.2">
      <c r="T45" s="11"/>
      <c r="V45"/>
    </row>
    <row r="46" spans="1:22" x14ac:dyDescent="0.2">
      <c r="E46" s="31"/>
      <c r="I46" s="31"/>
      <c r="M46" s="31"/>
      <c r="T46" s="11"/>
      <c r="V46"/>
    </row>
    <row r="47" spans="1:22" ht="15" x14ac:dyDescent="0.25">
      <c r="E47" s="30"/>
      <c r="I47" s="30"/>
      <c r="M47" s="30"/>
      <c r="T47" s="11"/>
      <c r="V47"/>
    </row>
    <row r="48" spans="1:22" x14ac:dyDescent="0.2">
      <c r="T48" s="11"/>
      <c r="V48"/>
    </row>
    <row r="49" spans="13:13" ht="15" x14ac:dyDescent="0.25">
      <c r="M49" s="30"/>
    </row>
    <row r="51" spans="13:13" ht="15" x14ac:dyDescent="0.25">
      <c r="M51" s="30"/>
    </row>
  </sheetData>
  <mergeCells count="16">
    <mergeCell ref="A41:C41"/>
    <mergeCell ref="A42:C42"/>
    <mergeCell ref="A43:C43"/>
    <mergeCell ref="A44:C44"/>
    <mergeCell ref="D6:G6"/>
    <mergeCell ref="H6:K6"/>
    <mergeCell ref="T6:T7"/>
    <mergeCell ref="A39:C39"/>
    <mergeCell ref="J3:K3"/>
    <mergeCell ref="A6:A7"/>
    <mergeCell ref="B6:B7"/>
    <mergeCell ref="C6:C7"/>
    <mergeCell ref="P6:P7"/>
    <mergeCell ref="Q6:Q7"/>
    <mergeCell ref="L6:O6"/>
    <mergeCell ref="R6:S6"/>
  </mergeCells>
  <conditionalFormatting sqref="T8:T38">
    <cfRule type="cellIs" dxfId="1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Z47"/>
  <sheetViews>
    <sheetView rightToLeft="1" topLeftCell="A4" zoomScale="70" zoomScaleNormal="70" workbookViewId="0">
      <selection activeCell="D39" sqref="D39"/>
    </sheetView>
  </sheetViews>
  <sheetFormatPr defaultRowHeight="14.25" x14ac:dyDescent="0.2"/>
  <cols>
    <col min="1" max="1" width="3.375" customWidth="1"/>
    <col min="2" max="2" width="13.25" customWidth="1"/>
    <col min="9" max="9" width="10.125" customWidth="1"/>
    <col min="10" max="10" width="9.5" customWidth="1"/>
    <col min="13" max="13" width="9" customWidth="1"/>
    <col min="16" max="16" width="9.75" customWidth="1"/>
    <col min="17" max="17" width="10.125" customWidth="1"/>
    <col min="26" max="26" width="9" style="11"/>
  </cols>
  <sheetData>
    <row r="3" spans="1:26" ht="23.25" x14ac:dyDescent="0.35">
      <c r="J3" s="135" t="s">
        <v>64</v>
      </c>
      <c r="K3" s="135"/>
      <c r="L3" s="58"/>
    </row>
    <row r="5" spans="1:26" ht="15" thickBot="1" x14ac:dyDescent="0.25"/>
    <row r="6" spans="1:26" ht="15.75" thickBot="1" x14ac:dyDescent="0.25">
      <c r="A6" s="97" t="s">
        <v>0</v>
      </c>
      <c r="B6" s="97" t="s">
        <v>1</v>
      </c>
      <c r="C6" s="97" t="s">
        <v>11</v>
      </c>
      <c r="D6" s="138" t="s">
        <v>2</v>
      </c>
      <c r="E6" s="139"/>
      <c r="F6" s="139"/>
      <c r="G6" s="140"/>
      <c r="H6" s="138" t="s">
        <v>3</v>
      </c>
      <c r="I6" s="139"/>
      <c r="J6" s="139"/>
      <c r="K6" s="140"/>
      <c r="L6" s="138" t="s">
        <v>4</v>
      </c>
      <c r="M6" s="139"/>
      <c r="N6" s="139"/>
      <c r="O6" s="140"/>
      <c r="P6" s="138" t="s">
        <v>5</v>
      </c>
      <c r="Q6" s="139"/>
      <c r="R6" s="139"/>
      <c r="S6" s="140"/>
      <c r="T6" s="136" t="s">
        <v>40</v>
      </c>
      <c r="U6" s="136" t="s">
        <v>41</v>
      </c>
      <c r="V6" s="138" t="s">
        <v>6</v>
      </c>
      <c r="W6" s="140"/>
      <c r="X6" s="134" t="s">
        <v>7</v>
      </c>
      <c r="Z6"/>
    </row>
    <row r="7" spans="1:26" ht="31.5" customHeight="1" thickBot="1" x14ac:dyDescent="0.25">
      <c r="A7" s="98"/>
      <c r="B7" s="98"/>
      <c r="C7" s="98"/>
      <c r="D7" s="57" t="s">
        <v>47</v>
      </c>
      <c r="E7" s="57" t="s">
        <v>49</v>
      </c>
      <c r="F7" s="57" t="s">
        <v>8</v>
      </c>
      <c r="G7" s="57" t="s">
        <v>9</v>
      </c>
      <c r="H7" s="57" t="s">
        <v>47</v>
      </c>
      <c r="I7" s="57" t="s">
        <v>49</v>
      </c>
      <c r="J7" s="57" t="s">
        <v>8</v>
      </c>
      <c r="K7" s="57" t="s">
        <v>9</v>
      </c>
      <c r="L7" s="57" t="s">
        <v>47</v>
      </c>
      <c r="M7" s="57" t="s">
        <v>49</v>
      </c>
      <c r="N7" s="57" t="s">
        <v>8</v>
      </c>
      <c r="O7" s="57" t="s">
        <v>9</v>
      </c>
      <c r="P7" s="57" t="s">
        <v>47</v>
      </c>
      <c r="Q7" s="57" t="s">
        <v>49</v>
      </c>
      <c r="R7" s="57" t="s">
        <v>8</v>
      </c>
      <c r="S7" s="57" t="s">
        <v>9</v>
      </c>
      <c r="T7" s="137"/>
      <c r="U7" s="137"/>
      <c r="V7" s="57" t="s">
        <v>10</v>
      </c>
      <c r="W7" s="7" t="s">
        <v>50</v>
      </c>
      <c r="X7" s="134"/>
      <c r="Z7"/>
    </row>
    <row r="8" spans="1:26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الصباحي'!$F$29*1000</f>
        <v>17000</v>
      </c>
      <c r="E8" s="2">
        <f>[2]المبيعات!$C$28</f>
        <v>4040</v>
      </c>
      <c r="F8" s="3">
        <f t="shared" ref="F8:F23" si="0">E8*5.5</f>
        <v>22220</v>
      </c>
      <c r="G8" s="3">
        <f>E8*0.25</f>
        <v>1010</v>
      </c>
      <c r="H8" s="3">
        <f>'[2]التمام الصباحي'!$L$29*1000</f>
        <v>17000</v>
      </c>
      <c r="I8" s="2">
        <f>[2]المبيعات!$F$28</f>
        <v>7950</v>
      </c>
      <c r="J8" s="3">
        <f t="shared" ref="J8:J23" si="1">I8*6.75</f>
        <v>53662.5</v>
      </c>
      <c r="K8" s="3">
        <f>I8*0.33</f>
        <v>2623.5</v>
      </c>
      <c r="L8" s="3">
        <f>'[2]التمام الصباحي'!$R$29*1000</f>
        <v>0</v>
      </c>
      <c r="M8" s="2">
        <f>[2]المبيعات!$I$28</f>
        <v>2083</v>
      </c>
      <c r="N8" s="3">
        <f t="shared" ref="N8:N23" si="2">M8*7.75</f>
        <v>16143.25</v>
      </c>
      <c r="O8" s="3">
        <f>M8*0.45</f>
        <v>937.35</v>
      </c>
      <c r="P8" s="3">
        <f>'[2]التمام الصباحي'!$X$29*1000</f>
        <v>17000</v>
      </c>
      <c r="Q8" s="2">
        <f>[2]المبيعات!$L$28</f>
        <v>12457</v>
      </c>
      <c r="R8" s="3">
        <f t="shared" ref="R8:R23" si="3">Q8*5.5</f>
        <v>68513.5</v>
      </c>
      <c r="S8" s="3">
        <f>Q8*0.26</f>
        <v>3238.82</v>
      </c>
      <c r="T8" s="8">
        <f t="shared" ref="T8:U38" si="4">J8+N8+R8</f>
        <v>138319.25</v>
      </c>
      <c r="U8" s="8">
        <f t="shared" si="4"/>
        <v>6799.67</v>
      </c>
      <c r="V8" s="3">
        <f t="shared" ref="V8:V23" si="5">(F8+J8+N8+R8)/100</f>
        <v>1605.3924999999999</v>
      </c>
      <c r="W8" s="32">
        <f>[2]المبيعات!$P$28</f>
        <v>490</v>
      </c>
      <c r="X8" s="12">
        <f t="shared" ref="X8:X38" si="6">W8-V8</f>
        <v>-1115.3924999999999</v>
      </c>
      <c r="Z8"/>
    </row>
    <row r="9" spans="1:26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الصباحي'!$F$29*1000</f>
        <v>17000</v>
      </c>
      <c r="E9" s="2">
        <f>[3]المبيعات!$C$28</f>
        <v>4634</v>
      </c>
      <c r="F9" s="3">
        <f t="shared" si="0"/>
        <v>25487</v>
      </c>
      <c r="G9" s="3">
        <f t="shared" ref="G9:G38" si="7">E9*0.25</f>
        <v>1158.5</v>
      </c>
      <c r="H9" s="3">
        <f>'[3]التمام الصباحي'!$L$29*1000</f>
        <v>0</v>
      </c>
      <c r="I9" s="2">
        <f>[3]المبيعات!$F$28</f>
        <v>11844</v>
      </c>
      <c r="J9" s="3">
        <f t="shared" si="1"/>
        <v>79947</v>
      </c>
      <c r="K9" s="3">
        <f t="shared" ref="K9:K38" si="8">I9*0.33</f>
        <v>3908.52</v>
      </c>
      <c r="L9" s="3">
        <f>'[3]التمام الصباحي'!$R$29*1000</f>
        <v>0</v>
      </c>
      <c r="M9" s="2">
        <f>[3]المبيعات!$I$28</f>
        <v>2379</v>
      </c>
      <c r="N9" s="3">
        <f t="shared" si="2"/>
        <v>18437.25</v>
      </c>
      <c r="O9" s="3">
        <f t="shared" ref="O9:O38" si="9">M9*0.45</f>
        <v>1070.55</v>
      </c>
      <c r="P9" s="3">
        <f>'[3]التمام الصباحي'!$X$29*1000</f>
        <v>34000</v>
      </c>
      <c r="Q9" s="2">
        <f>[3]المبيعات!$L$28</f>
        <v>19891</v>
      </c>
      <c r="R9" s="3">
        <f t="shared" si="3"/>
        <v>109400.5</v>
      </c>
      <c r="S9" s="3">
        <f t="shared" ref="S9:S38" si="10">Q9*0.26</f>
        <v>5171.66</v>
      </c>
      <c r="T9" s="8">
        <f t="shared" si="4"/>
        <v>207784.75</v>
      </c>
      <c r="U9" s="8">
        <f t="shared" si="4"/>
        <v>10150.73</v>
      </c>
      <c r="V9" s="3">
        <f t="shared" si="5"/>
        <v>2332.7175000000002</v>
      </c>
      <c r="W9" s="32">
        <f>[3]المبيعات!$P$28</f>
        <v>2250</v>
      </c>
      <c r="X9" s="12">
        <f t="shared" si="6"/>
        <v>-82.7175000000002</v>
      </c>
      <c r="Z9"/>
    </row>
    <row r="10" spans="1:26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الصباحي'!$F$29*1000</f>
        <v>0</v>
      </c>
      <c r="E10" s="2">
        <f>[4]المبيعات!$C$28</f>
        <v>4375</v>
      </c>
      <c r="F10" s="3">
        <f t="shared" si="0"/>
        <v>24062.5</v>
      </c>
      <c r="G10" s="3">
        <f t="shared" si="7"/>
        <v>1093.75</v>
      </c>
      <c r="H10" s="3">
        <f>'[4]التمام الصباحي'!$L$29*1000</f>
        <v>17000</v>
      </c>
      <c r="I10" s="2">
        <f>[4]المبيعات!$F$28</f>
        <v>9859</v>
      </c>
      <c r="J10" s="3">
        <f t="shared" si="1"/>
        <v>66548.25</v>
      </c>
      <c r="K10" s="3">
        <f t="shared" si="8"/>
        <v>3253.4700000000003</v>
      </c>
      <c r="L10" s="3">
        <f>'[4]التمام الصباحي'!$R$29*1000</f>
        <v>0</v>
      </c>
      <c r="M10" s="2">
        <f>[4]المبيعات!$I$28</f>
        <v>2136</v>
      </c>
      <c r="N10" s="3">
        <f t="shared" si="2"/>
        <v>16554</v>
      </c>
      <c r="O10" s="3">
        <f t="shared" si="9"/>
        <v>961.2</v>
      </c>
      <c r="P10" s="3">
        <f>'[4]التمام الصباحي'!$X$29*1000</f>
        <v>34000</v>
      </c>
      <c r="Q10" s="2">
        <f>[4]المبيعات!$L$28</f>
        <v>18036</v>
      </c>
      <c r="R10" s="3">
        <f t="shared" si="3"/>
        <v>99198</v>
      </c>
      <c r="S10" s="3">
        <f t="shared" si="10"/>
        <v>4689.3600000000006</v>
      </c>
      <c r="T10" s="8">
        <f t="shared" si="4"/>
        <v>182300.25</v>
      </c>
      <c r="U10" s="8">
        <f t="shared" si="4"/>
        <v>8904.0300000000007</v>
      </c>
      <c r="V10" s="3">
        <f t="shared" si="5"/>
        <v>2063.6275000000001</v>
      </c>
      <c r="W10" s="32">
        <f>[4]المبيعات!$P$28</f>
        <v>1490</v>
      </c>
      <c r="X10" s="12">
        <f t="shared" si="6"/>
        <v>-573.62750000000005</v>
      </c>
      <c r="Z10"/>
    </row>
    <row r="11" spans="1:26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الصباحي'!$F$29*1000</f>
        <v>0</v>
      </c>
      <c r="E11" s="2">
        <f>[5]المبيعات!$C$28</f>
        <v>3687</v>
      </c>
      <c r="F11" s="3">
        <f t="shared" si="0"/>
        <v>20278.5</v>
      </c>
      <c r="G11" s="3">
        <f t="shared" si="7"/>
        <v>921.75</v>
      </c>
      <c r="H11" s="3">
        <f>'[5]التمام الصباحي'!$L$29*1000</f>
        <v>0</v>
      </c>
      <c r="I11" s="2">
        <f>[5]المبيعات!$F$28</f>
        <v>8642</v>
      </c>
      <c r="J11" s="3">
        <f t="shared" si="1"/>
        <v>58333.5</v>
      </c>
      <c r="K11" s="3">
        <f t="shared" si="8"/>
        <v>2851.86</v>
      </c>
      <c r="L11" s="3">
        <f>'[5]التمام الصباحي'!$R$29*1000</f>
        <v>0</v>
      </c>
      <c r="M11" s="2">
        <f>[5]المبيعات!$I$28</f>
        <v>1740</v>
      </c>
      <c r="N11" s="3">
        <f t="shared" si="2"/>
        <v>13485</v>
      </c>
      <c r="O11" s="3">
        <f t="shared" si="9"/>
        <v>783</v>
      </c>
      <c r="P11" s="3">
        <f>'[5]التمام الصباحي'!$X$29*1000</f>
        <v>0</v>
      </c>
      <c r="Q11" s="2">
        <f>[5]المبيعات!$L$28</f>
        <v>15941</v>
      </c>
      <c r="R11" s="3">
        <f t="shared" si="3"/>
        <v>87675.5</v>
      </c>
      <c r="S11" s="3">
        <f t="shared" si="10"/>
        <v>4144.66</v>
      </c>
      <c r="T11" s="8">
        <f t="shared" si="4"/>
        <v>159494</v>
      </c>
      <c r="U11" s="8">
        <f t="shared" si="4"/>
        <v>7779.52</v>
      </c>
      <c r="V11" s="3">
        <f t="shared" si="5"/>
        <v>1797.7249999999999</v>
      </c>
      <c r="W11" s="32">
        <f>[5]المبيعات!$P$28</f>
        <v>1300</v>
      </c>
      <c r="X11" s="12">
        <f t="shared" si="6"/>
        <v>-497.72499999999991</v>
      </c>
      <c r="Z11"/>
    </row>
    <row r="12" spans="1:26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الصباحي'!$F$29*1000</f>
        <v>0</v>
      </c>
      <c r="E12" s="2">
        <f>[6]المبيعات!$C$28</f>
        <v>3955</v>
      </c>
      <c r="F12" s="3">
        <f t="shared" si="0"/>
        <v>21752.5</v>
      </c>
      <c r="G12" s="3">
        <f t="shared" si="7"/>
        <v>988.75</v>
      </c>
      <c r="H12" s="3">
        <f>'[6]التمام الصباحي'!$L$29*1000</f>
        <v>17000</v>
      </c>
      <c r="I12" s="2">
        <f>[6]المبيعات!$F$28</f>
        <v>9524</v>
      </c>
      <c r="J12" s="3">
        <f t="shared" si="1"/>
        <v>64287</v>
      </c>
      <c r="K12" s="3">
        <f t="shared" si="8"/>
        <v>3142.92</v>
      </c>
      <c r="L12" s="3">
        <f>'[6]التمام الصباحي'!$R$29*1000</f>
        <v>17000</v>
      </c>
      <c r="M12" s="2">
        <f>[6]المبيعات!$I$28</f>
        <v>1630</v>
      </c>
      <c r="N12" s="3">
        <f t="shared" si="2"/>
        <v>12632.5</v>
      </c>
      <c r="O12" s="3">
        <f t="shared" si="9"/>
        <v>733.5</v>
      </c>
      <c r="P12" s="3">
        <f>'[6]التمام الصباحي'!$X$29*1000</f>
        <v>17000</v>
      </c>
      <c r="Q12" s="2">
        <f>[6]المبيعات!$L$28</f>
        <v>16526</v>
      </c>
      <c r="R12" s="3">
        <f t="shared" si="3"/>
        <v>90893</v>
      </c>
      <c r="S12" s="3">
        <f t="shared" si="10"/>
        <v>4296.76</v>
      </c>
      <c r="T12" s="8">
        <f t="shared" si="4"/>
        <v>167812.5</v>
      </c>
      <c r="U12" s="8">
        <f t="shared" si="4"/>
        <v>8173.18</v>
      </c>
      <c r="V12" s="3">
        <f t="shared" si="5"/>
        <v>1895.65</v>
      </c>
      <c r="W12" s="32">
        <f>[6]المبيعات!$P$28</f>
        <v>1380</v>
      </c>
      <c r="X12" s="12">
        <f t="shared" si="6"/>
        <v>-515.65000000000009</v>
      </c>
      <c r="Z12"/>
    </row>
    <row r="13" spans="1:26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الصباحي'!$F$29*1000</f>
        <v>17000</v>
      </c>
      <c r="E13" s="2">
        <f>[7]المبيعات!$C$28</f>
        <v>4465</v>
      </c>
      <c r="F13" s="3">
        <f t="shared" si="0"/>
        <v>24557.5</v>
      </c>
      <c r="G13" s="3">
        <f t="shared" si="7"/>
        <v>1116.25</v>
      </c>
      <c r="H13" s="3">
        <f>'[7]التمام الصباحي'!$L$29*1000</f>
        <v>17000</v>
      </c>
      <c r="I13" s="2">
        <f>[7]المبيعات!$F$28</f>
        <v>11394</v>
      </c>
      <c r="J13" s="3">
        <f t="shared" si="1"/>
        <v>76909.5</v>
      </c>
      <c r="K13" s="3">
        <f t="shared" si="8"/>
        <v>3760.02</v>
      </c>
      <c r="L13" s="3">
        <f>'[7]التمام الصباحي'!$R$29*1000</f>
        <v>0</v>
      </c>
      <c r="M13" s="2">
        <f>[7]المبيعات!$I$28</f>
        <v>2241</v>
      </c>
      <c r="N13" s="3">
        <f t="shared" si="2"/>
        <v>17367.75</v>
      </c>
      <c r="O13" s="3">
        <f t="shared" si="9"/>
        <v>1008.45</v>
      </c>
      <c r="P13" s="3">
        <f>'[7]التمام الصباحي'!$X$29*1000</f>
        <v>17000</v>
      </c>
      <c r="Q13" s="2">
        <f>[7]المبيعات!$L$28</f>
        <v>14958</v>
      </c>
      <c r="R13" s="3">
        <f t="shared" si="3"/>
        <v>82269</v>
      </c>
      <c r="S13" s="3">
        <f t="shared" si="10"/>
        <v>3889.08</v>
      </c>
      <c r="T13" s="8">
        <f t="shared" si="4"/>
        <v>176546.25</v>
      </c>
      <c r="U13" s="8">
        <f t="shared" si="4"/>
        <v>8657.5499999999993</v>
      </c>
      <c r="V13" s="3">
        <f t="shared" si="5"/>
        <v>2011.0374999999999</v>
      </c>
      <c r="W13" s="32">
        <f>[7]المبيعات!$P$28</f>
        <v>1450</v>
      </c>
      <c r="X13" s="12">
        <f t="shared" si="6"/>
        <v>-561.03749999999991</v>
      </c>
      <c r="Z13"/>
    </row>
    <row r="14" spans="1:26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الصباحي'!$F$29*1000</f>
        <v>0</v>
      </c>
      <c r="E14" s="2">
        <f>[8]المبيعات!$C$28</f>
        <v>3869</v>
      </c>
      <c r="F14" s="3">
        <f t="shared" si="0"/>
        <v>21279.5</v>
      </c>
      <c r="G14" s="3">
        <f t="shared" si="7"/>
        <v>967.25</v>
      </c>
      <c r="H14" s="3">
        <f>'[8]التمام الصباحي'!$L$29*1000</f>
        <v>0</v>
      </c>
      <c r="I14" s="2">
        <f>[8]المبيعات!$F$28</f>
        <v>7933</v>
      </c>
      <c r="J14" s="3">
        <f t="shared" si="1"/>
        <v>53547.75</v>
      </c>
      <c r="K14" s="3">
        <f t="shared" si="8"/>
        <v>2617.8900000000003</v>
      </c>
      <c r="L14" s="3">
        <f>'[8]التمام الصباحي'!$R$29*1000</f>
        <v>0</v>
      </c>
      <c r="M14" s="2">
        <f>[8]المبيعات!$I$28</f>
        <v>1688</v>
      </c>
      <c r="N14" s="3">
        <f t="shared" si="2"/>
        <v>13082</v>
      </c>
      <c r="O14" s="3">
        <f t="shared" si="9"/>
        <v>759.6</v>
      </c>
      <c r="P14" s="3">
        <f>'[8]التمام الصباحي'!$X$29*1000</f>
        <v>0</v>
      </c>
      <c r="Q14" s="2">
        <f>[8]المبيعات!$L$28</f>
        <v>12483</v>
      </c>
      <c r="R14" s="3">
        <f t="shared" si="3"/>
        <v>68656.5</v>
      </c>
      <c r="S14" s="3">
        <f t="shared" si="10"/>
        <v>3245.58</v>
      </c>
      <c r="T14" s="8">
        <f t="shared" si="4"/>
        <v>135286.25</v>
      </c>
      <c r="U14" s="8">
        <f t="shared" si="4"/>
        <v>6623.07</v>
      </c>
      <c r="V14" s="3">
        <f t="shared" si="5"/>
        <v>1565.6575</v>
      </c>
      <c r="W14" s="32">
        <f>[8]المبيعات!$P$28</f>
        <v>1100</v>
      </c>
      <c r="X14" s="12">
        <f t="shared" si="6"/>
        <v>-465.65750000000003</v>
      </c>
      <c r="Z14"/>
    </row>
    <row r="15" spans="1:26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الصباحي'!$F$29*1000</f>
        <v>0</v>
      </c>
      <c r="E15" s="2">
        <f>[9]المبيعات!$C$28</f>
        <v>4235</v>
      </c>
      <c r="F15" s="3">
        <f t="shared" si="0"/>
        <v>23292.5</v>
      </c>
      <c r="G15" s="3">
        <f t="shared" si="7"/>
        <v>1058.75</v>
      </c>
      <c r="H15" s="3">
        <f>'[9]التمام الصباحي'!$L$29*1000</f>
        <v>17000</v>
      </c>
      <c r="I15" s="2">
        <f>[9]المبيعات!$F$28</f>
        <v>8283</v>
      </c>
      <c r="J15" s="3">
        <f t="shared" si="1"/>
        <v>55910.25</v>
      </c>
      <c r="K15" s="3">
        <f t="shared" si="8"/>
        <v>2733.3900000000003</v>
      </c>
      <c r="L15" s="3">
        <f>'[9]التمام الصباحي'!$R$29*1000</f>
        <v>0</v>
      </c>
      <c r="M15" s="2">
        <f>[9]المبيعات!$I$28</f>
        <v>1616</v>
      </c>
      <c r="N15" s="3">
        <f t="shared" si="2"/>
        <v>12524</v>
      </c>
      <c r="O15" s="3">
        <f t="shared" si="9"/>
        <v>727.2</v>
      </c>
      <c r="P15" s="3">
        <f>'[9]التمام الصباحي'!$X$29*1000</f>
        <v>34000</v>
      </c>
      <c r="Q15" s="2">
        <f>[9]المبيعات!$L$28</f>
        <v>13987</v>
      </c>
      <c r="R15" s="3">
        <f t="shared" si="3"/>
        <v>76928.5</v>
      </c>
      <c r="S15" s="3">
        <f t="shared" si="10"/>
        <v>3636.6200000000003</v>
      </c>
      <c r="T15" s="8">
        <f t="shared" si="4"/>
        <v>145362.75</v>
      </c>
      <c r="U15" s="8">
        <f t="shared" si="4"/>
        <v>7097.2100000000009</v>
      </c>
      <c r="V15" s="3">
        <f t="shared" si="5"/>
        <v>1686.5525</v>
      </c>
      <c r="W15" s="32">
        <f>[9]المبيعات!$P$28</f>
        <v>1200</v>
      </c>
      <c r="X15" s="12">
        <f t="shared" si="6"/>
        <v>-486.55250000000001</v>
      </c>
      <c r="Z15"/>
    </row>
    <row r="16" spans="1:26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الصباحي'!$F$29*1000</f>
        <v>0</v>
      </c>
      <c r="E16" s="2">
        <f>[10]المبيعات!$C$28</f>
        <v>3681</v>
      </c>
      <c r="F16" s="3">
        <f t="shared" si="0"/>
        <v>20245.5</v>
      </c>
      <c r="G16" s="3">
        <f t="shared" si="7"/>
        <v>920.25</v>
      </c>
      <c r="H16" s="3">
        <f>'[10]التمام الصباحي'!$L$29*1000</f>
        <v>0</v>
      </c>
      <c r="I16" s="2">
        <f>[10]المبيعات!$F$28</f>
        <v>9266</v>
      </c>
      <c r="J16" s="3">
        <f t="shared" si="1"/>
        <v>62545.5</v>
      </c>
      <c r="K16" s="3">
        <f t="shared" si="8"/>
        <v>3057.78</v>
      </c>
      <c r="L16" s="3">
        <f>'[10]التمام الصباحي'!$R$29*1000</f>
        <v>0</v>
      </c>
      <c r="M16" s="2">
        <f>[10]المبيعات!$I$28</f>
        <v>1058</v>
      </c>
      <c r="N16" s="3">
        <f t="shared" si="2"/>
        <v>8199.5</v>
      </c>
      <c r="O16" s="3">
        <f t="shared" si="9"/>
        <v>476.1</v>
      </c>
      <c r="P16" s="3">
        <f>'[10]التمام الصباحي'!$X$29*1000</f>
        <v>0</v>
      </c>
      <c r="Q16" s="2">
        <f>[10]المبيعات!$L$28</f>
        <v>15203</v>
      </c>
      <c r="R16" s="3">
        <f t="shared" si="3"/>
        <v>83616.5</v>
      </c>
      <c r="S16" s="3">
        <f t="shared" si="10"/>
        <v>3952.78</v>
      </c>
      <c r="T16" s="8">
        <f t="shared" si="4"/>
        <v>154361.5</v>
      </c>
      <c r="U16" s="8">
        <f t="shared" si="4"/>
        <v>7486.66</v>
      </c>
      <c r="V16" s="3">
        <f t="shared" si="5"/>
        <v>1746.07</v>
      </c>
      <c r="W16" s="32">
        <f>[10]المبيعات!$P$28</f>
        <v>1250</v>
      </c>
      <c r="X16" s="12">
        <f t="shared" si="6"/>
        <v>-496.06999999999994</v>
      </c>
      <c r="Z16"/>
    </row>
    <row r="17" spans="1:26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الصباحي'!$F$29*1000</f>
        <v>0</v>
      </c>
      <c r="E17" s="2">
        <f>[11]المبيعات!$C$28</f>
        <v>4567</v>
      </c>
      <c r="F17" s="3">
        <f t="shared" si="0"/>
        <v>25118.5</v>
      </c>
      <c r="G17" s="3">
        <f t="shared" si="7"/>
        <v>1141.75</v>
      </c>
      <c r="H17" s="3">
        <f>'[11]التمام الصباحي'!$L$29*1000</f>
        <v>17000</v>
      </c>
      <c r="I17" s="2">
        <f>[11]المبيعات!$F$28</f>
        <v>9440</v>
      </c>
      <c r="J17" s="3">
        <f t="shared" si="1"/>
        <v>63720</v>
      </c>
      <c r="K17" s="3">
        <f t="shared" si="8"/>
        <v>3115.2000000000003</v>
      </c>
      <c r="L17" s="3">
        <f>'[11]التمام الصباحي'!$R$29*1000</f>
        <v>0</v>
      </c>
      <c r="M17" s="2">
        <f>[11]المبيعات!$I$28</f>
        <v>1823</v>
      </c>
      <c r="N17" s="3">
        <f t="shared" si="2"/>
        <v>14128.25</v>
      </c>
      <c r="O17" s="3">
        <f t="shared" si="9"/>
        <v>820.35</v>
      </c>
      <c r="P17" s="3">
        <f>'[11]التمام الصباحي'!$X$29*1000</f>
        <v>34000</v>
      </c>
      <c r="Q17" s="2">
        <f>[11]المبيعات!$L$28</f>
        <v>16125</v>
      </c>
      <c r="R17" s="3">
        <f t="shared" si="3"/>
        <v>88687.5</v>
      </c>
      <c r="S17" s="3">
        <f t="shared" si="10"/>
        <v>4192.5</v>
      </c>
      <c r="T17" s="8">
        <f t="shared" si="4"/>
        <v>166535.75</v>
      </c>
      <c r="U17" s="8">
        <f t="shared" si="4"/>
        <v>8128.05</v>
      </c>
      <c r="V17" s="3">
        <f t="shared" si="5"/>
        <v>1916.5425</v>
      </c>
      <c r="W17" s="32">
        <f>[11]المبيعات!$P$28</f>
        <v>1300</v>
      </c>
      <c r="X17" s="12">
        <f t="shared" si="6"/>
        <v>-616.54250000000002</v>
      </c>
      <c r="Z17"/>
    </row>
    <row r="18" spans="1:26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الصباحي'!$F$29*1000</f>
        <v>17000</v>
      </c>
      <c r="E18" s="2">
        <f>[12]المبيعات!$C$28</f>
        <v>3843</v>
      </c>
      <c r="F18" s="3">
        <f t="shared" si="0"/>
        <v>21136.5</v>
      </c>
      <c r="G18" s="3">
        <f t="shared" si="7"/>
        <v>960.75</v>
      </c>
      <c r="H18" s="3">
        <f>'[12]التمام الصباحي'!$L$29*1000</f>
        <v>17000</v>
      </c>
      <c r="I18" s="2">
        <f>[12]المبيعات!$F$28</f>
        <v>9160</v>
      </c>
      <c r="J18" s="3">
        <f t="shared" si="1"/>
        <v>61830</v>
      </c>
      <c r="K18" s="3">
        <f t="shared" si="8"/>
        <v>3022.8</v>
      </c>
      <c r="L18" s="3">
        <f>'[12]التمام الصباحي'!$R$29*1000</f>
        <v>0</v>
      </c>
      <c r="M18" s="2">
        <f>[12]المبيعات!$I$28</f>
        <v>1839</v>
      </c>
      <c r="N18" s="3">
        <f t="shared" si="2"/>
        <v>14252.25</v>
      </c>
      <c r="O18" s="3">
        <f t="shared" si="9"/>
        <v>827.55000000000007</v>
      </c>
      <c r="P18" s="3">
        <f>'[12]التمام الصباحي'!$X$29*1000</f>
        <v>17000</v>
      </c>
      <c r="Q18" s="2">
        <f>[12]المبيعات!$L$28</f>
        <v>19006</v>
      </c>
      <c r="R18" s="3">
        <f t="shared" si="3"/>
        <v>104533</v>
      </c>
      <c r="S18" s="3">
        <f t="shared" si="10"/>
        <v>4941.5600000000004</v>
      </c>
      <c r="T18" s="8">
        <f t="shared" si="4"/>
        <v>180615.25</v>
      </c>
      <c r="U18" s="8">
        <f t="shared" si="4"/>
        <v>8791.91</v>
      </c>
      <c r="V18" s="3">
        <f t="shared" si="5"/>
        <v>2017.5174999999999</v>
      </c>
      <c r="W18" s="32">
        <f>[12]المبيعات!$P$28</f>
        <v>1400</v>
      </c>
      <c r="X18" s="12">
        <f t="shared" si="6"/>
        <v>-617.51749999999993</v>
      </c>
      <c r="Z18"/>
    </row>
    <row r="19" spans="1:26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الصباحي'!$F$29*1000</f>
        <v>0</v>
      </c>
      <c r="E19" s="2">
        <f>[13]المبيعات!$C$28</f>
        <v>3762</v>
      </c>
      <c r="F19" s="3">
        <f t="shared" si="0"/>
        <v>20691</v>
      </c>
      <c r="G19" s="3">
        <f t="shared" si="7"/>
        <v>940.5</v>
      </c>
      <c r="H19" s="3">
        <f>'[13]التمام الصباحي'!$L$29*1000</f>
        <v>0</v>
      </c>
      <c r="I19" s="2">
        <f>[13]المبيعات!$F$28</f>
        <v>8533</v>
      </c>
      <c r="J19" s="3">
        <f t="shared" si="1"/>
        <v>57597.75</v>
      </c>
      <c r="K19" s="3">
        <f t="shared" si="8"/>
        <v>2815.8900000000003</v>
      </c>
      <c r="L19" s="3">
        <f>'[13]التمام الصباحي'!$R$29*1000</f>
        <v>0</v>
      </c>
      <c r="M19" s="2">
        <f>[13]المبيعات!$I$28</f>
        <v>1936</v>
      </c>
      <c r="N19" s="3">
        <f t="shared" si="2"/>
        <v>15004</v>
      </c>
      <c r="O19" s="3">
        <f t="shared" si="9"/>
        <v>871.2</v>
      </c>
      <c r="P19" s="3">
        <f>'[13]التمام الصباحي'!$X$29*1000</f>
        <v>0</v>
      </c>
      <c r="Q19" s="2">
        <f>[13]المبيعات!$L$28</f>
        <v>13250</v>
      </c>
      <c r="R19" s="3">
        <f t="shared" si="3"/>
        <v>72875</v>
      </c>
      <c r="S19" s="3">
        <f t="shared" si="10"/>
        <v>3445</v>
      </c>
      <c r="T19" s="8">
        <f t="shared" si="4"/>
        <v>145476.75</v>
      </c>
      <c r="U19" s="8">
        <f t="shared" si="4"/>
        <v>7132.09</v>
      </c>
      <c r="V19" s="3">
        <f t="shared" si="5"/>
        <v>1661.6775</v>
      </c>
      <c r="W19" s="32">
        <f>[13]المبيعات!$P$28</f>
        <v>1100</v>
      </c>
      <c r="X19" s="12">
        <f t="shared" si="6"/>
        <v>-561.67750000000001</v>
      </c>
      <c r="Z19"/>
    </row>
    <row r="20" spans="1:26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الصباحي'!$F$29*1000</f>
        <v>0</v>
      </c>
      <c r="E20" s="2">
        <f>[14]المبيعات!$C$28</f>
        <v>4653</v>
      </c>
      <c r="F20" s="3">
        <f t="shared" si="0"/>
        <v>25591.5</v>
      </c>
      <c r="G20" s="3">
        <f t="shared" si="7"/>
        <v>1163.25</v>
      </c>
      <c r="H20" s="3">
        <f>'[14]التمام الصباحي'!$L$29*1000</f>
        <v>17000</v>
      </c>
      <c r="I20" s="2">
        <f>[14]المبيعات!$F$28</f>
        <v>10934</v>
      </c>
      <c r="J20" s="3">
        <f t="shared" si="1"/>
        <v>73804.5</v>
      </c>
      <c r="K20" s="3">
        <f t="shared" si="8"/>
        <v>3608.2200000000003</v>
      </c>
      <c r="L20" s="3">
        <f>'[14]التمام الصباحي'!$R$29*1000</f>
        <v>0</v>
      </c>
      <c r="M20" s="2">
        <f>[14]المبيعات!$I$28</f>
        <v>2254</v>
      </c>
      <c r="N20" s="3">
        <f t="shared" si="2"/>
        <v>17468.5</v>
      </c>
      <c r="O20" s="3">
        <f t="shared" si="9"/>
        <v>1014.3000000000001</v>
      </c>
      <c r="P20" s="3">
        <f>'[14]التمام الصباحي'!$X$29*1000</f>
        <v>34000</v>
      </c>
      <c r="Q20" s="2">
        <f>[14]المبيعات!$L$28</f>
        <v>15441</v>
      </c>
      <c r="R20" s="3">
        <f t="shared" si="3"/>
        <v>84925.5</v>
      </c>
      <c r="S20" s="3">
        <f t="shared" si="10"/>
        <v>4014.6600000000003</v>
      </c>
      <c r="T20" s="8">
        <f t="shared" si="4"/>
        <v>176198.5</v>
      </c>
      <c r="U20" s="8">
        <f t="shared" si="4"/>
        <v>8637.18</v>
      </c>
      <c r="V20" s="3">
        <f t="shared" si="5"/>
        <v>2017.9</v>
      </c>
      <c r="W20" s="32">
        <f>[14]المبيعات!$P$28</f>
        <v>1350</v>
      </c>
      <c r="X20" s="12">
        <f t="shared" si="6"/>
        <v>-667.90000000000009</v>
      </c>
      <c r="Z20"/>
    </row>
    <row r="21" spans="1:26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الصباحي'!$F$29*1000</f>
        <v>0</v>
      </c>
      <c r="E21" s="2">
        <f>[15]المبيعات!$C$28</f>
        <v>3336</v>
      </c>
      <c r="F21" s="3">
        <f t="shared" si="0"/>
        <v>18348</v>
      </c>
      <c r="G21" s="3">
        <f t="shared" si="7"/>
        <v>834</v>
      </c>
      <c r="H21" s="3">
        <f>'[15]التمام الصباحي'!$L$29*1000</f>
        <v>0</v>
      </c>
      <c r="I21" s="2">
        <f>[15]المبيعات!$F$28</f>
        <v>6694</v>
      </c>
      <c r="J21" s="3">
        <f t="shared" si="1"/>
        <v>45184.5</v>
      </c>
      <c r="K21" s="3">
        <f t="shared" si="8"/>
        <v>2209.02</v>
      </c>
      <c r="L21" s="3">
        <f>'[15]التمام الصباحي'!$R$29*1000</f>
        <v>0</v>
      </c>
      <c r="M21" s="2">
        <f>[15]المبيعات!$I$28</f>
        <v>1926</v>
      </c>
      <c r="N21" s="3">
        <f t="shared" si="2"/>
        <v>14926.5</v>
      </c>
      <c r="O21" s="3">
        <f t="shared" si="9"/>
        <v>866.7</v>
      </c>
      <c r="P21" s="3">
        <f>'[15]التمام الصباحي'!$X$29*1000</f>
        <v>0</v>
      </c>
      <c r="Q21" s="2">
        <f>[15]المبيعات!$L$28</f>
        <v>11752</v>
      </c>
      <c r="R21" s="3">
        <f t="shared" si="3"/>
        <v>64636</v>
      </c>
      <c r="S21" s="3">
        <f t="shared" si="10"/>
        <v>3055.52</v>
      </c>
      <c r="T21" s="8">
        <f t="shared" si="4"/>
        <v>124747</v>
      </c>
      <c r="U21" s="8">
        <f t="shared" si="4"/>
        <v>6131.24</v>
      </c>
      <c r="V21" s="3">
        <f t="shared" si="5"/>
        <v>1430.95</v>
      </c>
      <c r="W21" s="32">
        <f>[15]المبيعات!$P$28</f>
        <v>1000</v>
      </c>
      <c r="X21" s="12">
        <f t="shared" si="6"/>
        <v>-430.95000000000005</v>
      </c>
      <c r="Z21"/>
    </row>
    <row r="22" spans="1:26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الصباحي'!$F$29*1000</f>
        <v>17000</v>
      </c>
      <c r="E22" s="2">
        <f>[16]المبيعات!$C$28</f>
        <v>3894</v>
      </c>
      <c r="F22" s="3">
        <f t="shared" si="0"/>
        <v>21417</v>
      </c>
      <c r="G22" s="3">
        <f t="shared" si="7"/>
        <v>973.5</v>
      </c>
      <c r="H22" s="3">
        <f>'[16]التمام الصباحي'!$L$29*1000</f>
        <v>0</v>
      </c>
      <c r="I22" s="2">
        <f>[16]المبيعات!$F$28</f>
        <v>8291</v>
      </c>
      <c r="J22" s="3">
        <f t="shared" si="1"/>
        <v>55964.25</v>
      </c>
      <c r="K22" s="3">
        <f t="shared" si="8"/>
        <v>2736.03</v>
      </c>
      <c r="L22" s="3">
        <f>'[16]التمام الصباحي'!$R$29*1000</f>
        <v>17000</v>
      </c>
      <c r="M22" s="2">
        <f>[16]المبيعات!$I$28</f>
        <v>1430</v>
      </c>
      <c r="N22" s="3">
        <f t="shared" si="2"/>
        <v>11082.5</v>
      </c>
      <c r="O22" s="3">
        <f t="shared" si="9"/>
        <v>643.5</v>
      </c>
      <c r="P22" s="3">
        <f>'[16]التمام الصباحي'!$X$29*1000</f>
        <v>17000</v>
      </c>
      <c r="Q22" s="2">
        <f>[16]المبيعات!$L$28</f>
        <v>14895</v>
      </c>
      <c r="R22" s="3">
        <f t="shared" si="3"/>
        <v>81922.5</v>
      </c>
      <c r="S22" s="3">
        <f t="shared" si="10"/>
        <v>3872.7000000000003</v>
      </c>
      <c r="T22" s="8">
        <f t="shared" si="4"/>
        <v>148969.25</v>
      </c>
      <c r="U22" s="8">
        <f t="shared" si="4"/>
        <v>7252.2300000000005</v>
      </c>
      <c r="V22" s="3">
        <f t="shared" si="5"/>
        <v>1703.8625</v>
      </c>
      <c r="W22" s="32">
        <f>[16]المبيعات!$P$28</f>
        <v>1200</v>
      </c>
      <c r="X22" s="12">
        <f t="shared" si="6"/>
        <v>-503.86249999999995</v>
      </c>
      <c r="Z22"/>
    </row>
    <row r="23" spans="1:26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الصباحي'!$F$29*1000</f>
        <v>0</v>
      </c>
      <c r="E23" s="2">
        <f>[17]المبيعات!$C$28</f>
        <v>3840</v>
      </c>
      <c r="F23" s="3">
        <f t="shared" si="0"/>
        <v>21120</v>
      </c>
      <c r="G23" s="3">
        <f t="shared" si="7"/>
        <v>960</v>
      </c>
      <c r="H23" s="3">
        <f>'[17]التمام الصباحي'!$L$29*1000</f>
        <v>0</v>
      </c>
      <c r="I23" s="2">
        <f>[17]المبيعات!$F$28</f>
        <v>7969</v>
      </c>
      <c r="J23" s="3">
        <f t="shared" si="1"/>
        <v>53790.75</v>
      </c>
      <c r="K23" s="3">
        <f t="shared" si="8"/>
        <v>2629.77</v>
      </c>
      <c r="L23" s="3">
        <f>'[17]التمام الصباحي'!$R$29*1000</f>
        <v>0</v>
      </c>
      <c r="M23" s="2">
        <f>[17]المبيعات!$I$28</f>
        <v>1758</v>
      </c>
      <c r="N23" s="3">
        <f t="shared" si="2"/>
        <v>13624.5</v>
      </c>
      <c r="O23" s="3">
        <f t="shared" si="9"/>
        <v>791.1</v>
      </c>
      <c r="P23" s="3">
        <f>'[17]التمام الصباحي'!$X$29*1000</f>
        <v>0</v>
      </c>
      <c r="Q23" s="2">
        <f>[17]المبيعات!$L$28</f>
        <v>14267</v>
      </c>
      <c r="R23" s="3">
        <f t="shared" si="3"/>
        <v>78468.5</v>
      </c>
      <c r="S23" s="3">
        <f t="shared" si="10"/>
        <v>3709.42</v>
      </c>
      <c r="T23" s="8">
        <f t="shared" si="4"/>
        <v>145883.75</v>
      </c>
      <c r="U23" s="8">
        <f t="shared" si="4"/>
        <v>7130.29</v>
      </c>
      <c r="V23" s="3">
        <f t="shared" si="5"/>
        <v>1670.0374999999999</v>
      </c>
      <c r="W23" s="32">
        <f>[17]المبيعات!$P$28</f>
        <v>1100</v>
      </c>
      <c r="X23" s="12">
        <f t="shared" si="6"/>
        <v>-570.03749999999991</v>
      </c>
      <c r="Z23"/>
    </row>
    <row r="24" spans="1:26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الصباحي'!$F$29*1000</f>
        <v>0</v>
      </c>
      <c r="E24" s="3">
        <f>[18]المبيعات!$C$28</f>
        <v>4011</v>
      </c>
      <c r="F24" s="3">
        <f>E24*5.5</f>
        <v>22060.5</v>
      </c>
      <c r="G24" s="3">
        <f t="shared" si="7"/>
        <v>1002.75</v>
      </c>
      <c r="H24" s="3">
        <f>'[18]التمام الصباحي'!$L$29*1000</f>
        <v>17000</v>
      </c>
      <c r="I24" s="3">
        <f>[18]المبيعات!$F$28</f>
        <v>8323</v>
      </c>
      <c r="J24" s="3">
        <f>I24*6.75</f>
        <v>56180.25</v>
      </c>
      <c r="K24" s="3">
        <f t="shared" si="8"/>
        <v>2746.59</v>
      </c>
      <c r="L24" s="3">
        <f>'[18]التمام الصباحي'!$R$29*1000</f>
        <v>0</v>
      </c>
      <c r="M24" s="3">
        <f>[18]المبيعات!$I$28</f>
        <v>1619</v>
      </c>
      <c r="N24" s="3">
        <f>M24*7.75</f>
        <v>12547.25</v>
      </c>
      <c r="O24" s="3">
        <f t="shared" si="9"/>
        <v>728.55000000000007</v>
      </c>
      <c r="P24" s="3">
        <f>'[18]التمام الصباحي'!$X$29*1000</f>
        <v>34000</v>
      </c>
      <c r="Q24" s="3">
        <f>[18]المبيعات!$L$28</f>
        <v>14128</v>
      </c>
      <c r="R24" s="3">
        <f>Q24*5.5</f>
        <v>77704</v>
      </c>
      <c r="S24" s="3">
        <f t="shared" si="10"/>
        <v>3673.28</v>
      </c>
      <c r="T24" s="8">
        <f t="shared" si="4"/>
        <v>146431.5</v>
      </c>
      <c r="U24" s="8">
        <f t="shared" si="4"/>
        <v>7148.42</v>
      </c>
      <c r="V24" s="3">
        <f>(F24+J24+N24+R24)/100</f>
        <v>1684.92</v>
      </c>
      <c r="W24" s="32">
        <f>[18]المبيعات!$P$28</f>
        <v>1100</v>
      </c>
      <c r="X24" s="12">
        <f t="shared" si="6"/>
        <v>-584.92000000000007</v>
      </c>
      <c r="Z24"/>
    </row>
    <row r="25" spans="1:26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الصباحي'!$F$29*1000</f>
        <v>0</v>
      </c>
      <c r="E25" s="3">
        <f>[19]المبيعات!$C$28</f>
        <v>4019</v>
      </c>
      <c r="F25" s="3">
        <f t="shared" ref="F25:F38" si="11">E25*5.5</f>
        <v>22104.5</v>
      </c>
      <c r="G25" s="3">
        <f t="shared" si="7"/>
        <v>1004.75</v>
      </c>
      <c r="H25" s="3">
        <f>'[19]التمام الصباحي'!$L$29*1000</f>
        <v>0</v>
      </c>
      <c r="I25" s="3">
        <f>[19]المبيعات!$F$28</f>
        <v>9298</v>
      </c>
      <c r="J25" s="3">
        <f t="shared" ref="J25:J38" si="12">I25*6.75</f>
        <v>62761.5</v>
      </c>
      <c r="K25" s="3">
        <f t="shared" si="8"/>
        <v>3068.34</v>
      </c>
      <c r="L25" s="3">
        <f>'[19]التمام الصباحي'!$R$29*1000</f>
        <v>0</v>
      </c>
      <c r="M25" s="3">
        <f>[19]المبيعات!$I$28</f>
        <v>1407</v>
      </c>
      <c r="N25" s="3">
        <f t="shared" ref="N25:N38" si="13">M25*7.75</f>
        <v>10904.25</v>
      </c>
      <c r="O25" s="3">
        <f t="shared" si="9"/>
        <v>633.15</v>
      </c>
      <c r="P25" s="3">
        <f>'[19]التمام الصباحي'!$X$29*1000</f>
        <v>0</v>
      </c>
      <c r="Q25" s="3">
        <f>[19]المبيعات!$L$28</f>
        <v>14851</v>
      </c>
      <c r="R25" s="3">
        <f t="shared" ref="R25:R38" si="14">Q25*5.5</f>
        <v>81680.5</v>
      </c>
      <c r="S25" s="3">
        <f t="shared" si="10"/>
        <v>3861.26</v>
      </c>
      <c r="T25" s="8">
        <f t="shared" si="4"/>
        <v>155346.25</v>
      </c>
      <c r="U25" s="8">
        <f t="shared" si="4"/>
        <v>7562.75</v>
      </c>
      <c r="V25" s="3">
        <f t="shared" ref="V25:V38" si="15">(F25+J25+N25+R25)/100</f>
        <v>1774.5074999999999</v>
      </c>
      <c r="W25" s="32">
        <f>[19]المبيعات!$P$28</f>
        <v>1150</v>
      </c>
      <c r="X25" s="12">
        <f t="shared" si="6"/>
        <v>-624.50749999999994</v>
      </c>
      <c r="Z25"/>
    </row>
    <row r="26" spans="1:26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الصباحي'!$F$29*1000</f>
        <v>17000</v>
      </c>
      <c r="E26" s="3">
        <f>[20]المبيعات!$C$28</f>
        <v>4361</v>
      </c>
      <c r="F26" s="3">
        <f t="shared" si="11"/>
        <v>23985.5</v>
      </c>
      <c r="G26" s="3">
        <f t="shared" si="7"/>
        <v>1090.25</v>
      </c>
      <c r="H26" s="3">
        <f>'[20]التمام الصباحي'!$L$29*1000</f>
        <v>34000</v>
      </c>
      <c r="I26" s="3">
        <f>[20]المبيعات!$F$28</f>
        <v>9750</v>
      </c>
      <c r="J26" s="3">
        <f t="shared" si="12"/>
        <v>65812.5</v>
      </c>
      <c r="K26" s="3">
        <f t="shared" si="8"/>
        <v>3217.5</v>
      </c>
      <c r="L26" s="3">
        <f>'[20]التمام الصباحي'!$R$29*1000</f>
        <v>0</v>
      </c>
      <c r="M26" s="3">
        <f>[20]المبيعات!$I$28</f>
        <v>1617</v>
      </c>
      <c r="N26" s="3">
        <f t="shared" si="13"/>
        <v>12531.75</v>
      </c>
      <c r="O26" s="3">
        <f t="shared" si="9"/>
        <v>727.65</v>
      </c>
      <c r="P26" s="3">
        <f>'[20]التمام الصباحي'!$X$29*1000</f>
        <v>0</v>
      </c>
      <c r="Q26" s="3">
        <f>[20]المبيعات!$L$28</f>
        <v>18026</v>
      </c>
      <c r="R26" s="3">
        <f t="shared" si="14"/>
        <v>99143</v>
      </c>
      <c r="S26" s="3">
        <f t="shared" si="10"/>
        <v>4686.76</v>
      </c>
      <c r="T26" s="8">
        <f t="shared" si="4"/>
        <v>177487.25</v>
      </c>
      <c r="U26" s="8">
        <f t="shared" si="4"/>
        <v>8631.91</v>
      </c>
      <c r="V26" s="3">
        <f t="shared" si="15"/>
        <v>2014.7275</v>
      </c>
      <c r="W26" s="32">
        <f>[20]المبيعات!$P$28</f>
        <v>1300</v>
      </c>
      <c r="X26" s="12">
        <f t="shared" si="6"/>
        <v>-714.72749999999996</v>
      </c>
      <c r="Z26"/>
    </row>
    <row r="27" spans="1:26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الصباحي'!$F$29*1000</f>
        <v>0</v>
      </c>
      <c r="E27" s="3">
        <f>[21]المبيعات!$C$28</f>
        <v>4222</v>
      </c>
      <c r="F27" s="3">
        <f t="shared" si="11"/>
        <v>23221</v>
      </c>
      <c r="G27" s="3">
        <f t="shared" si="7"/>
        <v>1055.5</v>
      </c>
      <c r="H27" s="3">
        <f>'[21]التمام الصباحي'!$L$29*1000</f>
        <v>0</v>
      </c>
      <c r="I27" s="3">
        <f>[21]المبيعات!$F$28</f>
        <v>10609</v>
      </c>
      <c r="J27" s="3">
        <f t="shared" si="12"/>
        <v>71610.75</v>
      </c>
      <c r="K27" s="3">
        <f t="shared" si="8"/>
        <v>3500.9700000000003</v>
      </c>
      <c r="L27" s="3">
        <f>'[21]التمام الصباحي'!$R$29*1000</f>
        <v>0</v>
      </c>
      <c r="M27" s="3">
        <f>[21]المبيعات!$I$28</f>
        <v>1898</v>
      </c>
      <c r="N27" s="3">
        <f t="shared" si="13"/>
        <v>14709.5</v>
      </c>
      <c r="O27" s="3">
        <f t="shared" si="9"/>
        <v>854.1</v>
      </c>
      <c r="P27" s="3">
        <f>'[21]التمام الصباحي'!$X$29*1000</f>
        <v>51000</v>
      </c>
      <c r="Q27" s="3">
        <f>[21]المبيعات!$L$28</f>
        <v>16894</v>
      </c>
      <c r="R27" s="3">
        <f t="shared" si="14"/>
        <v>92917</v>
      </c>
      <c r="S27" s="3">
        <f t="shared" si="10"/>
        <v>4392.4400000000005</v>
      </c>
      <c r="T27" s="8">
        <f t="shared" si="4"/>
        <v>179237.25</v>
      </c>
      <c r="U27" s="8">
        <f t="shared" si="4"/>
        <v>8747.510000000002</v>
      </c>
      <c r="V27" s="3">
        <f t="shared" si="15"/>
        <v>2024.5825</v>
      </c>
      <c r="W27" s="32">
        <f>[21]المبيعات!$P$28</f>
        <v>1350</v>
      </c>
      <c r="X27" s="12">
        <f t="shared" si="6"/>
        <v>-674.58249999999998</v>
      </c>
      <c r="Z27"/>
    </row>
    <row r="28" spans="1:26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الصباحي'!$F$29*1000</f>
        <v>0</v>
      </c>
      <c r="E28" s="3">
        <f>[22]المبيعات!$C$28</f>
        <v>3800</v>
      </c>
      <c r="F28" s="3">
        <f t="shared" si="11"/>
        <v>20900</v>
      </c>
      <c r="G28" s="3">
        <f t="shared" si="7"/>
        <v>950</v>
      </c>
      <c r="H28" s="3">
        <f>'[22]التمام الصباحي'!$L$29*1000</f>
        <v>0</v>
      </c>
      <c r="I28" s="3">
        <f>[22]المبيعات!$F$28</f>
        <v>7870</v>
      </c>
      <c r="J28" s="3">
        <f t="shared" si="12"/>
        <v>53122.5</v>
      </c>
      <c r="K28" s="3">
        <f t="shared" si="8"/>
        <v>2597.1</v>
      </c>
      <c r="L28" s="3">
        <f>'[22]التمام الصباحي'!$R$29*1000</f>
        <v>0</v>
      </c>
      <c r="M28" s="3">
        <f>[22]المبيعات!$I$28</f>
        <v>1368</v>
      </c>
      <c r="N28" s="3">
        <f t="shared" si="13"/>
        <v>10602</v>
      </c>
      <c r="O28" s="3">
        <f t="shared" si="9"/>
        <v>615.6</v>
      </c>
      <c r="P28" s="3">
        <f>'[22]التمام الصباحي'!$X$29*1000</f>
        <v>0</v>
      </c>
      <c r="Q28" s="3">
        <f>[22]المبيعات!$L$28</f>
        <v>10123</v>
      </c>
      <c r="R28" s="3">
        <f t="shared" si="14"/>
        <v>55676.5</v>
      </c>
      <c r="S28" s="3">
        <f t="shared" si="10"/>
        <v>2631.98</v>
      </c>
      <c r="T28" s="8">
        <f t="shared" si="4"/>
        <v>119401</v>
      </c>
      <c r="U28" s="8">
        <f t="shared" si="4"/>
        <v>5844.68</v>
      </c>
      <c r="V28" s="3">
        <f t="shared" si="15"/>
        <v>1403.01</v>
      </c>
      <c r="W28" s="32">
        <f>[22]المبيعات!$P$28</f>
        <v>1000</v>
      </c>
      <c r="X28" s="12">
        <f t="shared" si="6"/>
        <v>-403.01</v>
      </c>
      <c r="Z28"/>
    </row>
    <row r="29" spans="1:26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الصباحي'!$F$29*1000</f>
        <v>0</v>
      </c>
      <c r="E29" s="3">
        <f>[23]المبيعات!$C$28</f>
        <v>3653</v>
      </c>
      <c r="F29" s="3">
        <f t="shared" si="11"/>
        <v>20091.5</v>
      </c>
      <c r="G29" s="3">
        <f t="shared" si="7"/>
        <v>913.25</v>
      </c>
      <c r="H29" s="3">
        <f>'[23]التمام الصباحي'!$L$29*1000</f>
        <v>17000</v>
      </c>
      <c r="I29" s="3">
        <f>[23]المبيعات!$F$28</f>
        <v>8392</v>
      </c>
      <c r="J29" s="3">
        <f t="shared" si="12"/>
        <v>56646</v>
      </c>
      <c r="K29" s="3">
        <f t="shared" si="8"/>
        <v>2769.36</v>
      </c>
      <c r="L29" s="3">
        <f>'[23]التمام الصباحي'!$R$29*1000</f>
        <v>0</v>
      </c>
      <c r="M29" s="3">
        <f>[23]المبيعات!$I$28</f>
        <v>1257</v>
      </c>
      <c r="N29" s="3">
        <f t="shared" si="13"/>
        <v>9741.75</v>
      </c>
      <c r="O29" s="3">
        <f t="shared" si="9"/>
        <v>565.65</v>
      </c>
      <c r="P29" s="3">
        <f>'[23]التمام الصباحي'!$X$29*1000</f>
        <v>34000</v>
      </c>
      <c r="Q29" s="3">
        <f>[23]المبيعات!$L$28</f>
        <v>16405</v>
      </c>
      <c r="R29" s="3">
        <f t="shared" si="14"/>
        <v>90227.5</v>
      </c>
      <c r="S29" s="3">
        <f t="shared" si="10"/>
        <v>4265.3</v>
      </c>
      <c r="T29" s="8">
        <f t="shared" si="4"/>
        <v>156615.25</v>
      </c>
      <c r="U29" s="8">
        <f t="shared" si="4"/>
        <v>7600.31</v>
      </c>
      <c r="V29" s="3">
        <f t="shared" si="15"/>
        <v>1767.0675000000001</v>
      </c>
      <c r="W29" s="32">
        <f>[23]المبيعات!$P$28</f>
        <v>1150</v>
      </c>
      <c r="X29" s="12">
        <f t="shared" si="6"/>
        <v>-617.06750000000011</v>
      </c>
      <c r="Z29"/>
    </row>
    <row r="30" spans="1:26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الصباحي'!$F$29*1000</f>
        <v>17000</v>
      </c>
      <c r="E30" s="3">
        <f>[24]المبيعات!$C$28</f>
        <v>3842</v>
      </c>
      <c r="F30" s="3">
        <f t="shared" si="11"/>
        <v>21131</v>
      </c>
      <c r="G30" s="3">
        <f t="shared" si="7"/>
        <v>960.5</v>
      </c>
      <c r="H30" s="3">
        <f>'[24]التمام الصباحي'!$L$29*1000</f>
        <v>17000</v>
      </c>
      <c r="I30" s="3">
        <f>[24]المبيعات!$F$28</f>
        <v>8703</v>
      </c>
      <c r="J30" s="3">
        <f t="shared" si="12"/>
        <v>58745.25</v>
      </c>
      <c r="K30" s="3">
        <f t="shared" si="8"/>
        <v>2871.9900000000002</v>
      </c>
      <c r="L30" s="3">
        <f>'[24]التمام الصباحي'!$R$29*1000</f>
        <v>0</v>
      </c>
      <c r="M30" s="3">
        <f>[24]المبيعات!$I$28</f>
        <v>1783</v>
      </c>
      <c r="N30" s="3">
        <f t="shared" si="13"/>
        <v>13818.25</v>
      </c>
      <c r="O30" s="3">
        <f t="shared" si="9"/>
        <v>802.35</v>
      </c>
      <c r="P30" s="3">
        <f>'[24]التمام الصباحي'!$X$29*1000</f>
        <v>17000</v>
      </c>
      <c r="Q30" s="3">
        <f>[24]المبيعات!$L$28</f>
        <v>16546</v>
      </c>
      <c r="R30" s="3">
        <f t="shared" si="14"/>
        <v>91003</v>
      </c>
      <c r="S30" s="3">
        <f t="shared" si="10"/>
        <v>4301.96</v>
      </c>
      <c r="T30" s="8">
        <f t="shared" si="4"/>
        <v>163566.5</v>
      </c>
      <c r="U30" s="8">
        <f t="shared" si="4"/>
        <v>7976.3</v>
      </c>
      <c r="V30" s="3">
        <f t="shared" si="15"/>
        <v>1846.9749999999999</v>
      </c>
      <c r="W30" s="32">
        <f>[24]المبيعات!$P$28</f>
        <v>1150</v>
      </c>
      <c r="X30" s="12">
        <f t="shared" si="6"/>
        <v>-696.97499999999991</v>
      </c>
      <c r="Z30"/>
    </row>
    <row r="31" spans="1:26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الصباحي'!$F$29*1000</f>
        <v>0</v>
      </c>
      <c r="E31" s="3">
        <f>[25]المبيعات!$C$28</f>
        <v>4031</v>
      </c>
      <c r="F31" s="3">
        <f t="shared" si="11"/>
        <v>22170.5</v>
      </c>
      <c r="G31" s="3">
        <f t="shared" si="7"/>
        <v>1007.75</v>
      </c>
      <c r="H31" s="3">
        <f>'[25]التمام الصباحي'!$L$29*1000</f>
        <v>0</v>
      </c>
      <c r="I31" s="3">
        <f>[25]المبيعات!$F$28</f>
        <v>7843</v>
      </c>
      <c r="J31" s="3">
        <f t="shared" si="12"/>
        <v>52940.25</v>
      </c>
      <c r="K31" s="3">
        <f t="shared" si="8"/>
        <v>2588.19</v>
      </c>
      <c r="L31" s="3">
        <f>'[25]التمام الصباحي'!$R$29*1000</f>
        <v>0</v>
      </c>
      <c r="M31" s="3">
        <f>[25]المبيعات!$I$28</f>
        <v>1339</v>
      </c>
      <c r="N31" s="3">
        <f t="shared" si="13"/>
        <v>10377.25</v>
      </c>
      <c r="O31" s="3">
        <f t="shared" si="9"/>
        <v>602.55000000000007</v>
      </c>
      <c r="P31" s="3">
        <f>'[25]التمام الصباحي'!$X$29*1000</f>
        <v>0</v>
      </c>
      <c r="Q31" s="3">
        <f>[25]المبيعات!$L$28</f>
        <v>16642</v>
      </c>
      <c r="R31" s="3">
        <f t="shared" si="14"/>
        <v>91531</v>
      </c>
      <c r="S31" s="3">
        <f t="shared" si="10"/>
        <v>4326.92</v>
      </c>
      <c r="T31" s="8">
        <f t="shared" si="4"/>
        <v>154848.5</v>
      </c>
      <c r="U31" s="8">
        <f t="shared" si="4"/>
        <v>7517.66</v>
      </c>
      <c r="V31" s="3">
        <f t="shared" si="15"/>
        <v>1770.19</v>
      </c>
      <c r="W31" s="32">
        <f>[25]المبيعات!$P$28</f>
        <v>1100</v>
      </c>
      <c r="X31" s="12">
        <f t="shared" si="6"/>
        <v>-670.19</v>
      </c>
      <c r="Z31"/>
    </row>
    <row r="32" spans="1:26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الصباحي'!$F$29*1000</f>
        <v>0</v>
      </c>
      <c r="E32" s="3">
        <f>[26]المبيعات!$C$28</f>
        <v>3644</v>
      </c>
      <c r="F32" s="3">
        <f t="shared" si="11"/>
        <v>20042</v>
      </c>
      <c r="G32" s="3">
        <f t="shared" si="7"/>
        <v>911</v>
      </c>
      <c r="H32" s="3">
        <f>'[26]التمام الصباحي'!$L$29*1000</f>
        <v>17000</v>
      </c>
      <c r="I32" s="3">
        <f>[26]المبيعات!$F$28</f>
        <v>8089</v>
      </c>
      <c r="J32" s="3">
        <f t="shared" si="12"/>
        <v>54600.75</v>
      </c>
      <c r="K32" s="3">
        <f t="shared" si="8"/>
        <v>2669.3700000000003</v>
      </c>
      <c r="L32" s="3">
        <f>'[26]التمام الصباحي'!$R$29*1000</f>
        <v>17000</v>
      </c>
      <c r="M32" s="3">
        <f>[26]المبيعات!$I$28</f>
        <v>1564</v>
      </c>
      <c r="N32" s="3">
        <f t="shared" si="13"/>
        <v>12121</v>
      </c>
      <c r="O32" s="3">
        <f t="shared" si="9"/>
        <v>703.80000000000007</v>
      </c>
      <c r="P32" s="3">
        <f>'[26]التمام الصباحي'!$X$29*1000</f>
        <v>17000</v>
      </c>
      <c r="Q32" s="3">
        <f>[26]المبيعات!$L$28</f>
        <v>15672</v>
      </c>
      <c r="R32" s="3">
        <f t="shared" si="14"/>
        <v>86196</v>
      </c>
      <c r="S32" s="3">
        <f t="shared" si="10"/>
        <v>4074.7200000000003</v>
      </c>
      <c r="T32" s="8">
        <f t="shared" si="4"/>
        <v>152917.75</v>
      </c>
      <c r="U32" s="8">
        <f t="shared" si="4"/>
        <v>7447.8900000000012</v>
      </c>
      <c r="V32" s="3">
        <f t="shared" si="15"/>
        <v>1729.5975000000001</v>
      </c>
      <c r="W32" s="32">
        <f>[26]المبيعات!$P$28</f>
        <v>1050</v>
      </c>
      <c r="X32" s="12">
        <f t="shared" si="6"/>
        <v>-679.59750000000008</v>
      </c>
      <c r="Z32"/>
    </row>
    <row r="33" spans="1:26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الصباحي'!$F$29*1000</f>
        <v>0</v>
      </c>
      <c r="E33" s="3">
        <f>[27]المبيعات!$C$28</f>
        <v>4209</v>
      </c>
      <c r="F33" s="3">
        <f t="shared" si="11"/>
        <v>23149.5</v>
      </c>
      <c r="G33" s="3">
        <f t="shared" si="7"/>
        <v>1052.25</v>
      </c>
      <c r="H33" s="3">
        <f>'[27]التمام الصباحي'!$L$29*1000</f>
        <v>0</v>
      </c>
      <c r="I33" s="3">
        <f>[27]المبيعات!$F$28</f>
        <v>8170</v>
      </c>
      <c r="J33" s="3">
        <f t="shared" si="12"/>
        <v>55147.5</v>
      </c>
      <c r="K33" s="3">
        <f t="shared" si="8"/>
        <v>2696.1</v>
      </c>
      <c r="L33" s="3">
        <f>'[27]التمام الصباحي'!$R$29*1000</f>
        <v>0</v>
      </c>
      <c r="M33" s="3">
        <f>[27]المبيعات!$I$28</f>
        <v>1707</v>
      </c>
      <c r="N33" s="3">
        <f t="shared" si="13"/>
        <v>13229.25</v>
      </c>
      <c r="O33" s="3">
        <f t="shared" si="9"/>
        <v>768.15</v>
      </c>
      <c r="P33" s="3">
        <f>'[27]التمام الصباحي'!$X$29*1000</f>
        <v>0</v>
      </c>
      <c r="Q33" s="3">
        <f>[27]المبيعات!$L$28</f>
        <v>14635</v>
      </c>
      <c r="R33" s="3">
        <f t="shared" si="14"/>
        <v>80492.5</v>
      </c>
      <c r="S33" s="3">
        <f t="shared" si="10"/>
        <v>3805.1</v>
      </c>
      <c r="T33" s="8">
        <f t="shared" si="4"/>
        <v>148869.25</v>
      </c>
      <c r="U33" s="8">
        <f t="shared" si="4"/>
        <v>7269.35</v>
      </c>
      <c r="V33" s="3">
        <f t="shared" si="15"/>
        <v>1720.1875</v>
      </c>
      <c r="W33" s="32">
        <f>[27]المبيعات!$P$28</f>
        <v>1225</v>
      </c>
      <c r="X33" s="12">
        <f t="shared" si="6"/>
        <v>-495.1875</v>
      </c>
      <c r="Z33"/>
    </row>
    <row r="34" spans="1:26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الصباحي'!$F$29*1000</f>
        <v>0</v>
      </c>
      <c r="E34" s="3">
        <f>[28]المبيعات!$C$28</f>
        <v>4466</v>
      </c>
      <c r="F34" s="3">
        <f t="shared" si="11"/>
        <v>24563</v>
      </c>
      <c r="G34" s="3">
        <f t="shared" si="7"/>
        <v>1116.5</v>
      </c>
      <c r="H34" s="3">
        <f>'[28]التمام الصباحي'!$L$29*1000</f>
        <v>17000</v>
      </c>
      <c r="I34" s="3">
        <f>[28]المبيعات!$F$28</f>
        <v>9677</v>
      </c>
      <c r="J34" s="3">
        <f t="shared" si="12"/>
        <v>65319.75</v>
      </c>
      <c r="K34" s="3">
        <f t="shared" si="8"/>
        <v>3193.4100000000003</v>
      </c>
      <c r="L34" s="3">
        <f>'[28]التمام الصباحي'!$R$29*1000</f>
        <v>0</v>
      </c>
      <c r="M34" s="3">
        <f>[28]المبيعات!$I$28</f>
        <v>1671</v>
      </c>
      <c r="N34" s="3">
        <f t="shared" si="13"/>
        <v>12950.25</v>
      </c>
      <c r="O34" s="3">
        <f t="shared" si="9"/>
        <v>751.95</v>
      </c>
      <c r="P34" s="3">
        <f>'[28]التمام الصباحي'!$X$29*1000</f>
        <v>34000</v>
      </c>
      <c r="Q34" s="3">
        <f>[28]المبيعات!$L$28</f>
        <v>14067</v>
      </c>
      <c r="R34" s="3">
        <f t="shared" si="14"/>
        <v>77368.5</v>
      </c>
      <c r="S34" s="3">
        <f t="shared" si="10"/>
        <v>3657.42</v>
      </c>
      <c r="T34" s="8">
        <f t="shared" si="4"/>
        <v>155638.5</v>
      </c>
      <c r="U34" s="8">
        <f t="shared" si="4"/>
        <v>7602.7800000000007</v>
      </c>
      <c r="V34" s="3">
        <f t="shared" si="15"/>
        <v>1802.0150000000001</v>
      </c>
      <c r="W34" s="32">
        <f>[28]المبيعات!$P$28</f>
        <v>1150</v>
      </c>
      <c r="X34" s="12">
        <f t="shared" si="6"/>
        <v>-652.0150000000001</v>
      </c>
      <c r="Z34"/>
    </row>
    <row r="35" spans="1:26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الصباحي'!$F$29*1000</f>
        <v>0</v>
      </c>
      <c r="E35" s="3">
        <f>[29]المبيعات!$C$28</f>
        <v>2762</v>
      </c>
      <c r="F35" s="3">
        <f t="shared" si="11"/>
        <v>15191</v>
      </c>
      <c r="G35" s="3">
        <f t="shared" si="7"/>
        <v>690.5</v>
      </c>
      <c r="H35" s="3">
        <f>'[29]التمام الصباحي'!$L$29*1000</f>
        <v>0</v>
      </c>
      <c r="I35" s="3">
        <f>[29]المبيعات!$F$28</f>
        <v>5986</v>
      </c>
      <c r="J35" s="3">
        <f t="shared" si="12"/>
        <v>40405.5</v>
      </c>
      <c r="K35" s="3">
        <f t="shared" si="8"/>
        <v>1975.38</v>
      </c>
      <c r="L35" s="3">
        <f>'[29]التمام الصباحي'!$R$29*1000</f>
        <v>0</v>
      </c>
      <c r="M35" s="3">
        <f>[29]المبيعات!$I$28</f>
        <v>1432</v>
      </c>
      <c r="N35" s="3">
        <f t="shared" si="13"/>
        <v>11098</v>
      </c>
      <c r="O35" s="3">
        <f t="shared" si="9"/>
        <v>644.4</v>
      </c>
      <c r="P35" s="3">
        <f>'[29]التمام الصباحي'!$X$29*1000</f>
        <v>0</v>
      </c>
      <c r="Q35" s="3">
        <f>[29]المبيعات!$L$28</f>
        <v>11696</v>
      </c>
      <c r="R35" s="3">
        <f t="shared" si="14"/>
        <v>64328</v>
      </c>
      <c r="S35" s="3">
        <f t="shared" si="10"/>
        <v>3040.96</v>
      </c>
      <c r="T35" s="8">
        <f t="shared" si="4"/>
        <v>115831.5</v>
      </c>
      <c r="U35" s="8">
        <f t="shared" si="4"/>
        <v>5660.74</v>
      </c>
      <c r="V35" s="3">
        <f t="shared" si="15"/>
        <v>1310.2249999999999</v>
      </c>
      <c r="W35" s="32">
        <f>[29]المبيعات!$P$28</f>
        <v>900</v>
      </c>
      <c r="X35" s="12">
        <f t="shared" si="6"/>
        <v>-410.22499999999991</v>
      </c>
      <c r="Z35"/>
    </row>
    <row r="36" spans="1:26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الصباحي'!$F$29*1000</f>
        <v>17000</v>
      </c>
      <c r="E36" s="3">
        <f>[30]المبيعات!$C$28</f>
        <v>3992</v>
      </c>
      <c r="F36" s="3">
        <f t="shared" si="11"/>
        <v>21956</v>
      </c>
      <c r="G36" s="3">
        <f t="shared" si="7"/>
        <v>998</v>
      </c>
      <c r="H36" s="3">
        <f>'[30]التمام الصباحي'!$L$29*1000</f>
        <v>0</v>
      </c>
      <c r="I36" s="3">
        <f>[30]المبيعات!$F$28</f>
        <v>7517</v>
      </c>
      <c r="J36" s="3">
        <f t="shared" si="12"/>
        <v>50739.75</v>
      </c>
      <c r="K36" s="3">
        <f t="shared" si="8"/>
        <v>2480.61</v>
      </c>
      <c r="L36" s="3">
        <f>'[30]التمام الصباحي'!$R$29*1000</f>
        <v>0</v>
      </c>
      <c r="M36" s="3">
        <f>[30]المبيعات!$I$28</f>
        <v>1740</v>
      </c>
      <c r="N36" s="3">
        <f t="shared" si="13"/>
        <v>13485</v>
      </c>
      <c r="O36" s="3">
        <f t="shared" si="9"/>
        <v>783</v>
      </c>
      <c r="P36" s="3">
        <f>'[30]التمام الصباحي'!$X$29*1000</f>
        <v>34000</v>
      </c>
      <c r="Q36" s="3">
        <f>[30]المبيعات!$L$28</f>
        <v>16989</v>
      </c>
      <c r="R36" s="3">
        <f t="shared" si="14"/>
        <v>93439.5</v>
      </c>
      <c r="S36" s="3">
        <f t="shared" si="10"/>
        <v>4417.1400000000003</v>
      </c>
      <c r="T36" s="8">
        <f t="shared" si="4"/>
        <v>157664.25</v>
      </c>
      <c r="U36" s="8">
        <f t="shared" si="4"/>
        <v>7680.75</v>
      </c>
      <c r="V36" s="3">
        <f t="shared" si="15"/>
        <v>1796.2025000000001</v>
      </c>
      <c r="W36" s="32">
        <f>[30]المبيعات!$P$28</f>
        <v>1100</v>
      </c>
      <c r="X36" s="12">
        <f t="shared" si="6"/>
        <v>-696.2025000000001</v>
      </c>
      <c r="Z36"/>
    </row>
    <row r="37" spans="1:26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الصباحي'!$F$29*1000</f>
        <v>0</v>
      </c>
      <c r="E37" s="3">
        <f>[31]المبيعات!$C$28</f>
        <v>3520</v>
      </c>
      <c r="F37" s="3">
        <f t="shared" si="11"/>
        <v>19360</v>
      </c>
      <c r="G37" s="3">
        <f t="shared" si="7"/>
        <v>880</v>
      </c>
      <c r="H37" s="3">
        <f>'[31]التمام الصباحي'!$L$29*1000</f>
        <v>0</v>
      </c>
      <c r="I37" s="3">
        <f>[31]المبيعات!$F$28</f>
        <v>7942</v>
      </c>
      <c r="J37" s="3">
        <f t="shared" si="12"/>
        <v>53608.5</v>
      </c>
      <c r="K37" s="3">
        <f t="shared" si="8"/>
        <v>2620.86</v>
      </c>
      <c r="L37" s="3">
        <f>'[31]التمام الصباحي'!$R$29*1000</f>
        <v>0</v>
      </c>
      <c r="M37" s="3">
        <f>[31]المبيعات!$I$28</f>
        <v>1559</v>
      </c>
      <c r="N37" s="3">
        <f t="shared" si="13"/>
        <v>12082.25</v>
      </c>
      <c r="O37" s="3">
        <f t="shared" si="9"/>
        <v>701.55000000000007</v>
      </c>
      <c r="P37" s="3">
        <f>'[31]التمام الصباحي'!$X$29*1000</f>
        <v>0</v>
      </c>
      <c r="Q37" s="3">
        <f>[31]المبيعات!$L$28</f>
        <v>15230</v>
      </c>
      <c r="R37" s="3">
        <f t="shared" si="14"/>
        <v>83765</v>
      </c>
      <c r="S37" s="3">
        <f t="shared" si="10"/>
        <v>3959.8</v>
      </c>
      <c r="T37" s="8">
        <f t="shared" si="4"/>
        <v>149455.75</v>
      </c>
      <c r="U37" s="8">
        <f t="shared" si="4"/>
        <v>7282.2100000000009</v>
      </c>
      <c r="V37" s="3">
        <f t="shared" si="15"/>
        <v>1688.1575</v>
      </c>
      <c r="W37" s="32">
        <f>[31]المبيعات!$P$28</f>
        <v>1150</v>
      </c>
      <c r="X37" s="12">
        <f t="shared" si="6"/>
        <v>-538.15750000000003</v>
      </c>
      <c r="Z37"/>
    </row>
    <row r="38" spans="1:26" ht="15.75" thickBot="1" x14ac:dyDescent="0.25">
      <c r="A38" s="5">
        <v>31</v>
      </c>
      <c r="B38" s="6"/>
      <c r="C38" s="6" t="s">
        <v>18</v>
      </c>
      <c r="D38" s="3"/>
      <c r="E38" s="3">
        <f>[32]المبيعات!$C$28</f>
        <v>0</v>
      </c>
      <c r="F38" s="3">
        <f t="shared" si="11"/>
        <v>0</v>
      </c>
      <c r="G38" s="3">
        <f t="shared" si="7"/>
        <v>0</v>
      </c>
      <c r="H38" s="3">
        <f>'[32]التمام الصباحي'!$L$29*1000</f>
        <v>0</v>
      </c>
      <c r="I38" s="3">
        <f>[32]المبيعات!$F$28</f>
        <v>0</v>
      </c>
      <c r="J38" s="3">
        <f t="shared" si="12"/>
        <v>0</v>
      </c>
      <c r="K38" s="3">
        <f t="shared" si="8"/>
        <v>0</v>
      </c>
      <c r="L38" s="3">
        <f>'[32]التمام الصباحي'!$R$29*1000</f>
        <v>0</v>
      </c>
      <c r="M38" s="3">
        <f>[32]المبيعات!$I$28</f>
        <v>0</v>
      </c>
      <c r="N38" s="3">
        <f t="shared" si="13"/>
        <v>0</v>
      </c>
      <c r="O38" s="3">
        <f t="shared" si="9"/>
        <v>0</v>
      </c>
      <c r="P38" s="3">
        <f>'[32]التمام الصباحي'!$X$29*1000</f>
        <v>0</v>
      </c>
      <c r="Q38" s="3">
        <f>[32]المبيعات!$L$28</f>
        <v>0</v>
      </c>
      <c r="R38" s="3">
        <f t="shared" si="14"/>
        <v>0</v>
      </c>
      <c r="S38" s="3">
        <f t="shared" si="10"/>
        <v>0</v>
      </c>
      <c r="T38" s="8">
        <f t="shared" si="4"/>
        <v>0</v>
      </c>
      <c r="U38" s="8">
        <f t="shared" si="4"/>
        <v>0</v>
      </c>
      <c r="V38" s="3">
        <f t="shared" si="15"/>
        <v>0</v>
      </c>
      <c r="W38" s="32">
        <f>[32]المبيعات!$P$28</f>
        <v>0</v>
      </c>
      <c r="X38" s="12">
        <f t="shared" si="6"/>
        <v>0</v>
      </c>
      <c r="Z38"/>
    </row>
    <row r="39" spans="1:26" ht="15.75" thickBot="1" x14ac:dyDescent="0.25">
      <c r="A39" s="99" t="s">
        <v>19</v>
      </c>
      <c r="B39" s="99"/>
      <c r="C39" s="99"/>
      <c r="D39" s="4">
        <f>SUM(D8:D38)</f>
        <v>136000</v>
      </c>
      <c r="E39" s="4">
        <f t="shared" ref="E39:X39" si="16">SUM(E8:E38)</f>
        <v>119368</v>
      </c>
      <c r="F39" s="4">
        <f t="shared" si="16"/>
        <v>656524</v>
      </c>
      <c r="G39" s="4">
        <f t="shared" si="16"/>
        <v>29842</v>
      </c>
      <c r="H39" s="4">
        <f t="shared" si="16"/>
        <v>255000</v>
      </c>
      <c r="I39" s="4">
        <f t="shared" si="16"/>
        <v>263885</v>
      </c>
      <c r="J39" s="4">
        <f t="shared" si="16"/>
        <v>1781223.75</v>
      </c>
      <c r="K39" s="4">
        <f t="shared" si="16"/>
        <v>87082.05</v>
      </c>
      <c r="L39" s="4">
        <f t="shared" si="16"/>
        <v>51000</v>
      </c>
      <c r="M39" s="4">
        <f t="shared" si="16"/>
        <v>51498</v>
      </c>
      <c r="N39" s="4">
        <f t="shared" si="16"/>
        <v>399109.5</v>
      </c>
      <c r="O39" s="4">
        <f t="shared" si="16"/>
        <v>23174.100000000002</v>
      </c>
      <c r="P39" s="4">
        <f t="shared" si="16"/>
        <v>476000</v>
      </c>
      <c r="Q39" s="4">
        <f t="shared" si="16"/>
        <v>456122</v>
      </c>
      <c r="R39" s="4">
        <f t="shared" si="16"/>
        <v>2508671</v>
      </c>
      <c r="S39" s="4">
        <f t="shared" si="16"/>
        <v>118591.72000000002</v>
      </c>
      <c r="T39" s="4">
        <f t="shared" si="16"/>
        <v>4689004.25</v>
      </c>
      <c r="U39" s="4">
        <f t="shared" si="16"/>
        <v>228847.87</v>
      </c>
      <c r="V39" s="4">
        <f t="shared" si="16"/>
        <v>53455.282500000001</v>
      </c>
      <c r="W39" s="4">
        <f t="shared" si="16"/>
        <v>36235</v>
      </c>
      <c r="X39" s="4">
        <f t="shared" si="16"/>
        <v>-17220.282500000001</v>
      </c>
      <c r="Z39"/>
    </row>
    <row r="40" spans="1:26" ht="15" thickBot="1" x14ac:dyDescent="0.25">
      <c r="X40" s="11"/>
      <c r="Z40"/>
    </row>
    <row r="41" spans="1:26" ht="15.75" thickBot="1" x14ac:dyDescent="0.3">
      <c r="A41" s="104" t="s">
        <v>43</v>
      </c>
      <c r="B41" s="104"/>
      <c r="C41" s="104"/>
      <c r="D41" s="15">
        <f t="shared" ref="D41:X41" si="17">D8+D9+D10+D11+D12+D13+D14</f>
        <v>51000</v>
      </c>
      <c r="E41" s="15">
        <f t="shared" si="17"/>
        <v>29025</v>
      </c>
      <c r="F41" s="15">
        <f t="shared" si="17"/>
        <v>159637.5</v>
      </c>
      <c r="G41" s="15">
        <f t="shared" si="17"/>
        <v>7256.25</v>
      </c>
      <c r="H41" s="15">
        <f t="shared" si="17"/>
        <v>68000</v>
      </c>
      <c r="I41" s="15">
        <f t="shared" si="17"/>
        <v>67146</v>
      </c>
      <c r="J41" s="15">
        <f t="shared" si="17"/>
        <v>453235.5</v>
      </c>
      <c r="K41" s="15">
        <f t="shared" si="17"/>
        <v>22158.18</v>
      </c>
      <c r="L41" s="15">
        <f t="shared" si="17"/>
        <v>17000</v>
      </c>
      <c r="M41" s="15">
        <f t="shared" si="17"/>
        <v>13897</v>
      </c>
      <c r="N41" s="15">
        <f t="shared" si="17"/>
        <v>107701.75</v>
      </c>
      <c r="O41" s="15">
        <f t="shared" si="17"/>
        <v>6253.6500000000005</v>
      </c>
      <c r="P41" s="15">
        <f t="shared" si="17"/>
        <v>119000</v>
      </c>
      <c r="Q41" s="15">
        <f t="shared" si="17"/>
        <v>110292</v>
      </c>
      <c r="R41" s="15">
        <f t="shared" si="17"/>
        <v>606606</v>
      </c>
      <c r="S41" s="15">
        <f t="shared" si="17"/>
        <v>28675.920000000006</v>
      </c>
      <c r="T41" s="15">
        <f t="shared" si="17"/>
        <v>1167543.25</v>
      </c>
      <c r="U41" s="15">
        <f t="shared" si="17"/>
        <v>57087.749999999993</v>
      </c>
      <c r="V41" s="15">
        <f t="shared" si="17"/>
        <v>13271.807499999999</v>
      </c>
      <c r="W41" s="15">
        <f t="shared" si="17"/>
        <v>9460</v>
      </c>
      <c r="X41" s="15">
        <f t="shared" si="17"/>
        <v>-3811.8074999999999</v>
      </c>
      <c r="Z41"/>
    </row>
    <row r="42" spans="1:26" ht="15.75" thickBot="1" x14ac:dyDescent="0.3">
      <c r="A42" s="104" t="s">
        <v>44</v>
      </c>
      <c r="B42" s="104"/>
      <c r="C42" s="104"/>
      <c r="D42" s="15">
        <f t="shared" ref="D42:X42" si="18">D15+D16+D17+D18+D19+D20+D21+D22</f>
        <v>34000</v>
      </c>
      <c r="E42" s="15">
        <f t="shared" si="18"/>
        <v>31971</v>
      </c>
      <c r="F42" s="15">
        <f t="shared" si="18"/>
        <v>175840.5</v>
      </c>
      <c r="G42" s="15">
        <f t="shared" si="18"/>
        <v>7992.75</v>
      </c>
      <c r="H42" s="15">
        <f t="shared" si="18"/>
        <v>68000</v>
      </c>
      <c r="I42" s="15">
        <f t="shared" si="18"/>
        <v>70601</v>
      </c>
      <c r="J42" s="15">
        <f t="shared" si="18"/>
        <v>476556.75</v>
      </c>
      <c r="K42" s="15">
        <f t="shared" si="18"/>
        <v>23298.33</v>
      </c>
      <c r="L42" s="15">
        <f t="shared" si="18"/>
        <v>17000</v>
      </c>
      <c r="M42" s="15">
        <f t="shared" si="18"/>
        <v>13882</v>
      </c>
      <c r="N42" s="15">
        <f t="shared" si="18"/>
        <v>107585.5</v>
      </c>
      <c r="O42" s="15">
        <f t="shared" si="18"/>
        <v>6246.9000000000005</v>
      </c>
      <c r="P42" s="15">
        <f t="shared" si="18"/>
        <v>136000</v>
      </c>
      <c r="Q42" s="15">
        <f t="shared" si="18"/>
        <v>119659</v>
      </c>
      <c r="R42" s="15">
        <f t="shared" si="18"/>
        <v>658124.5</v>
      </c>
      <c r="S42" s="15">
        <f t="shared" si="18"/>
        <v>31111.340000000004</v>
      </c>
      <c r="T42" s="15">
        <f t="shared" si="18"/>
        <v>1242266.75</v>
      </c>
      <c r="U42" s="15">
        <f t="shared" si="18"/>
        <v>60656.57</v>
      </c>
      <c r="V42" s="15">
        <f t="shared" si="18"/>
        <v>14181.0725</v>
      </c>
      <c r="W42" s="15">
        <f t="shared" si="18"/>
        <v>9800</v>
      </c>
      <c r="X42" s="15">
        <f t="shared" si="18"/>
        <v>-4381.0725000000002</v>
      </c>
      <c r="Z42"/>
    </row>
    <row r="43" spans="1:26" ht="15.75" thickBot="1" x14ac:dyDescent="0.3">
      <c r="A43" s="104" t="s">
        <v>45</v>
      </c>
      <c r="B43" s="104"/>
      <c r="C43" s="104"/>
      <c r="D43" s="15">
        <f t="shared" ref="D43:X43" si="19">D23+D24+D25+D26+D27+D28+D29+D30</f>
        <v>34000</v>
      </c>
      <c r="E43" s="15">
        <f t="shared" si="19"/>
        <v>31748</v>
      </c>
      <c r="F43" s="15">
        <f t="shared" si="19"/>
        <v>174614</v>
      </c>
      <c r="G43" s="15">
        <f t="shared" si="19"/>
        <v>7937</v>
      </c>
      <c r="H43" s="15">
        <f t="shared" si="19"/>
        <v>85000</v>
      </c>
      <c r="I43" s="15">
        <f t="shared" si="19"/>
        <v>70914</v>
      </c>
      <c r="J43" s="15">
        <f t="shared" si="19"/>
        <v>478669.5</v>
      </c>
      <c r="K43" s="15">
        <f t="shared" si="19"/>
        <v>23401.620000000003</v>
      </c>
      <c r="L43" s="15">
        <f t="shared" si="19"/>
        <v>0</v>
      </c>
      <c r="M43" s="15">
        <f t="shared" si="19"/>
        <v>12707</v>
      </c>
      <c r="N43" s="15">
        <f t="shared" si="19"/>
        <v>98479.25</v>
      </c>
      <c r="O43" s="15">
        <f t="shared" si="19"/>
        <v>5718.1500000000005</v>
      </c>
      <c r="P43" s="15">
        <f t="shared" si="19"/>
        <v>136000</v>
      </c>
      <c r="Q43" s="15">
        <f t="shared" si="19"/>
        <v>121240</v>
      </c>
      <c r="R43" s="15">
        <f t="shared" si="19"/>
        <v>666820</v>
      </c>
      <c r="S43" s="15">
        <f t="shared" si="19"/>
        <v>31522.400000000001</v>
      </c>
      <c r="T43" s="15">
        <f t="shared" si="19"/>
        <v>1243968.75</v>
      </c>
      <c r="U43" s="15">
        <f t="shared" si="19"/>
        <v>60642.170000000006</v>
      </c>
      <c r="V43" s="15">
        <f t="shared" si="19"/>
        <v>14185.827500000001</v>
      </c>
      <c r="W43" s="15">
        <f t="shared" si="19"/>
        <v>9300</v>
      </c>
      <c r="X43" s="15">
        <f t="shared" si="19"/>
        <v>-4885.8274999999994</v>
      </c>
      <c r="Z43"/>
    </row>
    <row r="44" spans="1:26" ht="15.75" thickBot="1" x14ac:dyDescent="0.3">
      <c r="A44" s="104" t="s">
        <v>46</v>
      </c>
      <c r="B44" s="104"/>
      <c r="C44" s="104"/>
      <c r="D44" s="15">
        <f>D31+D32+D33+D34+D35+D36+D37</f>
        <v>17000</v>
      </c>
      <c r="E44" s="15">
        <f t="shared" ref="E44:X44" si="20">E31+E32+E33+E34+E35+E36+E37</f>
        <v>26624</v>
      </c>
      <c r="F44" s="15">
        <f t="shared" si="20"/>
        <v>146432</v>
      </c>
      <c r="G44" s="15">
        <f t="shared" si="20"/>
        <v>6656</v>
      </c>
      <c r="H44" s="15">
        <f t="shared" si="20"/>
        <v>34000</v>
      </c>
      <c r="I44" s="15">
        <f t="shared" si="20"/>
        <v>55224</v>
      </c>
      <c r="J44" s="15">
        <f t="shared" si="20"/>
        <v>372762</v>
      </c>
      <c r="K44" s="15">
        <f t="shared" si="20"/>
        <v>18223.920000000002</v>
      </c>
      <c r="L44" s="15">
        <f t="shared" si="20"/>
        <v>17000</v>
      </c>
      <c r="M44" s="15">
        <f t="shared" si="20"/>
        <v>11012</v>
      </c>
      <c r="N44" s="15">
        <f t="shared" si="20"/>
        <v>85343</v>
      </c>
      <c r="O44" s="15">
        <f t="shared" si="20"/>
        <v>4955.4000000000005</v>
      </c>
      <c r="P44" s="15">
        <f t="shared" si="20"/>
        <v>85000</v>
      </c>
      <c r="Q44" s="15">
        <f t="shared" si="20"/>
        <v>104931</v>
      </c>
      <c r="R44" s="15">
        <f t="shared" si="20"/>
        <v>577120.5</v>
      </c>
      <c r="S44" s="15">
        <f t="shared" si="20"/>
        <v>27282.059999999998</v>
      </c>
      <c r="T44" s="15">
        <f t="shared" si="20"/>
        <v>1035225.5</v>
      </c>
      <c r="U44" s="15">
        <f t="shared" si="20"/>
        <v>50461.38</v>
      </c>
      <c r="V44" s="15">
        <f t="shared" si="20"/>
        <v>11816.574999999999</v>
      </c>
      <c r="W44" s="15">
        <f t="shared" si="20"/>
        <v>7675</v>
      </c>
      <c r="X44" s="15">
        <f t="shared" si="20"/>
        <v>-4141.5750000000007</v>
      </c>
      <c r="Z44"/>
    </row>
    <row r="46" spans="1:26" x14ac:dyDescent="0.2">
      <c r="E46" s="31"/>
      <c r="I46" s="31"/>
      <c r="M46" s="31"/>
      <c r="Q46" s="31"/>
    </row>
    <row r="47" spans="1:26" ht="15" x14ac:dyDescent="0.25">
      <c r="E47" s="30"/>
      <c r="I47" s="30"/>
      <c r="M47" s="30"/>
      <c r="Q47" s="30"/>
    </row>
  </sheetData>
  <mergeCells count="17">
    <mergeCell ref="X6:X7"/>
    <mergeCell ref="J3:K3"/>
    <mergeCell ref="A6:A7"/>
    <mergeCell ref="B6:B7"/>
    <mergeCell ref="C6:C7"/>
    <mergeCell ref="D6:G6"/>
    <mergeCell ref="H6:K6"/>
    <mergeCell ref="L6:O6"/>
    <mergeCell ref="P6:S6"/>
    <mergeCell ref="T6:T7"/>
    <mergeCell ref="U6:U7"/>
    <mergeCell ref="V6:W6"/>
    <mergeCell ref="A39:C39"/>
    <mergeCell ref="A41:C41"/>
    <mergeCell ref="A42:C42"/>
    <mergeCell ref="A43:C43"/>
    <mergeCell ref="A44:C44"/>
  </mergeCells>
  <conditionalFormatting sqref="X8:X38">
    <cfRule type="cellIs" dxfId="9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7"/>
  <sheetViews>
    <sheetView rightToLeft="1" zoomScale="68" zoomScaleNormal="68" workbookViewId="0">
      <pane ySplit="7" topLeftCell="A8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4" max="4" width="9" customWidth="1"/>
    <col min="5" max="5" width="8.125" bestFit="1" customWidth="1"/>
    <col min="6" max="6" width="9.625" customWidth="1"/>
    <col min="7" max="8" width="9" customWidth="1"/>
    <col min="10" max="15" width="9" customWidth="1"/>
    <col min="16" max="16" width="9" style="11" customWidth="1"/>
  </cols>
  <sheetData>
    <row r="4" spans="1:16" ht="23.25" x14ac:dyDescent="0.35">
      <c r="G4" s="135" t="s">
        <v>69</v>
      </c>
      <c r="H4" s="135"/>
      <c r="I4" s="135"/>
    </row>
    <row r="5" spans="1:16" ht="15" thickBot="1" x14ac:dyDescent="0.25"/>
    <row r="6" spans="1:16" ht="15.75" customHeight="1" thickBot="1" x14ac:dyDescent="0.25">
      <c r="A6" s="97" t="s">
        <v>0</v>
      </c>
      <c r="B6" s="97" t="s">
        <v>1</v>
      </c>
      <c r="C6" s="97" t="s">
        <v>11</v>
      </c>
      <c r="D6" s="141" t="s">
        <v>3</v>
      </c>
      <c r="E6" s="142"/>
      <c r="F6" s="142"/>
      <c r="G6" s="143"/>
      <c r="H6" s="138" t="s">
        <v>4</v>
      </c>
      <c r="I6" s="139"/>
      <c r="J6" s="139"/>
      <c r="K6" s="140"/>
      <c r="L6" s="136" t="s">
        <v>40</v>
      </c>
      <c r="M6" s="136" t="s">
        <v>41</v>
      </c>
      <c r="N6" s="133" t="s">
        <v>6</v>
      </c>
      <c r="O6" s="133"/>
      <c r="P6" s="134" t="s">
        <v>7</v>
      </c>
    </row>
    <row r="7" spans="1:16" ht="33" customHeight="1" thickBot="1" x14ac:dyDescent="0.25">
      <c r="A7" s="98"/>
      <c r="B7" s="98"/>
      <c r="C7" s="98"/>
      <c r="D7" s="70" t="s">
        <v>47</v>
      </c>
      <c r="E7" s="70" t="s">
        <v>49</v>
      </c>
      <c r="F7" s="70" t="s">
        <v>8</v>
      </c>
      <c r="G7" s="70" t="s">
        <v>9</v>
      </c>
      <c r="H7" s="70" t="s">
        <v>47</v>
      </c>
      <c r="I7" s="70" t="s">
        <v>49</v>
      </c>
      <c r="J7" s="70" t="s">
        <v>8</v>
      </c>
      <c r="K7" s="70" t="s">
        <v>9</v>
      </c>
      <c r="L7" s="137"/>
      <c r="M7" s="137"/>
      <c r="N7" s="70" t="s">
        <v>10</v>
      </c>
      <c r="O7" s="70" t="s">
        <v>50</v>
      </c>
      <c r="P7" s="134"/>
    </row>
    <row r="8" spans="1:16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الصباحي'!$L$30*1000</f>
        <v>17000</v>
      </c>
      <c r="E8" s="3">
        <f>[2]المبيعات!$F$29</f>
        <v>5399</v>
      </c>
      <c r="F8" s="3">
        <f t="shared" ref="F8:F23" si="0">E8*6.75</f>
        <v>36443.25</v>
      </c>
      <c r="G8" s="3">
        <f>E8*0.33</f>
        <v>1781.67</v>
      </c>
      <c r="H8" s="3">
        <f>'[2]التمام الصباحي'!$R$30*1000</f>
        <v>0</v>
      </c>
      <c r="I8" s="3">
        <f>[2]المبيعات!$I$29</f>
        <v>1441</v>
      </c>
      <c r="J8" s="3">
        <f t="shared" ref="J8:J23" si="1">I8*7.75</f>
        <v>11167.75</v>
      </c>
      <c r="K8" s="3">
        <f>I8*0.45</f>
        <v>648.45000000000005</v>
      </c>
      <c r="L8" s="8">
        <f t="shared" ref="L8:M38" si="2">F8+J8</f>
        <v>47611</v>
      </c>
      <c r="M8" s="8">
        <f t="shared" si="2"/>
        <v>2430.12</v>
      </c>
      <c r="N8" s="3">
        <f t="shared" ref="N8:N38" si="3">(F8+J8)/100</f>
        <v>476.11</v>
      </c>
      <c r="O8" s="8">
        <f>[2]المبيعات!$P$29</f>
        <v>450</v>
      </c>
      <c r="P8" s="3">
        <f>O8-N8</f>
        <v>-26.110000000000014</v>
      </c>
    </row>
    <row r="9" spans="1:16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الصباحي'!$L$30*1000</f>
        <v>0</v>
      </c>
      <c r="E9" s="3">
        <f>[3]المبيعات!$F$29</f>
        <v>7563</v>
      </c>
      <c r="F9" s="3">
        <f t="shared" si="0"/>
        <v>51050.25</v>
      </c>
      <c r="G9" s="3">
        <f t="shared" ref="G9:G38" si="4">E9*0.33</f>
        <v>2495.79</v>
      </c>
      <c r="H9" s="3">
        <f>'[3]التمام الصباحي'!$R$30*1000</f>
        <v>0</v>
      </c>
      <c r="I9" s="3">
        <f>[3]المبيعات!$I$29</f>
        <v>1982</v>
      </c>
      <c r="J9" s="3">
        <f t="shared" si="1"/>
        <v>15360.5</v>
      </c>
      <c r="K9" s="3">
        <f t="shared" ref="K9:K38" si="5">I9*0.45</f>
        <v>891.9</v>
      </c>
      <c r="L9" s="8">
        <f t="shared" si="2"/>
        <v>66410.75</v>
      </c>
      <c r="M9" s="8">
        <f t="shared" si="2"/>
        <v>3387.69</v>
      </c>
      <c r="N9" s="3">
        <f t="shared" si="3"/>
        <v>664.10749999999996</v>
      </c>
      <c r="O9" s="8">
        <f>[3]المبيعات!$P$29</f>
        <v>567</v>
      </c>
      <c r="P9" s="3">
        <f t="shared" ref="P9:P38" si="6">O9-N9</f>
        <v>-97.107499999999959</v>
      </c>
    </row>
    <row r="10" spans="1:16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الصباحي'!$L$30*1000</f>
        <v>0</v>
      </c>
      <c r="E10" s="3">
        <f>[4]المبيعات!$F$29</f>
        <v>8363</v>
      </c>
      <c r="F10" s="3">
        <f t="shared" si="0"/>
        <v>56450.25</v>
      </c>
      <c r="G10" s="3">
        <f t="shared" si="4"/>
        <v>2759.79</v>
      </c>
      <c r="H10" s="3">
        <f>'[4]التمام الصباحي'!$R$30*1000</f>
        <v>0</v>
      </c>
      <c r="I10" s="3">
        <f>[4]المبيعات!$I$29</f>
        <v>1806</v>
      </c>
      <c r="J10" s="3">
        <f t="shared" si="1"/>
        <v>13996.5</v>
      </c>
      <c r="K10" s="3">
        <f t="shared" si="5"/>
        <v>812.7</v>
      </c>
      <c r="L10" s="8">
        <f t="shared" si="2"/>
        <v>70446.75</v>
      </c>
      <c r="M10" s="8">
        <f t="shared" si="2"/>
        <v>3572.49</v>
      </c>
      <c r="N10" s="3">
        <f t="shared" si="3"/>
        <v>704.46749999999997</v>
      </c>
      <c r="O10" s="8">
        <f>[4]المبيعات!$P$29</f>
        <v>613</v>
      </c>
      <c r="P10" s="3">
        <f t="shared" si="6"/>
        <v>-91.467499999999973</v>
      </c>
    </row>
    <row r="11" spans="1:16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الصباحي'!$L$30*1000</f>
        <v>0</v>
      </c>
      <c r="E11" s="3">
        <f>[5]المبيعات!$F$29</f>
        <v>7148</v>
      </c>
      <c r="F11" s="3">
        <f t="shared" si="0"/>
        <v>48249</v>
      </c>
      <c r="G11" s="3">
        <f t="shared" si="4"/>
        <v>2358.84</v>
      </c>
      <c r="H11" s="3">
        <f>'[5]التمام الصباحي'!$R$30*1000</f>
        <v>0</v>
      </c>
      <c r="I11" s="3">
        <f>[5]المبيعات!$I$29</f>
        <v>2532</v>
      </c>
      <c r="J11" s="3">
        <f t="shared" si="1"/>
        <v>19623</v>
      </c>
      <c r="K11" s="3">
        <f t="shared" si="5"/>
        <v>1139.4000000000001</v>
      </c>
      <c r="L11" s="8">
        <f t="shared" si="2"/>
        <v>67872</v>
      </c>
      <c r="M11" s="8">
        <f t="shared" si="2"/>
        <v>3498.2400000000002</v>
      </c>
      <c r="N11" s="3">
        <f t="shared" si="3"/>
        <v>678.72</v>
      </c>
      <c r="O11" s="8">
        <f>[5]المبيعات!$P$29</f>
        <v>650</v>
      </c>
      <c r="P11" s="3">
        <f t="shared" si="6"/>
        <v>-28.720000000000027</v>
      </c>
    </row>
    <row r="12" spans="1:16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الصباحي'!$L$30*1000</f>
        <v>17000</v>
      </c>
      <c r="E12" s="3">
        <f>[6]المبيعات!$F$29</f>
        <v>5923</v>
      </c>
      <c r="F12" s="3">
        <f t="shared" si="0"/>
        <v>39980.25</v>
      </c>
      <c r="G12" s="3">
        <f t="shared" si="4"/>
        <v>1954.5900000000001</v>
      </c>
      <c r="H12" s="3">
        <f>'[6]التمام الصباحي'!$R$30*1000</f>
        <v>0</v>
      </c>
      <c r="I12" s="3">
        <f>[6]المبيعات!$I$29</f>
        <v>1475</v>
      </c>
      <c r="J12" s="3">
        <f t="shared" si="1"/>
        <v>11431.25</v>
      </c>
      <c r="K12" s="3">
        <f t="shared" si="5"/>
        <v>663.75</v>
      </c>
      <c r="L12" s="8">
        <f t="shared" si="2"/>
        <v>51411.5</v>
      </c>
      <c r="M12" s="8">
        <f t="shared" si="2"/>
        <v>2618.34</v>
      </c>
      <c r="N12" s="3">
        <f t="shared" si="3"/>
        <v>514.11500000000001</v>
      </c>
      <c r="O12" s="8">
        <f>[6]المبيعات!$P$29</f>
        <v>500</v>
      </c>
      <c r="P12" s="3">
        <f t="shared" si="6"/>
        <v>-14.115000000000009</v>
      </c>
    </row>
    <row r="13" spans="1:16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الصباحي'!$L$30*1000</f>
        <v>17000</v>
      </c>
      <c r="E13" s="3">
        <f>[7]المبيعات!$F$29</f>
        <v>9804</v>
      </c>
      <c r="F13" s="3">
        <f t="shared" si="0"/>
        <v>66177</v>
      </c>
      <c r="G13" s="3">
        <f t="shared" si="4"/>
        <v>3235.32</v>
      </c>
      <c r="H13" s="3">
        <f>'[7]التمام الصباحي'!$R$30*1000</f>
        <v>0</v>
      </c>
      <c r="I13" s="3">
        <f>[7]المبيعات!$I$29</f>
        <v>3229</v>
      </c>
      <c r="J13" s="3">
        <f t="shared" si="1"/>
        <v>25024.75</v>
      </c>
      <c r="K13" s="3">
        <f t="shared" si="5"/>
        <v>1453.05</v>
      </c>
      <c r="L13" s="8">
        <f t="shared" si="2"/>
        <v>91201.75</v>
      </c>
      <c r="M13" s="8">
        <f t="shared" si="2"/>
        <v>4688.37</v>
      </c>
      <c r="N13" s="3">
        <f t="shared" si="3"/>
        <v>912.01750000000004</v>
      </c>
      <c r="O13" s="8">
        <f>[7]المبيعات!$P$29</f>
        <v>870</v>
      </c>
      <c r="P13" s="3">
        <f t="shared" si="6"/>
        <v>-42.017500000000041</v>
      </c>
    </row>
    <row r="14" spans="1:16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الصباحي'!$L$30*1000</f>
        <v>0</v>
      </c>
      <c r="E14" s="3">
        <f>[8]المبيعات!$F$29</f>
        <v>3848</v>
      </c>
      <c r="F14" s="3">
        <f t="shared" si="0"/>
        <v>25974</v>
      </c>
      <c r="G14" s="3">
        <f t="shared" si="4"/>
        <v>1269.8400000000001</v>
      </c>
      <c r="H14" s="3">
        <f>'[8]التمام الصباحي'!$R$30*1000</f>
        <v>17000</v>
      </c>
      <c r="I14" s="3">
        <f>[8]المبيعات!$I$29</f>
        <v>1159</v>
      </c>
      <c r="J14" s="3">
        <f t="shared" si="1"/>
        <v>8982.25</v>
      </c>
      <c r="K14" s="3">
        <f t="shared" si="5"/>
        <v>521.55000000000007</v>
      </c>
      <c r="L14" s="8">
        <f t="shared" si="2"/>
        <v>34956.25</v>
      </c>
      <c r="M14" s="8">
        <f t="shared" si="2"/>
        <v>1791.3900000000003</v>
      </c>
      <c r="N14" s="3">
        <f t="shared" si="3"/>
        <v>349.5625</v>
      </c>
      <c r="O14" s="8">
        <f>[8]المبيعات!$P$29</f>
        <v>400</v>
      </c>
      <c r="P14" s="3">
        <f t="shared" si="6"/>
        <v>50.4375</v>
      </c>
    </row>
    <row r="15" spans="1:16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الصباحي'!$L$30*1000</f>
        <v>0</v>
      </c>
      <c r="E15" s="3">
        <f>[9]المبيعات!$F$29</f>
        <v>7411</v>
      </c>
      <c r="F15" s="3">
        <f t="shared" si="0"/>
        <v>50024.25</v>
      </c>
      <c r="G15" s="3">
        <f t="shared" si="4"/>
        <v>2445.63</v>
      </c>
      <c r="H15" s="3">
        <f>'[9]التمام الصباحي'!$R$30*1000</f>
        <v>0</v>
      </c>
      <c r="I15" s="3">
        <f>[9]المبيعات!$I$29</f>
        <v>1958</v>
      </c>
      <c r="J15" s="3">
        <f t="shared" si="1"/>
        <v>15174.5</v>
      </c>
      <c r="K15" s="3">
        <f t="shared" si="5"/>
        <v>881.1</v>
      </c>
      <c r="L15" s="8">
        <f t="shared" si="2"/>
        <v>65198.75</v>
      </c>
      <c r="M15" s="8">
        <f t="shared" si="2"/>
        <v>3326.73</v>
      </c>
      <c r="N15" s="3">
        <f t="shared" si="3"/>
        <v>651.98749999999995</v>
      </c>
      <c r="O15" s="8">
        <f>[9]المبيعات!$P$29</f>
        <v>620</v>
      </c>
      <c r="P15" s="3">
        <f t="shared" si="6"/>
        <v>-31.987499999999955</v>
      </c>
    </row>
    <row r="16" spans="1:16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الصباحي'!$L$30*1000</f>
        <v>17000</v>
      </c>
      <c r="E16" s="3">
        <f>[10]المبيعات!$F$29</f>
        <v>7941</v>
      </c>
      <c r="F16" s="3">
        <f t="shared" si="0"/>
        <v>53601.75</v>
      </c>
      <c r="G16" s="3">
        <f t="shared" si="4"/>
        <v>2620.5300000000002</v>
      </c>
      <c r="H16" s="3">
        <f>'[10]التمام الصباحي'!$R$30*1000</f>
        <v>0</v>
      </c>
      <c r="I16" s="3">
        <f>[10]المبيعات!$I$29</f>
        <v>1749</v>
      </c>
      <c r="J16" s="3">
        <f t="shared" si="1"/>
        <v>13554.75</v>
      </c>
      <c r="K16" s="3">
        <f t="shared" si="5"/>
        <v>787.05000000000007</v>
      </c>
      <c r="L16" s="8">
        <f t="shared" si="2"/>
        <v>67156.5</v>
      </c>
      <c r="M16" s="8">
        <f t="shared" si="2"/>
        <v>3407.5800000000004</v>
      </c>
      <c r="N16" s="3">
        <f t="shared" si="3"/>
        <v>671.56500000000005</v>
      </c>
      <c r="O16" s="8">
        <f>[10]المبيعات!$P$29</f>
        <v>670</v>
      </c>
      <c r="P16" s="3">
        <f t="shared" si="6"/>
        <v>-1.5650000000000546</v>
      </c>
    </row>
    <row r="17" spans="1:16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الصباحي'!$L$30*1000</f>
        <v>0</v>
      </c>
      <c r="E17" s="3">
        <f>[11]المبيعات!$F$29</f>
        <v>8360</v>
      </c>
      <c r="F17" s="3">
        <f t="shared" si="0"/>
        <v>56430</v>
      </c>
      <c r="G17" s="3">
        <f t="shared" si="4"/>
        <v>2758.8</v>
      </c>
      <c r="H17" s="3">
        <f>'[11]التمام الصباحي'!$R$30*1000</f>
        <v>0</v>
      </c>
      <c r="I17" s="3">
        <f>[11]المبيعات!$I$29</f>
        <v>1676</v>
      </c>
      <c r="J17" s="3">
        <f t="shared" si="1"/>
        <v>12989</v>
      </c>
      <c r="K17" s="3">
        <f t="shared" si="5"/>
        <v>754.2</v>
      </c>
      <c r="L17" s="8">
        <f t="shared" si="2"/>
        <v>69419</v>
      </c>
      <c r="M17" s="8">
        <f t="shared" si="2"/>
        <v>3513</v>
      </c>
      <c r="N17" s="3">
        <f t="shared" si="3"/>
        <v>694.19</v>
      </c>
      <c r="O17" s="8">
        <f>[11]المبيعات!$P$29</f>
        <v>189</v>
      </c>
      <c r="P17" s="3">
        <f t="shared" si="6"/>
        <v>-505.19000000000005</v>
      </c>
    </row>
    <row r="18" spans="1:16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الصباحي'!$L$30*1000</f>
        <v>0</v>
      </c>
      <c r="E18" s="3">
        <f>[12]المبيعات!$F$29</f>
        <v>7873</v>
      </c>
      <c r="F18" s="3">
        <f t="shared" si="0"/>
        <v>53142.75</v>
      </c>
      <c r="G18" s="3">
        <f t="shared" si="4"/>
        <v>2598.09</v>
      </c>
      <c r="H18" s="3">
        <f>'[12]التمام الصباحي'!$R$30*1000</f>
        <v>0</v>
      </c>
      <c r="I18" s="3">
        <f>[12]المبيعات!$I$29</f>
        <v>2157</v>
      </c>
      <c r="J18" s="3">
        <f t="shared" si="1"/>
        <v>16716.75</v>
      </c>
      <c r="K18" s="3">
        <f t="shared" si="5"/>
        <v>970.65</v>
      </c>
      <c r="L18" s="8">
        <f t="shared" si="2"/>
        <v>69859.5</v>
      </c>
      <c r="M18" s="8">
        <f t="shared" si="2"/>
        <v>3568.7400000000002</v>
      </c>
      <c r="N18" s="3">
        <f t="shared" si="3"/>
        <v>698.59500000000003</v>
      </c>
      <c r="O18" s="8">
        <f>[12]المبيعات!$P$29</f>
        <v>186</v>
      </c>
      <c r="P18" s="3">
        <f t="shared" si="6"/>
        <v>-512.59500000000003</v>
      </c>
    </row>
    <row r="19" spans="1:16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الصباحي'!$L$30*1000</f>
        <v>17000</v>
      </c>
      <c r="E19" s="3">
        <f>[13]المبيعات!$F$29</f>
        <v>8144</v>
      </c>
      <c r="F19" s="3">
        <f t="shared" si="0"/>
        <v>54972</v>
      </c>
      <c r="G19" s="3">
        <f t="shared" si="4"/>
        <v>2687.52</v>
      </c>
      <c r="H19" s="3">
        <f>'[13]التمام الصباحي'!$R$30*1000</f>
        <v>0</v>
      </c>
      <c r="I19" s="3">
        <f>[13]المبيعات!$I$29</f>
        <v>1506</v>
      </c>
      <c r="J19" s="3">
        <f t="shared" si="1"/>
        <v>11671.5</v>
      </c>
      <c r="K19" s="3">
        <f t="shared" si="5"/>
        <v>677.7</v>
      </c>
      <c r="L19" s="8">
        <f t="shared" si="2"/>
        <v>66643.5</v>
      </c>
      <c r="M19" s="8">
        <f t="shared" si="2"/>
        <v>3365.2200000000003</v>
      </c>
      <c r="N19" s="3">
        <f t="shared" si="3"/>
        <v>666.43499999999995</v>
      </c>
      <c r="O19" s="8">
        <f>[13]المبيعات!$P$29</f>
        <v>195</v>
      </c>
      <c r="P19" s="3">
        <f t="shared" si="6"/>
        <v>-471.43499999999995</v>
      </c>
    </row>
    <row r="20" spans="1:16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الصباحي'!$L$30*1000</f>
        <v>17000</v>
      </c>
      <c r="E20" s="3">
        <f>[14]المبيعات!$F$29</f>
        <v>9655</v>
      </c>
      <c r="F20" s="3">
        <f t="shared" si="0"/>
        <v>65171.25</v>
      </c>
      <c r="G20" s="3">
        <f t="shared" si="4"/>
        <v>3186.15</v>
      </c>
      <c r="H20" s="3">
        <f>'[14]التمام الصباحي'!$R$30*1000</f>
        <v>0</v>
      </c>
      <c r="I20" s="3">
        <f>[14]المبيعات!$I$29</f>
        <v>3058</v>
      </c>
      <c r="J20" s="3">
        <f t="shared" si="1"/>
        <v>23699.5</v>
      </c>
      <c r="K20" s="3">
        <f t="shared" si="5"/>
        <v>1376.1000000000001</v>
      </c>
      <c r="L20" s="8">
        <f t="shared" si="2"/>
        <v>88870.75</v>
      </c>
      <c r="M20" s="8">
        <f t="shared" si="2"/>
        <v>4562.25</v>
      </c>
      <c r="N20" s="3">
        <f t="shared" si="3"/>
        <v>888.70749999999998</v>
      </c>
      <c r="O20" s="8">
        <f>[14]المبيعات!$P$29</f>
        <v>700</v>
      </c>
      <c r="P20" s="3">
        <f t="shared" si="6"/>
        <v>-188.70749999999998</v>
      </c>
    </row>
    <row r="21" spans="1:16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الصباحي'!$L$30*1000</f>
        <v>0</v>
      </c>
      <c r="E21" s="3">
        <f>[15]المبيعات!$F$29</f>
        <v>4259</v>
      </c>
      <c r="F21" s="3">
        <f t="shared" si="0"/>
        <v>28748.25</v>
      </c>
      <c r="G21" s="3">
        <f t="shared" si="4"/>
        <v>1405.47</v>
      </c>
      <c r="H21" s="3">
        <f>'[15]التمام الصباحي'!$R$30*1000</f>
        <v>0</v>
      </c>
      <c r="I21" s="3">
        <f>[15]المبيعات!$I$29</f>
        <v>1224</v>
      </c>
      <c r="J21" s="3">
        <f t="shared" si="1"/>
        <v>9486</v>
      </c>
      <c r="K21" s="3">
        <f t="shared" si="5"/>
        <v>550.80000000000007</v>
      </c>
      <c r="L21" s="8">
        <f t="shared" si="2"/>
        <v>38234.25</v>
      </c>
      <c r="M21" s="8">
        <f t="shared" si="2"/>
        <v>1956.27</v>
      </c>
      <c r="N21" s="3">
        <f t="shared" si="3"/>
        <v>382.34249999999997</v>
      </c>
      <c r="O21" s="8">
        <f>[15]المبيعات!$P$29</f>
        <v>410</v>
      </c>
      <c r="P21" s="3">
        <f t="shared" si="6"/>
        <v>27.657500000000027</v>
      </c>
    </row>
    <row r="22" spans="1:16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الصباحي'!$L$30*1000</f>
        <v>17000</v>
      </c>
      <c r="E22" s="3">
        <f>[16]المبيعات!$F$29</f>
        <v>8496</v>
      </c>
      <c r="F22" s="3">
        <f t="shared" si="0"/>
        <v>57348</v>
      </c>
      <c r="G22" s="3">
        <f t="shared" si="4"/>
        <v>2803.6800000000003</v>
      </c>
      <c r="H22" s="3">
        <f>'[16]التمام الصباحي'!$R$30*1000</f>
        <v>17000</v>
      </c>
      <c r="I22" s="3">
        <f>[16]المبيعات!$I$29</f>
        <v>2209</v>
      </c>
      <c r="J22" s="3">
        <f t="shared" si="1"/>
        <v>17119.75</v>
      </c>
      <c r="K22" s="3">
        <f t="shared" si="5"/>
        <v>994.05000000000007</v>
      </c>
      <c r="L22" s="8">
        <f t="shared" si="2"/>
        <v>74467.75</v>
      </c>
      <c r="M22" s="8">
        <f t="shared" si="2"/>
        <v>3797.7300000000005</v>
      </c>
      <c r="N22" s="3">
        <f t="shared" si="3"/>
        <v>744.67750000000001</v>
      </c>
      <c r="O22" s="8">
        <f>[16]المبيعات!$P$29</f>
        <v>965</v>
      </c>
      <c r="P22" s="3">
        <f t="shared" si="6"/>
        <v>220.32249999999999</v>
      </c>
    </row>
    <row r="23" spans="1:16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الصباحي'!$L$30*1000</f>
        <v>17000</v>
      </c>
      <c r="E23" s="3">
        <f>[17]المبيعات!$F$29</f>
        <v>7197</v>
      </c>
      <c r="F23" s="3">
        <f t="shared" si="0"/>
        <v>48579.75</v>
      </c>
      <c r="G23" s="3">
        <f t="shared" si="4"/>
        <v>2375.0100000000002</v>
      </c>
      <c r="H23" s="3">
        <f>'[17]التمام الصباحي'!$R$30*1000</f>
        <v>0</v>
      </c>
      <c r="I23" s="3">
        <f>[17]المبيعات!$I$29</f>
        <v>2279</v>
      </c>
      <c r="J23" s="3">
        <f t="shared" si="1"/>
        <v>17662.25</v>
      </c>
      <c r="K23" s="3">
        <f t="shared" si="5"/>
        <v>1025.55</v>
      </c>
      <c r="L23" s="8">
        <f t="shared" si="2"/>
        <v>66242</v>
      </c>
      <c r="M23" s="8">
        <f t="shared" si="2"/>
        <v>3400.5600000000004</v>
      </c>
      <c r="N23" s="3">
        <f t="shared" si="3"/>
        <v>662.42</v>
      </c>
      <c r="O23" s="8">
        <f>[17]المبيعات!$P$29</f>
        <v>830</v>
      </c>
      <c r="P23" s="3">
        <f t="shared" si="6"/>
        <v>167.58000000000004</v>
      </c>
    </row>
    <row r="24" spans="1:16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الصباحي'!$L$30*1000</f>
        <v>0</v>
      </c>
      <c r="E24" s="3">
        <f>[18]المبيعات!$F$29</f>
        <v>9133</v>
      </c>
      <c r="F24" s="3">
        <f>E24*6.75</f>
        <v>61647.75</v>
      </c>
      <c r="G24" s="3">
        <f t="shared" si="4"/>
        <v>3013.8900000000003</v>
      </c>
      <c r="H24" s="3">
        <f>'[18]التمام الصباحي'!$R$30*1000</f>
        <v>0</v>
      </c>
      <c r="I24" s="3">
        <f>[18]المبيعات!$I$29</f>
        <v>1412</v>
      </c>
      <c r="J24" s="3">
        <f>I24*7.75</f>
        <v>10943</v>
      </c>
      <c r="K24" s="3">
        <f t="shared" si="5"/>
        <v>635.4</v>
      </c>
      <c r="L24" s="8">
        <f t="shared" si="2"/>
        <v>72590.75</v>
      </c>
      <c r="M24" s="8">
        <f t="shared" si="2"/>
        <v>3649.2900000000004</v>
      </c>
      <c r="N24" s="3">
        <f t="shared" si="3"/>
        <v>725.90750000000003</v>
      </c>
      <c r="O24" s="8">
        <f>[18]المبيعات!$P$29</f>
        <v>900</v>
      </c>
      <c r="P24" s="3">
        <f t="shared" si="6"/>
        <v>174.09249999999997</v>
      </c>
    </row>
    <row r="25" spans="1:16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الصباحي'!$L$30*1000</f>
        <v>0</v>
      </c>
      <c r="E25" s="3">
        <f>[19]المبيعات!$F$29</f>
        <v>9375</v>
      </c>
      <c r="F25" s="3">
        <f t="shared" ref="F25:F38" si="7">E25*6.75</f>
        <v>63281.25</v>
      </c>
      <c r="G25" s="3">
        <f t="shared" si="4"/>
        <v>3093.75</v>
      </c>
      <c r="H25" s="3">
        <f>'[19]التمام الصباحي'!$R$30*1000</f>
        <v>0</v>
      </c>
      <c r="I25" s="3">
        <f>[19]المبيعات!$I$29</f>
        <v>2269</v>
      </c>
      <c r="J25" s="3">
        <f t="shared" ref="J25:J38" si="8">I25*7.75</f>
        <v>17584.75</v>
      </c>
      <c r="K25" s="3">
        <f t="shared" si="5"/>
        <v>1021.0500000000001</v>
      </c>
      <c r="L25" s="8">
        <f t="shared" si="2"/>
        <v>80866</v>
      </c>
      <c r="M25" s="8">
        <f t="shared" si="2"/>
        <v>4114.8</v>
      </c>
      <c r="N25" s="3">
        <f t="shared" si="3"/>
        <v>808.66</v>
      </c>
      <c r="O25" s="8">
        <f>[19]المبيعات!$P$29</f>
        <v>1000</v>
      </c>
      <c r="P25" s="3">
        <f t="shared" si="6"/>
        <v>191.34000000000003</v>
      </c>
    </row>
    <row r="26" spans="1:16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الصباحي'!$L$30*1000</f>
        <v>17000</v>
      </c>
      <c r="E26" s="3">
        <f>[20]المبيعات!$F$29</f>
        <v>7823</v>
      </c>
      <c r="F26" s="3">
        <f t="shared" si="7"/>
        <v>52805.25</v>
      </c>
      <c r="G26" s="3">
        <f t="shared" si="4"/>
        <v>2581.59</v>
      </c>
      <c r="H26" s="3">
        <f>'[20]التمام الصباحي'!$R$30*1000</f>
        <v>0</v>
      </c>
      <c r="I26" s="3">
        <f>[20]المبيعات!$I$29</f>
        <v>1979</v>
      </c>
      <c r="J26" s="3">
        <f t="shared" si="8"/>
        <v>15337.25</v>
      </c>
      <c r="K26" s="3">
        <f t="shared" si="5"/>
        <v>890.55000000000007</v>
      </c>
      <c r="L26" s="8">
        <f t="shared" si="2"/>
        <v>68142.5</v>
      </c>
      <c r="M26" s="8">
        <f t="shared" si="2"/>
        <v>3472.1400000000003</v>
      </c>
      <c r="N26" s="3">
        <f t="shared" si="3"/>
        <v>681.42499999999995</v>
      </c>
      <c r="O26" s="8">
        <f>[20]المبيعات!$P$29</f>
        <v>785</v>
      </c>
      <c r="P26" s="3">
        <f t="shared" si="6"/>
        <v>103.57500000000005</v>
      </c>
    </row>
    <row r="27" spans="1:16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الصباحي'!$L$30*1000</f>
        <v>0</v>
      </c>
      <c r="E27" s="3">
        <f>[21]المبيعات!$F$29</f>
        <v>9653</v>
      </c>
      <c r="F27" s="3">
        <f t="shared" si="7"/>
        <v>65157.75</v>
      </c>
      <c r="G27" s="3">
        <f t="shared" si="4"/>
        <v>3185.4900000000002</v>
      </c>
      <c r="H27" s="3">
        <f>'[21]التمام الصباحي'!$R$30*1000</f>
        <v>0</v>
      </c>
      <c r="I27" s="3">
        <f>[21]المبيعات!$I$29</f>
        <v>2938</v>
      </c>
      <c r="J27" s="3">
        <f t="shared" si="8"/>
        <v>22769.5</v>
      </c>
      <c r="K27" s="3">
        <f t="shared" si="5"/>
        <v>1322.1000000000001</v>
      </c>
      <c r="L27" s="8">
        <f t="shared" si="2"/>
        <v>87927.25</v>
      </c>
      <c r="M27" s="8">
        <f t="shared" si="2"/>
        <v>4507.59</v>
      </c>
      <c r="N27" s="3">
        <f t="shared" si="3"/>
        <v>879.27250000000004</v>
      </c>
      <c r="O27" s="8">
        <f>[21]المبيعات!$P$29</f>
        <v>1070</v>
      </c>
      <c r="P27" s="3">
        <f t="shared" si="6"/>
        <v>190.72749999999996</v>
      </c>
    </row>
    <row r="28" spans="1:16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الصباحي'!$L$30*1000</f>
        <v>17000</v>
      </c>
      <c r="E28" s="3">
        <f>[22]المبيعات!$F$29</f>
        <v>4085</v>
      </c>
      <c r="F28" s="3">
        <f t="shared" si="7"/>
        <v>27573.75</v>
      </c>
      <c r="G28" s="3">
        <f t="shared" si="4"/>
        <v>1348.05</v>
      </c>
      <c r="H28" s="3">
        <f>'[22]التمام الصباحي'!$R$30*1000</f>
        <v>0</v>
      </c>
      <c r="I28" s="3">
        <f>[22]المبيعات!$I$29</f>
        <v>1716</v>
      </c>
      <c r="J28" s="3">
        <f t="shared" si="8"/>
        <v>13299</v>
      </c>
      <c r="K28" s="3">
        <f t="shared" si="5"/>
        <v>772.2</v>
      </c>
      <c r="L28" s="8">
        <f t="shared" si="2"/>
        <v>40872.75</v>
      </c>
      <c r="M28" s="8">
        <f t="shared" si="2"/>
        <v>2120.25</v>
      </c>
      <c r="N28" s="3">
        <f t="shared" si="3"/>
        <v>408.72750000000002</v>
      </c>
      <c r="O28" s="8">
        <f>[22]المبيعات!$P$29</f>
        <v>550</v>
      </c>
      <c r="P28" s="3">
        <f t="shared" si="6"/>
        <v>141.27249999999998</v>
      </c>
    </row>
    <row r="29" spans="1:16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الصباحي'!$L$30*1000</f>
        <v>0</v>
      </c>
      <c r="E29" s="3">
        <f>[23]المبيعات!$F$29</f>
        <v>6302</v>
      </c>
      <c r="F29" s="3">
        <f t="shared" si="7"/>
        <v>42538.5</v>
      </c>
      <c r="G29" s="3">
        <f t="shared" si="4"/>
        <v>2079.6600000000003</v>
      </c>
      <c r="H29" s="3">
        <f>'[23]التمام الصباحي'!$R$30*1000</f>
        <v>0</v>
      </c>
      <c r="I29" s="3">
        <f>[23]المبيعات!$I$29</f>
        <v>2165</v>
      </c>
      <c r="J29" s="3">
        <f t="shared" si="8"/>
        <v>16778.75</v>
      </c>
      <c r="K29" s="3">
        <f t="shared" si="5"/>
        <v>974.25</v>
      </c>
      <c r="L29" s="8">
        <f t="shared" si="2"/>
        <v>59317.25</v>
      </c>
      <c r="M29" s="8">
        <f t="shared" si="2"/>
        <v>3053.9100000000003</v>
      </c>
      <c r="N29" s="3">
        <f t="shared" si="3"/>
        <v>593.17250000000001</v>
      </c>
      <c r="O29" s="8">
        <f>[23]المبيعات!$P$29</f>
        <v>660</v>
      </c>
      <c r="P29" s="3">
        <f t="shared" si="6"/>
        <v>66.827499999999986</v>
      </c>
    </row>
    <row r="30" spans="1:16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الصباحي'!$L$30*1000</f>
        <v>17000</v>
      </c>
      <c r="E30" s="3">
        <f>[24]المبيعات!$F$29</f>
        <v>9664</v>
      </c>
      <c r="F30" s="3">
        <f t="shared" si="7"/>
        <v>65232</v>
      </c>
      <c r="G30" s="3">
        <f t="shared" si="4"/>
        <v>3189.1200000000003</v>
      </c>
      <c r="H30" s="3">
        <f>'[24]التمام الصباحي'!$R$30*1000</f>
        <v>17000</v>
      </c>
      <c r="I30" s="3">
        <f>[24]المبيعات!$I$29</f>
        <v>1491</v>
      </c>
      <c r="J30" s="3">
        <f t="shared" si="8"/>
        <v>11555.25</v>
      </c>
      <c r="K30" s="3">
        <f t="shared" si="5"/>
        <v>670.95</v>
      </c>
      <c r="L30" s="8">
        <f t="shared" si="2"/>
        <v>76787.25</v>
      </c>
      <c r="M30" s="8">
        <f t="shared" si="2"/>
        <v>3860.0700000000006</v>
      </c>
      <c r="N30" s="3">
        <f t="shared" si="3"/>
        <v>767.87249999999995</v>
      </c>
      <c r="O30" s="8">
        <f>[24]المبيعات!$P$29</f>
        <v>910</v>
      </c>
      <c r="P30" s="3">
        <f t="shared" si="6"/>
        <v>142.12750000000005</v>
      </c>
    </row>
    <row r="31" spans="1:16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الصباحي'!$L$30*1000</f>
        <v>0</v>
      </c>
      <c r="E31" s="3">
        <f>[25]المبيعات!$F$29</f>
        <v>7866</v>
      </c>
      <c r="F31" s="3">
        <f t="shared" si="7"/>
        <v>53095.5</v>
      </c>
      <c r="G31" s="3">
        <f t="shared" si="4"/>
        <v>2595.7800000000002</v>
      </c>
      <c r="H31" s="3">
        <f>'[25]التمام الصباحي'!$R$30*1000</f>
        <v>0</v>
      </c>
      <c r="I31" s="3">
        <f>[25]المبيعات!$I$29</f>
        <v>1587</v>
      </c>
      <c r="J31" s="3">
        <f t="shared" si="8"/>
        <v>12299.25</v>
      </c>
      <c r="K31" s="3">
        <f t="shared" si="5"/>
        <v>714.15</v>
      </c>
      <c r="L31" s="8">
        <f t="shared" si="2"/>
        <v>65394.75</v>
      </c>
      <c r="M31" s="8">
        <f t="shared" si="2"/>
        <v>3309.9300000000003</v>
      </c>
      <c r="N31" s="3">
        <f t="shared" si="3"/>
        <v>653.94749999999999</v>
      </c>
      <c r="O31" s="8">
        <f>[25]المبيعات!$P$29</f>
        <v>805</v>
      </c>
      <c r="P31" s="3">
        <f t="shared" si="6"/>
        <v>151.05250000000001</v>
      </c>
    </row>
    <row r="32" spans="1:16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الصباحي'!$L$30*1000</f>
        <v>0</v>
      </c>
      <c r="E32" s="3">
        <f>[26]المبيعات!$F$29</f>
        <v>8287</v>
      </c>
      <c r="F32" s="3">
        <f t="shared" si="7"/>
        <v>55937.25</v>
      </c>
      <c r="G32" s="3">
        <f t="shared" si="4"/>
        <v>2734.71</v>
      </c>
      <c r="H32" s="3">
        <f>'[26]التمام الصباحي'!$R$30*1000</f>
        <v>0</v>
      </c>
      <c r="I32" s="3">
        <f>[26]المبيعات!$I$29</f>
        <v>2632</v>
      </c>
      <c r="J32" s="3">
        <f t="shared" si="8"/>
        <v>20398</v>
      </c>
      <c r="K32" s="3">
        <f t="shared" si="5"/>
        <v>1184.4000000000001</v>
      </c>
      <c r="L32" s="8">
        <f t="shared" si="2"/>
        <v>76335.25</v>
      </c>
      <c r="M32" s="8">
        <f t="shared" si="2"/>
        <v>3919.11</v>
      </c>
      <c r="N32" s="3">
        <f t="shared" si="3"/>
        <v>763.35249999999996</v>
      </c>
      <c r="O32" s="8">
        <f>[26]المبيعات!$P$29</f>
        <v>870</v>
      </c>
      <c r="P32" s="3">
        <f t="shared" si="6"/>
        <v>106.64750000000004</v>
      </c>
    </row>
    <row r="33" spans="1:16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الصباحي'!$L$30*1000</f>
        <v>0</v>
      </c>
      <c r="E33" s="3">
        <f>[27]المبيعات!$F$29</f>
        <v>9356</v>
      </c>
      <c r="F33" s="3">
        <f t="shared" si="7"/>
        <v>63153</v>
      </c>
      <c r="G33" s="3">
        <f t="shared" si="4"/>
        <v>3087.48</v>
      </c>
      <c r="H33" s="3">
        <f>'[27]التمام الصباحي'!$R$30*1000</f>
        <v>0</v>
      </c>
      <c r="I33" s="3">
        <f>[27]المبيعات!$I$29</f>
        <v>2054</v>
      </c>
      <c r="J33" s="3">
        <f t="shared" si="8"/>
        <v>15918.5</v>
      </c>
      <c r="K33" s="3">
        <f t="shared" si="5"/>
        <v>924.30000000000007</v>
      </c>
      <c r="L33" s="8">
        <f t="shared" si="2"/>
        <v>79071.5</v>
      </c>
      <c r="M33" s="8">
        <f t="shared" si="2"/>
        <v>4011.78</v>
      </c>
      <c r="N33" s="3">
        <f t="shared" si="3"/>
        <v>790.71500000000003</v>
      </c>
      <c r="O33" s="8">
        <f>[27]المبيعات!$P$29</f>
        <v>2085</v>
      </c>
      <c r="P33" s="3">
        <f t="shared" si="6"/>
        <v>1294.2849999999999</v>
      </c>
    </row>
    <row r="34" spans="1:16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الصباحي'!$L$30*1000</f>
        <v>34000</v>
      </c>
      <c r="E34" s="3">
        <f>[28]المبيعات!$F$29</f>
        <v>9712</v>
      </c>
      <c r="F34" s="3">
        <f t="shared" si="7"/>
        <v>65556</v>
      </c>
      <c r="G34" s="3">
        <f t="shared" si="4"/>
        <v>3204.96</v>
      </c>
      <c r="H34" s="3">
        <f>'[28]التمام الصباحي'!$R$30*1000</f>
        <v>0</v>
      </c>
      <c r="I34" s="3">
        <f>[28]المبيعات!$I$29</f>
        <v>1942</v>
      </c>
      <c r="J34" s="3">
        <f t="shared" si="8"/>
        <v>15050.5</v>
      </c>
      <c r="K34" s="3">
        <f t="shared" si="5"/>
        <v>873.9</v>
      </c>
      <c r="L34" s="8">
        <f t="shared" si="2"/>
        <v>80606.5</v>
      </c>
      <c r="M34" s="8">
        <f t="shared" si="2"/>
        <v>4078.86</v>
      </c>
      <c r="N34" s="3">
        <f t="shared" si="3"/>
        <v>806.06500000000005</v>
      </c>
      <c r="O34" s="8">
        <f>[28]المبيعات!$P$29</f>
        <v>273</v>
      </c>
      <c r="P34" s="3">
        <f t="shared" si="6"/>
        <v>-533.06500000000005</v>
      </c>
    </row>
    <row r="35" spans="1:16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الصباحي'!$L$30*1000</f>
        <v>0</v>
      </c>
      <c r="E35" s="3">
        <f>[29]المبيعات!$F$29</f>
        <v>3025</v>
      </c>
      <c r="F35" s="3">
        <f t="shared" si="7"/>
        <v>20418.75</v>
      </c>
      <c r="G35" s="3">
        <f t="shared" si="4"/>
        <v>998.25</v>
      </c>
      <c r="H35" s="3">
        <f>'[29]التمام الصباحي'!$R$30*1000</f>
        <v>0</v>
      </c>
      <c r="I35" s="3">
        <f>[29]المبيعات!$I$29</f>
        <v>1501</v>
      </c>
      <c r="J35" s="3">
        <f t="shared" si="8"/>
        <v>11632.75</v>
      </c>
      <c r="K35" s="3">
        <f t="shared" si="5"/>
        <v>675.45</v>
      </c>
      <c r="L35" s="8">
        <f t="shared" si="2"/>
        <v>32051.5</v>
      </c>
      <c r="M35" s="8">
        <f t="shared" si="2"/>
        <v>1673.7</v>
      </c>
      <c r="N35" s="3">
        <f t="shared" si="3"/>
        <v>320.51499999999999</v>
      </c>
      <c r="O35" s="8">
        <f>[29]المبيعات!$P$29</f>
        <v>141</v>
      </c>
      <c r="P35" s="3">
        <f t="shared" si="6"/>
        <v>-179.51499999999999</v>
      </c>
    </row>
    <row r="36" spans="1:16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الصباحي'!$L$30*1000</f>
        <v>0</v>
      </c>
      <c r="E36" s="3">
        <f>[30]المبيعات!$F$29</f>
        <v>7705</v>
      </c>
      <c r="F36" s="3">
        <f t="shared" si="7"/>
        <v>52008.75</v>
      </c>
      <c r="G36" s="3">
        <f t="shared" si="4"/>
        <v>2542.65</v>
      </c>
      <c r="H36" s="3">
        <f>'[30]التمام الصباحي'!$R$30*1000</f>
        <v>0</v>
      </c>
      <c r="I36" s="3">
        <f>[30]المبيعات!$I$29</f>
        <v>1744</v>
      </c>
      <c r="J36" s="3">
        <f t="shared" si="8"/>
        <v>13516</v>
      </c>
      <c r="K36" s="3">
        <f t="shared" si="5"/>
        <v>784.80000000000007</v>
      </c>
      <c r="L36" s="8">
        <f t="shared" si="2"/>
        <v>65524.75</v>
      </c>
      <c r="M36" s="8">
        <f t="shared" si="2"/>
        <v>3327.4500000000003</v>
      </c>
      <c r="N36" s="3">
        <f t="shared" si="3"/>
        <v>655.24749999999995</v>
      </c>
      <c r="O36" s="8">
        <f>[30]المبيعات!$P$29</f>
        <v>229</v>
      </c>
      <c r="P36" s="3">
        <f t="shared" si="6"/>
        <v>-426.24749999999995</v>
      </c>
    </row>
    <row r="37" spans="1:16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الصباحي'!$L$30*1000</f>
        <v>0</v>
      </c>
      <c r="E37" s="3">
        <f>[31]المبيعات!$F$29</f>
        <v>8811</v>
      </c>
      <c r="F37" s="3">
        <f t="shared" si="7"/>
        <v>59474.25</v>
      </c>
      <c r="G37" s="3">
        <f t="shared" si="4"/>
        <v>2907.63</v>
      </c>
      <c r="H37" s="3">
        <f>'[31]التمام الصباحي'!$R$30*1000</f>
        <v>0</v>
      </c>
      <c r="I37" s="3">
        <f>[31]المبيعات!$I$29</f>
        <v>1908</v>
      </c>
      <c r="J37" s="3">
        <f t="shared" si="8"/>
        <v>14787</v>
      </c>
      <c r="K37" s="3">
        <f t="shared" si="5"/>
        <v>858.6</v>
      </c>
      <c r="L37" s="8">
        <f t="shared" si="2"/>
        <v>74261.25</v>
      </c>
      <c r="M37" s="8">
        <f t="shared" si="2"/>
        <v>3766.23</v>
      </c>
      <c r="N37" s="3">
        <f t="shared" si="3"/>
        <v>742.61249999999995</v>
      </c>
      <c r="O37" s="8">
        <f>[31]المبيعات!$P$29</f>
        <v>825</v>
      </c>
      <c r="P37" s="3">
        <f t="shared" si="6"/>
        <v>82.387500000000045</v>
      </c>
    </row>
    <row r="38" spans="1:16" ht="15.75" thickBot="1" x14ac:dyDescent="0.25">
      <c r="A38" s="5">
        <v>31</v>
      </c>
      <c r="B38" s="6"/>
      <c r="C38" s="6" t="s">
        <v>18</v>
      </c>
      <c r="D38" s="3"/>
      <c r="E38" s="3">
        <f>[32]المبيعات!$F$29</f>
        <v>0</v>
      </c>
      <c r="F38" s="3">
        <f t="shared" si="7"/>
        <v>0</v>
      </c>
      <c r="G38" s="3">
        <f t="shared" si="4"/>
        <v>0</v>
      </c>
      <c r="H38" s="3">
        <f>'[32]التمام الصباحي'!$R$30*1000</f>
        <v>0</v>
      </c>
      <c r="I38" s="3">
        <f>[32]المبيعات!$I$29</f>
        <v>0</v>
      </c>
      <c r="J38" s="3">
        <f t="shared" si="8"/>
        <v>0</v>
      </c>
      <c r="K38" s="3">
        <f t="shared" si="5"/>
        <v>0</v>
      </c>
      <c r="L38" s="8">
        <f t="shared" si="2"/>
        <v>0</v>
      </c>
      <c r="M38" s="8">
        <f t="shared" si="2"/>
        <v>0</v>
      </c>
      <c r="N38" s="3">
        <f t="shared" si="3"/>
        <v>0</v>
      </c>
      <c r="O38" s="8">
        <f>[32]المبيعات!$P$29</f>
        <v>0</v>
      </c>
      <c r="P38" s="3">
        <f t="shared" si="6"/>
        <v>0</v>
      </c>
    </row>
    <row r="39" spans="1:16" ht="15.75" thickBot="1" x14ac:dyDescent="0.25">
      <c r="A39" s="99" t="s">
        <v>19</v>
      </c>
      <c r="B39" s="99"/>
      <c r="C39" s="99"/>
      <c r="D39" s="4">
        <f t="shared" ref="D39:P39" si="9">SUM(D8:D38)</f>
        <v>221000</v>
      </c>
      <c r="E39" s="4">
        <f t="shared" si="9"/>
        <v>228181</v>
      </c>
      <c r="F39" s="4">
        <f t="shared" si="9"/>
        <v>1540221.75</v>
      </c>
      <c r="G39" s="4">
        <f t="shared" si="9"/>
        <v>75299.73000000001</v>
      </c>
      <c r="H39" s="4">
        <f t="shared" si="9"/>
        <v>51000</v>
      </c>
      <c r="I39" s="4">
        <f t="shared" si="9"/>
        <v>58778</v>
      </c>
      <c r="J39" s="4">
        <f t="shared" si="9"/>
        <v>455529.5</v>
      </c>
      <c r="K39" s="4">
        <f t="shared" si="9"/>
        <v>26450.100000000002</v>
      </c>
      <c r="L39" s="4">
        <f t="shared" si="9"/>
        <v>1995751.25</v>
      </c>
      <c r="M39" s="4">
        <f t="shared" si="9"/>
        <v>101749.83</v>
      </c>
      <c r="N39" s="4">
        <f t="shared" si="9"/>
        <v>19957.512500000001</v>
      </c>
      <c r="O39" s="4">
        <f t="shared" si="9"/>
        <v>19918</v>
      </c>
      <c r="P39" s="4">
        <f t="shared" si="9"/>
        <v>-39.512500000000045</v>
      </c>
    </row>
    <row r="40" spans="1:16" hidden="1" x14ac:dyDescent="0.2"/>
    <row r="41" spans="1:16" ht="15.75" hidden="1" thickBot="1" x14ac:dyDescent="0.3">
      <c r="A41" s="105" t="s">
        <v>43</v>
      </c>
      <c r="B41" s="106"/>
      <c r="C41" s="107"/>
      <c r="D41" s="15">
        <f>D8+D9+D10+D11+D12+D13+D14</f>
        <v>51000</v>
      </c>
      <c r="E41" s="15">
        <f>E8+E9+E10+E11+E12+E13+E14</f>
        <v>48048</v>
      </c>
      <c r="F41" s="15">
        <f t="shared" ref="F41:P41" si="10">F8+F9+F10+F11+F12+F13+F14</f>
        <v>324324</v>
      </c>
      <c r="G41" s="15">
        <f t="shared" si="10"/>
        <v>15855.84</v>
      </c>
      <c r="H41" s="15">
        <f t="shared" si="10"/>
        <v>17000</v>
      </c>
      <c r="I41" s="15">
        <f t="shared" si="10"/>
        <v>13624</v>
      </c>
      <c r="J41" s="15">
        <f t="shared" si="10"/>
        <v>105586</v>
      </c>
      <c r="K41" s="15">
        <f t="shared" si="10"/>
        <v>6130.8000000000011</v>
      </c>
      <c r="L41" s="15">
        <f t="shared" si="10"/>
        <v>429910</v>
      </c>
      <c r="M41" s="15">
        <f t="shared" si="10"/>
        <v>21986.639999999999</v>
      </c>
      <c r="N41" s="15">
        <f t="shared" si="10"/>
        <v>4299.0999999999995</v>
      </c>
      <c r="O41" s="15">
        <f t="shared" si="10"/>
        <v>4050</v>
      </c>
      <c r="P41" s="15">
        <f t="shared" si="10"/>
        <v>-249.10000000000002</v>
      </c>
    </row>
    <row r="42" spans="1:16" ht="15.75" hidden="1" thickBot="1" x14ac:dyDescent="0.3">
      <c r="A42" s="103" t="s">
        <v>44</v>
      </c>
      <c r="B42" s="103"/>
      <c r="C42" s="103"/>
      <c r="D42" s="15">
        <f t="shared" ref="D42:P42" si="11">D15+D16+D17+D18+D19+D20+D21+D22</f>
        <v>68000</v>
      </c>
      <c r="E42" s="15">
        <f t="shared" si="11"/>
        <v>62139</v>
      </c>
      <c r="F42" s="15">
        <f t="shared" si="11"/>
        <v>419438.25</v>
      </c>
      <c r="G42" s="15">
        <f t="shared" si="11"/>
        <v>20505.87</v>
      </c>
      <c r="H42" s="15">
        <f t="shared" si="11"/>
        <v>17000</v>
      </c>
      <c r="I42" s="15">
        <f t="shared" si="11"/>
        <v>15537</v>
      </c>
      <c r="J42" s="15">
        <f t="shared" si="11"/>
        <v>120411.75</v>
      </c>
      <c r="K42" s="15">
        <f t="shared" si="11"/>
        <v>6991.6500000000015</v>
      </c>
      <c r="L42" s="15">
        <f t="shared" si="11"/>
        <v>539850</v>
      </c>
      <c r="M42" s="15">
        <f t="shared" si="11"/>
        <v>27497.52</v>
      </c>
      <c r="N42" s="15">
        <f t="shared" si="11"/>
        <v>5398.4999999999991</v>
      </c>
      <c r="O42" s="15">
        <f t="shared" si="11"/>
        <v>3935</v>
      </c>
      <c r="P42" s="15">
        <f t="shared" si="11"/>
        <v>-1463.5</v>
      </c>
    </row>
    <row r="43" spans="1:16" ht="15.75" hidden="1" thickBot="1" x14ac:dyDescent="0.3">
      <c r="A43" s="103" t="s">
        <v>45</v>
      </c>
      <c r="B43" s="103"/>
      <c r="C43" s="103"/>
      <c r="D43" s="15">
        <f>D23+D24+D25+D26+D27+D28+D29+D30</f>
        <v>68000</v>
      </c>
      <c r="E43" s="15">
        <f t="shared" ref="E43:P43" si="12">E23+E24+E25+E26+E27+E28+E29+E30</f>
        <v>63232</v>
      </c>
      <c r="F43" s="15">
        <f t="shared" si="12"/>
        <v>426816</v>
      </c>
      <c r="G43" s="15">
        <f t="shared" si="12"/>
        <v>20866.560000000001</v>
      </c>
      <c r="H43" s="15">
        <f t="shared" si="12"/>
        <v>17000</v>
      </c>
      <c r="I43" s="15">
        <f t="shared" si="12"/>
        <v>16249</v>
      </c>
      <c r="J43" s="15">
        <f t="shared" si="12"/>
        <v>125929.75</v>
      </c>
      <c r="K43" s="15">
        <f t="shared" si="12"/>
        <v>7312.05</v>
      </c>
      <c r="L43" s="15">
        <f t="shared" si="12"/>
        <v>552745.75</v>
      </c>
      <c r="M43" s="15">
        <f t="shared" si="12"/>
        <v>28178.61</v>
      </c>
      <c r="N43" s="15">
        <f t="shared" si="12"/>
        <v>5527.4574999999986</v>
      </c>
      <c r="O43" s="15">
        <f t="shared" si="12"/>
        <v>6705</v>
      </c>
      <c r="P43" s="15">
        <f t="shared" si="12"/>
        <v>1177.5425</v>
      </c>
    </row>
    <row r="44" spans="1:16" ht="15.75" hidden="1" thickBot="1" x14ac:dyDescent="0.3">
      <c r="A44" s="103" t="s">
        <v>46</v>
      </c>
      <c r="B44" s="103"/>
      <c r="C44" s="103"/>
      <c r="D44" s="15">
        <f>D31+D32+D33+D34+D35+D36+D37+D38</f>
        <v>34000</v>
      </c>
      <c r="E44" s="15">
        <f t="shared" ref="E44:P44" si="13">E31+E32+E33+E34+E35+E36+E37+E38</f>
        <v>54762</v>
      </c>
      <c r="F44" s="15">
        <f t="shared" si="13"/>
        <v>369643.5</v>
      </c>
      <c r="G44" s="15">
        <f t="shared" si="13"/>
        <v>18071.46</v>
      </c>
      <c r="H44" s="15">
        <f t="shared" si="13"/>
        <v>0</v>
      </c>
      <c r="I44" s="15">
        <f t="shared" si="13"/>
        <v>13368</v>
      </c>
      <c r="J44" s="15">
        <f t="shared" si="13"/>
        <v>103602</v>
      </c>
      <c r="K44" s="15">
        <f t="shared" si="13"/>
        <v>6015.6000000000013</v>
      </c>
      <c r="L44" s="15">
        <f t="shared" si="13"/>
        <v>473245.5</v>
      </c>
      <c r="M44" s="15">
        <f t="shared" si="13"/>
        <v>24087.06</v>
      </c>
      <c r="N44" s="15">
        <f t="shared" si="13"/>
        <v>4732.4549999999999</v>
      </c>
      <c r="O44" s="15">
        <f t="shared" si="13"/>
        <v>5228</v>
      </c>
      <c r="P44" s="15">
        <f t="shared" si="13"/>
        <v>495.54499999999996</v>
      </c>
    </row>
    <row r="46" spans="1:16" x14ac:dyDescent="0.2">
      <c r="E46" s="31"/>
      <c r="I46" s="31"/>
    </row>
    <row r="47" spans="1:16" ht="15" x14ac:dyDescent="0.25">
      <c r="E47" s="30"/>
      <c r="I47" s="30"/>
    </row>
  </sheetData>
  <mergeCells count="15">
    <mergeCell ref="N6:O6"/>
    <mergeCell ref="P6:P7"/>
    <mergeCell ref="A39:C39"/>
    <mergeCell ref="A41:C41"/>
    <mergeCell ref="G4:I4"/>
    <mergeCell ref="A6:A7"/>
    <mergeCell ref="B6:B7"/>
    <mergeCell ref="C6:C7"/>
    <mergeCell ref="D6:G6"/>
    <mergeCell ref="H6:K6"/>
    <mergeCell ref="A42:C42"/>
    <mergeCell ref="A43:C43"/>
    <mergeCell ref="A44:C44"/>
    <mergeCell ref="L6:L7"/>
    <mergeCell ref="M6:M7"/>
  </mergeCells>
  <conditionalFormatting sqref="P8:P38">
    <cfRule type="cellIs" dxfId="8" priority="1" operator="lessThan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7"/>
  <sheetViews>
    <sheetView rightToLeft="1" zoomScale="68" zoomScaleNormal="68" workbookViewId="0">
      <pane ySplit="7" topLeftCell="A8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4" max="4" width="9" customWidth="1"/>
    <col min="5" max="5" width="8.125" bestFit="1" customWidth="1"/>
    <col min="6" max="6" width="9.625" customWidth="1"/>
    <col min="7" max="8" width="9" customWidth="1"/>
    <col min="10" max="15" width="9" customWidth="1"/>
    <col min="16" max="16" width="9" style="11" customWidth="1"/>
  </cols>
  <sheetData>
    <row r="4" spans="1:16" ht="23.25" x14ac:dyDescent="0.35">
      <c r="G4" s="135" t="s">
        <v>70</v>
      </c>
      <c r="H4" s="135"/>
      <c r="I4" s="135"/>
    </row>
    <row r="5" spans="1:16" ht="15" thickBot="1" x14ac:dyDescent="0.25"/>
    <row r="6" spans="1:16" ht="15.75" customHeight="1" thickBot="1" x14ac:dyDescent="0.25">
      <c r="A6" s="97" t="s">
        <v>0</v>
      </c>
      <c r="B6" s="97" t="s">
        <v>1</v>
      </c>
      <c r="C6" s="97" t="s">
        <v>11</v>
      </c>
      <c r="D6" s="141" t="s">
        <v>3</v>
      </c>
      <c r="E6" s="142"/>
      <c r="F6" s="142"/>
      <c r="G6" s="143"/>
      <c r="H6" s="138" t="s">
        <v>4</v>
      </c>
      <c r="I6" s="139"/>
      <c r="J6" s="139"/>
      <c r="K6" s="140"/>
      <c r="L6" s="136" t="s">
        <v>40</v>
      </c>
      <c r="M6" s="136" t="s">
        <v>41</v>
      </c>
      <c r="N6" s="133" t="s">
        <v>6</v>
      </c>
      <c r="O6" s="133"/>
      <c r="P6" s="134" t="s">
        <v>7</v>
      </c>
    </row>
    <row r="7" spans="1:16" ht="33" customHeight="1" thickBot="1" x14ac:dyDescent="0.25">
      <c r="A7" s="98"/>
      <c r="B7" s="98"/>
      <c r="C7" s="98"/>
      <c r="D7" s="73" t="s">
        <v>47</v>
      </c>
      <c r="E7" s="73" t="s">
        <v>49</v>
      </c>
      <c r="F7" s="73" t="s">
        <v>8</v>
      </c>
      <c r="G7" s="73" t="s">
        <v>9</v>
      </c>
      <c r="H7" s="73" t="s">
        <v>47</v>
      </c>
      <c r="I7" s="73" t="s">
        <v>49</v>
      </c>
      <c r="J7" s="73" t="s">
        <v>8</v>
      </c>
      <c r="K7" s="73" t="s">
        <v>9</v>
      </c>
      <c r="L7" s="137"/>
      <c r="M7" s="137"/>
      <c r="N7" s="73" t="s">
        <v>10</v>
      </c>
      <c r="O7" s="73" t="s">
        <v>50</v>
      </c>
      <c r="P7" s="134"/>
    </row>
    <row r="8" spans="1:16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الصباحي'!$L$31*1000</f>
        <v>34000</v>
      </c>
      <c r="E8" s="3">
        <f>[2]المبيعات!$F$30</f>
        <v>26264</v>
      </c>
      <c r="F8" s="3">
        <f t="shared" ref="F8:F23" si="0">E8*6.75</f>
        <v>177282</v>
      </c>
      <c r="G8" s="3">
        <f>E8*0.33</f>
        <v>8667.1200000000008</v>
      </c>
      <c r="H8" s="3">
        <f>'[2]التمام الصباحي'!$R$31*1000</f>
        <v>17000</v>
      </c>
      <c r="I8" s="3">
        <f>[2]المبيعات!$I$30</f>
        <v>8604</v>
      </c>
      <c r="J8" s="3">
        <f t="shared" ref="J8:J23" si="1">I8*7.75</f>
        <v>66681</v>
      </c>
      <c r="K8" s="3">
        <f>I8*0.45</f>
        <v>3871.8</v>
      </c>
      <c r="L8" s="8">
        <f t="shared" ref="L8:M38" si="2">F8+J8</f>
        <v>243963</v>
      </c>
      <c r="M8" s="8">
        <f t="shared" si="2"/>
        <v>12538.920000000002</v>
      </c>
      <c r="N8" s="3">
        <f t="shared" ref="N8:N38" si="3">(F8+J8)/100</f>
        <v>2439.63</v>
      </c>
      <c r="O8" s="8">
        <f>[2]المبيعات!$P$30</f>
        <v>1225</v>
      </c>
      <c r="P8" s="3">
        <f>O8-N8</f>
        <v>-1214.6300000000001</v>
      </c>
    </row>
    <row r="9" spans="1:16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الصباحي'!$L$31*1000</f>
        <v>0</v>
      </c>
      <c r="E9" s="3">
        <f>[3]المبيعات!$F$30</f>
        <v>24034</v>
      </c>
      <c r="F9" s="3">
        <f t="shared" si="0"/>
        <v>162229.5</v>
      </c>
      <c r="G9" s="3">
        <f t="shared" ref="G9:G38" si="4">E9*0.33</f>
        <v>7931.22</v>
      </c>
      <c r="H9" s="3">
        <f>'[3]التمام الصباحي'!$R$31*1000</f>
        <v>0</v>
      </c>
      <c r="I9" s="3">
        <f>[3]المبيعات!$I$30</f>
        <v>8847</v>
      </c>
      <c r="J9" s="3">
        <f t="shared" si="1"/>
        <v>68564.25</v>
      </c>
      <c r="K9" s="3">
        <f t="shared" ref="K9:K38" si="5">I9*0.45</f>
        <v>3981.15</v>
      </c>
      <c r="L9" s="8">
        <f t="shared" si="2"/>
        <v>230793.75</v>
      </c>
      <c r="M9" s="8">
        <f t="shared" si="2"/>
        <v>11912.37</v>
      </c>
      <c r="N9" s="3">
        <f t="shared" si="3"/>
        <v>2307.9375</v>
      </c>
      <c r="O9" s="8">
        <f>[3]المبيعات!$P$30</f>
        <v>1160</v>
      </c>
      <c r="P9" s="3">
        <f t="shared" ref="P9:P38" si="6">O9-N9</f>
        <v>-1147.9375</v>
      </c>
    </row>
    <row r="10" spans="1:16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الصباحي'!$L$31*1000</f>
        <v>51000</v>
      </c>
      <c r="E10" s="3">
        <f>[4]المبيعات!$F$30</f>
        <v>30779</v>
      </c>
      <c r="F10" s="3">
        <f t="shared" si="0"/>
        <v>207758.25</v>
      </c>
      <c r="G10" s="3">
        <f t="shared" si="4"/>
        <v>10157.07</v>
      </c>
      <c r="H10" s="3">
        <f>'[4]التمام الصباحي'!$R$31*1000</f>
        <v>0</v>
      </c>
      <c r="I10" s="3">
        <f>[4]المبيعات!$I$30</f>
        <v>10538</v>
      </c>
      <c r="J10" s="3">
        <f t="shared" si="1"/>
        <v>81669.5</v>
      </c>
      <c r="K10" s="3">
        <f t="shared" si="5"/>
        <v>4742.1000000000004</v>
      </c>
      <c r="L10" s="8">
        <f t="shared" si="2"/>
        <v>289427.75</v>
      </c>
      <c r="M10" s="8">
        <f t="shared" si="2"/>
        <v>14899.17</v>
      </c>
      <c r="N10" s="3">
        <f t="shared" si="3"/>
        <v>2894.2775000000001</v>
      </c>
      <c r="O10" s="8">
        <f>[4]المبيعات!$P$30</f>
        <v>1500</v>
      </c>
      <c r="P10" s="3">
        <f t="shared" si="6"/>
        <v>-1394.2775000000001</v>
      </c>
    </row>
    <row r="11" spans="1:16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الصباحي'!$L$31*1000</f>
        <v>34000</v>
      </c>
      <c r="E11" s="3">
        <f>[5]المبيعات!$F$30</f>
        <v>30183</v>
      </c>
      <c r="F11" s="3">
        <f t="shared" si="0"/>
        <v>203735.25</v>
      </c>
      <c r="G11" s="3">
        <f t="shared" si="4"/>
        <v>9960.3900000000012</v>
      </c>
      <c r="H11" s="3">
        <f>'[5]التمام الصباحي'!$R$31*1000</f>
        <v>17000</v>
      </c>
      <c r="I11" s="3">
        <f>[5]المبيعات!$I$30</f>
        <v>10901</v>
      </c>
      <c r="J11" s="3">
        <f t="shared" si="1"/>
        <v>84482.75</v>
      </c>
      <c r="K11" s="3">
        <f t="shared" si="5"/>
        <v>4905.45</v>
      </c>
      <c r="L11" s="8">
        <f t="shared" si="2"/>
        <v>288218</v>
      </c>
      <c r="M11" s="8">
        <f t="shared" si="2"/>
        <v>14865.84</v>
      </c>
      <c r="N11" s="3">
        <f t="shared" si="3"/>
        <v>2882.18</v>
      </c>
      <c r="O11" s="8">
        <f>[5]المبيعات!$P$30</f>
        <v>444</v>
      </c>
      <c r="P11" s="3">
        <f t="shared" si="6"/>
        <v>-2438.1799999999998</v>
      </c>
    </row>
    <row r="12" spans="1:16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الصباحي'!$L$31*1000</f>
        <v>0</v>
      </c>
      <c r="E12" s="3">
        <f>[6]المبيعات!$F$30</f>
        <v>30467</v>
      </c>
      <c r="F12" s="3">
        <f t="shared" si="0"/>
        <v>205652.25</v>
      </c>
      <c r="G12" s="3">
        <f t="shared" si="4"/>
        <v>10054.11</v>
      </c>
      <c r="H12" s="3">
        <f>'[6]التمام الصباحي'!$R$31*1000</f>
        <v>0</v>
      </c>
      <c r="I12" s="3">
        <f>[6]المبيعات!$I$30</f>
        <v>10127</v>
      </c>
      <c r="J12" s="3">
        <f t="shared" si="1"/>
        <v>78484.25</v>
      </c>
      <c r="K12" s="3">
        <f t="shared" si="5"/>
        <v>4557.1500000000005</v>
      </c>
      <c r="L12" s="8">
        <f t="shared" si="2"/>
        <v>284136.5</v>
      </c>
      <c r="M12" s="8">
        <f t="shared" si="2"/>
        <v>14611.260000000002</v>
      </c>
      <c r="N12" s="3">
        <f t="shared" si="3"/>
        <v>2841.3649999999998</v>
      </c>
      <c r="O12" s="8">
        <f>[6]المبيعات!$P$30</f>
        <v>1480</v>
      </c>
      <c r="P12" s="3">
        <f t="shared" si="6"/>
        <v>-1361.3649999999998</v>
      </c>
    </row>
    <row r="13" spans="1:16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الصباحي'!$L$31*1000</f>
        <v>85000</v>
      </c>
      <c r="E13" s="3">
        <f>[7]المبيعات!$F$30</f>
        <v>39986</v>
      </c>
      <c r="F13" s="3">
        <f t="shared" si="0"/>
        <v>269905.5</v>
      </c>
      <c r="G13" s="3">
        <f t="shared" si="4"/>
        <v>13195.380000000001</v>
      </c>
      <c r="H13" s="3">
        <f>'[7]التمام الصباحي'!$R$31*1000</f>
        <v>17000</v>
      </c>
      <c r="I13" s="3">
        <f>[7]المبيعات!$I$30</f>
        <v>15357</v>
      </c>
      <c r="J13" s="3">
        <f t="shared" si="1"/>
        <v>119016.75</v>
      </c>
      <c r="K13" s="3">
        <f t="shared" si="5"/>
        <v>6910.6500000000005</v>
      </c>
      <c r="L13" s="8">
        <f t="shared" si="2"/>
        <v>388922.25</v>
      </c>
      <c r="M13" s="8">
        <f t="shared" si="2"/>
        <v>20106.030000000002</v>
      </c>
      <c r="N13" s="3">
        <f t="shared" si="3"/>
        <v>3889.2224999999999</v>
      </c>
      <c r="O13" s="8">
        <f>[7]المبيعات!$P$30</f>
        <v>2020</v>
      </c>
      <c r="P13" s="3">
        <f t="shared" si="6"/>
        <v>-1869.2224999999999</v>
      </c>
    </row>
    <row r="14" spans="1:16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الصباحي'!$L$31*1000</f>
        <v>34000</v>
      </c>
      <c r="E14" s="3">
        <f>[8]المبيعات!$F$30</f>
        <v>22785</v>
      </c>
      <c r="F14" s="3">
        <f t="shared" si="0"/>
        <v>153798.75</v>
      </c>
      <c r="G14" s="3">
        <f t="shared" si="4"/>
        <v>7519.05</v>
      </c>
      <c r="H14" s="3">
        <f>'[8]التمام الصباحي'!$R$31*1000</f>
        <v>17000</v>
      </c>
      <c r="I14" s="3">
        <f>[8]المبيعات!$I$30</f>
        <v>9457</v>
      </c>
      <c r="J14" s="3">
        <f t="shared" si="1"/>
        <v>73291.75</v>
      </c>
      <c r="K14" s="3">
        <f t="shared" si="5"/>
        <v>4255.6500000000005</v>
      </c>
      <c r="L14" s="8">
        <f t="shared" si="2"/>
        <v>227090.5</v>
      </c>
      <c r="M14" s="8">
        <f t="shared" si="2"/>
        <v>11774.7</v>
      </c>
      <c r="N14" s="3">
        <f t="shared" si="3"/>
        <v>2270.9050000000002</v>
      </c>
      <c r="O14" s="8">
        <f>[8]المبيعات!$P$30</f>
        <v>1190</v>
      </c>
      <c r="P14" s="3">
        <f t="shared" si="6"/>
        <v>-1080.9050000000002</v>
      </c>
    </row>
    <row r="15" spans="1:16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الصباحي'!$L$31*1000</f>
        <v>34000</v>
      </c>
      <c r="E15" s="3">
        <f>[9]المبيعات!$F$30</f>
        <v>27118</v>
      </c>
      <c r="F15" s="3">
        <f t="shared" si="0"/>
        <v>183046.5</v>
      </c>
      <c r="G15" s="3">
        <f t="shared" si="4"/>
        <v>8948.94</v>
      </c>
      <c r="H15" s="3">
        <f>'[9]التمام الصباحي'!$R$31*1000</f>
        <v>17000</v>
      </c>
      <c r="I15" s="3">
        <f>[9]المبيعات!$I$30</f>
        <v>10512</v>
      </c>
      <c r="J15" s="3">
        <f t="shared" si="1"/>
        <v>81468</v>
      </c>
      <c r="K15" s="3">
        <f t="shared" si="5"/>
        <v>4730.4000000000005</v>
      </c>
      <c r="L15" s="8">
        <f t="shared" si="2"/>
        <v>264514.5</v>
      </c>
      <c r="M15" s="8">
        <f t="shared" si="2"/>
        <v>13679.34</v>
      </c>
      <c r="N15" s="3">
        <f t="shared" si="3"/>
        <v>2645.145</v>
      </c>
      <c r="O15" s="8">
        <f>[9]المبيعات!$P$30</f>
        <v>1370</v>
      </c>
      <c r="P15" s="3">
        <f t="shared" si="6"/>
        <v>-1275.145</v>
      </c>
    </row>
    <row r="16" spans="1:16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الصباحي'!$L$31*1000</f>
        <v>34000</v>
      </c>
      <c r="E16" s="3">
        <f>[10]المبيعات!$F$30</f>
        <v>28760</v>
      </c>
      <c r="F16" s="3">
        <f t="shared" si="0"/>
        <v>194130</v>
      </c>
      <c r="G16" s="3">
        <f t="shared" si="4"/>
        <v>9490.8000000000011</v>
      </c>
      <c r="H16" s="3">
        <f>'[10]التمام الصباحي'!$R$31*1000</f>
        <v>17000</v>
      </c>
      <c r="I16" s="3">
        <f>[10]المبيعات!$I$30</f>
        <v>10425</v>
      </c>
      <c r="J16" s="3">
        <f t="shared" si="1"/>
        <v>80793.75</v>
      </c>
      <c r="K16" s="3">
        <f t="shared" si="5"/>
        <v>4691.25</v>
      </c>
      <c r="L16" s="8">
        <f t="shared" si="2"/>
        <v>274923.75</v>
      </c>
      <c r="M16" s="8">
        <f t="shared" si="2"/>
        <v>14182.050000000001</v>
      </c>
      <c r="N16" s="3">
        <f t="shared" si="3"/>
        <v>2749.2375000000002</v>
      </c>
      <c r="O16" s="8">
        <f>[10]المبيعات!$P$30</f>
        <v>1440</v>
      </c>
      <c r="P16" s="3">
        <f t="shared" si="6"/>
        <v>-1309.2375000000002</v>
      </c>
    </row>
    <row r="17" spans="1:16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الصباحي'!$L$31*1000</f>
        <v>17000</v>
      </c>
      <c r="E17" s="3">
        <f>[11]المبيعات!$F$30</f>
        <v>29260</v>
      </c>
      <c r="F17" s="3">
        <f t="shared" si="0"/>
        <v>197505</v>
      </c>
      <c r="G17" s="3">
        <f t="shared" si="4"/>
        <v>9655.8000000000011</v>
      </c>
      <c r="H17" s="3">
        <f>'[11]التمام الصباحي'!$R$31*1000</f>
        <v>0</v>
      </c>
      <c r="I17" s="3">
        <f>[11]المبيعات!$I$30</f>
        <v>9267</v>
      </c>
      <c r="J17" s="3">
        <f t="shared" si="1"/>
        <v>71819.25</v>
      </c>
      <c r="K17" s="3">
        <f t="shared" si="5"/>
        <v>4170.1500000000005</v>
      </c>
      <c r="L17" s="8">
        <f t="shared" si="2"/>
        <v>269324.25</v>
      </c>
      <c r="M17" s="8">
        <f t="shared" si="2"/>
        <v>13825.95</v>
      </c>
      <c r="N17" s="3">
        <f t="shared" si="3"/>
        <v>2693.2424999999998</v>
      </c>
      <c r="O17" s="8">
        <f>[11]المبيعات!$P$30</f>
        <v>1410</v>
      </c>
      <c r="P17" s="3">
        <f t="shared" si="6"/>
        <v>-1283.2424999999998</v>
      </c>
    </row>
    <row r="18" spans="1:16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الصباحي'!$L$31*1000</f>
        <v>17000</v>
      </c>
      <c r="E18" s="3">
        <f>[12]المبيعات!$F$30</f>
        <v>27093</v>
      </c>
      <c r="F18" s="3">
        <f t="shared" si="0"/>
        <v>182877.75</v>
      </c>
      <c r="G18" s="3">
        <f t="shared" si="4"/>
        <v>8940.69</v>
      </c>
      <c r="H18" s="3">
        <f>'[12]التمام الصباحي'!$R$31*1000</f>
        <v>17000</v>
      </c>
      <c r="I18" s="3">
        <f>[12]المبيعات!$I$30</f>
        <v>9473</v>
      </c>
      <c r="J18" s="3">
        <f t="shared" si="1"/>
        <v>73415.75</v>
      </c>
      <c r="K18" s="3">
        <f t="shared" si="5"/>
        <v>4262.8500000000004</v>
      </c>
      <c r="L18" s="8">
        <f t="shared" si="2"/>
        <v>256293.5</v>
      </c>
      <c r="M18" s="8">
        <f t="shared" si="2"/>
        <v>13203.54</v>
      </c>
      <c r="N18" s="3">
        <f t="shared" si="3"/>
        <v>2562.9349999999999</v>
      </c>
      <c r="O18" s="8">
        <f>[12]المبيعات!$P$30</f>
        <v>1340</v>
      </c>
      <c r="P18" s="3">
        <f t="shared" si="6"/>
        <v>-1222.9349999999999</v>
      </c>
    </row>
    <row r="19" spans="1:16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الصباحي'!$L$31*1000</f>
        <v>0</v>
      </c>
      <c r="E19" s="3">
        <f>[13]المبيعات!$F$30</f>
        <v>28792</v>
      </c>
      <c r="F19" s="3">
        <f t="shared" si="0"/>
        <v>194346</v>
      </c>
      <c r="G19" s="3">
        <f t="shared" si="4"/>
        <v>9501.36</v>
      </c>
      <c r="H19" s="3">
        <f>'[13]التمام الصباحي'!$R$31*1000</f>
        <v>0</v>
      </c>
      <c r="I19" s="3">
        <f>[13]المبيعات!$I$30</f>
        <v>12029</v>
      </c>
      <c r="J19" s="3">
        <f t="shared" si="1"/>
        <v>93224.75</v>
      </c>
      <c r="K19" s="3">
        <f t="shared" si="5"/>
        <v>5413.05</v>
      </c>
      <c r="L19" s="8">
        <f t="shared" si="2"/>
        <v>287570.75</v>
      </c>
      <c r="M19" s="8">
        <f t="shared" si="2"/>
        <v>14914.41</v>
      </c>
      <c r="N19" s="3">
        <f t="shared" si="3"/>
        <v>2875.7075</v>
      </c>
      <c r="O19" s="8">
        <f>[13]المبيعات!$P$30</f>
        <v>1580</v>
      </c>
      <c r="P19" s="3">
        <f t="shared" si="6"/>
        <v>-1295.7075</v>
      </c>
    </row>
    <row r="20" spans="1:16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الصباحي'!$L$31*1000</f>
        <v>68000</v>
      </c>
      <c r="E20" s="3">
        <f>[14]المبيعات!$F$30</f>
        <v>36429</v>
      </c>
      <c r="F20" s="3">
        <f t="shared" si="0"/>
        <v>245895.75</v>
      </c>
      <c r="G20" s="3">
        <f t="shared" si="4"/>
        <v>12021.57</v>
      </c>
      <c r="H20" s="3">
        <f>'[14]التمام الصباحي'!$R$31*1000</f>
        <v>17000</v>
      </c>
      <c r="I20" s="3">
        <f>[14]المبيعات!$I$30</f>
        <v>14011</v>
      </c>
      <c r="J20" s="3">
        <f t="shared" si="1"/>
        <v>108585.25</v>
      </c>
      <c r="K20" s="3">
        <f t="shared" si="5"/>
        <v>6304.95</v>
      </c>
      <c r="L20" s="8">
        <f t="shared" si="2"/>
        <v>354481</v>
      </c>
      <c r="M20" s="8">
        <f t="shared" si="2"/>
        <v>18326.52</v>
      </c>
      <c r="N20" s="3">
        <f t="shared" si="3"/>
        <v>3544.81</v>
      </c>
      <c r="O20" s="8">
        <f>[14]المبيعات!$P$30</f>
        <v>1790</v>
      </c>
      <c r="P20" s="3">
        <f t="shared" si="6"/>
        <v>-1754.81</v>
      </c>
    </row>
    <row r="21" spans="1:16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الصباحي'!$L$31*1000</f>
        <v>34000</v>
      </c>
      <c r="E21" s="3">
        <f>[15]المبيعات!$F$30</f>
        <v>19581</v>
      </c>
      <c r="F21" s="3">
        <f t="shared" si="0"/>
        <v>132171.75</v>
      </c>
      <c r="G21" s="3">
        <f t="shared" si="4"/>
        <v>6461.7300000000005</v>
      </c>
      <c r="H21" s="3">
        <f>'[15]التمام الصباحي'!$R$31*1000</f>
        <v>17000</v>
      </c>
      <c r="I21" s="3">
        <f>[15]المبيعات!$I$30</f>
        <v>8885</v>
      </c>
      <c r="J21" s="3">
        <f t="shared" si="1"/>
        <v>68858.75</v>
      </c>
      <c r="K21" s="3">
        <f t="shared" si="5"/>
        <v>3998.25</v>
      </c>
      <c r="L21" s="8">
        <f t="shared" si="2"/>
        <v>201030.5</v>
      </c>
      <c r="M21" s="8">
        <f t="shared" si="2"/>
        <v>10459.98</v>
      </c>
      <c r="N21" s="3">
        <f t="shared" si="3"/>
        <v>2010.3050000000001</v>
      </c>
      <c r="O21" s="8">
        <f>[15]المبيعات!$P$30</f>
        <v>1050</v>
      </c>
      <c r="P21" s="3">
        <f t="shared" si="6"/>
        <v>-960.30500000000006</v>
      </c>
    </row>
    <row r="22" spans="1:16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الصباحي'!$L$31*1000</f>
        <v>0</v>
      </c>
      <c r="E22" s="3">
        <f>[16]المبيعات!$F$30</f>
        <v>25332</v>
      </c>
      <c r="F22" s="3">
        <f t="shared" si="0"/>
        <v>170991</v>
      </c>
      <c r="G22" s="3">
        <f t="shared" si="4"/>
        <v>8359.56</v>
      </c>
      <c r="H22" s="3">
        <f>'[16]التمام الصباحي'!$R$31*1000</f>
        <v>0</v>
      </c>
      <c r="I22" s="3">
        <f>[16]المبيعات!$I$30</f>
        <v>10444</v>
      </c>
      <c r="J22" s="3">
        <f t="shared" si="1"/>
        <v>80941</v>
      </c>
      <c r="K22" s="3">
        <f t="shared" si="5"/>
        <v>4699.8</v>
      </c>
      <c r="L22" s="8">
        <f t="shared" si="2"/>
        <v>251932</v>
      </c>
      <c r="M22" s="8">
        <f t="shared" si="2"/>
        <v>13059.36</v>
      </c>
      <c r="N22" s="3">
        <f t="shared" si="3"/>
        <v>2519.3200000000002</v>
      </c>
      <c r="O22" s="8">
        <f>[16]المبيعات!$P$30</f>
        <v>1250</v>
      </c>
      <c r="P22" s="3">
        <f t="shared" si="6"/>
        <v>-1269.3200000000002</v>
      </c>
    </row>
    <row r="23" spans="1:16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الصباحي'!$L$31*1000</f>
        <v>34000</v>
      </c>
      <c r="E23" s="3">
        <f>[17]المبيعات!$F$30</f>
        <v>30266</v>
      </c>
      <c r="F23" s="3">
        <f t="shared" si="0"/>
        <v>204295.5</v>
      </c>
      <c r="G23" s="3">
        <f t="shared" si="4"/>
        <v>9987.7800000000007</v>
      </c>
      <c r="H23" s="3">
        <f>'[17]التمام الصباحي'!$R$31*1000</f>
        <v>17000</v>
      </c>
      <c r="I23" s="3">
        <f>[17]المبيعات!$I$30</f>
        <v>10897</v>
      </c>
      <c r="J23" s="3">
        <f t="shared" si="1"/>
        <v>84451.75</v>
      </c>
      <c r="K23" s="3">
        <f t="shared" si="5"/>
        <v>4903.6500000000005</v>
      </c>
      <c r="L23" s="8">
        <f t="shared" si="2"/>
        <v>288747.25</v>
      </c>
      <c r="M23" s="8">
        <f t="shared" si="2"/>
        <v>14891.43</v>
      </c>
      <c r="N23" s="3">
        <f t="shared" si="3"/>
        <v>2887.4724999999999</v>
      </c>
      <c r="O23" s="8">
        <f>[17]المبيعات!$P$30</f>
        <v>456</v>
      </c>
      <c r="P23" s="3">
        <f t="shared" si="6"/>
        <v>-2431.4724999999999</v>
      </c>
    </row>
    <row r="24" spans="1:16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الصباحي'!$L$31*1000</f>
        <v>34000</v>
      </c>
      <c r="E24" s="3">
        <f>[18]المبيعات!$F$30</f>
        <v>30675</v>
      </c>
      <c r="F24" s="3">
        <f>E24*6.75</f>
        <v>207056.25</v>
      </c>
      <c r="G24" s="3">
        <f t="shared" si="4"/>
        <v>10122.75</v>
      </c>
      <c r="H24" s="3">
        <f>'[18]التمام الصباحي'!$R$31*1000</f>
        <v>17000</v>
      </c>
      <c r="I24" s="3">
        <f>[18]المبيعات!$I$30</f>
        <v>9989</v>
      </c>
      <c r="J24" s="3">
        <f>I24*7.75</f>
        <v>77414.75</v>
      </c>
      <c r="K24" s="3">
        <f t="shared" si="5"/>
        <v>4495.05</v>
      </c>
      <c r="L24" s="8">
        <f t="shared" si="2"/>
        <v>284471</v>
      </c>
      <c r="M24" s="8">
        <f t="shared" si="2"/>
        <v>14617.8</v>
      </c>
      <c r="N24" s="3">
        <f t="shared" si="3"/>
        <v>2844.71</v>
      </c>
      <c r="O24" s="8">
        <f>[18]المبيعات!$P$30</f>
        <v>444</v>
      </c>
      <c r="P24" s="3">
        <f t="shared" si="6"/>
        <v>-2400.71</v>
      </c>
    </row>
    <row r="25" spans="1:16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الصباحي'!$L$31*1000</f>
        <v>0</v>
      </c>
      <c r="E25" s="3">
        <f>[19]المبيعات!$F$30</f>
        <v>27737</v>
      </c>
      <c r="F25" s="3">
        <f t="shared" ref="F25:F38" si="7">E25*6.75</f>
        <v>187224.75</v>
      </c>
      <c r="G25" s="3">
        <f t="shared" si="4"/>
        <v>9153.2100000000009</v>
      </c>
      <c r="H25" s="3">
        <f>'[19]التمام الصباحي'!$R$31*1000</f>
        <v>0</v>
      </c>
      <c r="I25" s="3">
        <f>[19]المبيعات!$I$30</f>
        <v>9849</v>
      </c>
      <c r="J25" s="3">
        <f t="shared" ref="J25:J38" si="8">I25*7.75</f>
        <v>76329.75</v>
      </c>
      <c r="K25" s="3">
        <f t="shared" si="5"/>
        <v>4432.05</v>
      </c>
      <c r="L25" s="8">
        <f t="shared" si="2"/>
        <v>263554.5</v>
      </c>
      <c r="M25" s="8">
        <f t="shared" si="2"/>
        <v>13585.260000000002</v>
      </c>
      <c r="N25" s="3">
        <f t="shared" si="3"/>
        <v>2635.5450000000001</v>
      </c>
      <c r="O25" s="8">
        <f>[19]المبيعات!$P$30</f>
        <v>411</v>
      </c>
      <c r="P25" s="3">
        <f t="shared" si="6"/>
        <v>-2224.5450000000001</v>
      </c>
    </row>
    <row r="26" spans="1:16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الصباحي'!$L$31*1000</f>
        <v>51000</v>
      </c>
      <c r="E26" s="3">
        <f>[20]المبيعات!$F$30</f>
        <v>31344</v>
      </c>
      <c r="F26" s="3">
        <f t="shared" si="7"/>
        <v>211572</v>
      </c>
      <c r="G26" s="3">
        <f t="shared" si="4"/>
        <v>10343.52</v>
      </c>
      <c r="H26" s="3">
        <f>'[20]التمام الصباحي'!$R$31*1000</f>
        <v>0</v>
      </c>
      <c r="I26" s="3">
        <f>[20]المبيعات!$I$30</f>
        <v>10233</v>
      </c>
      <c r="J26" s="3">
        <f t="shared" si="8"/>
        <v>79305.75</v>
      </c>
      <c r="K26" s="3">
        <f t="shared" si="5"/>
        <v>4604.8500000000004</v>
      </c>
      <c r="L26" s="8">
        <f t="shared" si="2"/>
        <v>290877.75</v>
      </c>
      <c r="M26" s="8">
        <f t="shared" si="2"/>
        <v>14948.37</v>
      </c>
      <c r="N26" s="3">
        <f t="shared" si="3"/>
        <v>2908.7775000000001</v>
      </c>
      <c r="O26" s="8">
        <f>[20]المبيعات!$P$30</f>
        <v>1520</v>
      </c>
      <c r="P26" s="3">
        <f t="shared" si="6"/>
        <v>-1388.7775000000001</v>
      </c>
    </row>
    <row r="27" spans="1:16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الصباحي'!$L$31*1000</f>
        <v>34000</v>
      </c>
      <c r="E27" s="3">
        <f>[21]المبيعات!$F$30</f>
        <v>35274</v>
      </c>
      <c r="F27" s="3">
        <f t="shared" si="7"/>
        <v>238099.5</v>
      </c>
      <c r="G27" s="3">
        <f t="shared" si="4"/>
        <v>11640.42</v>
      </c>
      <c r="H27" s="3">
        <f>'[21]التمام الصباحي'!$R$31*1000</f>
        <v>17000</v>
      </c>
      <c r="I27" s="3">
        <f>[21]المبيعات!$I$30</f>
        <v>12764</v>
      </c>
      <c r="J27" s="3">
        <f t="shared" si="8"/>
        <v>98921</v>
      </c>
      <c r="K27" s="3">
        <f t="shared" si="5"/>
        <v>5743.8</v>
      </c>
      <c r="L27" s="8">
        <f t="shared" si="2"/>
        <v>337020.5</v>
      </c>
      <c r="M27" s="8">
        <f t="shared" si="2"/>
        <v>17384.22</v>
      </c>
      <c r="N27" s="3">
        <f t="shared" si="3"/>
        <v>3370.2049999999999</v>
      </c>
      <c r="O27" s="8">
        <f>[21]المبيعات!$P$30</f>
        <v>1770</v>
      </c>
      <c r="P27" s="3">
        <f t="shared" si="6"/>
        <v>-1600.2049999999999</v>
      </c>
    </row>
    <row r="28" spans="1:16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الصباحي'!$L$31*1000</f>
        <v>34000</v>
      </c>
      <c r="E28" s="3">
        <f>[22]المبيعات!$F$30</f>
        <v>19644</v>
      </c>
      <c r="F28" s="3">
        <f t="shared" si="7"/>
        <v>132597</v>
      </c>
      <c r="G28" s="3">
        <f t="shared" si="4"/>
        <v>6482.52</v>
      </c>
      <c r="H28" s="3">
        <f>'[22]التمام الصباحي'!$R$31*1000</f>
        <v>17000</v>
      </c>
      <c r="I28" s="3">
        <f>[22]المبيعات!$I$30</f>
        <v>10059</v>
      </c>
      <c r="J28" s="3">
        <f t="shared" si="8"/>
        <v>77957.25</v>
      </c>
      <c r="K28" s="3">
        <f t="shared" si="5"/>
        <v>4526.55</v>
      </c>
      <c r="L28" s="8">
        <f t="shared" si="2"/>
        <v>210554.25</v>
      </c>
      <c r="M28" s="8">
        <f t="shared" si="2"/>
        <v>11009.07</v>
      </c>
      <c r="N28" s="3">
        <f t="shared" si="3"/>
        <v>2105.5425</v>
      </c>
      <c r="O28" s="8">
        <f>[22]المبيعات!$P$30</f>
        <v>1080</v>
      </c>
      <c r="P28" s="3">
        <f t="shared" si="6"/>
        <v>-1025.5425</v>
      </c>
    </row>
    <row r="29" spans="1:16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الصباحي'!$L$31*1000</f>
        <v>34000</v>
      </c>
      <c r="E29" s="3">
        <f>[23]المبيعات!$F$30</f>
        <v>26814</v>
      </c>
      <c r="F29" s="3">
        <f t="shared" si="7"/>
        <v>180994.5</v>
      </c>
      <c r="G29" s="3">
        <f t="shared" si="4"/>
        <v>8848.6200000000008</v>
      </c>
      <c r="H29" s="3">
        <f>'[23]التمام الصباحي'!$R$31*1000</f>
        <v>17000</v>
      </c>
      <c r="I29" s="3">
        <f>[23]المبيعات!$I$30</f>
        <v>9892</v>
      </c>
      <c r="J29" s="3">
        <f t="shared" si="8"/>
        <v>76663</v>
      </c>
      <c r="K29" s="3">
        <f t="shared" si="5"/>
        <v>4451.4000000000005</v>
      </c>
      <c r="L29" s="8">
        <f t="shared" si="2"/>
        <v>257657.5</v>
      </c>
      <c r="M29" s="8">
        <f t="shared" si="2"/>
        <v>13300.02</v>
      </c>
      <c r="N29" s="3">
        <f t="shared" si="3"/>
        <v>2576.5749999999998</v>
      </c>
      <c r="O29" s="8">
        <f>[23]المبيعات!$P$30</f>
        <v>1300</v>
      </c>
      <c r="P29" s="3">
        <f t="shared" si="6"/>
        <v>-1276.5749999999998</v>
      </c>
    </row>
    <row r="30" spans="1:16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الصباحي'!$L$31*1000</f>
        <v>17000</v>
      </c>
      <c r="E30" s="3">
        <f>[24]المبيعات!$F$30</f>
        <v>31846</v>
      </c>
      <c r="F30" s="3">
        <f t="shared" si="7"/>
        <v>214960.5</v>
      </c>
      <c r="G30" s="3">
        <f t="shared" si="4"/>
        <v>10509.18</v>
      </c>
      <c r="H30" s="3">
        <f>'[24]التمام الصباحي'!$R$31*1000</f>
        <v>0</v>
      </c>
      <c r="I30" s="3">
        <f>[24]المبيعات!$I$30</f>
        <v>10243</v>
      </c>
      <c r="J30" s="3">
        <f t="shared" si="8"/>
        <v>79383.25</v>
      </c>
      <c r="K30" s="3">
        <f t="shared" si="5"/>
        <v>4609.3500000000004</v>
      </c>
      <c r="L30" s="8">
        <f t="shared" si="2"/>
        <v>294343.75</v>
      </c>
      <c r="M30" s="8">
        <f t="shared" si="2"/>
        <v>15118.53</v>
      </c>
      <c r="N30" s="3">
        <f t="shared" si="3"/>
        <v>2943.4375</v>
      </c>
      <c r="O30" s="8">
        <f>[24]المبيعات!$P$30</f>
        <v>1400</v>
      </c>
      <c r="P30" s="3">
        <f t="shared" si="6"/>
        <v>-1543.4375</v>
      </c>
    </row>
    <row r="31" spans="1:16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الصباحي'!$L$31*1000</f>
        <v>34000</v>
      </c>
      <c r="E31" s="3">
        <f>[25]المبيعات!$F$30</f>
        <v>29132</v>
      </c>
      <c r="F31" s="3">
        <f t="shared" si="7"/>
        <v>196641</v>
      </c>
      <c r="G31" s="3">
        <f t="shared" si="4"/>
        <v>9613.5600000000013</v>
      </c>
      <c r="H31" s="3">
        <f>'[25]التمام الصباحي'!$R$31*1000</f>
        <v>17000</v>
      </c>
      <c r="I31" s="3">
        <f>[25]المبيعات!$I$30</f>
        <v>9138</v>
      </c>
      <c r="J31" s="3">
        <f t="shared" si="8"/>
        <v>70819.5</v>
      </c>
      <c r="K31" s="3">
        <f t="shared" si="5"/>
        <v>4112.1000000000004</v>
      </c>
      <c r="L31" s="8">
        <f t="shared" si="2"/>
        <v>267460.5</v>
      </c>
      <c r="M31" s="8">
        <f t="shared" si="2"/>
        <v>13725.660000000002</v>
      </c>
      <c r="N31" s="3">
        <f t="shared" si="3"/>
        <v>2674.605</v>
      </c>
      <c r="O31" s="8">
        <f>[25]المبيعات!$P$30</f>
        <v>420</v>
      </c>
      <c r="P31" s="3">
        <f t="shared" si="6"/>
        <v>-2254.605</v>
      </c>
    </row>
    <row r="32" spans="1:16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الصباحي'!$L$31*1000</f>
        <v>0</v>
      </c>
      <c r="E32" s="3">
        <f>[26]المبيعات!$F$30</f>
        <v>29179</v>
      </c>
      <c r="F32" s="3">
        <f t="shared" si="7"/>
        <v>196958.25</v>
      </c>
      <c r="G32" s="3">
        <f t="shared" si="4"/>
        <v>9629.07</v>
      </c>
      <c r="H32" s="3">
        <f>'[26]التمام الصباحي'!$R$31*1000</f>
        <v>0</v>
      </c>
      <c r="I32" s="3">
        <f>[26]المبيعات!$I$30</f>
        <v>9918</v>
      </c>
      <c r="J32" s="3">
        <f t="shared" si="8"/>
        <v>76864.5</v>
      </c>
      <c r="K32" s="3">
        <f t="shared" si="5"/>
        <v>4463.1000000000004</v>
      </c>
      <c r="L32" s="8">
        <f t="shared" si="2"/>
        <v>273822.75</v>
      </c>
      <c r="M32" s="8">
        <f t="shared" si="2"/>
        <v>14092.17</v>
      </c>
      <c r="N32" s="3">
        <f t="shared" si="3"/>
        <v>2738.2275</v>
      </c>
      <c r="O32" s="8">
        <f>[26]المبيعات!$P$30</f>
        <v>1400</v>
      </c>
      <c r="P32" s="3">
        <f t="shared" si="6"/>
        <v>-1338.2275</v>
      </c>
    </row>
    <row r="33" spans="1:16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الصباحي'!$L$31*1000</f>
        <v>51000</v>
      </c>
      <c r="E33" s="3">
        <f>[26]المبيعات!$F$30</f>
        <v>29179</v>
      </c>
      <c r="F33" s="3">
        <f t="shared" si="7"/>
        <v>196958.25</v>
      </c>
      <c r="G33" s="3">
        <f t="shared" si="4"/>
        <v>9629.07</v>
      </c>
      <c r="H33" s="3">
        <f>'[27]التمام الصباحي'!$R$31*1000</f>
        <v>0</v>
      </c>
      <c r="I33" s="3">
        <f>[27]المبيعات!$I$30</f>
        <v>10905</v>
      </c>
      <c r="J33" s="3">
        <f t="shared" si="8"/>
        <v>84513.75</v>
      </c>
      <c r="K33" s="3">
        <f t="shared" si="5"/>
        <v>4907.25</v>
      </c>
      <c r="L33" s="8">
        <f t="shared" si="2"/>
        <v>281472</v>
      </c>
      <c r="M33" s="8">
        <f t="shared" si="2"/>
        <v>14536.32</v>
      </c>
      <c r="N33" s="3">
        <f t="shared" si="3"/>
        <v>2814.72</v>
      </c>
      <c r="O33" s="8">
        <f>[27]المبيعات!$P$30</f>
        <v>1500</v>
      </c>
      <c r="P33" s="3">
        <f t="shared" si="6"/>
        <v>-1314.7199999999998</v>
      </c>
    </row>
    <row r="34" spans="1:16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الصباحي'!$L$31*1000</f>
        <v>51000</v>
      </c>
      <c r="E34" s="3">
        <f>[28]المبيعات!$F$30</f>
        <v>33357</v>
      </c>
      <c r="F34" s="3">
        <f t="shared" si="7"/>
        <v>225159.75</v>
      </c>
      <c r="G34" s="3">
        <f t="shared" si="4"/>
        <v>11007.810000000001</v>
      </c>
      <c r="H34" s="3">
        <f>'[28]التمام الصباحي'!$R$31*1000</f>
        <v>17000</v>
      </c>
      <c r="I34" s="3">
        <f>[28]المبيعات!$I$30</f>
        <v>12042</v>
      </c>
      <c r="J34" s="3">
        <f t="shared" si="8"/>
        <v>93325.5</v>
      </c>
      <c r="K34" s="3">
        <f t="shared" si="5"/>
        <v>5418.9000000000005</v>
      </c>
      <c r="L34" s="8">
        <f t="shared" si="2"/>
        <v>318485.25</v>
      </c>
      <c r="M34" s="8">
        <f t="shared" si="2"/>
        <v>16426.710000000003</v>
      </c>
      <c r="N34" s="3">
        <f t="shared" si="3"/>
        <v>3184.8525</v>
      </c>
      <c r="O34" s="8">
        <f>[28]المبيعات!$P$30</f>
        <v>1600</v>
      </c>
      <c r="P34" s="3">
        <f t="shared" si="6"/>
        <v>-1584.8525</v>
      </c>
    </row>
    <row r="35" spans="1:16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الصباحي'!$L$31*1000</f>
        <v>34000</v>
      </c>
      <c r="E35" s="3">
        <f>[29]المبيعات!$F$30</f>
        <v>20285</v>
      </c>
      <c r="F35" s="3">
        <f t="shared" si="7"/>
        <v>136923.75</v>
      </c>
      <c r="G35" s="3">
        <f t="shared" si="4"/>
        <v>6694.05</v>
      </c>
      <c r="H35" s="3">
        <f>'[29]التمام الصباحي'!$R$31*1000</f>
        <v>17000</v>
      </c>
      <c r="I35" s="3">
        <f>[29]المبيعات!$I$30</f>
        <v>8426</v>
      </c>
      <c r="J35" s="3">
        <f t="shared" si="8"/>
        <v>65301.5</v>
      </c>
      <c r="K35" s="3">
        <f t="shared" si="5"/>
        <v>3791.7000000000003</v>
      </c>
      <c r="L35" s="8">
        <f t="shared" si="2"/>
        <v>202225.25</v>
      </c>
      <c r="M35" s="8">
        <f t="shared" si="2"/>
        <v>10485.75</v>
      </c>
      <c r="N35" s="3">
        <f t="shared" si="3"/>
        <v>2022.2525000000001</v>
      </c>
      <c r="O35" s="8">
        <f>[29]المبيعات!$P$30</f>
        <v>1000</v>
      </c>
      <c r="P35" s="3">
        <f t="shared" si="6"/>
        <v>-1022.2525000000001</v>
      </c>
    </row>
    <row r="36" spans="1:16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الصباحي'!$L$31*1000</f>
        <v>0</v>
      </c>
      <c r="E36" s="3">
        <f>[30]المبيعات!$F$30</f>
        <v>27195</v>
      </c>
      <c r="F36" s="3">
        <f t="shared" si="7"/>
        <v>183566.25</v>
      </c>
      <c r="G36" s="3">
        <f t="shared" si="4"/>
        <v>8974.35</v>
      </c>
      <c r="H36" s="3">
        <f>'[30]التمام الصباحي'!$R$31*1000</f>
        <v>0</v>
      </c>
      <c r="I36" s="3">
        <f>[30]المبيعات!$I$30</f>
        <v>9485</v>
      </c>
      <c r="J36" s="3">
        <f t="shared" si="8"/>
        <v>73508.75</v>
      </c>
      <c r="K36" s="3">
        <f t="shared" si="5"/>
        <v>4268.25</v>
      </c>
      <c r="L36" s="8">
        <f t="shared" si="2"/>
        <v>257075</v>
      </c>
      <c r="M36" s="8">
        <f t="shared" si="2"/>
        <v>13242.6</v>
      </c>
      <c r="N36" s="3">
        <f t="shared" si="3"/>
        <v>2570.75</v>
      </c>
      <c r="O36" s="8">
        <f>[30]المبيعات!$P$30</f>
        <v>1200</v>
      </c>
      <c r="P36" s="3">
        <f t="shared" si="6"/>
        <v>-1370.75</v>
      </c>
    </row>
    <row r="37" spans="1:16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الصباحي'!$L$31*1000</f>
        <v>34000</v>
      </c>
      <c r="E37" s="3">
        <f>[31]المبيعات!$F$30</f>
        <v>31631</v>
      </c>
      <c r="F37" s="3">
        <f t="shared" si="7"/>
        <v>213509.25</v>
      </c>
      <c r="G37" s="3">
        <f t="shared" si="4"/>
        <v>10438.230000000001</v>
      </c>
      <c r="H37" s="3">
        <f>'[31]التمام الصباحي'!$R$31*1000</f>
        <v>17000</v>
      </c>
      <c r="I37" s="3">
        <f>[31]المبيعات!$I$30</f>
        <v>10013</v>
      </c>
      <c r="J37" s="3">
        <f t="shared" si="8"/>
        <v>77600.75</v>
      </c>
      <c r="K37" s="3">
        <f t="shared" si="5"/>
        <v>4505.8500000000004</v>
      </c>
      <c r="L37" s="8">
        <f t="shared" si="2"/>
        <v>291110</v>
      </c>
      <c r="M37" s="8">
        <f t="shared" si="2"/>
        <v>14944.080000000002</v>
      </c>
      <c r="N37" s="3">
        <f t="shared" si="3"/>
        <v>2911.1</v>
      </c>
      <c r="O37" s="8">
        <f>[31]المبيعات!$P$30</f>
        <v>1470</v>
      </c>
      <c r="P37" s="3">
        <f t="shared" si="6"/>
        <v>-1441.1</v>
      </c>
    </row>
    <row r="38" spans="1:16" ht="15.75" thickBot="1" x14ac:dyDescent="0.25">
      <c r="A38" s="5">
        <v>31</v>
      </c>
      <c r="B38" s="6"/>
      <c r="C38" s="6" t="s">
        <v>18</v>
      </c>
      <c r="D38" s="3"/>
      <c r="E38" s="3">
        <f>[32]المبيعات!$F$30</f>
        <v>0</v>
      </c>
      <c r="F38" s="3">
        <f t="shared" si="7"/>
        <v>0</v>
      </c>
      <c r="G38" s="3">
        <f t="shared" si="4"/>
        <v>0</v>
      </c>
      <c r="H38" s="3">
        <f>'[32]التمام الصباحي'!$R$31*1000</f>
        <v>0</v>
      </c>
      <c r="I38" s="3">
        <f>[32]المبيعات!$I$30</f>
        <v>0</v>
      </c>
      <c r="J38" s="3">
        <f t="shared" si="8"/>
        <v>0</v>
      </c>
      <c r="K38" s="3">
        <f t="shared" si="5"/>
        <v>0</v>
      </c>
      <c r="L38" s="8">
        <f t="shared" si="2"/>
        <v>0</v>
      </c>
      <c r="M38" s="8">
        <f t="shared" si="2"/>
        <v>0</v>
      </c>
      <c r="N38" s="3">
        <f t="shared" si="3"/>
        <v>0</v>
      </c>
      <c r="O38" s="8">
        <f>[32]المبيعات!$P$30</f>
        <v>0</v>
      </c>
      <c r="P38" s="3">
        <f t="shared" si="6"/>
        <v>0</v>
      </c>
    </row>
    <row r="39" spans="1:16" ht="15.75" thickBot="1" x14ac:dyDescent="0.25">
      <c r="A39" s="99" t="s">
        <v>19</v>
      </c>
      <c r="B39" s="99"/>
      <c r="C39" s="99"/>
      <c r="D39" s="4">
        <f t="shared" ref="D39:P39" si="9">SUM(D8:D38)</f>
        <v>884000</v>
      </c>
      <c r="E39" s="4">
        <f t="shared" si="9"/>
        <v>860421</v>
      </c>
      <c r="F39" s="4">
        <f t="shared" si="9"/>
        <v>5807841.75</v>
      </c>
      <c r="G39" s="4">
        <f t="shared" si="9"/>
        <v>283938.93</v>
      </c>
      <c r="H39" s="4">
        <f t="shared" si="9"/>
        <v>306000</v>
      </c>
      <c r="I39" s="4">
        <f t="shared" si="9"/>
        <v>312730</v>
      </c>
      <c r="J39" s="4">
        <f t="shared" si="9"/>
        <v>2423657.5</v>
      </c>
      <c r="K39" s="4">
        <f t="shared" si="9"/>
        <v>140728.50000000003</v>
      </c>
      <c r="L39" s="4">
        <f t="shared" si="9"/>
        <v>8231499.25</v>
      </c>
      <c r="M39" s="4">
        <f t="shared" si="9"/>
        <v>424667.43000000005</v>
      </c>
      <c r="N39" s="4">
        <f t="shared" si="9"/>
        <v>82314.992499999993</v>
      </c>
      <c r="O39" s="4">
        <f t="shared" si="9"/>
        <v>37220</v>
      </c>
      <c r="P39" s="4">
        <f t="shared" si="9"/>
        <v>-45094.992500000008</v>
      </c>
    </row>
    <row r="40" spans="1:16" hidden="1" x14ac:dyDescent="0.2"/>
    <row r="41" spans="1:16" ht="15.75" hidden="1" thickBot="1" x14ac:dyDescent="0.3">
      <c r="A41" s="105" t="s">
        <v>43</v>
      </c>
      <c r="B41" s="106"/>
      <c r="C41" s="107"/>
      <c r="D41" s="15">
        <f>D8+D9+D10+D11+D12+D13+D14</f>
        <v>238000</v>
      </c>
      <c r="E41" s="15">
        <f>E8+E9+E10+E11+E12+E13+E14</f>
        <v>204498</v>
      </c>
      <c r="F41" s="15">
        <f t="shared" ref="F41:P41" si="10">F8+F9+F10+F11+F12+F13+F14</f>
        <v>1380361.5</v>
      </c>
      <c r="G41" s="15">
        <f t="shared" si="10"/>
        <v>67484.340000000011</v>
      </c>
      <c r="H41" s="15">
        <f t="shared" si="10"/>
        <v>68000</v>
      </c>
      <c r="I41" s="15">
        <f t="shared" si="10"/>
        <v>73831</v>
      </c>
      <c r="J41" s="15">
        <f t="shared" si="10"/>
        <v>572190.25</v>
      </c>
      <c r="K41" s="15">
        <f t="shared" si="10"/>
        <v>33223.950000000004</v>
      </c>
      <c r="L41" s="15">
        <f t="shared" si="10"/>
        <v>1952551.75</v>
      </c>
      <c r="M41" s="15">
        <f t="shared" si="10"/>
        <v>100708.29</v>
      </c>
      <c r="N41" s="15">
        <f t="shared" si="10"/>
        <v>19525.517499999998</v>
      </c>
      <c r="O41" s="15">
        <f t="shared" si="10"/>
        <v>9019</v>
      </c>
      <c r="P41" s="15">
        <f t="shared" si="10"/>
        <v>-10506.5175</v>
      </c>
    </row>
    <row r="42" spans="1:16" ht="15.75" hidden="1" thickBot="1" x14ac:dyDescent="0.3">
      <c r="A42" s="103" t="s">
        <v>44</v>
      </c>
      <c r="B42" s="103"/>
      <c r="C42" s="103"/>
      <c r="D42" s="15">
        <f t="shared" ref="D42:P42" si="11">D15+D16+D17+D18+D19+D20+D21+D22</f>
        <v>204000</v>
      </c>
      <c r="E42" s="15">
        <f t="shared" si="11"/>
        <v>222365</v>
      </c>
      <c r="F42" s="15">
        <f t="shared" si="11"/>
        <v>1500963.75</v>
      </c>
      <c r="G42" s="15">
        <f t="shared" si="11"/>
        <v>73380.450000000012</v>
      </c>
      <c r="H42" s="15">
        <f t="shared" si="11"/>
        <v>85000</v>
      </c>
      <c r="I42" s="15">
        <f t="shared" si="11"/>
        <v>85046</v>
      </c>
      <c r="J42" s="15">
        <f t="shared" si="11"/>
        <v>659106.5</v>
      </c>
      <c r="K42" s="15">
        <f t="shared" si="11"/>
        <v>38270.700000000004</v>
      </c>
      <c r="L42" s="15">
        <f t="shared" si="11"/>
        <v>2160070.25</v>
      </c>
      <c r="M42" s="15">
        <f t="shared" si="11"/>
        <v>111651.15</v>
      </c>
      <c r="N42" s="15">
        <f t="shared" si="11"/>
        <v>21600.702499999999</v>
      </c>
      <c r="O42" s="15">
        <f t="shared" si="11"/>
        <v>11230</v>
      </c>
      <c r="P42" s="15">
        <f t="shared" si="11"/>
        <v>-10370.702499999999</v>
      </c>
    </row>
    <row r="43" spans="1:16" ht="15.75" hidden="1" thickBot="1" x14ac:dyDescent="0.3">
      <c r="A43" s="103" t="s">
        <v>45</v>
      </c>
      <c r="B43" s="103"/>
      <c r="C43" s="103"/>
      <c r="D43" s="15">
        <f>D23+D24+D25+D26+D27+D28+D29+D30</f>
        <v>238000</v>
      </c>
      <c r="E43" s="15">
        <f t="shared" ref="E43:P43" si="12">E23+E24+E25+E26+E27+E28+E29+E30</f>
        <v>233600</v>
      </c>
      <c r="F43" s="15">
        <f t="shared" si="12"/>
        <v>1576800</v>
      </c>
      <c r="G43" s="15">
        <f t="shared" si="12"/>
        <v>77088</v>
      </c>
      <c r="H43" s="15">
        <f t="shared" si="12"/>
        <v>85000</v>
      </c>
      <c r="I43" s="15">
        <f t="shared" si="12"/>
        <v>83926</v>
      </c>
      <c r="J43" s="15">
        <f t="shared" si="12"/>
        <v>650426.5</v>
      </c>
      <c r="K43" s="15">
        <f t="shared" si="12"/>
        <v>37766.699999999997</v>
      </c>
      <c r="L43" s="15">
        <f t="shared" si="12"/>
        <v>2227226.5</v>
      </c>
      <c r="M43" s="15">
        <f t="shared" si="12"/>
        <v>114854.70000000003</v>
      </c>
      <c r="N43" s="15">
        <f t="shared" si="12"/>
        <v>22272.265000000003</v>
      </c>
      <c r="O43" s="15">
        <f t="shared" si="12"/>
        <v>8381</v>
      </c>
      <c r="P43" s="15">
        <f t="shared" si="12"/>
        <v>-13891.264999999999</v>
      </c>
    </row>
    <row r="44" spans="1:16" ht="15.75" hidden="1" thickBot="1" x14ac:dyDescent="0.3">
      <c r="A44" s="103" t="s">
        <v>46</v>
      </c>
      <c r="B44" s="103"/>
      <c r="C44" s="103"/>
      <c r="D44" s="15">
        <f>D31+D32+D33+D34+D35+D36+D37+D38</f>
        <v>204000</v>
      </c>
      <c r="E44" s="15">
        <f t="shared" ref="E44:P44" si="13">E31+E32+E33+E34+E35+E36+E37+E38</f>
        <v>199958</v>
      </c>
      <c r="F44" s="15">
        <f t="shared" si="13"/>
        <v>1349716.5</v>
      </c>
      <c r="G44" s="15">
        <f t="shared" si="13"/>
        <v>65986.14</v>
      </c>
      <c r="H44" s="15">
        <f t="shared" si="13"/>
        <v>68000</v>
      </c>
      <c r="I44" s="15">
        <f t="shared" si="13"/>
        <v>69927</v>
      </c>
      <c r="J44" s="15">
        <f t="shared" si="13"/>
        <v>541934.25</v>
      </c>
      <c r="K44" s="15">
        <f t="shared" si="13"/>
        <v>31467.15</v>
      </c>
      <c r="L44" s="15">
        <f t="shared" si="13"/>
        <v>1891650.75</v>
      </c>
      <c r="M44" s="15">
        <f t="shared" si="13"/>
        <v>97453.290000000008</v>
      </c>
      <c r="N44" s="15">
        <f t="shared" si="13"/>
        <v>18916.5075</v>
      </c>
      <c r="O44" s="15">
        <f t="shared" si="13"/>
        <v>8590</v>
      </c>
      <c r="P44" s="15">
        <f t="shared" si="13"/>
        <v>-10326.5075</v>
      </c>
    </row>
    <row r="46" spans="1:16" x14ac:dyDescent="0.2">
      <c r="E46" s="31"/>
      <c r="I46" s="31"/>
    </row>
    <row r="47" spans="1:16" ht="15" x14ac:dyDescent="0.25">
      <c r="E47" s="30"/>
      <c r="I47" s="30"/>
    </row>
  </sheetData>
  <mergeCells count="15">
    <mergeCell ref="A42:C42"/>
    <mergeCell ref="A43:C43"/>
    <mergeCell ref="A44:C44"/>
    <mergeCell ref="L6:L7"/>
    <mergeCell ref="M6:M7"/>
    <mergeCell ref="N6:O6"/>
    <mergeCell ref="P6:P7"/>
    <mergeCell ref="A39:C39"/>
    <mergeCell ref="A41:C41"/>
    <mergeCell ref="G4:I4"/>
    <mergeCell ref="A6:A7"/>
    <mergeCell ref="B6:B7"/>
    <mergeCell ref="C6:C7"/>
    <mergeCell ref="D6:G6"/>
    <mergeCell ref="H6:K6"/>
  </mergeCells>
  <conditionalFormatting sqref="P8:P38">
    <cfRule type="cellIs" dxfId="7" priority="1" operator="lessThan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3:EF50"/>
  <sheetViews>
    <sheetView rightToLeft="1" view="pageBreakPreview" topLeftCell="CZ4" zoomScale="70" zoomScaleNormal="70" zoomScaleSheetLayoutView="70" workbookViewId="0">
      <selection activeCell="DS9" sqref="DS9:DS39"/>
    </sheetView>
  </sheetViews>
  <sheetFormatPr defaultRowHeight="14.25" x14ac:dyDescent="0.2"/>
  <cols>
    <col min="1" max="1" width="3.375" customWidth="1"/>
    <col min="2" max="2" width="13.25" customWidth="1"/>
    <col min="6" max="6" width="1.875" customWidth="1"/>
    <col min="9" max="9" width="3.25" customWidth="1"/>
    <col min="13" max="13" width="11.75" customWidth="1"/>
    <col min="14" max="14" width="2.875" customWidth="1"/>
    <col min="18" max="19" width="3.375" customWidth="1"/>
    <col min="20" max="20" width="13.25" customWidth="1"/>
    <col min="25" max="25" width="2.625" customWidth="1"/>
    <col min="29" max="29" width="2.125" customWidth="1"/>
    <col min="32" max="32" width="2.375" customWidth="1"/>
    <col min="36" max="36" width="4" customWidth="1"/>
    <col min="37" max="37" width="3.375" customWidth="1"/>
    <col min="38" max="38" width="13.25" customWidth="1"/>
    <col min="42" max="42" width="9.75" bestFit="1" customWidth="1"/>
    <col min="43" max="43" width="2.625" customWidth="1"/>
    <col min="47" max="47" width="2" customWidth="1"/>
    <col min="50" max="50" width="2.625" customWidth="1"/>
    <col min="54" max="55" width="3.375" customWidth="1"/>
    <col min="56" max="56" width="13.25" customWidth="1"/>
    <col min="61" max="61" width="2.875" customWidth="1"/>
    <col min="64" max="64" width="2.625" customWidth="1"/>
    <col min="68" max="68" width="2.875" customWidth="1"/>
    <col min="71" max="71" width="3.5" customWidth="1"/>
    <col min="72" max="72" width="3.375" customWidth="1"/>
    <col min="73" max="73" width="13.25" customWidth="1"/>
    <col min="77" max="77" width="9.75" bestFit="1" customWidth="1"/>
    <col min="78" max="78" width="2.625" customWidth="1"/>
    <col min="81" max="81" width="9.75" bestFit="1" customWidth="1"/>
    <col min="82" max="82" width="2.375" customWidth="1"/>
    <col min="86" max="86" width="2.875" customWidth="1"/>
    <col min="90" max="90" width="4.5" customWidth="1"/>
    <col min="91" max="91" width="3.5" customWidth="1"/>
    <col min="92" max="92" width="10.875" bestFit="1" customWidth="1"/>
    <col min="94" max="94" width="9.875" customWidth="1"/>
    <col min="97" max="97" width="4.375" customWidth="1"/>
    <col min="107" max="107" width="9.375" bestFit="1" customWidth="1"/>
    <col min="110" max="110" width="12.625" customWidth="1"/>
    <col min="122" max="122" width="11.375" customWidth="1"/>
    <col min="123" max="123" width="10.25" customWidth="1"/>
    <col min="129" max="129" width="12.25" customWidth="1"/>
  </cols>
  <sheetData>
    <row r="3" spans="1:136" ht="23.25" x14ac:dyDescent="0.35">
      <c r="L3" s="67"/>
      <c r="AB3" s="67"/>
      <c r="AN3" s="67"/>
      <c r="AP3" s="67"/>
      <c r="AR3" s="67"/>
      <c r="AT3" s="67"/>
      <c r="BF3" s="67"/>
      <c r="BH3" s="67"/>
      <c r="BK3" s="67"/>
      <c r="BO3" s="67"/>
      <c r="BY3" s="67"/>
      <c r="CC3" s="67"/>
      <c r="CG3" s="67"/>
      <c r="CK3" s="67"/>
    </row>
    <row r="4" spans="1:136" s="47" customFormat="1" ht="18" x14ac:dyDescent="0.25">
      <c r="C4" s="100" t="s">
        <v>21</v>
      </c>
      <c r="D4" s="100"/>
      <c r="G4" s="100" t="s">
        <v>51</v>
      </c>
      <c r="H4" s="100"/>
      <c r="K4" s="100" t="s">
        <v>22</v>
      </c>
      <c r="L4" s="100"/>
      <c r="O4" s="100" t="s">
        <v>23</v>
      </c>
      <c r="P4" s="100"/>
      <c r="U4" s="100" t="s">
        <v>24</v>
      </c>
      <c r="V4" s="100"/>
      <c r="Z4" s="100" t="s">
        <v>25</v>
      </c>
      <c r="AA4" s="100"/>
      <c r="AD4" s="100" t="s">
        <v>26</v>
      </c>
      <c r="AE4" s="100"/>
      <c r="AG4" s="100" t="s">
        <v>27</v>
      </c>
      <c r="AH4" s="100"/>
      <c r="AM4" s="100" t="s">
        <v>53</v>
      </c>
      <c r="AN4" s="100"/>
      <c r="AR4" s="100" t="s">
        <v>29</v>
      </c>
      <c r="AS4" s="100"/>
      <c r="AV4" s="100" t="s">
        <v>30</v>
      </c>
      <c r="AW4" s="100"/>
      <c r="AY4" s="100" t="s">
        <v>31</v>
      </c>
      <c r="AZ4" s="100"/>
      <c r="BE4" s="100" t="s">
        <v>32</v>
      </c>
      <c r="BF4" s="100"/>
      <c r="BJ4" s="100" t="s">
        <v>33</v>
      </c>
      <c r="BK4" s="100"/>
      <c r="BM4" s="100" t="s">
        <v>34</v>
      </c>
      <c r="BN4" s="100"/>
      <c r="BQ4" s="100" t="s">
        <v>35</v>
      </c>
      <c r="BR4" s="100"/>
      <c r="BW4" s="100" t="s">
        <v>36</v>
      </c>
      <c r="BX4" s="100"/>
      <c r="CA4" s="100" t="s">
        <v>37</v>
      </c>
      <c r="CB4" s="100"/>
      <c r="CE4" s="100" t="s">
        <v>38</v>
      </c>
      <c r="CF4" s="100"/>
      <c r="CI4" s="100" t="s">
        <v>39</v>
      </c>
      <c r="CJ4" s="100"/>
      <c r="CP4" s="100" t="s">
        <v>52</v>
      </c>
      <c r="CQ4" s="100"/>
      <c r="CU4" s="100" t="s">
        <v>64</v>
      </c>
      <c r="CV4" s="100"/>
      <c r="CY4" s="100" t="s">
        <v>69</v>
      </c>
      <c r="CZ4" s="100"/>
      <c r="DB4" s="101" t="s">
        <v>80</v>
      </c>
      <c r="DC4" s="100"/>
      <c r="DH4" s="100" t="s">
        <v>84</v>
      </c>
      <c r="DI4" s="100"/>
      <c r="DK4" s="100" t="s">
        <v>82</v>
      </c>
      <c r="DL4" s="100"/>
      <c r="DN4" s="100" t="s">
        <v>83</v>
      </c>
      <c r="DO4" s="100"/>
      <c r="DP4" s="91"/>
      <c r="DR4" s="101" t="s">
        <v>91</v>
      </c>
      <c r="DS4" s="100"/>
      <c r="DU4" s="100" t="s">
        <v>88</v>
      </c>
      <c r="DV4" s="100"/>
      <c r="DX4" s="100" t="s">
        <v>89</v>
      </c>
      <c r="DY4" s="100"/>
      <c r="DZ4" s="100"/>
      <c r="EA4" s="100"/>
      <c r="EB4" s="100"/>
      <c r="ED4" s="100" t="s">
        <v>92</v>
      </c>
      <c r="EE4" s="100"/>
      <c r="EF4" s="100"/>
    </row>
    <row r="5" spans="1:136" ht="15" thickBot="1" x14ac:dyDescent="0.25"/>
    <row r="6" spans="1:136" ht="15.75" thickBot="1" x14ac:dyDescent="0.25">
      <c r="A6" s="97" t="s">
        <v>0</v>
      </c>
      <c r="B6" s="97" t="s">
        <v>1</v>
      </c>
      <c r="C6" s="97" t="s">
        <v>11</v>
      </c>
      <c r="D6" s="65" t="s">
        <v>3</v>
      </c>
      <c r="E6" s="66" t="s">
        <v>4</v>
      </c>
      <c r="G6" s="65" t="s">
        <v>3</v>
      </c>
      <c r="H6" s="66" t="s">
        <v>4</v>
      </c>
      <c r="J6" s="68" t="s">
        <v>2</v>
      </c>
      <c r="K6" s="68" t="s">
        <v>3</v>
      </c>
      <c r="L6" s="68" t="s">
        <v>4</v>
      </c>
      <c r="M6" s="66" t="s">
        <v>5</v>
      </c>
      <c r="O6" s="68" t="s">
        <v>2</v>
      </c>
      <c r="P6" s="68" t="s">
        <v>3</v>
      </c>
      <c r="Q6" s="66" t="s">
        <v>4</v>
      </c>
      <c r="S6" s="97" t="s">
        <v>0</v>
      </c>
      <c r="T6" s="97" t="s">
        <v>1</v>
      </c>
      <c r="U6" s="97" t="s">
        <v>11</v>
      </c>
      <c r="V6" s="68" t="s">
        <v>2</v>
      </c>
      <c r="W6" s="68" t="s">
        <v>3</v>
      </c>
      <c r="X6" s="66" t="s">
        <v>5</v>
      </c>
      <c r="Z6" s="68" t="s">
        <v>2</v>
      </c>
      <c r="AA6" s="68" t="s">
        <v>3</v>
      </c>
      <c r="AB6" s="66" t="s">
        <v>5</v>
      </c>
      <c r="AD6" s="68" t="s">
        <v>3</v>
      </c>
      <c r="AE6" s="66" t="s">
        <v>4</v>
      </c>
      <c r="AG6" s="68" t="s">
        <v>3</v>
      </c>
      <c r="AH6" s="68" t="s">
        <v>4</v>
      </c>
      <c r="AI6" s="66" t="s">
        <v>5</v>
      </c>
      <c r="AK6" s="60" t="s">
        <v>0</v>
      </c>
      <c r="AL6" s="60" t="s">
        <v>1</v>
      </c>
      <c r="AM6" s="60" t="s">
        <v>11</v>
      </c>
      <c r="AN6" s="68" t="s">
        <v>3</v>
      </c>
      <c r="AO6" s="68" t="s">
        <v>4</v>
      </c>
      <c r="AP6" s="66" t="s">
        <v>5</v>
      </c>
      <c r="AR6" s="68" t="s">
        <v>3</v>
      </c>
      <c r="AS6" s="68" t="s">
        <v>4</v>
      </c>
      <c r="AT6" s="66" t="s">
        <v>5</v>
      </c>
      <c r="AV6" s="68" t="s">
        <v>3</v>
      </c>
      <c r="AW6" s="66" t="s">
        <v>4</v>
      </c>
      <c r="AY6" s="68" t="s">
        <v>3</v>
      </c>
      <c r="AZ6" s="68" t="s">
        <v>4</v>
      </c>
      <c r="BA6" s="66" t="s">
        <v>5</v>
      </c>
      <c r="BC6" s="97" t="s">
        <v>0</v>
      </c>
      <c r="BD6" s="97" t="s">
        <v>1</v>
      </c>
      <c r="BE6" s="97" t="s">
        <v>11</v>
      </c>
      <c r="BF6" s="68" t="s">
        <v>3</v>
      </c>
      <c r="BG6" s="68" t="s">
        <v>4</v>
      </c>
      <c r="BH6" s="66" t="s">
        <v>5</v>
      </c>
      <c r="BJ6" s="66" t="s">
        <v>3</v>
      </c>
      <c r="BK6" s="69" t="s">
        <v>4</v>
      </c>
      <c r="BM6" s="68" t="s">
        <v>2</v>
      </c>
      <c r="BN6" s="68" t="s">
        <v>3</v>
      </c>
      <c r="BO6" s="66" t="s">
        <v>5</v>
      </c>
      <c r="BQ6" s="68" t="s">
        <v>3</v>
      </c>
      <c r="BR6" s="66" t="s">
        <v>5</v>
      </c>
      <c r="BT6" s="97" t="s">
        <v>0</v>
      </c>
      <c r="BU6" s="97" t="s">
        <v>1</v>
      </c>
      <c r="BV6" s="97" t="s">
        <v>11</v>
      </c>
      <c r="BW6" s="68" t="s">
        <v>3</v>
      </c>
      <c r="BX6" s="68" t="s">
        <v>4</v>
      </c>
      <c r="BY6" s="66" t="s">
        <v>5</v>
      </c>
      <c r="CA6" s="68" t="s">
        <v>3</v>
      </c>
      <c r="CB6" s="68" t="s">
        <v>4</v>
      </c>
      <c r="CC6" s="66" t="s">
        <v>5</v>
      </c>
      <c r="CE6" s="68" t="s">
        <v>3</v>
      </c>
      <c r="CF6" s="68" t="s">
        <v>4</v>
      </c>
      <c r="CG6" s="66" t="s">
        <v>5</v>
      </c>
      <c r="CI6" s="68" t="s">
        <v>3</v>
      </c>
      <c r="CJ6" s="68" t="s">
        <v>4</v>
      </c>
      <c r="CK6" s="66" t="s">
        <v>5</v>
      </c>
      <c r="CM6" s="97" t="s">
        <v>0</v>
      </c>
      <c r="CN6" s="97" t="s">
        <v>1</v>
      </c>
      <c r="CO6" s="97" t="s">
        <v>11</v>
      </c>
      <c r="CP6" s="68" t="s">
        <v>2</v>
      </c>
      <c r="CQ6" s="68" t="s">
        <v>3</v>
      </c>
      <c r="CR6" s="66" t="s">
        <v>4</v>
      </c>
      <c r="CT6" s="68" t="s">
        <v>2</v>
      </c>
      <c r="CU6" s="68" t="s">
        <v>3</v>
      </c>
      <c r="CV6" s="68" t="s">
        <v>4</v>
      </c>
      <c r="CW6" s="66" t="s">
        <v>5</v>
      </c>
      <c r="CY6" s="79" t="s">
        <v>3</v>
      </c>
      <c r="CZ6" s="80" t="s">
        <v>4</v>
      </c>
      <c r="DB6" s="82" t="s">
        <v>3</v>
      </c>
      <c r="DC6" s="81" t="s">
        <v>4</v>
      </c>
      <c r="DE6" s="97" t="s">
        <v>0</v>
      </c>
      <c r="DF6" s="97" t="s">
        <v>1</v>
      </c>
      <c r="DG6" s="97" t="s">
        <v>11</v>
      </c>
      <c r="DH6" s="82" t="s">
        <v>3</v>
      </c>
      <c r="DI6" s="81" t="s">
        <v>4</v>
      </c>
      <c r="DK6" s="82" t="s">
        <v>3</v>
      </c>
      <c r="DL6" s="81" t="s">
        <v>4</v>
      </c>
      <c r="DN6" s="82" t="s">
        <v>3</v>
      </c>
      <c r="DO6" s="81" t="s">
        <v>4</v>
      </c>
      <c r="DP6" s="95"/>
      <c r="DQ6" s="92" t="s">
        <v>2</v>
      </c>
      <c r="DR6" s="87" t="s">
        <v>3</v>
      </c>
      <c r="DS6" s="85" t="s">
        <v>4</v>
      </c>
      <c r="DU6" s="87" t="s">
        <v>3</v>
      </c>
      <c r="DV6" s="85" t="s">
        <v>4</v>
      </c>
      <c r="DX6" s="97" t="s">
        <v>0</v>
      </c>
      <c r="DY6" s="97" t="s">
        <v>1</v>
      </c>
      <c r="DZ6" s="97" t="s">
        <v>11</v>
      </c>
      <c r="EA6" s="87" t="s">
        <v>3</v>
      </c>
      <c r="EB6" s="85" t="s">
        <v>4</v>
      </c>
      <c r="ED6" s="86" t="s">
        <v>3</v>
      </c>
      <c r="EE6" s="86" t="s">
        <v>4</v>
      </c>
      <c r="EF6" s="85" t="s">
        <v>5</v>
      </c>
    </row>
    <row r="7" spans="1:136" ht="15.75" thickBot="1" x14ac:dyDescent="0.25">
      <c r="A7" s="98"/>
      <c r="B7" s="98"/>
      <c r="C7" s="98"/>
      <c r="D7" s="66" t="s">
        <v>65</v>
      </c>
      <c r="E7" s="66" t="s">
        <v>65</v>
      </c>
      <c r="G7" s="66" t="s">
        <v>65</v>
      </c>
      <c r="H7" s="66" t="s">
        <v>65</v>
      </c>
      <c r="J7" s="66" t="s">
        <v>65</v>
      </c>
      <c r="K7" s="66" t="s">
        <v>65</v>
      </c>
      <c r="L7" s="66" t="s">
        <v>65</v>
      </c>
      <c r="M7" s="66" t="s">
        <v>65</v>
      </c>
      <c r="O7" s="66" t="s">
        <v>65</v>
      </c>
      <c r="P7" s="66" t="s">
        <v>65</v>
      </c>
      <c r="Q7" s="66" t="s">
        <v>65</v>
      </c>
      <c r="S7" s="98"/>
      <c r="T7" s="98"/>
      <c r="U7" s="98"/>
      <c r="V7" s="66" t="s">
        <v>65</v>
      </c>
      <c r="W7" s="66" t="s">
        <v>65</v>
      </c>
      <c r="X7" s="66" t="s">
        <v>65</v>
      </c>
      <c r="Z7" s="66" t="s">
        <v>65</v>
      </c>
      <c r="AA7" s="66" t="s">
        <v>65</v>
      </c>
      <c r="AB7" s="66" t="s">
        <v>65</v>
      </c>
      <c r="AD7" s="66" t="s">
        <v>65</v>
      </c>
      <c r="AE7" s="66" t="s">
        <v>65</v>
      </c>
      <c r="AG7" s="66" t="s">
        <v>65</v>
      </c>
      <c r="AH7" s="66" t="s">
        <v>65</v>
      </c>
      <c r="AI7" s="66" t="s">
        <v>65</v>
      </c>
      <c r="AK7" s="61"/>
      <c r="AL7" s="61"/>
      <c r="AM7" s="61"/>
      <c r="AN7" s="66" t="s">
        <v>65</v>
      </c>
      <c r="AO7" s="66" t="s">
        <v>65</v>
      </c>
      <c r="AP7" s="66" t="s">
        <v>65</v>
      </c>
      <c r="AR7" s="66" t="s">
        <v>65</v>
      </c>
      <c r="AS7" s="66" t="s">
        <v>65</v>
      </c>
      <c r="AT7" s="66" t="s">
        <v>65</v>
      </c>
      <c r="AV7" s="66" t="s">
        <v>65</v>
      </c>
      <c r="AW7" s="66" t="s">
        <v>65</v>
      </c>
      <c r="AY7" s="66" t="s">
        <v>65</v>
      </c>
      <c r="AZ7" s="66" t="s">
        <v>65</v>
      </c>
      <c r="BA7" s="66" t="s">
        <v>65</v>
      </c>
      <c r="BC7" s="98"/>
      <c r="BD7" s="98"/>
      <c r="BE7" s="98"/>
      <c r="BF7" s="66" t="s">
        <v>65</v>
      </c>
      <c r="BG7" s="66" t="s">
        <v>65</v>
      </c>
      <c r="BH7" s="66" t="s">
        <v>65</v>
      </c>
      <c r="BJ7" s="66" t="s">
        <v>65</v>
      </c>
      <c r="BK7" s="66" t="s">
        <v>65</v>
      </c>
      <c r="BM7" s="66" t="s">
        <v>65</v>
      </c>
      <c r="BN7" s="66" t="s">
        <v>65</v>
      </c>
      <c r="BO7" s="66" t="s">
        <v>65</v>
      </c>
      <c r="BQ7" s="66" t="s">
        <v>65</v>
      </c>
      <c r="BR7" s="66" t="s">
        <v>65</v>
      </c>
      <c r="BT7" s="98"/>
      <c r="BU7" s="98"/>
      <c r="BV7" s="98"/>
      <c r="BW7" s="66" t="s">
        <v>65</v>
      </c>
      <c r="BX7" s="66" t="s">
        <v>65</v>
      </c>
      <c r="BY7" s="66" t="s">
        <v>65</v>
      </c>
      <c r="CA7" s="66" t="s">
        <v>65</v>
      </c>
      <c r="CB7" s="66" t="s">
        <v>65</v>
      </c>
      <c r="CC7" s="66" t="s">
        <v>65</v>
      </c>
      <c r="CE7" s="66" t="s">
        <v>65</v>
      </c>
      <c r="CF7" s="66" t="s">
        <v>65</v>
      </c>
      <c r="CG7" s="66" t="s">
        <v>65</v>
      </c>
      <c r="CI7" s="66" t="s">
        <v>65</v>
      </c>
      <c r="CJ7" s="66" t="s">
        <v>65</v>
      </c>
      <c r="CK7" s="66" t="s">
        <v>65</v>
      </c>
      <c r="CM7" s="98"/>
      <c r="CN7" s="98"/>
      <c r="CO7" s="98"/>
      <c r="CP7" s="66" t="s">
        <v>65</v>
      </c>
      <c r="CQ7" s="66" t="s">
        <v>65</v>
      </c>
      <c r="CR7" s="66" t="s">
        <v>65</v>
      </c>
      <c r="CT7" s="66" t="s">
        <v>65</v>
      </c>
      <c r="CU7" s="66" t="s">
        <v>65</v>
      </c>
      <c r="CV7" s="66" t="s">
        <v>65</v>
      </c>
      <c r="CW7" s="66" t="s">
        <v>65</v>
      </c>
      <c r="CY7" s="80" t="s">
        <v>65</v>
      </c>
      <c r="CZ7" s="80" t="s">
        <v>65</v>
      </c>
      <c r="DB7" s="81" t="s">
        <v>65</v>
      </c>
      <c r="DC7" s="81" t="s">
        <v>65</v>
      </c>
      <c r="DE7" s="98"/>
      <c r="DF7" s="98"/>
      <c r="DG7" s="98"/>
      <c r="DH7" s="81" t="s">
        <v>65</v>
      </c>
      <c r="DI7" s="81" t="s">
        <v>65</v>
      </c>
      <c r="DK7" s="81" t="s">
        <v>65</v>
      </c>
      <c r="DL7" s="81" t="s">
        <v>65</v>
      </c>
      <c r="DN7" s="81" t="s">
        <v>65</v>
      </c>
      <c r="DO7" s="81" t="s">
        <v>65</v>
      </c>
      <c r="DP7" s="95"/>
      <c r="DQ7" s="93" t="s">
        <v>65</v>
      </c>
      <c r="DR7" s="85" t="s">
        <v>65</v>
      </c>
      <c r="DS7" s="85" t="s">
        <v>65</v>
      </c>
      <c r="DU7" s="85" t="s">
        <v>65</v>
      </c>
      <c r="DV7" s="85" t="s">
        <v>65</v>
      </c>
      <c r="DX7" s="98"/>
      <c r="DY7" s="98"/>
      <c r="DZ7" s="98"/>
      <c r="EA7" s="85" t="s">
        <v>65</v>
      </c>
      <c r="EB7" s="85" t="s">
        <v>65</v>
      </c>
      <c r="ED7" s="85" t="s">
        <v>65</v>
      </c>
      <c r="EE7" s="85" t="s">
        <v>65</v>
      </c>
      <c r="EF7" s="85" t="s">
        <v>65</v>
      </c>
    </row>
    <row r="8" spans="1:136" ht="15.75" hidden="1" thickBot="1" x14ac:dyDescent="0.25">
      <c r="A8" s="5">
        <v>1</v>
      </c>
      <c r="B8" s="6">
        <v>43497</v>
      </c>
      <c r="C8" s="6" t="s">
        <v>14</v>
      </c>
      <c r="D8" s="3">
        <f>'[1]التمام الصباحي'!$L$8*1000</f>
        <v>34000</v>
      </c>
      <c r="E8" s="3">
        <f>'[1]التمام الصباحي'!$R$8*1000</f>
        <v>17000</v>
      </c>
      <c r="G8" s="3">
        <f>'[1]التمام الصباحي'!$L$9*1000</f>
        <v>0</v>
      </c>
      <c r="H8" s="3">
        <f>'[1]التمام الصباحي'!$R$9</f>
        <v>0</v>
      </c>
      <c r="J8" s="3">
        <f>'[1]التمام الصباحي'!$F$10*1000</f>
        <v>0</v>
      </c>
      <c r="K8" s="3">
        <f>'[1]التمام الصباحي'!$L$10*1000</f>
        <v>0</v>
      </c>
      <c r="L8" s="3">
        <f>'[1]التمام الصباحي'!$R$10*1000</f>
        <v>0</v>
      </c>
      <c r="M8" s="3">
        <f>'[1]التمام الصباحي'!$X$10*1000</f>
        <v>0</v>
      </c>
      <c r="O8" s="3">
        <f>'[1]التمام الصباحي'!$F$11*1000</f>
        <v>0</v>
      </c>
      <c r="P8" s="3">
        <f>'[1]التمام الصباحي'!$L$11*1000</f>
        <v>34000</v>
      </c>
      <c r="Q8" s="3">
        <f>'[1]التمام الصباحي'!$R$11*1000</f>
        <v>17000</v>
      </c>
      <c r="S8" s="5">
        <v>1</v>
      </c>
      <c r="T8" s="6">
        <v>43497</v>
      </c>
      <c r="U8" s="6" t="s">
        <v>14</v>
      </c>
      <c r="V8" s="3">
        <f>'[1]التمام الصباحي'!$F$12*1000</f>
        <v>0</v>
      </c>
      <c r="W8" s="3">
        <f>'[1]التمام الصباحي'!$L$12*1000</f>
        <v>34000</v>
      </c>
      <c r="X8" s="3">
        <f>'[1]التمام الصباحي'!$X$12*1000</f>
        <v>0</v>
      </c>
      <c r="Z8" s="3">
        <f>'[1]التمام الصباحي'!$F$13*1000</f>
        <v>0</v>
      </c>
      <c r="AA8" s="3">
        <f>'[1]التمام الصباحي'!$L$13*1000</f>
        <v>17000</v>
      </c>
      <c r="AB8" s="3">
        <f>'[1]التمام الصباحي'!$X$13*1000</f>
        <v>0</v>
      </c>
      <c r="AD8" s="3">
        <f>'[1]التمام الصباحي'!$L$14*1000</f>
        <v>34000</v>
      </c>
      <c r="AE8" s="3">
        <f>'[1]التمام الصباحي'!$R$14*1000</f>
        <v>0</v>
      </c>
      <c r="AG8" s="3">
        <f>'[1]التمام الصباحي'!$L$15*1000</f>
        <v>34000</v>
      </c>
      <c r="AH8" s="3">
        <f>'[1]التمام الصباحي'!$R$15*1000</f>
        <v>17000</v>
      </c>
      <c r="AI8" s="3">
        <f>'[1]التمام الصباحي'!$X$15*1000</f>
        <v>0</v>
      </c>
      <c r="AK8" s="5">
        <v>1</v>
      </c>
      <c r="AL8" s="6">
        <v>43497</v>
      </c>
      <c r="AM8" s="6" t="s">
        <v>14</v>
      </c>
      <c r="AN8" s="3">
        <f>'[1]التمام الصباحي'!$L$16*1000</f>
        <v>0</v>
      </c>
      <c r="AO8" s="3">
        <f>'[1]التمام الصباحي'!$R$16*1000</f>
        <v>0</v>
      </c>
      <c r="AP8" s="3">
        <f>'[1]التمام الصباحي'!$X$16*1000</f>
        <v>51000</v>
      </c>
      <c r="AR8" s="3">
        <f>'[1]التمام الصباحي'!$L$17*1000</f>
        <v>17000</v>
      </c>
      <c r="AS8" s="3">
        <f>'[1]التمام الصباحي'!$R$17*1000</f>
        <v>0</v>
      </c>
      <c r="AT8" s="3">
        <f>'[1]التمام الصباحي'!$X$17*1000</f>
        <v>85000</v>
      </c>
      <c r="AV8" s="3">
        <f>'[1]التمام الصباحي'!$L$18*1000</f>
        <v>0</v>
      </c>
      <c r="AW8" s="3">
        <f>'[1]التمام الصباحي'!$R$18*1000</f>
        <v>0</v>
      </c>
      <c r="AY8" s="3">
        <f>'[1]التمام الصباحي'!$L$19*1000</f>
        <v>0</v>
      </c>
      <c r="AZ8" s="3">
        <f>'[1]التمام الصباحي'!$R$19*1000</f>
        <v>0</v>
      </c>
      <c r="BA8" s="3">
        <f>'[1]التمام الصباحي'!$X$19*1000</f>
        <v>0</v>
      </c>
      <c r="BC8" s="5">
        <v>1</v>
      </c>
      <c r="BD8" s="6">
        <v>43497</v>
      </c>
      <c r="BE8" s="6" t="s">
        <v>14</v>
      </c>
      <c r="BF8" s="3">
        <f>'[1]التمام الصباحي'!$L$20*1000</f>
        <v>0</v>
      </c>
      <c r="BG8" s="3">
        <f>'[1]التمام الصباحي'!$R$20*1000</f>
        <v>0</v>
      </c>
      <c r="BH8" s="3">
        <f>'[1]التمام الصباحي'!$X$20*1000</f>
        <v>0</v>
      </c>
      <c r="BJ8" s="3">
        <f>'[1]التمام الصباحي'!$L$21*1000</f>
        <v>0</v>
      </c>
      <c r="BK8" s="22">
        <f>'[1]التمام الصباحي'!$R$21*1000</f>
        <v>0</v>
      </c>
      <c r="BM8" s="3">
        <f>'[1]التمام الصباحي'!$F$22*1000</f>
        <v>0</v>
      </c>
      <c r="BN8" s="3">
        <f>'[1]التمام الصباحي'!$L$22*1000</f>
        <v>34000</v>
      </c>
      <c r="BO8" s="3">
        <f>'[1]التمام الصباحي'!$X$22*1000</f>
        <v>0</v>
      </c>
      <c r="BQ8" s="3">
        <f>'[1]التمام الصباحي'!$L$23*1000</f>
        <v>0</v>
      </c>
      <c r="BR8" s="3">
        <f>'[1]التمام الصباحي'!$X$23*1000</f>
        <v>0</v>
      </c>
      <c r="BT8" s="5">
        <v>1</v>
      </c>
      <c r="BU8" s="6">
        <v>43497</v>
      </c>
      <c r="BV8" s="6" t="s">
        <v>14</v>
      </c>
      <c r="BW8" s="3">
        <f>'[1]التمام الصباحي'!$L$24*1000</f>
        <v>0</v>
      </c>
      <c r="BX8" s="3">
        <f>'[1]التمام الصباحي'!$R$24*1000</f>
        <v>0</v>
      </c>
      <c r="BY8" s="3">
        <f>'[1]التمام الصباحي'!$X$24*1000</f>
        <v>0</v>
      </c>
      <c r="CA8" s="3">
        <f>'[1]التمام الصباحي'!$L$25*1000</f>
        <v>0</v>
      </c>
      <c r="CB8" s="3">
        <f>'[1]التمام الصباحي'!$R$25*1000</f>
        <v>0</v>
      </c>
      <c r="CC8" s="3">
        <f>'[1]التمام الصباحي'!$X$25*1000</f>
        <v>51000</v>
      </c>
      <c r="CE8" s="3">
        <f>'[1]التمام الصباحي'!$L$26*1000</f>
        <v>0</v>
      </c>
      <c r="CF8" s="3">
        <f>'[1]التمام الصباحي'!$R$26*1000</f>
        <v>0</v>
      </c>
      <c r="CG8" s="3">
        <f>'[1]التمام الصباحي'!$X$26*1000</f>
        <v>51000</v>
      </c>
      <c r="CI8" s="3">
        <f>'[1]التمام الصباحي'!$L$27*1000</f>
        <v>0</v>
      </c>
      <c r="CJ8" s="3">
        <f>'[1]التمام الصباحي'!$R$27*1000</f>
        <v>0</v>
      </c>
      <c r="CK8" s="3">
        <f>'[1]التمام الصباحي'!$X$27*1000</f>
        <v>51000</v>
      </c>
      <c r="CM8" s="5">
        <v>1</v>
      </c>
      <c r="CN8" s="6">
        <v>43497</v>
      </c>
      <c r="CO8" s="6" t="s">
        <v>14</v>
      </c>
      <c r="CP8" s="3">
        <f>'[1]التمام الصباحي'!$L$24*1000</f>
        <v>0</v>
      </c>
      <c r="CQ8" s="3">
        <f>'[1]التمام الصباحي'!$R$24*1000</f>
        <v>0</v>
      </c>
      <c r="CR8" s="3">
        <f>'[1]التمام الصباحي'!$X$24*1000</f>
        <v>0</v>
      </c>
      <c r="CT8" s="3">
        <f>'[1]التمام الصباحي'!$F$10*1000</f>
        <v>0</v>
      </c>
      <c r="CU8" s="3">
        <f>'[1]التمام الصباحي'!$L$10*1000</f>
        <v>0</v>
      </c>
      <c r="CV8" s="3">
        <f>'[1]التمام الصباحي'!$R$10*1000</f>
        <v>0</v>
      </c>
      <c r="CW8" s="3">
        <f>'[1]التمام الصباحي'!$X$10*1000</f>
        <v>0</v>
      </c>
      <c r="CY8" s="3">
        <f>'[1]التمام الصباحي'!$L$8*1000</f>
        <v>34000</v>
      </c>
      <c r="CZ8" s="3">
        <f>'[1]التمام الصباحي'!$R$8*1000</f>
        <v>17000</v>
      </c>
      <c r="DB8" s="3">
        <f>'[1]التمام الصباحي'!$L$8*1000</f>
        <v>34000</v>
      </c>
      <c r="DC8" s="3">
        <f>'[1]التمام الصباحي'!$R$8*1000</f>
        <v>17000</v>
      </c>
      <c r="DE8" s="5">
        <v>1</v>
      </c>
      <c r="DF8" s="6">
        <v>43497</v>
      </c>
      <c r="DG8" s="6" t="s">
        <v>14</v>
      </c>
      <c r="DH8" s="3">
        <f>'[1]التمام الصباحي'!$L$8*1000</f>
        <v>34000</v>
      </c>
      <c r="DI8" s="3">
        <f>'[1]التمام الصباحي'!$R$8*1000</f>
        <v>17000</v>
      </c>
      <c r="DK8" s="3">
        <f>'[1]التمام الصباحي'!$L$8*1000</f>
        <v>34000</v>
      </c>
      <c r="DL8" s="3">
        <f>'[1]التمام الصباحي'!$R$8*1000</f>
        <v>17000</v>
      </c>
      <c r="DN8" s="3">
        <f>'[1]التمام الصباحي'!$L$8*1000</f>
        <v>34000</v>
      </c>
      <c r="DO8" s="3">
        <f>'[1]التمام الصباحي'!$R$8*1000</f>
        <v>17000</v>
      </c>
      <c r="DP8" s="77"/>
      <c r="DQ8" s="3"/>
      <c r="DR8" s="3">
        <f>'[1]التمام الصباحي'!$L$8*1000</f>
        <v>34000</v>
      </c>
      <c r="DS8" s="3">
        <f>'[1]التمام الصباحي'!$R$8*1000</f>
        <v>17000</v>
      </c>
      <c r="DU8" s="3">
        <f>'[1]التمام الصباحي'!$L$8*1000</f>
        <v>34000</v>
      </c>
      <c r="DV8" s="3">
        <f>'[1]التمام الصباحي'!$R$8*1000</f>
        <v>17000</v>
      </c>
      <c r="DX8" s="5">
        <v>1</v>
      </c>
      <c r="DY8" s="6">
        <v>43497</v>
      </c>
      <c r="DZ8" s="6" t="s">
        <v>14</v>
      </c>
      <c r="EA8" s="3">
        <f>'[1]التمام الصباحي'!$L$8*1000</f>
        <v>34000</v>
      </c>
      <c r="EB8" s="3">
        <f>'[1]التمام الصباحي'!$R$8*1000</f>
        <v>17000</v>
      </c>
      <c r="ED8" s="3">
        <f>'[1]التمام الصباحي'!$L$27*1000</f>
        <v>0</v>
      </c>
      <c r="EE8" s="3">
        <f>'[1]التمام الصباحي'!$R$27*1000</f>
        <v>0</v>
      </c>
      <c r="EF8" s="3">
        <f>'[1]التمام الصباحي'!$X$27*1000</f>
        <v>51000</v>
      </c>
    </row>
    <row r="9" spans="1:136" ht="15.75" thickBot="1" x14ac:dyDescent="0.25">
      <c r="A9" s="5">
        <v>1</v>
      </c>
      <c r="B9" s="6">
        <v>43709</v>
      </c>
      <c r="C9" s="6" t="s">
        <v>87</v>
      </c>
      <c r="D9" s="3">
        <f>ماستر!E8</f>
        <v>10144</v>
      </c>
      <c r="E9" s="3">
        <f>ماستر!I8</f>
        <v>3177</v>
      </c>
      <c r="G9" s="3">
        <f>النخيل!E8</f>
        <v>27647</v>
      </c>
      <c r="H9" s="3">
        <f>النخيل!I8</f>
        <v>8456</v>
      </c>
      <c r="J9" s="3">
        <f>شبرا1!E8</f>
        <v>4173</v>
      </c>
      <c r="K9" s="3">
        <f>شبرا1!I8</f>
        <v>26275</v>
      </c>
      <c r="L9" s="3">
        <f>شبرا1!M8</f>
        <v>9557</v>
      </c>
      <c r="M9" s="3">
        <f>شبرا1!Q8</f>
        <v>3931</v>
      </c>
      <c r="O9" s="3">
        <f>شبرا2!E8</f>
        <v>0</v>
      </c>
      <c r="P9" s="3">
        <f>شبرا2!I8</f>
        <v>35314</v>
      </c>
      <c r="Q9" s="3">
        <f>شبرا2!M8</f>
        <v>8684</v>
      </c>
      <c r="S9" s="5">
        <v>1</v>
      </c>
      <c r="T9" s="6">
        <v>43709</v>
      </c>
      <c r="U9" s="6" t="s">
        <v>87</v>
      </c>
      <c r="V9" s="3">
        <f>شبرا3!E8</f>
        <v>309</v>
      </c>
      <c r="W9" s="3">
        <f>شبرا3!I8</f>
        <v>1231</v>
      </c>
      <c r="X9" s="3">
        <f>شبرا3!M8</f>
        <v>898</v>
      </c>
      <c r="Z9" s="3">
        <f>شبرا4!E8</f>
        <v>2910</v>
      </c>
      <c r="AA9" s="3">
        <f>شبرا4!I8</f>
        <v>7460</v>
      </c>
      <c r="AB9" s="3">
        <f>شبرا4!M8</f>
        <v>7396</v>
      </c>
      <c r="AD9" s="3">
        <f>شل1!E8</f>
        <v>22195</v>
      </c>
      <c r="AE9" s="3">
        <f>شل1!I8</f>
        <v>141</v>
      </c>
      <c r="AG9" s="3">
        <f>شل2!E8</f>
        <v>33140</v>
      </c>
      <c r="AH9" s="3">
        <f>شل2!I8</f>
        <v>13300</v>
      </c>
      <c r="AI9" s="3">
        <f>شل2!M8</f>
        <v>23300</v>
      </c>
      <c r="AK9" s="5">
        <v>1</v>
      </c>
      <c r="AL9" s="6">
        <v>43709</v>
      </c>
      <c r="AM9" s="6" t="s">
        <v>87</v>
      </c>
      <c r="AN9" s="3">
        <f>الجلالة!E8</f>
        <v>2215</v>
      </c>
      <c r="AO9" s="3">
        <f>الجلالة!I8</f>
        <v>879</v>
      </c>
      <c r="AP9" s="3">
        <f>الجلالة!M8</f>
        <v>6228</v>
      </c>
      <c r="AR9" s="3">
        <f>الواحة1!E8</f>
        <v>10855</v>
      </c>
      <c r="AS9" s="3">
        <f>الواحة1!I8</f>
        <v>2903</v>
      </c>
      <c r="AT9" s="3">
        <f>الواحة1!M8</f>
        <v>4404</v>
      </c>
      <c r="AV9" s="3">
        <f>الواحة2!E8</f>
        <v>342</v>
      </c>
      <c r="AW9" s="3">
        <f>الواحة2!I8</f>
        <v>168</v>
      </c>
      <c r="AY9" s="3">
        <f>الكاب!E8</f>
        <v>2876</v>
      </c>
      <c r="AZ9" s="3">
        <f>الكاب!I8</f>
        <v>1201</v>
      </c>
      <c r="BA9" s="3">
        <f>الكاب!M8</f>
        <v>3076</v>
      </c>
      <c r="BC9" s="5">
        <v>1</v>
      </c>
      <c r="BD9" s="6">
        <v>43709</v>
      </c>
      <c r="BE9" s="6" t="s">
        <v>87</v>
      </c>
      <c r="BF9" s="3">
        <f>الساحل!E8</f>
        <v>20857</v>
      </c>
      <c r="BG9" s="3">
        <f>الساحل!I8</f>
        <v>6463</v>
      </c>
      <c r="BH9" s="3">
        <f>الساحل!M8</f>
        <v>16163</v>
      </c>
      <c r="BJ9" s="3">
        <f>العامرية!E8</f>
        <v>1125</v>
      </c>
      <c r="BK9" s="22">
        <f>العامرية!I8</f>
        <v>247</v>
      </c>
      <c r="BM9" s="3">
        <f>الضبعة7!E8</f>
        <v>235</v>
      </c>
      <c r="BN9" s="3">
        <f>الضبعة7!I8</f>
        <v>1068</v>
      </c>
      <c r="BO9" s="3">
        <f>الضبعة7!M8</f>
        <v>3790</v>
      </c>
      <c r="BQ9" s="3">
        <f>الضبعة8!E8</f>
        <v>3526</v>
      </c>
      <c r="BR9" s="3">
        <f>الضبعة8!I8</f>
        <v>1027</v>
      </c>
      <c r="BT9" s="5">
        <v>1</v>
      </c>
      <c r="BU9" s="6">
        <v>43709</v>
      </c>
      <c r="BV9" s="6" t="s">
        <v>87</v>
      </c>
      <c r="BW9" s="3">
        <f>الصنافين1!E8</f>
        <v>21750</v>
      </c>
      <c r="BX9" s="3">
        <f>الصنافين1!I8</f>
        <v>3625</v>
      </c>
      <c r="BY9" s="3">
        <f>الصنافين1!M8</f>
        <v>61648</v>
      </c>
      <c r="CA9" s="3">
        <f>الصنافين2!E8</f>
        <v>17241</v>
      </c>
      <c r="CB9" s="3">
        <f>الصنافين2!I8</f>
        <v>3138</v>
      </c>
      <c r="CC9" s="3">
        <f>الصنافين2!M8</f>
        <v>48253</v>
      </c>
      <c r="CE9" s="3">
        <f>الخطاطبة1!E8</f>
        <v>0</v>
      </c>
      <c r="CF9" s="3">
        <f>الخطاطبة1!I8</f>
        <v>0</v>
      </c>
      <c r="CG9" s="3">
        <f>الخطاطبة1!M8</f>
        <v>0</v>
      </c>
      <c r="CI9" s="3">
        <f>الخطاطبة2!E8</f>
        <v>10305</v>
      </c>
      <c r="CJ9" s="3">
        <f>الخطاطبة2!I8</f>
        <v>1755</v>
      </c>
      <c r="CK9" s="3">
        <f>الخطاطبة2!M8</f>
        <v>26344</v>
      </c>
      <c r="CM9" s="5">
        <v>1</v>
      </c>
      <c r="CN9" s="6">
        <v>43709</v>
      </c>
      <c r="CO9" s="6" t="s">
        <v>87</v>
      </c>
      <c r="CP9" s="3">
        <f>السلام!E8</f>
        <v>5491</v>
      </c>
      <c r="CQ9" s="3">
        <f>السلام!I8</f>
        <v>3195</v>
      </c>
      <c r="CR9" s="3">
        <f>السلام!M8</f>
        <v>550</v>
      </c>
      <c r="CT9" s="3">
        <f>النوبارية!E8</f>
        <v>4040</v>
      </c>
      <c r="CU9" s="3">
        <f>النوبارية!I8</f>
        <v>7950</v>
      </c>
      <c r="CV9" s="3">
        <f>النوبارية!M8</f>
        <v>2083</v>
      </c>
      <c r="CW9" s="3">
        <f>النوبارية!Q8</f>
        <v>12457</v>
      </c>
      <c r="CY9" s="3">
        <f>'ماستر 2'!E8</f>
        <v>5399</v>
      </c>
      <c r="CZ9" s="3">
        <f>'ماستر 2'!I8</f>
        <v>1441</v>
      </c>
      <c r="DB9" s="3">
        <f>اكتوبر1!E8</f>
        <v>34827</v>
      </c>
      <c r="DC9" s="3">
        <f>اكتوبر1!I8</f>
        <v>9631</v>
      </c>
      <c r="DE9" s="5">
        <v>1</v>
      </c>
      <c r="DF9" s="6">
        <v>43709</v>
      </c>
      <c r="DG9" s="6" t="s">
        <v>87</v>
      </c>
      <c r="DH9" s="3">
        <f>اكتوبر2!E8</f>
        <v>59823</v>
      </c>
      <c r="DI9" s="3">
        <f>اكتوبر2!I8</f>
        <v>12898</v>
      </c>
      <c r="DK9" s="3">
        <f>زايد1!E8</f>
        <v>26264</v>
      </c>
      <c r="DL9" s="3">
        <f>زايد1!I8</f>
        <v>8604</v>
      </c>
      <c r="DN9" s="3">
        <f>زايد2!E8</f>
        <v>32482</v>
      </c>
      <c r="DO9" s="3">
        <f>زايد2!I8</f>
        <v>11758</v>
      </c>
      <c r="DP9" s="77"/>
      <c r="DQ9" s="3">
        <f>'اكتوبر  3'!E8</f>
        <v>0</v>
      </c>
      <c r="DR9" s="3">
        <f>'اكتوبر  3'!I8</f>
        <v>0</v>
      </c>
      <c r="DS9" s="3">
        <f>'اكتوبر  3'!M8</f>
        <v>0</v>
      </c>
      <c r="DU9" s="3">
        <f>'الشهيد 1'!E8</f>
        <v>0</v>
      </c>
      <c r="DV9" s="3">
        <f>'الشهيد 1'!I8</f>
        <v>0</v>
      </c>
      <c r="DX9" s="5">
        <v>1</v>
      </c>
      <c r="DY9" s="6">
        <v>43709</v>
      </c>
      <c r="DZ9" s="6" t="s">
        <v>87</v>
      </c>
      <c r="EA9" s="3">
        <f>'الشهيد 2'!E8</f>
        <v>0</v>
      </c>
      <c r="EB9" s="3">
        <f>'الشهيد 2'!I8</f>
        <v>0</v>
      </c>
      <c r="ED9" s="3">
        <f>'وادي النطرون'!E8</f>
        <v>0</v>
      </c>
      <c r="EE9" s="3">
        <f>'وادي النطرون'!I8</f>
        <v>0</v>
      </c>
      <c r="EF9" s="3">
        <f>'وادي النطرون'!M8</f>
        <v>0</v>
      </c>
    </row>
    <row r="10" spans="1:136" ht="15.75" thickBot="1" x14ac:dyDescent="0.25">
      <c r="A10" s="5">
        <v>2</v>
      </c>
      <c r="B10" s="6">
        <v>43710</v>
      </c>
      <c r="C10" s="6" t="s">
        <v>17</v>
      </c>
      <c r="D10" s="3">
        <f>ماستر!E9</f>
        <v>36748</v>
      </c>
      <c r="E10" s="3">
        <f>ماستر!I9</f>
        <v>11497</v>
      </c>
      <c r="G10" s="3">
        <f>النخيل!E9</f>
        <v>36320</v>
      </c>
      <c r="H10" s="3">
        <f>النخيل!I9</f>
        <v>12423</v>
      </c>
      <c r="J10" s="3">
        <f>شبرا1!E9</f>
        <v>2685</v>
      </c>
      <c r="K10" s="3">
        <f>شبرا1!I9</f>
        <v>16750</v>
      </c>
      <c r="L10" s="3">
        <f>شبرا1!M9</f>
        <v>5461</v>
      </c>
      <c r="M10" s="3">
        <f>شبرا1!Q9</f>
        <v>2402</v>
      </c>
      <c r="O10" s="3">
        <f>شبرا2!E9</f>
        <v>0</v>
      </c>
      <c r="P10" s="3">
        <f>شبرا2!I9</f>
        <v>28005</v>
      </c>
      <c r="Q10" s="3">
        <f>شبرا2!M9</f>
        <v>8718</v>
      </c>
      <c r="S10" s="5">
        <v>2</v>
      </c>
      <c r="T10" s="6">
        <v>43710</v>
      </c>
      <c r="U10" s="6" t="s">
        <v>17</v>
      </c>
      <c r="V10" s="3">
        <f>شبرا3!E9</f>
        <v>10266</v>
      </c>
      <c r="W10" s="3">
        <f>شبرا3!I9</f>
        <v>58573</v>
      </c>
      <c r="X10" s="3">
        <f>شبرا3!M9</f>
        <v>16782</v>
      </c>
      <c r="Z10" s="3">
        <f>شبرا4!E9</f>
        <v>11662</v>
      </c>
      <c r="AA10" s="3">
        <f>شبرا4!I9</f>
        <v>31881</v>
      </c>
      <c r="AB10" s="3">
        <f>شبرا4!M9</f>
        <v>35474</v>
      </c>
      <c r="AD10" s="3">
        <f>شل1!E9</f>
        <v>62079</v>
      </c>
      <c r="AE10" s="3">
        <f>شل1!I9</f>
        <v>17780</v>
      </c>
      <c r="AG10" s="3">
        <f>شل2!E9</f>
        <v>60549</v>
      </c>
      <c r="AH10" s="3">
        <f>شل2!I9</f>
        <v>21383</v>
      </c>
      <c r="AI10" s="3">
        <f>شل2!M9</f>
        <v>44386</v>
      </c>
      <c r="AK10" s="5">
        <v>2</v>
      </c>
      <c r="AL10" s="6">
        <v>43710</v>
      </c>
      <c r="AM10" s="6" t="s">
        <v>17</v>
      </c>
      <c r="AN10" s="3">
        <f>الجلالة!E9</f>
        <v>22328</v>
      </c>
      <c r="AO10" s="3">
        <f>الجلالة!I9</f>
        <v>12329</v>
      </c>
      <c r="AP10" s="3">
        <f>الجلالة!M9</f>
        <v>100992</v>
      </c>
      <c r="AR10" s="3">
        <f>الواحة1!E9</f>
        <v>18485</v>
      </c>
      <c r="AS10" s="3">
        <f>الواحة1!I9</f>
        <v>5505</v>
      </c>
      <c r="AT10" s="3">
        <f>الواحة1!M9</f>
        <v>4836</v>
      </c>
      <c r="AV10" s="3">
        <f>الواحة2!E9</f>
        <v>11300</v>
      </c>
      <c r="AW10" s="3">
        <f>الواحة2!I9</f>
        <v>4103</v>
      </c>
      <c r="AY10" s="3">
        <f>الكاب!E9</f>
        <v>7799</v>
      </c>
      <c r="AZ10" s="3">
        <f>الكاب!I9</f>
        <v>2191</v>
      </c>
      <c r="BA10" s="3">
        <f>الكاب!M9</f>
        <v>12693</v>
      </c>
      <c r="BC10" s="5">
        <v>2</v>
      </c>
      <c r="BD10" s="6">
        <v>43710</v>
      </c>
      <c r="BE10" s="6" t="s">
        <v>17</v>
      </c>
      <c r="BF10" s="3">
        <f>الساحل!E9</f>
        <v>45075</v>
      </c>
      <c r="BG10" s="3">
        <f>الساحل!I9</f>
        <v>15441</v>
      </c>
      <c r="BH10" s="3">
        <f>الساحل!M9</f>
        <v>39159</v>
      </c>
      <c r="BJ10" s="3">
        <f>العامرية!E9</f>
        <v>14182</v>
      </c>
      <c r="BK10" s="22">
        <f>العامرية!I9</f>
        <v>3629</v>
      </c>
      <c r="BM10" s="3">
        <f>الضبعة7!E9</f>
        <v>501</v>
      </c>
      <c r="BN10" s="3">
        <f>الضبعة7!I9</f>
        <v>6648</v>
      </c>
      <c r="BO10" s="3">
        <f>الضبعة7!M9</f>
        <v>15433</v>
      </c>
      <c r="BQ10" s="3">
        <f>الضبعة8!E9</f>
        <v>10559</v>
      </c>
      <c r="BR10" s="3">
        <f>الضبعة8!I9</f>
        <v>8069</v>
      </c>
      <c r="BT10" s="5">
        <v>2</v>
      </c>
      <c r="BU10" s="6">
        <v>43710</v>
      </c>
      <c r="BV10" s="6" t="s">
        <v>17</v>
      </c>
      <c r="BW10" s="3">
        <f>الصنافين1!E9</f>
        <v>13806</v>
      </c>
      <c r="BX10" s="3">
        <f>الصنافين1!I9</f>
        <v>2224</v>
      </c>
      <c r="BY10" s="3">
        <f>الصنافين1!M9</f>
        <v>43002</v>
      </c>
      <c r="CA10" s="3">
        <f>الصنافين2!E9</f>
        <v>13917</v>
      </c>
      <c r="CB10" s="3">
        <f>الصنافين2!I9</f>
        <v>2654</v>
      </c>
      <c r="CC10" s="3">
        <f>الصنافين2!M9</f>
        <v>39062</v>
      </c>
      <c r="CE10" s="3">
        <f>الخطاطبة1!E9</f>
        <v>8666</v>
      </c>
      <c r="CF10" s="3">
        <f>الخطاطبة1!I9</f>
        <v>1112</v>
      </c>
      <c r="CG10" s="3">
        <f>الخطاطبة1!M9</f>
        <v>26485</v>
      </c>
      <c r="CI10" s="3">
        <f>الخطاطبة2!E9</f>
        <v>7484</v>
      </c>
      <c r="CJ10" s="3">
        <f>الخطاطبة2!I9</f>
        <v>1416</v>
      </c>
      <c r="CK10" s="3">
        <f>الخطاطبة2!M9</f>
        <v>23074</v>
      </c>
      <c r="CM10" s="5">
        <v>2</v>
      </c>
      <c r="CN10" s="6">
        <v>43710</v>
      </c>
      <c r="CO10" s="6" t="s">
        <v>17</v>
      </c>
      <c r="CP10" s="3">
        <f>السلام!E9</f>
        <v>38314</v>
      </c>
      <c r="CQ10" s="3">
        <f>السلام!I9</f>
        <v>21907</v>
      </c>
      <c r="CR10" s="3" t="str">
        <f>السلام!M9</f>
        <v xml:space="preserve">           </v>
      </c>
      <c r="CT10" s="3">
        <f>النوبارية!E9</f>
        <v>4634</v>
      </c>
      <c r="CU10" s="3">
        <f>النوبارية!I9</f>
        <v>11844</v>
      </c>
      <c r="CV10" s="3">
        <f>النوبارية!M9</f>
        <v>2379</v>
      </c>
      <c r="CW10" s="3">
        <f>النوبارية!Q9</f>
        <v>19891</v>
      </c>
      <c r="CY10" s="3">
        <f>'ماستر 2'!E9</f>
        <v>7563</v>
      </c>
      <c r="CZ10" s="3">
        <f>'ماستر 2'!I9</f>
        <v>1982</v>
      </c>
      <c r="DB10" s="3">
        <f>اكتوبر1!E9</f>
        <v>31147</v>
      </c>
      <c r="DC10" s="3">
        <f>اكتوبر1!I9</f>
        <v>7013</v>
      </c>
      <c r="DE10" s="5">
        <v>2</v>
      </c>
      <c r="DF10" s="6">
        <v>43710</v>
      </c>
      <c r="DG10" s="6" t="s">
        <v>17</v>
      </c>
      <c r="DH10" s="3">
        <f>اكتوبر2!E9</f>
        <v>56913</v>
      </c>
      <c r="DI10" s="3">
        <f>اكتوبر2!I9</f>
        <v>14806</v>
      </c>
      <c r="DK10" s="3">
        <f>زايد1!E9</f>
        <v>24034</v>
      </c>
      <c r="DL10" s="3">
        <f>زايد1!I9</f>
        <v>8847</v>
      </c>
      <c r="DN10" s="3">
        <f>زايد2!E9</f>
        <v>29625</v>
      </c>
      <c r="DO10" s="3">
        <f>زايد2!I9</f>
        <v>11323</v>
      </c>
      <c r="DP10" s="77"/>
      <c r="DQ10" s="3">
        <f>'اكتوبر  3'!E9</f>
        <v>0</v>
      </c>
      <c r="DR10" s="3">
        <f>'اكتوبر  3'!I9</f>
        <v>0</v>
      </c>
      <c r="DS10" s="3">
        <f>'اكتوبر  3'!M9</f>
        <v>0</v>
      </c>
      <c r="DU10" s="3">
        <f>'الشهيد 1'!E9</f>
        <v>0</v>
      </c>
      <c r="DV10" s="3">
        <f>'الشهيد 1'!I9</f>
        <v>0</v>
      </c>
      <c r="DX10" s="5">
        <v>2</v>
      </c>
      <c r="DY10" s="6">
        <v>43710</v>
      </c>
      <c r="DZ10" s="6" t="s">
        <v>17</v>
      </c>
      <c r="EA10" s="3">
        <f>'الشهيد 2'!E9</f>
        <v>0</v>
      </c>
      <c r="EB10" s="3">
        <f>'الشهيد 2'!I9</f>
        <v>0</v>
      </c>
      <c r="ED10" s="3">
        <f>'وادي النطرون'!E9</f>
        <v>0</v>
      </c>
      <c r="EE10" s="3">
        <f>'وادي النطرون'!I9</f>
        <v>0</v>
      </c>
      <c r="EF10" s="3">
        <f>'وادي النطرون'!M9</f>
        <v>0</v>
      </c>
    </row>
    <row r="11" spans="1:136" ht="15.75" thickBot="1" x14ac:dyDescent="0.25">
      <c r="A11" s="5">
        <v>3</v>
      </c>
      <c r="B11" s="6">
        <v>43711</v>
      </c>
      <c r="C11" s="6" t="s">
        <v>18</v>
      </c>
      <c r="D11" s="3">
        <f>ماستر!E10</f>
        <v>23369</v>
      </c>
      <c r="E11" s="3">
        <f>ماستر!I10</f>
        <v>5341</v>
      </c>
      <c r="G11" s="3">
        <f>النخيل!E10</f>
        <v>33569</v>
      </c>
      <c r="H11" s="3">
        <f>النخيل!I10</f>
        <v>11025</v>
      </c>
      <c r="J11" s="3">
        <f>شبرا1!E10</f>
        <v>3663</v>
      </c>
      <c r="K11" s="3">
        <f>شبرا1!I10</f>
        <v>21432</v>
      </c>
      <c r="L11" s="3">
        <f>شبرا1!M10</f>
        <v>6147</v>
      </c>
      <c r="M11" s="3">
        <f>شبرا1!Q10</f>
        <v>5383</v>
      </c>
      <c r="O11" s="3">
        <f>شبرا2!E10</f>
        <v>0</v>
      </c>
      <c r="P11" s="3">
        <f>شبرا2!I10</f>
        <v>36034</v>
      </c>
      <c r="Q11" s="3">
        <f>شبرا2!M10</f>
        <v>10680</v>
      </c>
      <c r="S11" s="5">
        <v>3</v>
      </c>
      <c r="T11" s="6">
        <v>43711</v>
      </c>
      <c r="U11" s="6" t="s">
        <v>18</v>
      </c>
      <c r="V11" s="3">
        <f>شبرا3!E10</f>
        <v>3518</v>
      </c>
      <c r="W11" s="3">
        <f>شبرا3!I10</f>
        <v>32910</v>
      </c>
      <c r="X11" s="3">
        <f>شبرا3!M10</f>
        <v>8236</v>
      </c>
      <c r="Z11" s="3">
        <f>شبرا4!E10</f>
        <v>4903</v>
      </c>
      <c r="AA11" s="3">
        <f>شبرا4!I10</f>
        <v>15730</v>
      </c>
      <c r="AB11" s="3">
        <f>شبرا4!M10</f>
        <v>17150</v>
      </c>
      <c r="AD11" s="3">
        <f>شل1!E10</f>
        <v>38509</v>
      </c>
      <c r="AE11" s="3">
        <f>شل1!I10</f>
        <v>10411</v>
      </c>
      <c r="AG11" s="3">
        <f>شل2!E10</f>
        <v>39772</v>
      </c>
      <c r="AH11" s="3">
        <f>شل2!I10</f>
        <v>11277</v>
      </c>
      <c r="AI11" s="3">
        <f>شل2!M10</f>
        <v>30882</v>
      </c>
      <c r="AK11" s="5">
        <v>3</v>
      </c>
      <c r="AL11" s="6">
        <v>43711</v>
      </c>
      <c r="AM11" s="6" t="s">
        <v>18</v>
      </c>
      <c r="AN11" s="3">
        <f>الجلالة!E10</f>
        <v>7777</v>
      </c>
      <c r="AO11" s="3">
        <f>الجلالة!I10</f>
        <v>3896</v>
      </c>
      <c r="AP11" s="3">
        <f>الجلالة!M10</f>
        <v>54418</v>
      </c>
      <c r="AR11" s="3">
        <f>الواحة1!E10</f>
        <v>9273</v>
      </c>
      <c r="AS11" s="3">
        <f>الواحة1!I10</f>
        <v>2360</v>
      </c>
      <c r="AT11" s="3">
        <f>الواحة1!M10</f>
        <v>3670</v>
      </c>
      <c r="AV11" s="3">
        <f>الواحة2!E10</f>
        <v>3643</v>
      </c>
      <c r="AW11" s="3">
        <f>الواحة2!I10</f>
        <v>1116</v>
      </c>
      <c r="AY11" s="3">
        <f>الكاب!E10</f>
        <v>3008</v>
      </c>
      <c r="AZ11" s="3">
        <f>الكاب!I10</f>
        <v>953</v>
      </c>
      <c r="BA11" s="3">
        <f>الكاب!M10</f>
        <v>8081</v>
      </c>
      <c r="BC11" s="5">
        <v>3</v>
      </c>
      <c r="BD11" s="6">
        <v>43711</v>
      </c>
      <c r="BE11" s="6" t="s">
        <v>18</v>
      </c>
      <c r="BF11" s="3">
        <f>الساحل!E10</f>
        <v>19257</v>
      </c>
      <c r="BG11" s="3">
        <f>الساحل!I10</f>
        <v>5744</v>
      </c>
      <c r="BH11" s="3">
        <f>الساحل!M10</f>
        <v>23144</v>
      </c>
      <c r="BJ11" s="3">
        <f>العامرية!E10</f>
        <v>9646</v>
      </c>
      <c r="BK11" s="22">
        <f>العامرية!I10</f>
        <v>2362</v>
      </c>
      <c r="BM11" s="3">
        <f>الضبعة7!E10</f>
        <v>263</v>
      </c>
      <c r="BN11" s="3">
        <f>الضبعة7!I10</f>
        <v>2449</v>
      </c>
      <c r="BO11" s="3">
        <f>الضبعة7!M10</f>
        <v>9953</v>
      </c>
      <c r="BQ11" s="3">
        <f>الضبعة8!E10</f>
        <v>3232</v>
      </c>
      <c r="BR11" s="3">
        <f>الضبعة8!I10</f>
        <v>4218</v>
      </c>
      <c r="BT11" s="5">
        <v>3</v>
      </c>
      <c r="BU11" s="6">
        <v>43711</v>
      </c>
      <c r="BV11" s="6" t="s">
        <v>18</v>
      </c>
      <c r="BW11" s="3">
        <f>الصنافين1!E10</f>
        <v>14297</v>
      </c>
      <c r="BX11" s="3">
        <f>الصنافين1!I10</f>
        <v>2278</v>
      </c>
      <c r="BY11" s="3">
        <f>الصنافين1!M10</f>
        <v>55950</v>
      </c>
      <c r="CA11" s="3">
        <f>الصنافين2!E10</f>
        <v>15078</v>
      </c>
      <c r="CB11" s="3">
        <f>الصنافين2!I10</f>
        <v>3154</v>
      </c>
      <c r="CC11" s="3">
        <f>الصنافين2!M10</f>
        <v>45551</v>
      </c>
      <c r="CE11" s="3" t="str">
        <f>الخطاطبة1!E10</f>
        <v xml:space="preserve"> </v>
      </c>
      <c r="CF11" s="3">
        <f>الخطاطبة1!I10</f>
        <v>1447</v>
      </c>
      <c r="CG11" s="3">
        <f>الخطاطبة1!M10</f>
        <v>31008</v>
      </c>
      <c r="CI11" s="3">
        <f>الخطاطبة2!E10</f>
        <v>8362</v>
      </c>
      <c r="CJ11" s="3">
        <f>الخطاطبة2!I10</f>
        <v>1295</v>
      </c>
      <c r="CK11" s="3">
        <f>الخطاطبة2!M10</f>
        <v>27011</v>
      </c>
      <c r="CM11" s="5">
        <v>3</v>
      </c>
      <c r="CN11" s="6">
        <v>43711</v>
      </c>
      <c r="CO11" s="6" t="s">
        <v>18</v>
      </c>
      <c r="CP11" s="3">
        <f>السلام!E10</f>
        <v>41307</v>
      </c>
      <c r="CQ11" s="3">
        <f>السلام!I10</f>
        <v>22042</v>
      </c>
      <c r="CR11" s="3">
        <f>السلام!M10</f>
        <v>4407</v>
      </c>
      <c r="CT11" s="3">
        <f>النوبارية!E10</f>
        <v>4375</v>
      </c>
      <c r="CU11" s="3">
        <f>النوبارية!I10</f>
        <v>9859</v>
      </c>
      <c r="CV11" s="3">
        <f>النوبارية!M10</f>
        <v>2136</v>
      </c>
      <c r="CW11" s="3">
        <f>النوبارية!Q10</f>
        <v>18036</v>
      </c>
      <c r="CY11" s="3">
        <f>'ماستر 2'!E10</f>
        <v>8363</v>
      </c>
      <c r="CZ11" s="3">
        <f>'ماستر 2'!I10</f>
        <v>1806</v>
      </c>
      <c r="DB11" s="3">
        <f>اكتوبر1!E10</f>
        <v>37882</v>
      </c>
      <c r="DC11" s="3">
        <f>اكتوبر1!I10</f>
        <v>10296</v>
      </c>
      <c r="DE11" s="5">
        <v>3</v>
      </c>
      <c r="DF11" s="6">
        <v>43711</v>
      </c>
      <c r="DG11" s="6" t="s">
        <v>18</v>
      </c>
      <c r="DH11" s="3">
        <f>اكتوبر2!E10</f>
        <v>59908</v>
      </c>
      <c r="DI11" s="3">
        <f>اكتوبر2!I10</f>
        <v>12808</v>
      </c>
      <c r="DK11" s="3">
        <f>زايد1!E10</f>
        <v>30779</v>
      </c>
      <c r="DL11" s="3">
        <f>زايد1!I10</f>
        <v>10538</v>
      </c>
      <c r="DN11" s="3">
        <f>زايد2!E10</f>
        <v>33631</v>
      </c>
      <c r="DO11" s="3">
        <f>زايد2!I10</f>
        <v>10399</v>
      </c>
      <c r="DP11" s="77"/>
      <c r="DQ11" s="3">
        <f>'اكتوبر  3'!E10</f>
        <v>0</v>
      </c>
      <c r="DR11" s="3">
        <f>'اكتوبر  3'!I10</f>
        <v>0</v>
      </c>
      <c r="DS11" s="3">
        <f>'اكتوبر  3'!M10</f>
        <v>0</v>
      </c>
      <c r="DU11" s="3">
        <f>'الشهيد 1'!E10</f>
        <v>0</v>
      </c>
      <c r="DV11" s="3">
        <f>'الشهيد 1'!I10</f>
        <v>0</v>
      </c>
      <c r="DX11" s="5">
        <v>3</v>
      </c>
      <c r="DY11" s="6">
        <v>43711</v>
      </c>
      <c r="DZ11" s="6" t="s">
        <v>18</v>
      </c>
      <c r="EA11" s="3">
        <f>'الشهيد 2'!E10</f>
        <v>0</v>
      </c>
      <c r="EB11" s="3">
        <f>'الشهيد 2'!I10</f>
        <v>0</v>
      </c>
      <c r="ED11" s="3">
        <f>'وادي النطرون'!E10</f>
        <v>0</v>
      </c>
      <c r="EE11" s="3">
        <f>'وادي النطرون'!I10</f>
        <v>0</v>
      </c>
      <c r="EF11" s="3">
        <f>'وادي النطرون'!M10</f>
        <v>0</v>
      </c>
    </row>
    <row r="12" spans="1:136" ht="15.75" thickBot="1" x14ac:dyDescent="0.25">
      <c r="A12" s="5">
        <v>4</v>
      </c>
      <c r="B12" s="6">
        <v>43712</v>
      </c>
      <c r="C12" s="6" t="s">
        <v>12</v>
      </c>
      <c r="D12" s="3">
        <f>ماستر!E11</f>
        <v>24721</v>
      </c>
      <c r="E12" s="3">
        <f>ماستر!I11</f>
        <v>8083</v>
      </c>
      <c r="G12" s="3">
        <f>النخيل!E11</f>
        <v>29980</v>
      </c>
      <c r="H12" s="3">
        <f>النخيل!I11</f>
        <v>9324</v>
      </c>
      <c r="J12" s="3">
        <f>شبرا1!E11</f>
        <v>3803</v>
      </c>
      <c r="K12" s="34">
        <f>شبرا1!I11</f>
        <v>23083</v>
      </c>
      <c r="L12" s="3">
        <f>شبرا1!M11</f>
        <v>8268</v>
      </c>
      <c r="M12" s="3">
        <f>شبرا1!Q11</f>
        <v>4820</v>
      </c>
      <c r="O12" s="3">
        <f>شبرا2!E11</f>
        <v>0</v>
      </c>
      <c r="P12" s="3">
        <f>شبرا2!I11</f>
        <v>36386</v>
      </c>
      <c r="Q12" s="3">
        <f>شبرا2!M11</f>
        <v>11500</v>
      </c>
      <c r="S12" s="5">
        <v>4</v>
      </c>
      <c r="T12" s="6">
        <v>43712</v>
      </c>
      <c r="U12" s="6" t="s">
        <v>12</v>
      </c>
      <c r="V12" s="3">
        <f>شبرا3!E11</f>
        <v>3205</v>
      </c>
      <c r="W12" s="3">
        <f>شبرا3!I11</f>
        <v>23719</v>
      </c>
      <c r="X12" s="3">
        <f>شبرا3!M11</f>
        <v>6851</v>
      </c>
      <c r="Z12" s="3">
        <f>شبرا4!E11</f>
        <v>6456</v>
      </c>
      <c r="AA12" s="3">
        <f>شبرا4!I11</f>
        <v>15556</v>
      </c>
      <c r="AB12" s="3">
        <f>شبرا4!M11</f>
        <v>17032</v>
      </c>
      <c r="AD12" s="3">
        <f>شل1!E11</f>
        <v>46415</v>
      </c>
      <c r="AE12" s="3">
        <f>شل1!I11</f>
        <v>11577</v>
      </c>
      <c r="AG12" s="3">
        <f>شل2!E11</f>
        <v>40600</v>
      </c>
      <c r="AH12" s="3">
        <f>شل2!I11</f>
        <v>11200</v>
      </c>
      <c r="AI12" s="3">
        <f>شل2!M11</f>
        <v>34200</v>
      </c>
      <c r="AK12" s="5">
        <v>4</v>
      </c>
      <c r="AL12" s="6">
        <v>43712</v>
      </c>
      <c r="AM12" s="6" t="s">
        <v>12</v>
      </c>
      <c r="AN12" s="3">
        <f>الجلالة!E11</f>
        <v>7463</v>
      </c>
      <c r="AO12" s="3">
        <f>الجلالة!I11</f>
        <v>2715</v>
      </c>
      <c r="AP12" s="3">
        <f>الجلالة!M11</f>
        <v>56123</v>
      </c>
      <c r="AR12" s="3">
        <f>الواحة1!E11</f>
        <v>9240</v>
      </c>
      <c r="AS12" s="3">
        <f>الواحة1!I11</f>
        <v>2793</v>
      </c>
      <c r="AT12" s="3">
        <f>الواحة1!M11</f>
        <v>5031</v>
      </c>
      <c r="AV12" s="3">
        <f>الواحة2!E11</f>
        <v>3958</v>
      </c>
      <c r="AW12" s="3">
        <f>الواحة2!I11</f>
        <v>1369</v>
      </c>
      <c r="AY12" s="3">
        <f>الكاب!E11</f>
        <v>4164</v>
      </c>
      <c r="AZ12" s="3">
        <f>الكاب!I11</f>
        <v>674</v>
      </c>
      <c r="BA12" s="3">
        <f>الكاب!M11</f>
        <v>7673</v>
      </c>
      <c r="BC12" s="5">
        <v>4</v>
      </c>
      <c r="BD12" s="6">
        <v>43712</v>
      </c>
      <c r="BE12" s="6" t="s">
        <v>12</v>
      </c>
      <c r="BF12" s="3">
        <f>الساحل!E11</f>
        <v>19306</v>
      </c>
      <c r="BG12" s="3">
        <f>الساحل!I11</f>
        <v>4846</v>
      </c>
      <c r="BH12" s="3">
        <f>الساحل!M11</f>
        <v>27488</v>
      </c>
      <c r="BJ12" s="3">
        <f>العامرية!E11</f>
        <v>9219</v>
      </c>
      <c r="BK12" s="22">
        <f>العامرية!I11</f>
        <v>1962</v>
      </c>
      <c r="BM12" s="3">
        <f>الضبعة7!E11</f>
        <v>225</v>
      </c>
      <c r="BN12" s="3">
        <f>الضبعة7!I11</f>
        <v>1485</v>
      </c>
      <c r="BO12" s="3">
        <f>الضبعة7!M11</f>
        <v>8295</v>
      </c>
      <c r="BQ12" s="3">
        <f>الضبعة8!E11</f>
        <v>2920</v>
      </c>
      <c r="BR12" s="3">
        <f>الضبعة8!I11</f>
        <v>4202</v>
      </c>
      <c r="BT12" s="5">
        <v>4</v>
      </c>
      <c r="BU12" s="6">
        <v>43712</v>
      </c>
      <c r="BV12" s="6" t="s">
        <v>12</v>
      </c>
      <c r="BW12" s="3">
        <f>الصنافين1!E11</f>
        <v>13423</v>
      </c>
      <c r="BX12" s="3">
        <f>الصنافين1!I11</f>
        <v>2573</v>
      </c>
      <c r="BY12" s="3">
        <f>الصنافين1!M11</f>
        <v>60846</v>
      </c>
      <c r="CA12" s="3">
        <f>الصنافين2!E11</f>
        <v>15134</v>
      </c>
      <c r="CB12" s="3">
        <f>الصنافين2!I11</f>
        <v>3611</v>
      </c>
      <c r="CC12" s="3">
        <f>الصنافين2!M11</f>
        <v>52040</v>
      </c>
      <c r="CE12" s="3">
        <f>الخطاطبة1!E11</f>
        <v>10110</v>
      </c>
      <c r="CF12" s="3">
        <f>الخطاطبة1!I11</f>
        <v>1873</v>
      </c>
      <c r="CG12" s="3">
        <f>الخطاطبة1!M11</f>
        <v>25315</v>
      </c>
      <c r="CI12" s="3">
        <f>الخطاطبة2!E11</f>
        <v>8651</v>
      </c>
      <c r="CJ12" s="3">
        <f>الخطاطبة2!I11</f>
        <v>1309</v>
      </c>
      <c r="CK12" s="3">
        <f>الخطاطبة2!M11</f>
        <v>24670</v>
      </c>
      <c r="CM12" s="5">
        <v>4</v>
      </c>
      <c r="CN12" s="6">
        <v>43712</v>
      </c>
      <c r="CO12" s="6" t="s">
        <v>12</v>
      </c>
      <c r="CP12" s="3">
        <f>السلام!E11</f>
        <v>39560</v>
      </c>
      <c r="CQ12" s="3">
        <f>السلام!I11</f>
        <v>21055</v>
      </c>
      <c r="CR12" s="3">
        <f>السلام!M11</f>
        <v>3777</v>
      </c>
      <c r="CT12" s="3">
        <f>النوبارية!E11</f>
        <v>3687</v>
      </c>
      <c r="CU12" s="34">
        <f>النوبارية!I11</f>
        <v>8642</v>
      </c>
      <c r="CV12" s="3">
        <f>النوبارية!M11</f>
        <v>1740</v>
      </c>
      <c r="CW12" s="3">
        <f>النوبارية!Q11</f>
        <v>15941</v>
      </c>
      <c r="CY12" s="3">
        <f>'ماستر 2'!E11</f>
        <v>7148</v>
      </c>
      <c r="CZ12" s="3">
        <f>'ماستر 2'!I11</f>
        <v>2532</v>
      </c>
      <c r="DB12" s="3">
        <f>اكتوبر1!E11</f>
        <v>32965</v>
      </c>
      <c r="DC12" s="3">
        <f>اكتوبر1!I11</f>
        <v>9420</v>
      </c>
      <c r="DE12" s="5">
        <v>4</v>
      </c>
      <c r="DF12" s="6">
        <v>43712</v>
      </c>
      <c r="DG12" s="6" t="s">
        <v>12</v>
      </c>
      <c r="DH12" s="3">
        <f>اكتوبر2!E11</f>
        <v>60002</v>
      </c>
      <c r="DI12" s="3">
        <f>اكتوبر2!I11</f>
        <v>13530</v>
      </c>
      <c r="DK12" s="3">
        <f>زايد1!E11</f>
        <v>30183</v>
      </c>
      <c r="DL12" s="3">
        <f>زايد1!I11</f>
        <v>10901</v>
      </c>
      <c r="DN12" s="3">
        <f>زايد2!E11</f>
        <v>30239</v>
      </c>
      <c r="DO12" s="3">
        <f>زايد2!I11</f>
        <v>9831</v>
      </c>
      <c r="DP12" s="77"/>
      <c r="DQ12" s="3">
        <f>'اكتوبر  3'!E11</f>
        <v>0</v>
      </c>
      <c r="DR12" s="3">
        <f>'اكتوبر  3'!I11</f>
        <v>0</v>
      </c>
      <c r="DS12" s="3">
        <f>'اكتوبر  3'!M11</f>
        <v>0</v>
      </c>
      <c r="DU12" s="3">
        <f>'الشهيد 1'!E11</f>
        <v>0</v>
      </c>
      <c r="DV12" s="3">
        <f>'الشهيد 1'!I11</f>
        <v>0</v>
      </c>
      <c r="DX12" s="5">
        <v>4</v>
      </c>
      <c r="DY12" s="6">
        <v>43712</v>
      </c>
      <c r="DZ12" s="6" t="s">
        <v>12</v>
      </c>
      <c r="EA12" s="3">
        <f>'الشهيد 2'!E11</f>
        <v>0</v>
      </c>
      <c r="EB12" s="3">
        <f>'الشهيد 2'!I11</f>
        <v>0</v>
      </c>
      <c r="ED12" s="3">
        <f>'وادي النطرون'!E11</f>
        <v>0</v>
      </c>
      <c r="EE12" s="3">
        <f>'وادي النطرون'!I11</f>
        <v>0</v>
      </c>
      <c r="EF12" s="3">
        <f>'وادي النطرون'!M11</f>
        <v>0</v>
      </c>
    </row>
    <row r="13" spans="1:136" ht="15.75" thickBot="1" x14ac:dyDescent="0.25">
      <c r="A13" s="5">
        <v>5</v>
      </c>
      <c r="B13" s="6">
        <v>43713</v>
      </c>
      <c r="C13" s="6" t="s">
        <v>13</v>
      </c>
      <c r="D13" s="3">
        <f>ماستر!E12</f>
        <v>27030</v>
      </c>
      <c r="E13" s="3">
        <f>ماستر!I12</f>
        <v>7365</v>
      </c>
      <c r="G13" s="3">
        <f>النخيل!E12</f>
        <v>31599</v>
      </c>
      <c r="H13" s="3">
        <f>النخيل!I12</f>
        <v>9695</v>
      </c>
      <c r="J13" s="3">
        <f>شبرا1!E12</f>
        <v>2719</v>
      </c>
      <c r="K13" s="3">
        <f>شبرا1!I12</f>
        <v>23541</v>
      </c>
      <c r="L13" s="3">
        <f>شبرا1!M12</f>
        <v>7419</v>
      </c>
      <c r="M13" s="3">
        <f>شبرا1!Q12</f>
        <v>3301</v>
      </c>
      <c r="O13" s="3">
        <f>شبرا2!E12</f>
        <v>0</v>
      </c>
      <c r="P13" s="3">
        <f>شبرا2!I12</f>
        <v>44723</v>
      </c>
      <c r="Q13" s="3">
        <f>شبرا2!M12</f>
        <v>13669</v>
      </c>
      <c r="S13" s="5">
        <v>5</v>
      </c>
      <c r="T13" s="6">
        <v>43713</v>
      </c>
      <c r="U13" s="6" t="s">
        <v>13</v>
      </c>
      <c r="V13" s="3">
        <f>شبرا3!E12</f>
        <v>4294</v>
      </c>
      <c r="W13" s="3">
        <f>شبرا3!I12</f>
        <v>25911</v>
      </c>
      <c r="X13" s="3">
        <f>شبرا3!M12</f>
        <v>9202</v>
      </c>
      <c r="Z13" s="3">
        <f>شبرا4!E12</f>
        <v>8544</v>
      </c>
      <c r="AA13" s="3">
        <f>شبرا4!I12</f>
        <v>20026</v>
      </c>
      <c r="AB13" s="3">
        <f>شبرا4!M12</f>
        <v>20466</v>
      </c>
      <c r="AD13" s="3">
        <f>شل1!E12</f>
        <v>48431</v>
      </c>
      <c r="AE13" s="3">
        <f>شل1!I12</f>
        <v>13419</v>
      </c>
      <c r="AG13" s="3">
        <f>شل2!E12</f>
        <v>41000</v>
      </c>
      <c r="AH13" s="3">
        <f>شل2!I12</f>
        <v>10500</v>
      </c>
      <c r="AI13" s="3">
        <f>شل2!M12</f>
        <v>32000</v>
      </c>
      <c r="AK13" s="5">
        <v>5</v>
      </c>
      <c r="AL13" s="6">
        <v>43713</v>
      </c>
      <c r="AM13" s="6" t="s">
        <v>13</v>
      </c>
      <c r="AN13" s="3">
        <f>الجلالة!E12</f>
        <v>7948</v>
      </c>
      <c r="AO13" s="3">
        <f>الجلالة!I12</f>
        <v>3774</v>
      </c>
      <c r="AP13" s="3">
        <f>الجلالة!M12</f>
        <v>55279</v>
      </c>
      <c r="AR13" s="3">
        <f>الواحة1!E12</f>
        <v>10587</v>
      </c>
      <c r="AS13" s="3">
        <f>الواحة1!I12</f>
        <v>2836</v>
      </c>
      <c r="AT13" s="3">
        <f>الواحة1!M12</f>
        <v>4945</v>
      </c>
      <c r="AV13" s="3">
        <f>الواحة2!E12</f>
        <v>4179</v>
      </c>
      <c r="AW13" s="3">
        <f>الواحة2!I12</f>
        <v>1106</v>
      </c>
      <c r="AY13" s="3">
        <f>الكاب!E12</f>
        <v>3731</v>
      </c>
      <c r="AZ13" s="3">
        <f>الكاب!I12</f>
        <v>1063</v>
      </c>
      <c r="BA13" s="3">
        <f>الكاب!M12</f>
        <v>7108</v>
      </c>
      <c r="BC13" s="5">
        <v>5</v>
      </c>
      <c r="BD13" s="6">
        <v>43713</v>
      </c>
      <c r="BE13" s="6" t="s">
        <v>13</v>
      </c>
      <c r="BF13" s="3">
        <f>الساحل!E12</f>
        <v>13424</v>
      </c>
      <c r="BG13" s="3">
        <f>الساحل!I12</f>
        <v>6843</v>
      </c>
      <c r="BH13" s="3">
        <f>الساحل!M12</f>
        <v>22980</v>
      </c>
      <c r="BJ13" s="3">
        <f>العامرية!E12</f>
        <v>8741</v>
      </c>
      <c r="BK13" s="22">
        <f>العامرية!I12</f>
        <v>1232</v>
      </c>
      <c r="BM13" s="3">
        <f>الضبعة7!E12</f>
        <v>284</v>
      </c>
      <c r="BN13" s="3">
        <f>الضبعة7!I12</f>
        <v>2211</v>
      </c>
      <c r="BO13" s="3">
        <f>الضبعة7!M12</f>
        <v>9159</v>
      </c>
      <c r="BQ13" s="3">
        <f>الضبعة8!E12</f>
        <v>4139</v>
      </c>
      <c r="BR13" s="3">
        <f>الضبعة8!I12</f>
        <v>5241</v>
      </c>
      <c r="BT13" s="5">
        <v>5</v>
      </c>
      <c r="BU13" s="6">
        <v>43713</v>
      </c>
      <c r="BV13" s="6" t="s">
        <v>13</v>
      </c>
      <c r="BW13" s="3">
        <f>الصنافين1!E12</f>
        <v>14471</v>
      </c>
      <c r="BX13" s="3">
        <f>الصنافين1!I12</f>
        <v>2533</v>
      </c>
      <c r="BY13" s="3">
        <f>الصنافين1!M12</f>
        <v>53243</v>
      </c>
      <c r="CA13" s="3">
        <f>الصنافين2!E12</f>
        <v>18801</v>
      </c>
      <c r="CB13" s="3">
        <f>الصنافين2!I12</f>
        <v>3582</v>
      </c>
      <c r="CC13" s="3">
        <f>الصنافين2!M12</f>
        <v>55965</v>
      </c>
      <c r="CE13" s="3">
        <f>الخطاطبة1!E12</f>
        <v>12346</v>
      </c>
      <c r="CF13" s="3">
        <f>الخطاطبة1!I12</f>
        <v>1754</v>
      </c>
      <c r="CG13" s="3">
        <f>الخطاطبة1!M12</f>
        <v>27927</v>
      </c>
      <c r="CI13" s="3">
        <f>الخطاطبة2!E12</f>
        <v>8183</v>
      </c>
      <c r="CJ13" s="3">
        <f>الخطاطبة2!I12</f>
        <v>1954</v>
      </c>
      <c r="CK13" s="3">
        <f>الخطاطبة2!M12</f>
        <v>28779</v>
      </c>
      <c r="CM13" s="5">
        <v>5</v>
      </c>
      <c r="CN13" s="6">
        <v>43713</v>
      </c>
      <c r="CO13" s="6" t="s">
        <v>13</v>
      </c>
      <c r="CP13" s="3">
        <f>السلام!E12</f>
        <v>41263</v>
      </c>
      <c r="CQ13" s="3">
        <f>السلام!I12</f>
        <v>22483</v>
      </c>
      <c r="CR13" s="3">
        <f>السلام!M12</f>
        <v>4645</v>
      </c>
      <c r="CT13" s="3">
        <f>النوبارية!E12</f>
        <v>3955</v>
      </c>
      <c r="CU13" s="3">
        <f>النوبارية!I12</f>
        <v>9524</v>
      </c>
      <c r="CV13" s="3">
        <f>النوبارية!M12</f>
        <v>1630</v>
      </c>
      <c r="CW13" s="3">
        <f>النوبارية!Q12</f>
        <v>16526</v>
      </c>
      <c r="CY13" s="3">
        <f>'ماستر 2'!E12</f>
        <v>5923</v>
      </c>
      <c r="CZ13" s="3">
        <f>'ماستر 2'!I12</f>
        <v>1475</v>
      </c>
      <c r="DB13" s="3">
        <f>اكتوبر1!E12</f>
        <v>36715</v>
      </c>
      <c r="DC13" s="3">
        <f>اكتوبر1!I12</f>
        <v>9999</v>
      </c>
      <c r="DE13" s="5">
        <v>5</v>
      </c>
      <c r="DF13" s="6">
        <v>43713</v>
      </c>
      <c r="DG13" s="6" t="s">
        <v>13</v>
      </c>
      <c r="DH13" s="3">
        <f>اكتوبر2!E12</f>
        <v>64320</v>
      </c>
      <c r="DI13" s="3">
        <f>اكتوبر2!I12</f>
        <v>15784</v>
      </c>
      <c r="DK13" s="3">
        <f>زايد1!E12</f>
        <v>30467</v>
      </c>
      <c r="DL13" s="3">
        <f>زايد1!I12</f>
        <v>10127</v>
      </c>
      <c r="DN13" s="3">
        <f>زايد2!E12</f>
        <v>31667</v>
      </c>
      <c r="DO13" s="3">
        <f>زايد2!I12</f>
        <v>9988</v>
      </c>
      <c r="DP13" s="77"/>
      <c r="DQ13" s="3">
        <f>'اكتوبر  3'!E12</f>
        <v>0</v>
      </c>
      <c r="DR13" s="3">
        <f>'اكتوبر  3'!I12</f>
        <v>0</v>
      </c>
      <c r="DS13" s="3">
        <f>'اكتوبر  3'!M12</f>
        <v>0</v>
      </c>
      <c r="DU13" s="3">
        <f>'الشهيد 1'!E12</f>
        <v>0</v>
      </c>
      <c r="DV13" s="3">
        <f>'الشهيد 1'!I12</f>
        <v>0</v>
      </c>
      <c r="DX13" s="5">
        <v>5</v>
      </c>
      <c r="DY13" s="6">
        <v>43713</v>
      </c>
      <c r="DZ13" s="6" t="s">
        <v>13</v>
      </c>
      <c r="EA13" s="3">
        <f>'الشهيد 2'!E12</f>
        <v>0</v>
      </c>
      <c r="EB13" s="3">
        <f>'الشهيد 2'!I12</f>
        <v>0</v>
      </c>
      <c r="ED13" s="3">
        <f>'وادي النطرون'!E12</f>
        <v>0</v>
      </c>
      <c r="EE13" s="3">
        <f>'وادي النطرون'!I12</f>
        <v>0</v>
      </c>
      <c r="EF13" s="3">
        <f>'وادي النطرون'!M12</f>
        <v>0</v>
      </c>
    </row>
    <row r="14" spans="1:136" ht="15.75" thickBot="1" x14ac:dyDescent="0.25">
      <c r="A14" s="5">
        <v>6</v>
      </c>
      <c r="B14" s="6">
        <v>43714</v>
      </c>
      <c r="C14" s="6" t="s">
        <v>14</v>
      </c>
      <c r="D14" s="3">
        <f>ماستر!E13</f>
        <v>32858</v>
      </c>
      <c r="E14" s="3">
        <f>ماستر!I13</f>
        <v>13346</v>
      </c>
      <c r="G14" s="3">
        <f>النخيل!E13</f>
        <v>34288</v>
      </c>
      <c r="H14" s="3">
        <f>النخيل!I13</f>
        <v>12364</v>
      </c>
      <c r="J14" s="3">
        <f>شبرا1!E13</f>
        <v>3311</v>
      </c>
      <c r="K14" s="3">
        <f>شبرا1!I13</f>
        <v>23871</v>
      </c>
      <c r="L14" s="3">
        <f>شبرا1!M13</f>
        <v>8342</v>
      </c>
      <c r="M14" s="3">
        <f>شبرا1!Q13</f>
        <v>3847</v>
      </c>
      <c r="O14" s="3">
        <f>شبرا2!E13</f>
        <v>0</v>
      </c>
      <c r="P14" s="3">
        <f>شبرا2!I13</f>
        <v>50793</v>
      </c>
      <c r="Q14" s="3">
        <f>شبرا2!M13</f>
        <v>13212</v>
      </c>
      <c r="S14" s="5">
        <v>6</v>
      </c>
      <c r="T14" s="6">
        <v>43714</v>
      </c>
      <c r="U14" s="6" t="s">
        <v>14</v>
      </c>
      <c r="V14" s="3">
        <f>شبرا3!E13</f>
        <v>6547</v>
      </c>
      <c r="W14" s="3">
        <f>شبرا3!I13</f>
        <v>25458</v>
      </c>
      <c r="X14" s="3">
        <f>شبرا3!M13</f>
        <v>12547</v>
      </c>
      <c r="Z14" s="3">
        <f>شبرا4!E13</f>
        <v>9545</v>
      </c>
      <c r="AA14" s="3">
        <f>شبرا4!I13</f>
        <v>32280</v>
      </c>
      <c r="AB14" s="3">
        <f>شبرا4!M13</f>
        <v>23010</v>
      </c>
      <c r="AD14" s="3">
        <f>شل1!E13</f>
        <v>67136</v>
      </c>
      <c r="AE14" s="3">
        <f>شل1!I13</f>
        <v>15479</v>
      </c>
      <c r="AG14" s="3">
        <f>شل2!E13</f>
        <v>40200</v>
      </c>
      <c r="AH14" s="3">
        <f>شل2!I13</f>
        <v>11400</v>
      </c>
      <c r="AI14" s="3">
        <f>شل2!M13</f>
        <v>33800</v>
      </c>
      <c r="AK14" s="5">
        <v>6</v>
      </c>
      <c r="AL14" s="6">
        <v>43714</v>
      </c>
      <c r="AM14" s="6" t="s">
        <v>14</v>
      </c>
      <c r="AN14" s="3">
        <f>الجلالة!E13</f>
        <v>10572</v>
      </c>
      <c r="AO14" s="3">
        <f>الجلالة!I13</f>
        <v>4945</v>
      </c>
      <c r="AP14" s="3">
        <f>الجلالة!M13</f>
        <v>50180</v>
      </c>
      <c r="AR14" s="3">
        <f>الواحة1!E13</f>
        <v>16560</v>
      </c>
      <c r="AS14" s="3">
        <f>الواحة1!I13</f>
        <v>7417</v>
      </c>
      <c r="AT14" s="3">
        <f>الواحة1!M13</f>
        <v>3669</v>
      </c>
      <c r="AV14" s="3">
        <f>الواحة2!E13</f>
        <v>4620</v>
      </c>
      <c r="AW14" s="3">
        <f>الواحة2!I13</f>
        <v>1123</v>
      </c>
      <c r="AY14" s="3">
        <f>الكاب!E13</f>
        <v>4219</v>
      </c>
      <c r="AZ14" s="3">
        <f>الكاب!I13</f>
        <v>1492</v>
      </c>
      <c r="BA14" s="3">
        <f>الكاب!M13</f>
        <v>5947</v>
      </c>
      <c r="BC14" s="5">
        <v>6</v>
      </c>
      <c r="BD14" s="6">
        <v>43714</v>
      </c>
      <c r="BE14" s="6" t="s">
        <v>14</v>
      </c>
      <c r="BF14" s="3">
        <f>الساحل!E13</f>
        <v>26988</v>
      </c>
      <c r="BG14" s="3">
        <f>الساحل!I13</f>
        <v>9486</v>
      </c>
      <c r="BH14" s="3">
        <f>الساحل!M13</f>
        <v>24940</v>
      </c>
      <c r="BJ14" s="3">
        <f>العامرية!E13</f>
        <v>10009</v>
      </c>
      <c r="BK14" s="22">
        <f>العامرية!I13</f>
        <v>2094</v>
      </c>
      <c r="BM14" s="3">
        <f>الضبعة7!E13</f>
        <v>679</v>
      </c>
      <c r="BN14" s="3">
        <f>الضبعة7!I13</f>
        <v>2882</v>
      </c>
      <c r="BO14" s="3">
        <f>الضبعة7!M13</f>
        <v>9131</v>
      </c>
      <c r="BQ14" s="3">
        <f>الضبعة8!E13</f>
        <v>4584</v>
      </c>
      <c r="BR14" s="3">
        <f>الضبعة8!I13</f>
        <v>4191</v>
      </c>
      <c r="BT14" s="5">
        <v>6</v>
      </c>
      <c r="BU14" s="6">
        <v>43714</v>
      </c>
      <c r="BV14" s="6" t="s">
        <v>14</v>
      </c>
      <c r="BW14" s="3">
        <f>الصنافين1!E13</f>
        <v>14731</v>
      </c>
      <c r="BX14" s="3">
        <f>الصنافين1!I13</f>
        <v>2459</v>
      </c>
      <c r="BY14" s="3">
        <f>الصنافين1!M13</f>
        <v>51305</v>
      </c>
      <c r="CA14" s="3">
        <f>الصنافين2!E13</f>
        <v>28339</v>
      </c>
      <c r="CB14" s="3">
        <f>الصنافين2!I13</f>
        <v>5886</v>
      </c>
      <c r="CC14" s="3">
        <f>الصنافين2!M13</f>
        <v>54500</v>
      </c>
      <c r="CE14" s="3">
        <f>الخطاطبة1!E13</f>
        <v>15060</v>
      </c>
      <c r="CF14" s="3">
        <f>الخطاطبة1!I13</f>
        <v>2780</v>
      </c>
      <c r="CG14" s="3">
        <f>الخطاطبة1!M13</f>
        <v>26421</v>
      </c>
      <c r="CI14" s="3">
        <f>الخطاطبة2!E13</f>
        <v>12446</v>
      </c>
      <c r="CJ14" s="3">
        <f>الخطاطبة2!I13</f>
        <v>1691</v>
      </c>
      <c r="CK14" s="3">
        <f>الخطاطبة2!M13</f>
        <v>23595</v>
      </c>
      <c r="CM14" s="5">
        <v>6</v>
      </c>
      <c r="CN14" s="6">
        <v>43714</v>
      </c>
      <c r="CO14" s="6" t="s">
        <v>14</v>
      </c>
      <c r="CP14" s="3">
        <f>السلام!E13</f>
        <v>42204</v>
      </c>
      <c r="CQ14" s="3">
        <f>السلام!I13</f>
        <v>24179</v>
      </c>
      <c r="CR14" s="3">
        <f>السلام!M13</f>
        <v>5062</v>
      </c>
      <c r="CT14" s="3">
        <f>النوبارية!E13</f>
        <v>4465</v>
      </c>
      <c r="CU14" s="3">
        <f>النوبارية!I13</f>
        <v>11394</v>
      </c>
      <c r="CV14" s="3">
        <f>النوبارية!M13</f>
        <v>2241</v>
      </c>
      <c r="CW14" s="3">
        <f>النوبارية!Q13</f>
        <v>14958</v>
      </c>
      <c r="CY14" s="3">
        <f>'ماستر 2'!E13</f>
        <v>9804</v>
      </c>
      <c r="CZ14" s="3">
        <f>'ماستر 2'!I13</f>
        <v>3229</v>
      </c>
      <c r="DB14" s="3">
        <f>اكتوبر1!E13</f>
        <v>37845</v>
      </c>
      <c r="DC14" s="3">
        <f>اكتوبر1!I13</f>
        <v>10450</v>
      </c>
      <c r="DE14" s="5">
        <v>6</v>
      </c>
      <c r="DF14" s="6">
        <v>43714</v>
      </c>
      <c r="DG14" s="6" t="s">
        <v>14</v>
      </c>
      <c r="DH14" s="3">
        <f>اكتوبر2!E13</f>
        <v>63311</v>
      </c>
      <c r="DI14" s="3">
        <f>اكتوبر2!I13</f>
        <v>14865</v>
      </c>
      <c r="DK14" s="3">
        <f>زايد1!E13</f>
        <v>39986</v>
      </c>
      <c r="DL14" s="3">
        <f>زايد1!I13</f>
        <v>15357</v>
      </c>
      <c r="DN14" s="3">
        <f>زايد2!E13</f>
        <v>32849</v>
      </c>
      <c r="DO14" s="3">
        <f>زايد2!I13</f>
        <v>11805</v>
      </c>
      <c r="DP14" s="77"/>
      <c r="DQ14" s="3">
        <f>'اكتوبر  3'!E13</f>
        <v>0</v>
      </c>
      <c r="DR14" s="3">
        <f>'اكتوبر  3'!I13</f>
        <v>0</v>
      </c>
      <c r="DS14" s="3">
        <f>'اكتوبر  3'!M13</f>
        <v>0</v>
      </c>
      <c r="DU14" s="3">
        <f>'الشهيد 1'!E13</f>
        <v>0</v>
      </c>
      <c r="DV14" s="3">
        <f>'الشهيد 1'!I13</f>
        <v>0</v>
      </c>
      <c r="DX14" s="5">
        <v>6</v>
      </c>
      <c r="DY14" s="6">
        <v>43714</v>
      </c>
      <c r="DZ14" s="6" t="s">
        <v>14</v>
      </c>
      <c r="EA14" s="3">
        <f>'الشهيد 2'!E13</f>
        <v>0</v>
      </c>
      <c r="EB14" s="3">
        <f>'الشهيد 2'!I13</f>
        <v>0</v>
      </c>
      <c r="ED14" s="3">
        <f>'وادي النطرون'!E13</f>
        <v>0</v>
      </c>
      <c r="EE14" s="3">
        <f>'وادي النطرون'!I13</f>
        <v>0</v>
      </c>
      <c r="EF14" s="3">
        <f>'وادي النطرون'!M13</f>
        <v>0</v>
      </c>
    </row>
    <row r="15" spans="1:136" ht="15.75" thickBot="1" x14ac:dyDescent="0.25">
      <c r="A15" s="5">
        <v>7</v>
      </c>
      <c r="B15" s="6">
        <v>43715</v>
      </c>
      <c r="C15" s="6" t="s">
        <v>15</v>
      </c>
      <c r="D15" s="3">
        <f>ماستر!E14</f>
        <v>24377</v>
      </c>
      <c r="E15" s="3">
        <f>ماستر!I14</f>
        <v>9675</v>
      </c>
      <c r="G15" s="3">
        <f>النخيل!E14</f>
        <v>24479</v>
      </c>
      <c r="H15" s="3">
        <f>النخيل!I14</f>
        <v>8703</v>
      </c>
      <c r="J15" s="3">
        <f>شبرا1!E14</f>
        <v>3424</v>
      </c>
      <c r="K15" s="3">
        <f>شبرا1!I14</f>
        <v>22124</v>
      </c>
      <c r="L15" s="3">
        <f>شبرا1!M14</f>
        <v>8631</v>
      </c>
      <c r="M15" s="3">
        <f>شبرا1!Q14</f>
        <v>2672</v>
      </c>
      <c r="O15" s="3">
        <f>شبرا2!E14</f>
        <v>0</v>
      </c>
      <c r="P15" s="3">
        <f>شبرا2!I14</f>
        <v>39669</v>
      </c>
      <c r="Q15" s="3">
        <f>شبرا2!M14</f>
        <v>12391</v>
      </c>
      <c r="S15" s="5">
        <v>7</v>
      </c>
      <c r="T15" s="6">
        <v>43715</v>
      </c>
      <c r="U15" s="6" t="s">
        <v>15</v>
      </c>
      <c r="V15" s="3">
        <f>شبرا3!E14</f>
        <v>4753</v>
      </c>
      <c r="W15" s="3">
        <f>شبرا3!I14</f>
        <v>26296</v>
      </c>
      <c r="X15" s="3">
        <f>شبرا3!M14</f>
        <v>5856</v>
      </c>
      <c r="Z15" s="3">
        <f>شبرا4!E14</f>
        <v>7166</v>
      </c>
      <c r="AA15" s="3">
        <f>شبرا4!I14</f>
        <v>22412</v>
      </c>
      <c r="AB15" s="3">
        <f>شبرا4!M14</f>
        <v>14818</v>
      </c>
      <c r="AD15" s="3">
        <f>شل1!E14</f>
        <v>43696</v>
      </c>
      <c r="AE15" s="3">
        <f>شل1!I14</f>
        <v>11989</v>
      </c>
      <c r="AG15" s="3">
        <f>شل2!E14</f>
        <v>41222</v>
      </c>
      <c r="AH15" s="3">
        <f>شل2!I14</f>
        <v>11123</v>
      </c>
      <c r="AI15" s="3">
        <f>شل2!M14</f>
        <v>32195</v>
      </c>
      <c r="AK15" s="5">
        <v>7</v>
      </c>
      <c r="AL15" s="6">
        <v>43715</v>
      </c>
      <c r="AM15" s="6" t="s">
        <v>15</v>
      </c>
      <c r="AN15" s="3">
        <f>الجلالة!E14</f>
        <v>8914</v>
      </c>
      <c r="AO15" s="3">
        <f>الجلالة!I14</f>
        <v>5382</v>
      </c>
      <c r="AP15" s="3">
        <f>الجلالة!M14</f>
        <v>43968</v>
      </c>
      <c r="AR15" s="3">
        <f>الواحة1!E14</f>
        <v>12680</v>
      </c>
      <c r="AS15" s="3">
        <f>الواحة1!I14</f>
        <v>3797</v>
      </c>
      <c r="AT15" s="3">
        <f>الواحة1!M14</f>
        <v>4766</v>
      </c>
      <c r="AV15" s="3">
        <f>الواحة2!E14</f>
        <v>3399</v>
      </c>
      <c r="AW15" s="3">
        <f>الواحة2!I14</f>
        <v>1655</v>
      </c>
      <c r="AY15" s="3">
        <f>الكاب!E14</f>
        <v>3128</v>
      </c>
      <c r="AZ15" s="3">
        <f>الكاب!I14</f>
        <v>1203</v>
      </c>
      <c r="BA15" s="3">
        <f>الكاب!M14</f>
        <v>5902</v>
      </c>
      <c r="BC15" s="5">
        <v>7</v>
      </c>
      <c r="BD15" s="6">
        <v>43715</v>
      </c>
      <c r="BE15" s="6" t="s">
        <v>15</v>
      </c>
      <c r="BF15" s="3">
        <f>الساحل!E14</f>
        <v>24792</v>
      </c>
      <c r="BG15" s="3">
        <f>الساحل!I14</f>
        <v>9039</v>
      </c>
      <c r="BH15" s="3">
        <f>الساحل!M14</f>
        <v>17230</v>
      </c>
      <c r="BJ15" s="3">
        <f>العامرية!E14</f>
        <v>6710</v>
      </c>
      <c r="BK15" s="22">
        <f>العامرية!I14</f>
        <v>1564</v>
      </c>
      <c r="BM15" s="3">
        <f>الضبعة7!E14</f>
        <v>1004</v>
      </c>
      <c r="BN15" s="3">
        <f>الضبعة7!I14</f>
        <v>3469</v>
      </c>
      <c r="BO15" s="3">
        <f>الضبعة7!M14</f>
        <v>9494</v>
      </c>
      <c r="BQ15" s="3">
        <f>الضبعة8!E14</f>
        <v>6972</v>
      </c>
      <c r="BR15" s="3">
        <f>الضبعة8!I14</f>
        <v>8564</v>
      </c>
      <c r="BT15" s="5">
        <v>7</v>
      </c>
      <c r="BU15" s="6">
        <v>43715</v>
      </c>
      <c r="BV15" s="6" t="s">
        <v>15</v>
      </c>
      <c r="BW15" s="3">
        <f>الصنافين1!E14</f>
        <v>13346</v>
      </c>
      <c r="BX15" s="3">
        <f>الصنافين1!I14</f>
        <v>1041</v>
      </c>
      <c r="BY15" s="3">
        <f>الصنافين1!M14</f>
        <v>42216</v>
      </c>
      <c r="CA15" s="3">
        <f>الصنافين2!E14</f>
        <v>14425</v>
      </c>
      <c r="CB15" s="3">
        <f>الصنافين2!I14</f>
        <v>6</v>
      </c>
      <c r="CC15" s="3">
        <f>الصنافين2!M14</f>
        <v>33955</v>
      </c>
      <c r="CE15" s="3">
        <f>الخطاطبة1!E14</f>
        <v>12735</v>
      </c>
      <c r="CF15" s="3">
        <f>الخطاطبة1!I14</f>
        <v>1887</v>
      </c>
      <c r="CG15" s="3">
        <f>الخطاطبة1!M14</f>
        <v>17940</v>
      </c>
      <c r="CI15" s="3">
        <f>الخطاطبة2!E14</f>
        <v>8397</v>
      </c>
      <c r="CJ15" s="3">
        <f>الخطاطبة2!I14</f>
        <v>1537</v>
      </c>
      <c r="CK15" s="3">
        <f>الخطاطبة2!M14</f>
        <v>18389</v>
      </c>
      <c r="CM15" s="5">
        <v>7</v>
      </c>
      <c r="CN15" s="6">
        <v>43715</v>
      </c>
      <c r="CO15" s="6" t="s">
        <v>15</v>
      </c>
      <c r="CP15" s="3">
        <f>السلام!E14</f>
        <v>37766</v>
      </c>
      <c r="CQ15" s="3">
        <f>السلام!I14</f>
        <v>21814</v>
      </c>
      <c r="CR15" s="3">
        <f>السلام!M14</f>
        <v>3521</v>
      </c>
      <c r="CT15" s="3">
        <f>النوبارية!E14</f>
        <v>3869</v>
      </c>
      <c r="CU15" s="3">
        <f>النوبارية!I14</f>
        <v>7933</v>
      </c>
      <c r="CV15" s="3">
        <f>النوبارية!M14</f>
        <v>1688</v>
      </c>
      <c r="CW15" s="3">
        <f>النوبارية!Q14</f>
        <v>12483</v>
      </c>
      <c r="CY15" s="3">
        <f>'ماستر 2'!E14</f>
        <v>3848</v>
      </c>
      <c r="CZ15" s="3">
        <f>'ماستر 2'!I14</f>
        <v>1159</v>
      </c>
      <c r="DB15" s="3">
        <f>اكتوبر1!E14</f>
        <v>33728</v>
      </c>
      <c r="DC15" s="3">
        <f>اكتوبر1!I14</f>
        <v>10133</v>
      </c>
      <c r="DE15" s="5">
        <v>7</v>
      </c>
      <c r="DF15" s="6">
        <v>43715</v>
      </c>
      <c r="DG15" s="6" t="s">
        <v>15</v>
      </c>
      <c r="DH15" s="3">
        <f>اكتوبر2!E14</f>
        <v>54117</v>
      </c>
      <c r="DI15" s="3">
        <f>اكتوبر2!I14</f>
        <v>12883</v>
      </c>
      <c r="DK15" s="3">
        <f>زايد1!E14</f>
        <v>22785</v>
      </c>
      <c r="DL15" s="3">
        <f>زايد1!I14</f>
        <v>9457</v>
      </c>
      <c r="DN15" s="3">
        <f>زايد2!E14</f>
        <v>26021</v>
      </c>
      <c r="DO15" s="3">
        <f>زايد2!I14</f>
        <v>8894</v>
      </c>
      <c r="DP15" s="77"/>
      <c r="DQ15" s="3">
        <f>'اكتوبر  3'!E14</f>
        <v>0</v>
      </c>
      <c r="DR15" s="3">
        <f>'اكتوبر  3'!I14</f>
        <v>0</v>
      </c>
      <c r="DS15" s="3">
        <f>'اكتوبر  3'!M14</f>
        <v>0</v>
      </c>
      <c r="DU15" s="3">
        <f>'الشهيد 1'!E14</f>
        <v>0</v>
      </c>
      <c r="DV15" s="3">
        <f>'الشهيد 1'!I14</f>
        <v>0</v>
      </c>
      <c r="DX15" s="5">
        <v>7</v>
      </c>
      <c r="DY15" s="6">
        <v>43715</v>
      </c>
      <c r="DZ15" s="6" t="s">
        <v>15</v>
      </c>
      <c r="EA15" s="3">
        <f>'الشهيد 2'!E14</f>
        <v>0</v>
      </c>
      <c r="EB15" s="3">
        <f>'الشهيد 2'!I14</f>
        <v>0</v>
      </c>
      <c r="ED15" s="3">
        <f>'وادي النطرون'!E14</f>
        <v>0</v>
      </c>
      <c r="EE15" s="3">
        <f>'وادي النطرون'!I14</f>
        <v>0</v>
      </c>
      <c r="EF15" s="3">
        <f>'وادي النطرون'!M14</f>
        <v>0</v>
      </c>
    </row>
    <row r="16" spans="1:136" ht="15.75" thickBot="1" x14ac:dyDescent="0.25">
      <c r="A16" s="5">
        <v>8</v>
      </c>
      <c r="B16" s="6">
        <v>43716</v>
      </c>
      <c r="C16" s="6" t="s">
        <v>16</v>
      </c>
      <c r="D16" s="3">
        <f>ماستر!E15</f>
        <v>23622</v>
      </c>
      <c r="E16" s="3">
        <f>ماستر!I15</f>
        <v>6589</v>
      </c>
      <c r="G16" s="3">
        <f>النخيل!E15</f>
        <v>28968</v>
      </c>
      <c r="H16" s="3">
        <f>النخيل!I15</f>
        <v>9755</v>
      </c>
      <c r="J16" s="3">
        <f>شبرا1!E15</f>
        <v>3634</v>
      </c>
      <c r="K16" s="3">
        <f>شبرا1!I15</f>
        <v>27704</v>
      </c>
      <c r="L16" s="3">
        <f>شبرا1!M15</f>
        <v>8078</v>
      </c>
      <c r="M16" s="3">
        <f>شبرا1!Q15</f>
        <v>3116</v>
      </c>
      <c r="O16" s="3">
        <f>شبرا2!E15</f>
        <v>0</v>
      </c>
      <c r="P16" s="3">
        <f>شبرا2!I15</f>
        <v>32306</v>
      </c>
      <c r="Q16" s="3">
        <f>شبرا2!M15</f>
        <v>9714</v>
      </c>
      <c r="S16" s="5">
        <v>8</v>
      </c>
      <c r="T16" s="6">
        <v>43716</v>
      </c>
      <c r="U16" s="6" t="s">
        <v>16</v>
      </c>
      <c r="V16" s="3">
        <f>شبرا3!E15</f>
        <v>5003</v>
      </c>
      <c r="W16" s="3">
        <f>شبرا3!I15</f>
        <v>28798</v>
      </c>
      <c r="X16" s="3">
        <f>شبرا3!M15</f>
        <v>10258</v>
      </c>
      <c r="Z16" s="3">
        <f>شبرا4!E15</f>
        <v>6237</v>
      </c>
      <c r="AA16" s="3">
        <f>شبرا4!I15</f>
        <v>16345</v>
      </c>
      <c r="AB16" s="3">
        <f>شبرا4!M15</f>
        <v>19608</v>
      </c>
      <c r="AD16" s="3">
        <f>شل1!E15</f>
        <v>37843</v>
      </c>
      <c r="AE16" s="3">
        <f>شل1!I15</f>
        <v>11470</v>
      </c>
      <c r="AG16" s="3">
        <f>شل2!E15</f>
        <v>32356</v>
      </c>
      <c r="AH16" s="3">
        <f>شل2!I15</f>
        <v>11259</v>
      </c>
      <c r="AI16" s="3">
        <f>شل2!M15</f>
        <v>28412</v>
      </c>
      <c r="AK16" s="5">
        <v>8</v>
      </c>
      <c r="AL16" s="6">
        <v>43716</v>
      </c>
      <c r="AM16" s="6" t="s">
        <v>16</v>
      </c>
      <c r="AN16" s="3">
        <f>الجلالة!E15</f>
        <v>9111</v>
      </c>
      <c r="AO16" s="3">
        <f>الجلالة!I15</f>
        <v>6462</v>
      </c>
      <c r="AP16" s="3">
        <f>الجلالة!M15</f>
        <v>51900</v>
      </c>
      <c r="AR16" s="3">
        <f>الواحة1!E15</f>
        <v>8994</v>
      </c>
      <c r="AS16" s="3">
        <f>الواحة1!I15</f>
        <v>2511</v>
      </c>
      <c r="AT16" s="3">
        <f>الواحة1!M15</f>
        <v>3566</v>
      </c>
      <c r="AV16" s="3">
        <f>الواحة2!E15</f>
        <v>5627</v>
      </c>
      <c r="AW16" s="3">
        <f>الواحة2!I15</f>
        <v>2022</v>
      </c>
      <c r="AY16" s="3">
        <f>الكاب!E15</f>
        <v>4367</v>
      </c>
      <c r="AZ16" s="3">
        <f>الكاب!I15</f>
        <v>1054</v>
      </c>
      <c r="BA16" s="3">
        <f>الكاب!M15</f>
        <v>6771</v>
      </c>
      <c r="BC16" s="5">
        <v>8</v>
      </c>
      <c r="BD16" s="6">
        <v>43716</v>
      </c>
      <c r="BE16" s="6" t="s">
        <v>16</v>
      </c>
      <c r="BF16" s="3">
        <f>الساحل!E15</f>
        <v>24023</v>
      </c>
      <c r="BG16" s="3">
        <f>الساحل!I15</f>
        <v>6369</v>
      </c>
      <c r="BH16" s="3">
        <f>الساحل!M15</f>
        <v>28318</v>
      </c>
      <c r="BJ16" s="3">
        <f>العامرية!E15</f>
        <v>8752</v>
      </c>
      <c r="BK16" s="22">
        <f>العامرية!I15</f>
        <v>1801</v>
      </c>
      <c r="BM16" s="3">
        <f>الضبعة7!E15</f>
        <v>766</v>
      </c>
      <c r="BN16" s="3">
        <f>الضبعة7!I15</f>
        <v>2047</v>
      </c>
      <c r="BO16" s="3">
        <f>الضبعة7!M15</f>
        <v>8427</v>
      </c>
      <c r="BQ16" s="3">
        <f>الضبعة8!E15</f>
        <v>5422</v>
      </c>
      <c r="BR16" s="3">
        <f>الضبعة8!I15</f>
        <v>5199</v>
      </c>
      <c r="BT16" s="5">
        <v>8</v>
      </c>
      <c r="BU16" s="6">
        <v>43716</v>
      </c>
      <c r="BV16" s="6" t="s">
        <v>16</v>
      </c>
      <c r="BW16" s="3">
        <f>الصنافين1!E15</f>
        <v>16990</v>
      </c>
      <c r="BX16" s="3">
        <f>الصنافين1!I15</f>
        <v>2475</v>
      </c>
      <c r="BY16" s="3">
        <f>الصنافين1!M15</f>
        <v>50440</v>
      </c>
      <c r="CA16" s="3">
        <f>الصنافين2!E15</f>
        <v>14519</v>
      </c>
      <c r="CB16" s="3">
        <f>الصنافين2!I15</f>
        <v>3130</v>
      </c>
      <c r="CC16" s="3">
        <f>الصنافين2!M15</f>
        <v>45488</v>
      </c>
      <c r="CE16" s="3">
        <f>الخطاطبة1!E15</f>
        <v>13734</v>
      </c>
      <c r="CF16" s="3">
        <f>الخطاطبة1!I15</f>
        <v>1803</v>
      </c>
      <c r="CG16" s="3">
        <f>الخطاطبة1!M15</f>
        <v>26729</v>
      </c>
      <c r="CI16" s="3">
        <f>الخطاطبة2!E15</f>
        <v>8867</v>
      </c>
      <c r="CJ16" s="3">
        <f>الخطاطبة2!I15</f>
        <v>1860</v>
      </c>
      <c r="CK16" s="3">
        <f>الخطاطبة2!M15</f>
        <v>21969</v>
      </c>
      <c r="CM16" s="5">
        <v>8</v>
      </c>
      <c r="CN16" s="6">
        <v>43716</v>
      </c>
      <c r="CO16" s="6" t="s">
        <v>16</v>
      </c>
      <c r="CP16" s="3">
        <f>السلام!E15</f>
        <v>37644</v>
      </c>
      <c r="CQ16" s="3">
        <f>السلام!I15</f>
        <v>19223</v>
      </c>
      <c r="CR16" s="3">
        <f>السلام!M15</f>
        <v>4049</v>
      </c>
      <c r="CT16" s="3">
        <f>النوبارية!E15</f>
        <v>4235</v>
      </c>
      <c r="CU16" s="3">
        <f>النوبارية!I15</f>
        <v>8283</v>
      </c>
      <c r="CV16" s="3">
        <f>النوبارية!M15</f>
        <v>1616</v>
      </c>
      <c r="CW16" s="3">
        <f>النوبارية!Q15</f>
        <v>13987</v>
      </c>
      <c r="CY16" s="3">
        <f>'ماستر 2'!E15</f>
        <v>7411</v>
      </c>
      <c r="CZ16" s="3">
        <f>'ماستر 2'!I15</f>
        <v>1958</v>
      </c>
      <c r="DB16" s="3">
        <f>اكتوبر1!E15</f>
        <v>35826</v>
      </c>
      <c r="DC16" s="3">
        <f>اكتوبر1!I15</f>
        <v>9924</v>
      </c>
      <c r="DE16" s="5">
        <v>8</v>
      </c>
      <c r="DF16" s="6">
        <v>43716</v>
      </c>
      <c r="DG16" s="6" t="s">
        <v>16</v>
      </c>
      <c r="DH16" s="3">
        <f>اكتوبر2!E15</f>
        <v>59350</v>
      </c>
      <c r="DI16" s="3">
        <f>اكتوبر2!I15</f>
        <v>15485</v>
      </c>
      <c r="DK16" s="3">
        <f>زايد1!E15</f>
        <v>27118</v>
      </c>
      <c r="DL16" s="3">
        <f>زايد1!I15</f>
        <v>10512</v>
      </c>
      <c r="DN16" s="3">
        <f>زايد2!E15</f>
        <v>32539</v>
      </c>
      <c r="DO16" s="3">
        <f>زايد2!I15</f>
        <v>9724</v>
      </c>
      <c r="DP16" s="77"/>
      <c r="DQ16" s="3">
        <f>'اكتوبر  3'!E15</f>
        <v>0</v>
      </c>
      <c r="DR16" s="3">
        <f>'اكتوبر  3'!I15</f>
        <v>0</v>
      </c>
      <c r="DS16" s="3">
        <f>'اكتوبر  3'!M15</f>
        <v>0</v>
      </c>
      <c r="DU16" s="3">
        <f>'الشهيد 1'!E15</f>
        <v>0</v>
      </c>
      <c r="DV16" s="3">
        <f>'الشهيد 1'!I15</f>
        <v>0</v>
      </c>
      <c r="DX16" s="5">
        <v>8</v>
      </c>
      <c r="DY16" s="6">
        <v>43716</v>
      </c>
      <c r="DZ16" s="6" t="s">
        <v>16</v>
      </c>
      <c r="EA16" s="3">
        <f>'الشهيد 2'!E15</f>
        <v>0</v>
      </c>
      <c r="EB16" s="3">
        <f>'الشهيد 2'!I15</f>
        <v>0</v>
      </c>
      <c r="ED16" s="3">
        <f>'وادي النطرون'!E15</f>
        <v>0</v>
      </c>
      <c r="EE16" s="3">
        <f>'وادي النطرون'!I15</f>
        <v>0</v>
      </c>
      <c r="EF16" s="3">
        <f>'وادي النطرون'!M15</f>
        <v>0</v>
      </c>
    </row>
    <row r="17" spans="1:136" ht="15.75" thickBot="1" x14ac:dyDescent="0.25">
      <c r="A17" s="5">
        <v>9</v>
      </c>
      <c r="B17" s="6">
        <v>43717</v>
      </c>
      <c r="C17" s="6" t="s">
        <v>17</v>
      </c>
      <c r="D17" s="3">
        <f>ماستر!E16</f>
        <v>25236</v>
      </c>
      <c r="E17" s="3">
        <f>ماستر!I16</f>
        <v>7775</v>
      </c>
      <c r="G17" s="3">
        <f>النخيل!E16</f>
        <v>29824</v>
      </c>
      <c r="H17" s="3">
        <f>النخيل!I16</f>
        <v>8526</v>
      </c>
      <c r="J17" s="3">
        <f>شبرا1!E16</f>
        <v>3237</v>
      </c>
      <c r="K17" s="3">
        <f>شبرا1!I16</f>
        <v>20829</v>
      </c>
      <c r="L17" s="3">
        <f>شبرا1!M16</f>
        <v>8014</v>
      </c>
      <c r="M17" s="3">
        <f>شبرا1!Q16</f>
        <v>5432</v>
      </c>
      <c r="O17" s="3">
        <f>شبرا2!E16</f>
        <v>0</v>
      </c>
      <c r="P17" s="3">
        <f>شبرا2!I16</f>
        <v>34131</v>
      </c>
      <c r="Q17" s="3">
        <f>شبرا2!M16</f>
        <v>8831</v>
      </c>
      <c r="S17" s="5">
        <v>9</v>
      </c>
      <c r="T17" s="6">
        <v>43717</v>
      </c>
      <c r="U17" s="6" t="s">
        <v>17</v>
      </c>
      <c r="V17" s="3">
        <f>شبرا3!E16</f>
        <v>4557</v>
      </c>
      <c r="W17" s="3">
        <f>شبرا3!I16</f>
        <v>28194</v>
      </c>
      <c r="X17" s="3">
        <f>شبرا3!M16</f>
        <v>8928</v>
      </c>
      <c r="Z17" s="3">
        <f>شبرا4!E16</f>
        <v>7556</v>
      </c>
      <c r="AA17" s="3">
        <f>شبرا4!I16</f>
        <v>16596</v>
      </c>
      <c r="AB17" s="3">
        <f>شبرا4!M16</f>
        <v>19336</v>
      </c>
      <c r="AD17" s="3">
        <f>شل1!E16</f>
        <v>40678</v>
      </c>
      <c r="AE17" s="3">
        <f>شل1!I16</f>
        <v>11813</v>
      </c>
      <c r="AG17" s="3">
        <f>شل2!E16</f>
        <v>39837</v>
      </c>
      <c r="AH17" s="3">
        <f>شل2!I16</f>
        <v>11272</v>
      </c>
      <c r="AI17" s="3">
        <f>شل2!M16</f>
        <v>33511</v>
      </c>
      <c r="AK17" s="5">
        <v>9</v>
      </c>
      <c r="AL17" s="6">
        <v>43717</v>
      </c>
      <c r="AM17" s="6" t="s">
        <v>17</v>
      </c>
      <c r="AN17" s="3">
        <f>الجلالة!E16</f>
        <v>8007</v>
      </c>
      <c r="AO17" s="3">
        <f>الجلالة!I16</f>
        <v>3849</v>
      </c>
      <c r="AP17" s="3">
        <f>الجلالة!M16</f>
        <v>52745</v>
      </c>
      <c r="AR17" s="3">
        <f>الواحة1!E16</f>
        <v>8434</v>
      </c>
      <c r="AS17" s="3">
        <f>الواحة1!I16</f>
        <v>2206</v>
      </c>
      <c r="AT17" s="3">
        <f>الواحة1!M16</f>
        <v>3376</v>
      </c>
      <c r="AV17" s="3">
        <f>الواحة2!E16</f>
        <v>4047</v>
      </c>
      <c r="AW17" s="3">
        <f>الواحة2!I16</f>
        <v>1344</v>
      </c>
      <c r="AY17" s="3">
        <f>الكاب!E16</f>
        <v>3816</v>
      </c>
      <c r="AZ17" s="3">
        <f>الكاب!I16</f>
        <v>1093</v>
      </c>
      <c r="BA17" s="3">
        <f>الكاب!M16</f>
        <v>8090</v>
      </c>
      <c r="BC17" s="5">
        <v>9</v>
      </c>
      <c r="BD17" s="6">
        <v>43717</v>
      </c>
      <c r="BE17" s="6" t="s">
        <v>17</v>
      </c>
      <c r="BF17" s="3">
        <f>الساحل!E16</f>
        <v>18429</v>
      </c>
      <c r="BG17" s="3">
        <f>الساحل!I16</f>
        <v>4396</v>
      </c>
      <c r="BH17" s="3">
        <f>الساحل!M16</f>
        <v>26082</v>
      </c>
      <c r="BJ17" s="3">
        <f>العامرية!E16</f>
        <v>6751</v>
      </c>
      <c r="BK17" s="22">
        <f>العامرية!I16</f>
        <v>1640</v>
      </c>
      <c r="BM17" s="3">
        <f>الضبعة7!E16</f>
        <v>277</v>
      </c>
      <c r="BN17" s="3">
        <f>الضبعة7!I16</f>
        <v>1205</v>
      </c>
      <c r="BO17" s="3">
        <f>الضبعة7!M16</f>
        <v>9010</v>
      </c>
      <c r="BQ17" s="3">
        <f>الضبعة8!E16</f>
        <v>3277</v>
      </c>
      <c r="BR17" s="3">
        <f>الضبعة8!I16</f>
        <v>3709</v>
      </c>
      <c r="BT17" s="5">
        <v>9</v>
      </c>
      <c r="BU17" s="6">
        <v>43717</v>
      </c>
      <c r="BV17" s="6" t="s">
        <v>17</v>
      </c>
      <c r="BW17" s="3">
        <f>الصنافين1!E16</f>
        <v>15866</v>
      </c>
      <c r="BX17" s="3">
        <f>الصنافين1!I16</f>
        <v>2138</v>
      </c>
      <c r="BY17" s="3">
        <f>الصنافين1!M16</f>
        <v>56235</v>
      </c>
      <c r="CA17" s="3">
        <f>الصنافين2!E16</f>
        <v>15122</v>
      </c>
      <c r="CB17" s="3">
        <f>الصنافين2!I16</f>
        <v>3222</v>
      </c>
      <c r="CC17" s="3">
        <f>الصنافين2!M16</f>
        <v>49245</v>
      </c>
      <c r="CE17" s="3">
        <f>الخطاطبة1!E16</f>
        <v>11425</v>
      </c>
      <c r="CF17" s="3">
        <f>الخطاطبة1!I16</f>
        <v>2548</v>
      </c>
      <c r="CG17" s="3">
        <f>الخطاطبة1!M16</f>
        <v>22259</v>
      </c>
      <c r="CI17" s="3">
        <f>الخطاطبة2!E16</f>
        <v>8599</v>
      </c>
      <c r="CJ17" s="3">
        <f>الخطاطبة2!I16</f>
        <v>1078</v>
      </c>
      <c r="CK17" s="3">
        <f>الخطاطبة2!M16</f>
        <v>24386</v>
      </c>
      <c r="CM17" s="5">
        <v>9</v>
      </c>
      <c r="CN17" s="6">
        <v>43717</v>
      </c>
      <c r="CO17" s="6" t="s">
        <v>17</v>
      </c>
      <c r="CP17" s="3">
        <f>السلام!E16</f>
        <v>37982</v>
      </c>
      <c r="CQ17" s="3">
        <f>السلام!I16</f>
        <v>21346</v>
      </c>
      <c r="CR17" s="3">
        <f>السلام!M16</f>
        <v>3208</v>
      </c>
      <c r="CT17" s="3">
        <f>النوبارية!E16</f>
        <v>3681</v>
      </c>
      <c r="CU17" s="3">
        <f>النوبارية!I16</f>
        <v>9266</v>
      </c>
      <c r="CV17" s="3">
        <f>النوبارية!M16</f>
        <v>1058</v>
      </c>
      <c r="CW17" s="3">
        <f>النوبارية!Q16</f>
        <v>15203</v>
      </c>
      <c r="CY17" s="3">
        <f>'ماستر 2'!E16</f>
        <v>7941</v>
      </c>
      <c r="CZ17" s="3">
        <f>'ماستر 2'!I16</f>
        <v>1749</v>
      </c>
      <c r="DB17" s="3">
        <f>اكتوبر1!E16</f>
        <v>32098</v>
      </c>
      <c r="DC17" s="3">
        <f>اكتوبر1!I16</f>
        <v>8550</v>
      </c>
      <c r="DE17" s="5">
        <v>9</v>
      </c>
      <c r="DF17" s="6">
        <v>43717</v>
      </c>
      <c r="DG17" s="6" t="s">
        <v>17</v>
      </c>
      <c r="DH17" s="3">
        <f>اكتوبر2!E16</f>
        <v>57598</v>
      </c>
      <c r="DI17" s="3">
        <f>اكتوبر2!I16</f>
        <v>11812</v>
      </c>
      <c r="DK17" s="3">
        <f>زايد1!E16</f>
        <v>28760</v>
      </c>
      <c r="DL17" s="3">
        <f>زايد1!I16</f>
        <v>10425</v>
      </c>
      <c r="DN17" s="3">
        <f>زايد2!E16</f>
        <v>31365</v>
      </c>
      <c r="DO17" s="3">
        <f>زايد2!I16</f>
        <v>10961</v>
      </c>
      <c r="DP17" s="77"/>
      <c r="DQ17" s="3">
        <f>'اكتوبر  3'!E16</f>
        <v>0</v>
      </c>
      <c r="DR17" s="3">
        <f>'اكتوبر  3'!I16</f>
        <v>0</v>
      </c>
      <c r="DS17" s="3">
        <f>'اكتوبر  3'!M16</f>
        <v>0</v>
      </c>
      <c r="DU17" s="3">
        <f>'الشهيد 1'!E16</f>
        <v>0</v>
      </c>
      <c r="DV17" s="3">
        <f>'الشهيد 1'!I16</f>
        <v>0</v>
      </c>
      <c r="DX17" s="5">
        <v>9</v>
      </c>
      <c r="DY17" s="6">
        <v>43717</v>
      </c>
      <c r="DZ17" s="6" t="s">
        <v>17</v>
      </c>
      <c r="EA17" s="3">
        <f>'الشهيد 2'!E16</f>
        <v>0</v>
      </c>
      <c r="EB17" s="3">
        <f>'الشهيد 2'!I16</f>
        <v>0</v>
      </c>
      <c r="ED17" s="3">
        <f>'وادي النطرون'!E16</f>
        <v>0</v>
      </c>
      <c r="EE17" s="3">
        <f>'وادي النطرون'!I16</f>
        <v>0</v>
      </c>
      <c r="EF17" s="3">
        <f>'وادي النطرون'!M16</f>
        <v>0</v>
      </c>
    </row>
    <row r="18" spans="1:136" ht="15.75" thickBot="1" x14ac:dyDescent="0.25">
      <c r="A18" s="5">
        <v>10</v>
      </c>
      <c r="B18" s="6">
        <v>43718</v>
      </c>
      <c r="C18" s="6" t="s">
        <v>18</v>
      </c>
      <c r="D18" s="3">
        <f>ماستر!E17</f>
        <v>22359</v>
      </c>
      <c r="E18" s="3">
        <f>ماستر!I17</f>
        <v>6934</v>
      </c>
      <c r="G18" s="3">
        <f>النخيل!E17</f>
        <v>29318</v>
      </c>
      <c r="H18" s="3">
        <f>النخيل!I17</f>
        <v>8457</v>
      </c>
      <c r="J18" s="3">
        <f>شبرا1!E17</f>
        <v>3084</v>
      </c>
      <c r="K18" s="3">
        <f>شبرا1!I17</f>
        <v>24229</v>
      </c>
      <c r="L18" s="3">
        <f>شبرا1!M17</f>
        <v>7116</v>
      </c>
      <c r="M18" s="3">
        <f>شبرا1!Q17</f>
        <v>5677</v>
      </c>
      <c r="O18" s="3">
        <f>شبرا2!E17</f>
        <v>0</v>
      </c>
      <c r="P18" s="3">
        <f>شبرا2!I17</f>
        <v>36534</v>
      </c>
      <c r="Q18" s="3">
        <f>شبرا2!M17</f>
        <v>9663</v>
      </c>
      <c r="S18" s="5">
        <v>10</v>
      </c>
      <c r="T18" s="6">
        <v>43718</v>
      </c>
      <c r="U18" s="6" t="s">
        <v>18</v>
      </c>
      <c r="V18" s="3">
        <f>شبرا3!E17</f>
        <v>4137</v>
      </c>
      <c r="W18" s="3">
        <f>شبرا3!I17</f>
        <v>25545</v>
      </c>
      <c r="X18" s="3">
        <f>شبرا3!M17</f>
        <v>9054</v>
      </c>
      <c r="Z18" s="3">
        <f>شبرا4!E17</f>
        <v>5831</v>
      </c>
      <c r="AA18" s="3">
        <f>شبرا4!I17</f>
        <v>18007</v>
      </c>
      <c r="AB18" s="3">
        <f>شبرا4!M17</f>
        <v>19881</v>
      </c>
      <c r="AD18" s="3">
        <f>شل1!E17</f>
        <v>38169</v>
      </c>
      <c r="AE18" s="3">
        <f>شل1!I17</f>
        <v>10831</v>
      </c>
      <c r="AG18" s="3">
        <f>شل2!E17</f>
        <v>36828</v>
      </c>
      <c r="AH18" s="3">
        <f>شل2!I17</f>
        <v>11550</v>
      </c>
      <c r="AI18" s="3">
        <f>شل2!M17</f>
        <v>35424</v>
      </c>
      <c r="AK18" s="5">
        <v>10</v>
      </c>
      <c r="AL18" s="6">
        <v>43718</v>
      </c>
      <c r="AM18" s="6" t="s">
        <v>18</v>
      </c>
      <c r="AN18" s="3">
        <f>الجلالة!E17</f>
        <v>8804</v>
      </c>
      <c r="AO18" s="3">
        <f>الجلالة!I17</f>
        <v>4109</v>
      </c>
      <c r="AP18" s="3">
        <f>الجلالة!M17</f>
        <v>56756</v>
      </c>
      <c r="AR18" s="3">
        <f>الواحة1!E17</f>
        <v>7384</v>
      </c>
      <c r="AS18" s="3">
        <f>الواحة1!I17</f>
        <v>1840</v>
      </c>
      <c r="AT18" s="3">
        <f>الواحة1!M17</f>
        <v>2711</v>
      </c>
      <c r="AV18" s="3">
        <f>الواحة2!E17</f>
        <v>3022</v>
      </c>
      <c r="AW18" s="3">
        <f>الواحة2!I17</f>
        <v>1328</v>
      </c>
      <c r="AY18" s="3">
        <f>الكاب!E17</f>
        <v>3845</v>
      </c>
      <c r="AZ18" s="3">
        <f>الكاب!I17</f>
        <v>1139</v>
      </c>
      <c r="BA18" s="3">
        <f>الكاب!M17</f>
        <v>7460</v>
      </c>
      <c r="BC18" s="5">
        <v>10</v>
      </c>
      <c r="BD18" s="6">
        <v>43718</v>
      </c>
      <c r="BE18" s="6" t="s">
        <v>18</v>
      </c>
      <c r="BF18" s="3">
        <f>الساحل!E17</f>
        <v>15877</v>
      </c>
      <c r="BG18" s="3">
        <f>الساحل!I17</f>
        <v>3348</v>
      </c>
      <c r="BH18" s="3">
        <f>الساحل!M17</f>
        <v>25157</v>
      </c>
      <c r="BJ18" s="3">
        <f>العامرية!E17</f>
        <v>7785</v>
      </c>
      <c r="BK18" s="22">
        <f>العامرية!I17</f>
        <v>1543</v>
      </c>
      <c r="BM18" s="3">
        <f>الضبعة7!E17</f>
        <v>613</v>
      </c>
      <c r="BN18" s="3">
        <f>الضبعة7!I17</f>
        <v>1282</v>
      </c>
      <c r="BO18" s="3">
        <f>الضبعة7!M17</f>
        <v>9020</v>
      </c>
      <c r="BQ18" s="3">
        <f>الضبعة8!E17</f>
        <v>2645</v>
      </c>
      <c r="BR18" s="3">
        <f>الضبعة8!I17</f>
        <v>4734</v>
      </c>
      <c r="BT18" s="5">
        <v>10</v>
      </c>
      <c r="BU18" s="6">
        <v>43718</v>
      </c>
      <c r="BV18" s="6" t="s">
        <v>18</v>
      </c>
      <c r="BW18" s="3">
        <f>الصنافين1!E17</f>
        <v>14052</v>
      </c>
      <c r="BX18" s="3">
        <f>الصنافين1!I17</f>
        <v>2039</v>
      </c>
      <c r="BY18" s="3">
        <f>الصنافين1!M17</f>
        <v>63231</v>
      </c>
      <c r="CA18" s="3">
        <f>الصنافين2!E17</f>
        <v>14729</v>
      </c>
      <c r="CB18" s="3">
        <f>الصنافين2!I17</f>
        <v>2735</v>
      </c>
      <c r="CC18" s="3">
        <f>الصنافين2!M17</f>
        <v>47146</v>
      </c>
      <c r="CE18" s="3">
        <f>الخطاطبة1!E17</f>
        <v>11216</v>
      </c>
      <c r="CF18" s="3">
        <f>الخطاطبة1!I17</f>
        <v>1874</v>
      </c>
      <c r="CG18" s="3">
        <f>الخطاطبة1!M17</f>
        <v>32108</v>
      </c>
      <c r="CI18" s="3">
        <f>الخطاطبة2!E17</f>
        <v>8718</v>
      </c>
      <c r="CJ18" s="3">
        <f>الخطاطبة2!I17</f>
        <v>1515</v>
      </c>
      <c r="CK18" s="3">
        <f>الخطاطبة2!M17</f>
        <v>27913</v>
      </c>
      <c r="CM18" s="5">
        <v>10</v>
      </c>
      <c r="CN18" s="6">
        <v>43718</v>
      </c>
      <c r="CO18" s="6" t="s">
        <v>18</v>
      </c>
      <c r="CP18" s="3">
        <f>السلام!E17</f>
        <v>40233</v>
      </c>
      <c r="CQ18" s="3">
        <f>السلام!I17</f>
        <v>21567</v>
      </c>
      <c r="CR18" s="3">
        <f>السلام!M17</f>
        <v>3363</v>
      </c>
      <c r="CT18" s="3">
        <f>النوبارية!E17</f>
        <v>4567</v>
      </c>
      <c r="CU18" s="3">
        <f>النوبارية!I17</f>
        <v>9440</v>
      </c>
      <c r="CV18" s="3">
        <f>النوبارية!M17</f>
        <v>1823</v>
      </c>
      <c r="CW18" s="3">
        <f>النوبارية!Q17</f>
        <v>16125</v>
      </c>
      <c r="CY18" s="3">
        <f>'ماستر 2'!E17</f>
        <v>8360</v>
      </c>
      <c r="CZ18" s="3">
        <f>'ماستر 2'!I17</f>
        <v>1676</v>
      </c>
      <c r="DB18" s="3">
        <f>اكتوبر1!E17</f>
        <v>42358</v>
      </c>
      <c r="DC18" s="3">
        <f>اكتوبر1!I17</f>
        <v>10073</v>
      </c>
      <c r="DE18" s="5">
        <v>10</v>
      </c>
      <c r="DF18" s="6">
        <v>43718</v>
      </c>
      <c r="DG18" s="6" t="s">
        <v>18</v>
      </c>
      <c r="DH18" s="3">
        <f>اكتوبر2!E17</f>
        <v>60378</v>
      </c>
      <c r="DI18" s="3">
        <f>اكتوبر2!I17</f>
        <v>14037</v>
      </c>
      <c r="DK18" s="3">
        <f>زايد1!E17</f>
        <v>29260</v>
      </c>
      <c r="DL18" s="3">
        <f>زايد1!I17</f>
        <v>9267</v>
      </c>
      <c r="DN18" s="3">
        <f>زايد2!E17</f>
        <v>29684</v>
      </c>
      <c r="DO18" s="3">
        <f>زايد2!I17</f>
        <v>9278</v>
      </c>
      <c r="DP18" s="77"/>
      <c r="DQ18" s="3">
        <f>'اكتوبر  3'!E17</f>
        <v>0</v>
      </c>
      <c r="DR18" s="3">
        <f>'اكتوبر  3'!I17</f>
        <v>0</v>
      </c>
      <c r="DS18" s="3">
        <f>'اكتوبر  3'!M17</f>
        <v>0</v>
      </c>
      <c r="DU18" s="3">
        <f>'الشهيد 1'!E17</f>
        <v>0</v>
      </c>
      <c r="DV18" s="3">
        <f>'الشهيد 1'!I17</f>
        <v>0</v>
      </c>
      <c r="DX18" s="5">
        <v>10</v>
      </c>
      <c r="DY18" s="6">
        <v>43718</v>
      </c>
      <c r="DZ18" s="6" t="s">
        <v>18</v>
      </c>
      <c r="EA18" s="3">
        <f>'الشهيد 2'!E17</f>
        <v>0</v>
      </c>
      <c r="EB18" s="3">
        <f>'الشهيد 2'!I17</f>
        <v>0</v>
      </c>
      <c r="ED18" s="3">
        <f>'وادي النطرون'!E17</f>
        <v>0</v>
      </c>
      <c r="EE18" s="3">
        <f>'وادي النطرون'!I17</f>
        <v>0</v>
      </c>
      <c r="EF18" s="3">
        <f>'وادي النطرون'!M17</f>
        <v>0</v>
      </c>
    </row>
    <row r="19" spans="1:136" ht="15.75" thickBot="1" x14ac:dyDescent="0.25">
      <c r="A19" s="5">
        <v>11</v>
      </c>
      <c r="B19" s="6">
        <v>43719</v>
      </c>
      <c r="C19" s="6" t="s">
        <v>12</v>
      </c>
      <c r="D19" s="3">
        <f>ماستر!E18</f>
        <v>22158</v>
      </c>
      <c r="E19" s="3">
        <f>ماستر!I18</f>
        <v>6258</v>
      </c>
      <c r="G19" s="3">
        <f>النخيل!E18</f>
        <v>29140</v>
      </c>
      <c r="H19" s="3">
        <f>النخيل!I18</f>
        <v>8748</v>
      </c>
      <c r="J19" s="3">
        <f>شبرا1!E18</f>
        <v>3556</v>
      </c>
      <c r="K19" s="3">
        <f>شبرا1!I18</f>
        <v>20147</v>
      </c>
      <c r="L19" s="3">
        <f>شبرا1!M18</f>
        <v>7798</v>
      </c>
      <c r="M19" s="3">
        <f>شبرا1!Q18</f>
        <v>5078</v>
      </c>
      <c r="O19" s="3">
        <f>شبرا2!E18</f>
        <v>0</v>
      </c>
      <c r="P19" s="3">
        <f>شبرا2!I18</f>
        <v>39110</v>
      </c>
      <c r="Q19" s="3">
        <f>شبرا2!M18</f>
        <v>11262</v>
      </c>
      <c r="S19" s="5">
        <v>11</v>
      </c>
      <c r="T19" s="6">
        <v>43719</v>
      </c>
      <c r="U19" s="6" t="s">
        <v>12</v>
      </c>
      <c r="V19" s="3">
        <f>شبرا3!E18</f>
        <v>4021</v>
      </c>
      <c r="W19" s="3">
        <f>شبرا3!I18</f>
        <v>27164</v>
      </c>
      <c r="X19" s="3">
        <f>شبرا3!M18</f>
        <v>7000</v>
      </c>
      <c r="Z19" s="3">
        <f>شبرا4!E18</f>
        <v>7919</v>
      </c>
      <c r="AA19" s="3">
        <f>شبرا4!I18</f>
        <v>17688</v>
      </c>
      <c r="AB19" s="3">
        <f>شبرا4!M18</f>
        <v>19591</v>
      </c>
      <c r="AD19" s="3">
        <f>شل1!E18</f>
        <v>40104</v>
      </c>
      <c r="AE19" s="3">
        <f>شل1!I18</f>
        <v>10888</v>
      </c>
      <c r="AG19" s="3">
        <f>شل2!E18</f>
        <v>37725</v>
      </c>
      <c r="AH19" s="3">
        <f>شل2!I18</f>
        <v>11208</v>
      </c>
      <c r="AI19" s="3">
        <f>شل2!M18</f>
        <v>35611</v>
      </c>
      <c r="AK19" s="5">
        <v>11</v>
      </c>
      <c r="AL19" s="6">
        <v>43719</v>
      </c>
      <c r="AM19" s="6" t="s">
        <v>12</v>
      </c>
      <c r="AN19" s="3">
        <f>الجلالة!E18</f>
        <v>9249</v>
      </c>
      <c r="AO19" s="3">
        <f>الجلالة!I18</f>
        <v>4479</v>
      </c>
      <c r="AP19" s="3">
        <f>الجلالة!M18</f>
        <v>50977</v>
      </c>
      <c r="AR19" s="3">
        <f>الواحة1!E18</f>
        <v>9788</v>
      </c>
      <c r="AS19" s="3">
        <f>الواحة1!I18</f>
        <v>2955</v>
      </c>
      <c r="AT19" s="3">
        <f>الواحة1!M18</f>
        <v>2050</v>
      </c>
      <c r="AV19" s="3">
        <f>الواحة2!E18</f>
        <v>3867</v>
      </c>
      <c r="AW19" s="3">
        <f>الواحة2!I18</f>
        <v>1084</v>
      </c>
      <c r="AY19" s="3">
        <f>الكاب!E18</f>
        <v>2575</v>
      </c>
      <c r="AZ19" s="3">
        <f>الكاب!I18</f>
        <v>682</v>
      </c>
      <c r="BA19" s="3">
        <f>الكاب!M18</f>
        <v>6362</v>
      </c>
      <c r="BC19" s="5">
        <v>11</v>
      </c>
      <c r="BD19" s="6">
        <v>43719</v>
      </c>
      <c r="BE19" s="6" t="s">
        <v>12</v>
      </c>
      <c r="BF19" s="3">
        <f>الساحل!E18</f>
        <v>14435</v>
      </c>
      <c r="BG19" s="3">
        <f>الساحل!I18</f>
        <v>4263</v>
      </c>
      <c r="BH19" s="3">
        <f>الساحل!M18</f>
        <v>20201</v>
      </c>
      <c r="BJ19" s="3">
        <f>العامرية!E18</f>
        <v>7695</v>
      </c>
      <c r="BK19" s="22">
        <f>العامرية!I18</f>
        <v>1879</v>
      </c>
      <c r="BM19" s="3">
        <f>الضبعة7!E18</f>
        <v>375</v>
      </c>
      <c r="BN19" s="3">
        <f>الضبعة7!I18</f>
        <v>1619</v>
      </c>
      <c r="BO19" s="3">
        <f>الضبعة7!M18</f>
        <v>12050</v>
      </c>
      <c r="BQ19" s="3">
        <f>الضبعة8!E18</f>
        <v>2462</v>
      </c>
      <c r="BR19" s="3">
        <f>الضبعة8!I18</f>
        <v>9299</v>
      </c>
      <c r="BT19" s="5">
        <v>11</v>
      </c>
      <c r="BU19" s="6">
        <v>43719</v>
      </c>
      <c r="BV19" s="6" t="s">
        <v>12</v>
      </c>
      <c r="BW19" s="3">
        <f>الصنافين1!E18</f>
        <v>14894</v>
      </c>
      <c r="BX19" s="3">
        <f>الصنافين1!I18</f>
        <v>2270</v>
      </c>
      <c r="BY19" s="3">
        <f>الصنافين1!M18</f>
        <v>55310</v>
      </c>
      <c r="CA19" s="3">
        <f>الصنافين2!E18</f>
        <v>14162</v>
      </c>
      <c r="CB19" s="3">
        <f>الصنافين2!I18</f>
        <v>3953</v>
      </c>
      <c r="CC19" s="3">
        <f>الصنافين2!M18</f>
        <v>54891</v>
      </c>
      <c r="CE19" s="3">
        <f>الخطاطبة1!E18</f>
        <v>11000</v>
      </c>
      <c r="CF19" s="3">
        <f>الخطاطبة1!I18</f>
        <v>1313</v>
      </c>
      <c r="CG19" s="3">
        <f>الخطاطبة1!M18</f>
        <v>28775</v>
      </c>
      <c r="CI19" s="3">
        <f>الخطاطبة2!E18</f>
        <v>8189</v>
      </c>
      <c r="CJ19" s="3">
        <f>الخطاطبة2!I18</f>
        <v>1273</v>
      </c>
      <c r="CK19" s="3">
        <f>الخطاطبة2!M18</f>
        <v>25362</v>
      </c>
      <c r="CM19" s="5">
        <v>11</v>
      </c>
      <c r="CN19" s="6">
        <v>43719</v>
      </c>
      <c r="CO19" s="6" t="s">
        <v>12</v>
      </c>
      <c r="CP19" s="3">
        <f>السلام!E18</f>
        <v>40595</v>
      </c>
      <c r="CQ19" s="3">
        <f>السلام!I18</f>
        <v>20992</v>
      </c>
      <c r="CR19" s="3">
        <f>السلام!M18</f>
        <v>3960</v>
      </c>
      <c r="CT19" s="3">
        <f>النوبارية!E18</f>
        <v>3843</v>
      </c>
      <c r="CU19" s="3">
        <f>النوبارية!I18</f>
        <v>9160</v>
      </c>
      <c r="CV19" s="3">
        <f>النوبارية!M18</f>
        <v>1839</v>
      </c>
      <c r="CW19" s="3">
        <f>النوبارية!Q18</f>
        <v>19006</v>
      </c>
      <c r="CY19" s="3">
        <f>'ماستر 2'!E18</f>
        <v>7873</v>
      </c>
      <c r="CZ19" s="3">
        <f>'ماستر 2'!I18</f>
        <v>2157</v>
      </c>
      <c r="DB19" s="3">
        <f>اكتوبر1!E18</f>
        <v>36305</v>
      </c>
      <c r="DC19" s="3">
        <f>اكتوبر1!I18</f>
        <v>8311</v>
      </c>
      <c r="DE19" s="5">
        <v>11</v>
      </c>
      <c r="DF19" s="6">
        <v>43719</v>
      </c>
      <c r="DG19" s="6" t="s">
        <v>12</v>
      </c>
      <c r="DH19" s="3">
        <f>اكتوبر2!E18</f>
        <v>61464</v>
      </c>
      <c r="DI19" s="3">
        <f>اكتوبر2!I18</f>
        <v>14997</v>
      </c>
      <c r="DK19" s="3">
        <f>زايد1!E18</f>
        <v>27093</v>
      </c>
      <c r="DL19" s="3">
        <f>زايد1!I18</f>
        <v>9473</v>
      </c>
      <c r="DN19" s="3">
        <f>زايد2!E18</f>
        <v>30719</v>
      </c>
      <c r="DO19" s="3">
        <f>زايد2!I18</f>
        <v>9869</v>
      </c>
      <c r="DP19" s="77"/>
      <c r="DQ19" s="3">
        <f>'اكتوبر  3'!E18</f>
        <v>0</v>
      </c>
      <c r="DR19" s="3">
        <f>'اكتوبر  3'!I18</f>
        <v>0</v>
      </c>
      <c r="DS19" s="3">
        <f>'اكتوبر  3'!M18</f>
        <v>0</v>
      </c>
      <c r="DU19" s="3">
        <f>'الشهيد 1'!E18</f>
        <v>0</v>
      </c>
      <c r="DV19" s="3">
        <f>'الشهيد 1'!I18</f>
        <v>0</v>
      </c>
      <c r="DX19" s="5">
        <v>11</v>
      </c>
      <c r="DY19" s="6">
        <v>43719</v>
      </c>
      <c r="DZ19" s="6" t="s">
        <v>12</v>
      </c>
      <c r="EA19" s="3">
        <f>'الشهيد 2'!E18</f>
        <v>0</v>
      </c>
      <c r="EB19" s="3">
        <f>'الشهيد 2'!I18</f>
        <v>0</v>
      </c>
      <c r="ED19" s="3">
        <f>'وادي النطرون'!E18</f>
        <v>0</v>
      </c>
      <c r="EE19" s="3">
        <f>'وادي النطرون'!I18</f>
        <v>0</v>
      </c>
      <c r="EF19" s="3">
        <f>'وادي النطرون'!M18</f>
        <v>0</v>
      </c>
    </row>
    <row r="20" spans="1:136" ht="15.75" thickBot="1" x14ac:dyDescent="0.25">
      <c r="A20" s="5">
        <v>12</v>
      </c>
      <c r="B20" s="6">
        <v>43720</v>
      </c>
      <c r="C20" s="6" t="s">
        <v>13</v>
      </c>
      <c r="D20" s="3">
        <f>ماستر!E19</f>
        <v>24444</v>
      </c>
      <c r="E20" s="3">
        <f>ماستر!I19</f>
        <v>7277</v>
      </c>
      <c r="G20" s="3">
        <f>النخيل!E19</f>
        <v>32312</v>
      </c>
      <c r="H20" s="3">
        <f>النخيل!I19</f>
        <v>9609</v>
      </c>
      <c r="J20" s="3">
        <f>شبرا1!E19</f>
        <v>2457</v>
      </c>
      <c r="K20" s="3">
        <f>شبرا1!I19</f>
        <v>22554</v>
      </c>
      <c r="L20" s="3">
        <f>شبرا1!M19</f>
        <v>6572</v>
      </c>
      <c r="M20" s="3">
        <f>شبرا1!Q19</f>
        <v>2621</v>
      </c>
      <c r="O20" s="3">
        <f>شبرا2!E19</f>
        <v>0</v>
      </c>
      <c r="P20" s="3">
        <f>شبرا2!I19</f>
        <v>40670</v>
      </c>
      <c r="Q20" s="3">
        <f>شبرا2!M19</f>
        <v>11475</v>
      </c>
      <c r="S20" s="5">
        <v>12</v>
      </c>
      <c r="T20" s="6">
        <v>43720</v>
      </c>
      <c r="U20" s="6" t="s">
        <v>13</v>
      </c>
      <c r="V20" s="3">
        <f>شبرا3!E19</f>
        <v>4407</v>
      </c>
      <c r="W20" s="3">
        <f>شبرا3!I19</f>
        <v>25676</v>
      </c>
      <c r="X20" s="3">
        <f>شبرا3!M19</f>
        <v>9699</v>
      </c>
      <c r="Z20" s="3">
        <f>شبرا4!E19</f>
        <v>6628</v>
      </c>
      <c r="AA20" s="3">
        <f>شبرا4!I19</f>
        <v>20299</v>
      </c>
      <c r="AB20" s="3">
        <f>شبرا4!M19</f>
        <v>20978</v>
      </c>
      <c r="AD20" s="3">
        <f>شل1!E19</f>
        <v>42686</v>
      </c>
      <c r="AE20" s="3">
        <f>شل1!I19</f>
        <v>11080</v>
      </c>
      <c r="AG20" s="3">
        <f>شل2!E19</f>
        <v>40378</v>
      </c>
      <c r="AH20" s="3">
        <f>شل2!I19</f>
        <v>10894</v>
      </c>
      <c r="AI20" s="3">
        <f>شل2!M19</f>
        <v>34569</v>
      </c>
      <c r="AK20" s="5">
        <v>12</v>
      </c>
      <c r="AL20" s="6">
        <v>43720</v>
      </c>
      <c r="AM20" s="6" t="s">
        <v>13</v>
      </c>
      <c r="AN20" s="3">
        <f>الجلالة!E19</f>
        <v>6448</v>
      </c>
      <c r="AO20" s="3">
        <f>الجلالة!I19</f>
        <v>3444</v>
      </c>
      <c r="AP20" s="3">
        <f>الجلالة!M19</f>
        <v>56821</v>
      </c>
      <c r="AR20" s="3">
        <f>الواحة1!E19</f>
        <v>10339</v>
      </c>
      <c r="AS20" s="3">
        <f>الواحة1!I19</f>
        <v>3660</v>
      </c>
      <c r="AT20" s="3">
        <f>الواحة1!M19</f>
        <v>3552</v>
      </c>
      <c r="AV20" s="3">
        <f>الواحة2!E19</f>
        <v>3699</v>
      </c>
      <c r="AW20" s="3">
        <f>الواحة2!I19</f>
        <v>767</v>
      </c>
      <c r="AY20" s="3">
        <f>الكاب!E19</f>
        <v>3216</v>
      </c>
      <c r="AZ20" s="3">
        <f>الكاب!I19</f>
        <v>1051</v>
      </c>
      <c r="BA20" s="3">
        <f>الكاب!M19</f>
        <v>7540</v>
      </c>
      <c r="BC20" s="5">
        <v>12</v>
      </c>
      <c r="BD20" s="6">
        <v>43720</v>
      </c>
      <c r="BE20" s="6" t="s">
        <v>13</v>
      </c>
      <c r="BF20" s="3">
        <f>الساحل!E19</f>
        <v>16505</v>
      </c>
      <c r="BG20" s="3">
        <f>الساحل!I19</f>
        <v>4648</v>
      </c>
      <c r="BH20" s="3">
        <f>الساحل!M19</f>
        <v>22063</v>
      </c>
      <c r="BJ20" s="3">
        <f>العامرية!E19</f>
        <v>7094</v>
      </c>
      <c r="BK20" s="22">
        <f>العامرية!I19</f>
        <v>1284</v>
      </c>
      <c r="BM20" s="3">
        <f>الضبعة7!E19</f>
        <v>285</v>
      </c>
      <c r="BN20" s="3">
        <f>الضبعة7!I19</f>
        <v>1159</v>
      </c>
      <c r="BO20" s="3">
        <f>الضبعة7!M19</f>
        <v>9260</v>
      </c>
      <c r="BQ20" s="3">
        <f>الضبعة8!E19</f>
        <v>3552</v>
      </c>
      <c r="BR20" s="3">
        <f>الضبعة8!I19</f>
        <v>4071</v>
      </c>
      <c r="BT20" s="5">
        <v>12</v>
      </c>
      <c r="BU20" s="6">
        <v>43720</v>
      </c>
      <c r="BV20" s="6" t="s">
        <v>13</v>
      </c>
      <c r="BW20" s="3">
        <f>الصنافين1!E19</f>
        <v>13513</v>
      </c>
      <c r="BX20" s="3">
        <f>الصنافين1!I19</f>
        <v>1700</v>
      </c>
      <c r="BY20" s="3">
        <f>الصنافين1!M19</f>
        <v>52301</v>
      </c>
      <c r="CA20" s="3">
        <f>الصنافين2!E19</f>
        <v>15832</v>
      </c>
      <c r="CB20" s="3">
        <f>الصنافين2!I19</f>
        <v>3816</v>
      </c>
      <c r="CC20" s="3">
        <f>الصنافين2!M19</f>
        <v>54178</v>
      </c>
      <c r="CE20" s="3">
        <f>الخطاطبة1!E19</f>
        <v>12764</v>
      </c>
      <c r="CF20" s="3">
        <f>الخطاطبة1!I19</f>
        <v>2309</v>
      </c>
      <c r="CG20" s="3">
        <f>الخطاطبة1!M19</f>
        <v>29761</v>
      </c>
      <c r="CI20" s="3">
        <f>الخطاطبة2!E19</f>
        <v>8050</v>
      </c>
      <c r="CJ20" s="3">
        <f>الخطاطبة2!I19</f>
        <v>1093</v>
      </c>
      <c r="CK20" s="3">
        <f>الخطاطبة2!M19</f>
        <v>24957</v>
      </c>
      <c r="CM20" s="5">
        <v>12</v>
      </c>
      <c r="CN20" s="6">
        <v>43720</v>
      </c>
      <c r="CO20" s="6" t="s">
        <v>13</v>
      </c>
      <c r="CP20" s="3">
        <f>السلام!E19</f>
        <v>41823</v>
      </c>
      <c r="CQ20" s="3">
        <f>السلام!I19</f>
        <v>21644</v>
      </c>
      <c r="CR20" s="3">
        <f>السلام!M19</f>
        <v>3964</v>
      </c>
      <c r="CT20" s="3">
        <f>النوبارية!E19</f>
        <v>3762</v>
      </c>
      <c r="CU20" s="3">
        <f>النوبارية!I19</f>
        <v>8533</v>
      </c>
      <c r="CV20" s="3">
        <f>النوبارية!M19</f>
        <v>1936</v>
      </c>
      <c r="CW20" s="3">
        <f>النوبارية!Q19</f>
        <v>13250</v>
      </c>
      <c r="CY20" s="3">
        <f>'ماستر 2'!E19</f>
        <v>8144</v>
      </c>
      <c r="CZ20" s="3">
        <f>'ماستر 2'!I19</f>
        <v>1506</v>
      </c>
      <c r="DB20" s="3">
        <f>اكتوبر1!E19</f>
        <v>38327</v>
      </c>
      <c r="DC20" s="3">
        <f>اكتوبر1!I19</f>
        <v>9327</v>
      </c>
      <c r="DE20" s="5">
        <v>12</v>
      </c>
      <c r="DF20" s="6">
        <v>43720</v>
      </c>
      <c r="DG20" s="6" t="s">
        <v>13</v>
      </c>
      <c r="DH20" s="3">
        <f>اكتوبر2!E19</f>
        <v>60196</v>
      </c>
      <c r="DI20" s="3">
        <f>اكتوبر2!I19</f>
        <v>15850</v>
      </c>
      <c r="DK20" s="3">
        <f>زايد1!E19</f>
        <v>28792</v>
      </c>
      <c r="DL20" s="3">
        <f>زايد1!I19</f>
        <v>12029</v>
      </c>
      <c r="DN20" s="3">
        <f>زايد2!E19</f>
        <v>31961</v>
      </c>
      <c r="DO20" s="3">
        <f>زايد2!I19</f>
        <v>10604</v>
      </c>
      <c r="DP20" s="77"/>
      <c r="DQ20" s="3">
        <f>'اكتوبر  3'!E19</f>
        <v>0</v>
      </c>
      <c r="DR20" s="3">
        <f>'اكتوبر  3'!I19</f>
        <v>0</v>
      </c>
      <c r="DS20" s="3">
        <f>'اكتوبر  3'!M19</f>
        <v>0</v>
      </c>
      <c r="DU20" s="3">
        <f>'الشهيد 1'!E19</f>
        <v>0</v>
      </c>
      <c r="DV20" s="3">
        <f>'الشهيد 1'!I19</f>
        <v>0</v>
      </c>
      <c r="DX20" s="5">
        <v>12</v>
      </c>
      <c r="DY20" s="6">
        <v>43720</v>
      </c>
      <c r="DZ20" s="6" t="s">
        <v>13</v>
      </c>
      <c r="EA20" s="3">
        <f>'الشهيد 2'!E19</f>
        <v>0</v>
      </c>
      <c r="EB20" s="3">
        <f>'الشهيد 2'!I19</f>
        <v>0</v>
      </c>
      <c r="ED20" s="3">
        <f>'وادي النطرون'!E19</f>
        <v>0</v>
      </c>
      <c r="EE20" s="3">
        <f>'وادي النطرون'!I19</f>
        <v>0</v>
      </c>
      <c r="EF20" s="3">
        <f>'وادي النطرون'!M19</f>
        <v>0</v>
      </c>
    </row>
    <row r="21" spans="1:136" ht="15.75" thickBot="1" x14ac:dyDescent="0.25">
      <c r="A21" s="5">
        <v>13</v>
      </c>
      <c r="B21" s="6">
        <v>43721</v>
      </c>
      <c r="C21" s="6" t="s">
        <v>14</v>
      </c>
      <c r="D21" s="3">
        <f>ماستر!E20</f>
        <v>29417</v>
      </c>
      <c r="E21" s="3">
        <f>ماستر!I20</f>
        <v>11655</v>
      </c>
      <c r="G21" s="3">
        <f>النخيل!E20</f>
        <v>35899</v>
      </c>
      <c r="H21" s="3">
        <f>النخيل!I20</f>
        <v>12711</v>
      </c>
      <c r="J21" s="3">
        <f>شبرا1!E20</f>
        <v>2446</v>
      </c>
      <c r="K21" s="3">
        <f>شبرا1!I20</f>
        <v>21406</v>
      </c>
      <c r="L21" s="3">
        <f>شبرا1!M20</f>
        <v>8584</v>
      </c>
      <c r="M21" s="3">
        <f>شبرا1!Q20</f>
        <v>4905</v>
      </c>
      <c r="O21" s="3">
        <f>شبرا2!E20</f>
        <v>0</v>
      </c>
      <c r="P21" s="3">
        <f>شبرا2!I20</f>
        <v>46088</v>
      </c>
      <c r="Q21" s="3">
        <f>شبرا2!M20</f>
        <v>11669</v>
      </c>
      <c r="S21" s="5">
        <v>13</v>
      </c>
      <c r="T21" s="6">
        <v>43721</v>
      </c>
      <c r="U21" s="6" t="s">
        <v>14</v>
      </c>
      <c r="V21" s="3">
        <f>شبرا3!E20</f>
        <v>4597</v>
      </c>
      <c r="W21" s="3">
        <f>شبرا3!I20</f>
        <v>24493</v>
      </c>
      <c r="X21" s="3">
        <f>شبرا3!M20</f>
        <v>8401</v>
      </c>
      <c r="Z21" s="3">
        <f>شبرا4!E20</f>
        <v>10199</v>
      </c>
      <c r="AA21" s="3">
        <f>شبرا4!I20</f>
        <v>29666</v>
      </c>
      <c r="AB21" s="3">
        <f>شبرا4!M20</f>
        <v>21009</v>
      </c>
      <c r="AD21" s="3">
        <f>شل1!E20</f>
        <v>58586</v>
      </c>
      <c r="AE21" s="3">
        <f>شل1!I20</f>
        <v>16797</v>
      </c>
      <c r="AG21" s="3">
        <f>شل2!E20</f>
        <v>35800</v>
      </c>
      <c r="AH21" s="3">
        <f>شل2!I20</f>
        <v>12200</v>
      </c>
      <c r="AI21" s="3">
        <f>شل2!M20</f>
        <v>30000</v>
      </c>
      <c r="AK21" s="5">
        <v>13</v>
      </c>
      <c r="AL21" s="6">
        <v>43721</v>
      </c>
      <c r="AM21" s="6" t="s">
        <v>14</v>
      </c>
      <c r="AN21" s="3">
        <f>الجلالة!E20</f>
        <v>8636</v>
      </c>
      <c r="AO21" s="3">
        <f>الجلالة!I20</f>
        <v>4804</v>
      </c>
      <c r="AP21" s="3">
        <f>الجلالة!M20</f>
        <v>56102</v>
      </c>
      <c r="AR21" s="3">
        <f>الواحة1!E20</f>
        <v>16001</v>
      </c>
      <c r="AS21" s="3">
        <f>الواحة1!I20</f>
        <v>8417</v>
      </c>
      <c r="AT21" s="3">
        <f>الواحة1!M20</f>
        <v>1781</v>
      </c>
      <c r="AV21" s="3">
        <f>الواحة2!E20</f>
        <v>4065</v>
      </c>
      <c r="AW21" s="3">
        <f>الواحة2!I20</f>
        <v>1070</v>
      </c>
      <c r="AY21" s="3">
        <f>الكاب!E20</f>
        <v>4426</v>
      </c>
      <c r="AZ21" s="3">
        <f>الكاب!I20</f>
        <v>1078</v>
      </c>
      <c r="BA21" s="3">
        <f>الكاب!M20</f>
        <v>7481</v>
      </c>
      <c r="BC21" s="5">
        <v>13</v>
      </c>
      <c r="BD21" s="6">
        <v>43721</v>
      </c>
      <c r="BE21" s="6" t="s">
        <v>14</v>
      </c>
      <c r="BF21" s="3">
        <f>الساحل!E20</f>
        <v>19218</v>
      </c>
      <c r="BG21" s="3">
        <f>الساحل!I20</f>
        <v>5794</v>
      </c>
      <c r="BH21" s="3">
        <f>الساحل!M20</f>
        <v>19307</v>
      </c>
      <c r="BJ21" s="3">
        <f>العامرية!E20</f>
        <v>9392</v>
      </c>
      <c r="BK21" s="22">
        <f>العامرية!I20</f>
        <v>2866</v>
      </c>
      <c r="BM21" s="3">
        <f>الضبعة7!E20</f>
        <v>533</v>
      </c>
      <c r="BN21" s="3">
        <f>الضبعة7!I20</f>
        <v>2002</v>
      </c>
      <c r="BO21" s="3">
        <f>الضبعة7!M20</f>
        <v>4767</v>
      </c>
      <c r="BQ21" s="3">
        <f>الضبعة8!E20</f>
        <v>4242</v>
      </c>
      <c r="BR21" s="3">
        <f>الضبعة8!I20</f>
        <v>5026</v>
      </c>
      <c r="BT21" s="5">
        <v>13</v>
      </c>
      <c r="BU21" s="6">
        <v>43721</v>
      </c>
      <c r="BV21" s="6" t="s">
        <v>14</v>
      </c>
      <c r="BW21" s="3">
        <f>الصنافين1!E20</f>
        <v>14402</v>
      </c>
      <c r="BX21" s="3">
        <f>الصنافين1!I20</f>
        <v>2311</v>
      </c>
      <c r="BY21" s="3">
        <f>الصنافين1!M20</f>
        <v>50299</v>
      </c>
      <c r="CA21" s="3">
        <f>الصنافين2!E20</f>
        <v>29296</v>
      </c>
      <c r="CB21" s="3">
        <f>الصنافين2!I20</f>
        <v>5138</v>
      </c>
      <c r="CC21" s="3">
        <f>الصنافين2!M20</f>
        <v>51233</v>
      </c>
      <c r="CE21" s="3">
        <f>الخطاطبة1!E20</f>
        <v>13019</v>
      </c>
      <c r="CF21" s="3">
        <f>الخطاطبة1!I20</f>
        <v>1879</v>
      </c>
      <c r="CG21" s="3">
        <f>الخطاطبة1!M20</f>
        <v>25894</v>
      </c>
      <c r="CI21" s="3">
        <f>الخطاطبة2!E20</f>
        <v>12225</v>
      </c>
      <c r="CJ21" s="3">
        <f>الخطاطبة2!I20</f>
        <v>1660</v>
      </c>
      <c r="CK21" s="3">
        <f>الخطاطبة2!M20</f>
        <v>26799</v>
      </c>
      <c r="CM21" s="5">
        <v>13</v>
      </c>
      <c r="CN21" s="6">
        <v>43721</v>
      </c>
      <c r="CO21" s="6" t="s">
        <v>14</v>
      </c>
      <c r="CP21" s="3">
        <f>السلام!E20</f>
        <v>42267</v>
      </c>
      <c r="CQ21" s="3">
        <f>السلام!I20</f>
        <v>22871</v>
      </c>
      <c r="CR21" s="3">
        <f>السلام!M20</f>
        <v>4857</v>
      </c>
      <c r="CT21" s="3">
        <f>النوبارية!E20</f>
        <v>4653</v>
      </c>
      <c r="CU21" s="3">
        <f>النوبارية!I20</f>
        <v>10934</v>
      </c>
      <c r="CV21" s="3">
        <f>النوبارية!M20</f>
        <v>2254</v>
      </c>
      <c r="CW21" s="3">
        <f>النوبارية!Q20</f>
        <v>15441</v>
      </c>
      <c r="CY21" s="3">
        <f>'ماستر 2'!E20</f>
        <v>9655</v>
      </c>
      <c r="CZ21" s="3">
        <f>'ماستر 2'!I20</f>
        <v>3058</v>
      </c>
      <c r="DB21" s="3">
        <f>اكتوبر1!E20</f>
        <v>44412</v>
      </c>
      <c r="DC21" s="3">
        <f>اكتوبر1!I20</f>
        <v>11298</v>
      </c>
      <c r="DE21" s="5">
        <v>13</v>
      </c>
      <c r="DF21" s="6">
        <v>43721</v>
      </c>
      <c r="DG21" s="6" t="s">
        <v>14</v>
      </c>
      <c r="DH21" s="3">
        <f>اكتوبر2!E20</f>
        <v>58032</v>
      </c>
      <c r="DI21" s="3">
        <f>اكتوبر2!I20</f>
        <v>14116</v>
      </c>
      <c r="DK21" s="3">
        <f>زايد1!E20</f>
        <v>36429</v>
      </c>
      <c r="DL21" s="3">
        <f>زايد1!I20</f>
        <v>14011</v>
      </c>
      <c r="DN21" s="3">
        <f>زايد2!E20</f>
        <v>32413</v>
      </c>
      <c r="DO21" s="3">
        <f>زايد2!I20</f>
        <v>10766</v>
      </c>
      <c r="DP21" s="77"/>
      <c r="DQ21" s="3">
        <f>'اكتوبر  3'!E20</f>
        <v>0</v>
      </c>
      <c r="DR21" s="3">
        <f>'اكتوبر  3'!I20</f>
        <v>0</v>
      </c>
      <c r="DS21" s="3">
        <f>'اكتوبر  3'!M20</f>
        <v>0</v>
      </c>
      <c r="DU21" s="3">
        <f>'الشهيد 1'!E20</f>
        <v>0</v>
      </c>
      <c r="DV21" s="3">
        <f>'الشهيد 1'!I20</f>
        <v>0</v>
      </c>
      <c r="DX21" s="5">
        <v>13</v>
      </c>
      <c r="DY21" s="6">
        <v>43721</v>
      </c>
      <c r="DZ21" s="6" t="s">
        <v>14</v>
      </c>
      <c r="EA21" s="3">
        <f>'الشهيد 2'!E20</f>
        <v>0</v>
      </c>
      <c r="EB21" s="3">
        <f>'الشهيد 2'!I20</f>
        <v>0</v>
      </c>
      <c r="ED21" s="3">
        <f>'وادي النطرون'!E20</f>
        <v>0</v>
      </c>
      <c r="EE21" s="3">
        <f>'وادي النطرون'!I20</f>
        <v>0</v>
      </c>
      <c r="EF21" s="3">
        <f>'وادي النطرون'!M20</f>
        <v>0</v>
      </c>
    </row>
    <row r="22" spans="1:136" ht="15.75" thickBot="1" x14ac:dyDescent="0.25">
      <c r="A22" s="5">
        <v>14</v>
      </c>
      <c r="B22" s="6">
        <v>43722</v>
      </c>
      <c r="C22" s="6" t="s">
        <v>15</v>
      </c>
      <c r="D22" s="3">
        <f>ماستر!E21</f>
        <v>20833</v>
      </c>
      <c r="E22" s="3">
        <f>ماستر!I21</f>
        <v>8033</v>
      </c>
      <c r="G22" s="3">
        <f>النخيل!E21</f>
        <v>22972</v>
      </c>
      <c r="H22" s="3">
        <f>النخيل!I21</f>
        <v>7811</v>
      </c>
      <c r="J22" s="3">
        <f>شبرا1!E21</f>
        <v>2883</v>
      </c>
      <c r="K22" s="3">
        <f>شبرا1!I21</f>
        <v>23511</v>
      </c>
      <c r="L22" s="3">
        <f>شبرا1!M21</f>
        <v>8651</v>
      </c>
      <c r="M22" s="3">
        <f>شبرا1!Q21</f>
        <v>2006</v>
      </c>
      <c r="O22" s="3">
        <f>شبرا2!E21</f>
        <v>0</v>
      </c>
      <c r="P22" s="3">
        <f>شبرا2!I21</f>
        <v>37267</v>
      </c>
      <c r="Q22" s="3">
        <f>شبرا2!M21</f>
        <v>10928</v>
      </c>
      <c r="S22" s="5">
        <v>14</v>
      </c>
      <c r="T22" s="6">
        <v>43722</v>
      </c>
      <c r="U22" s="6" t="s">
        <v>15</v>
      </c>
      <c r="V22" s="3">
        <f>شبرا3!E21</f>
        <v>3880</v>
      </c>
      <c r="W22" s="3">
        <f>شبرا3!I21</f>
        <v>25277</v>
      </c>
      <c r="X22" s="3">
        <f>شبرا3!M21</f>
        <v>6696</v>
      </c>
      <c r="Z22" s="3">
        <f>شبرا4!E21</f>
        <v>7104</v>
      </c>
      <c r="AA22" s="3">
        <f>شبرا4!I21</f>
        <v>21297</v>
      </c>
      <c r="AB22" s="3">
        <f>شبرا4!M21</f>
        <v>12043</v>
      </c>
      <c r="AD22" s="3">
        <f>شل1!E21</f>
        <v>37436</v>
      </c>
      <c r="AE22" s="3">
        <f>شل1!I21</f>
        <v>8296</v>
      </c>
      <c r="AG22" s="3">
        <f>شل2!E21</f>
        <v>24100</v>
      </c>
      <c r="AH22" s="3">
        <f>شل2!I21</f>
        <v>8000</v>
      </c>
      <c r="AI22" s="3">
        <f>شل2!M21</f>
        <v>18000</v>
      </c>
      <c r="AK22" s="5">
        <v>14</v>
      </c>
      <c r="AL22" s="6">
        <v>43722</v>
      </c>
      <c r="AM22" s="6" t="s">
        <v>15</v>
      </c>
      <c r="AN22" s="3">
        <f>الجلالة!E21</f>
        <v>8595</v>
      </c>
      <c r="AO22" s="3">
        <f>الجلالة!I21</f>
        <v>3375</v>
      </c>
      <c r="AP22" s="3">
        <f>الجلالة!M21</f>
        <v>50342</v>
      </c>
      <c r="AR22" s="3">
        <f>الواحة1!E21</f>
        <v>11375</v>
      </c>
      <c r="AS22" s="3">
        <f>الواحة1!I21</f>
        <v>5868</v>
      </c>
      <c r="AT22" s="3">
        <f>الواحة1!M21</f>
        <v>3101</v>
      </c>
      <c r="AV22" s="3">
        <f>الواحة2!E21</f>
        <v>3301</v>
      </c>
      <c r="AW22" s="3">
        <f>الواحة2!I21</f>
        <v>1994</v>
      </c>
      <c r="AY22" s="3">
        <f>الكاب!E21</f>
        <v>0</v>
      </c>
      <c r="AZ22" s="3">
        <f>الكاب!I21</f>
        <v>0</v>
      </c>
      <c r="BA22" s="3">
        <f>الكاب!M21</f>
        <v>0</v>
      </c>
      <c r="BC22" s="5">
        <v>14</v>
      </c>
      <c r="BD22" s="6">
        <v>43722</v>
      </c>
      <c r="BE22" s="6" t="s">
        <v>15</v>
      </c>
      <c r="BF22" s="3">
        <f>الساحل!E21</f>
        <v>19103</v>
      </c>
      <c r="BG22" s="3">
        <f>الساحل!I21</f>
        <v>6043</v>
      </c>
      <c r="BH22" s="3">
        <f>الساحل!M21</f>
        <v>18510</v>
      </c>
      <c r="BJ22" s="3">
        <f>العامرية!E21</f>
        <v>7504</v>
      </c>
      <c r="BK22" s="22">
        <f>العامرية!I21</f>
        <v>2156</v>
      </c>
      <c r="BM22" s="3">
        <f>الضبعة7!E21</f>
        <v>2059</v>
      </c>
      <c r="BN22" s="3">
        <f>الضبعة7!I21</f>
        <v>2276</v>
      </c>
      <c r="BO22" s="3">
        <f>الضبعة7!M21</f>
        <v>9393</v>
      </c>
      <c r="BQ22" s="3">
        <f>الضبعة8!E21</f>
        <v>0</v>
      </c>
      <c r="BR22" s="3">
        <f>الضبعة8!I21</f>
        <v>0</v>
      </c>
      <c r="BT22" s="5">
        <v>14</v>
      </c>
      <c r="BU22" s="6">
        <v>43722</v>
      </c>
      <c r="BV22" s="6" t="s">
        <v>15</v>
      </c>
      <c r="BW22" s="3">
        <f>الصنافين1!E21</f>
        <v>12629</v>
      </c>
      <c r="BX22" s="3">
        <f>الصنافين1!I21</f>
        <v>2243</v>
      </c>
      <c r="BY22" s="3">
        <f>الصنافين1!M21</f>
        <v>49770</v>
      </c>
      <c r="CA22" s="3">
        <f>الصنافين2!E21</f>
        <v>13479</v>
      </c>
      <c r="CB22" s="3">
        <f>الصنافين2!I21</f>
        <v>3231</v>
      </c>
      <c r="CC22" s="3">
        <f>الصنافين2!M21</f>
        <v>33719</v>
      </c>
      <c r="CE22" s="3">
        <f>الخطاطبة1!E21</f>
        <v>10977</v>
      </c>
      <c r="CF22" s="3">
        <f>الخطاطبة1!I21</f>
        <v>2050</v>
      </c>
      <c r="CG22" s="3">
        <f>الخطاطبة1!M21</f>
        <v>24003</v>
      </c>
      <c r="CI22" s="3">
        <f>الخطاطبة2!E21</f>
        <v>8405</v>
      </c>
      <c r="CJ22" s="3">
        <f>الخطاطبة2!I21</f>
        <v>1612</v>
      </c>
      <c r="CK22" s="3">
        <f>الخطاطبة2!M21</f>
        <v>16892</v>
      </c>
      <c r="CM22" s="5">
        <v>14</v>
      </c>
      <c r="CN22" s="6">
        <v>43722</v>
      </c>
      <c r="CO22" s="6" t="s">
        <v>15</v>
      </c>
      <c r="CP22" s="3">
        <f>السلام!E21</f>
        <v>38402</v>
      </c>
      <c r="CQ22" s="3">
        <f>السلام!I21</f>
        <v>21046</v>
      </c>
      <c r="CR22" s="3">
        <f>السلام!M21</f>
        <v>3575</v>
      </c>
      <c r="CT22" s="3">
        <f>النوبارية!E21</f>
        <v>3336</v>
      </c>
      <c r="CU22" s="3">
        <f>النوبارية!I21</f>
        <v>6694</v>
      </c>
      <c r="CV22" s="3">
        <f>النوبارية!M21</f>
        <v>1926</v>
      </c>
      <c r="CW22" s="3">
        <f>النوبارية!Q21</f>
        <v>11752</v>
      </c>
      <c r="CY22" s="3">
        <f>'ماستر 2'!E21</f>
        <v>4259</v>
      </c>
      <c r="CZ22" s="3">
        <f>'ماستر 2'!I21</f>
        <v>1224</v>
      </c>
      <c r="DB22" s="3">
        <f>اكتوبر1!E21</f>
        <v>32666</v>
      </c>
      <c r="DC22" s="3">
        <f>اكتوبر1!I21</f>
        <v>10105</v>
      </c>
      <c r="DE22" s="5">
        <v>14</v>
      </c>
      <c r="DF22" s="6">
        <v>43722</v>
      </c>
      <c r="DG22" s="6" t="s">
        <v>15</v>
      </c>
      <c r="DH22" s="3">
        <f>اكتوبر2!E21</f>
        <v>57103</v>
      </c>
      <c r="DI22" s="3">
        <f>اكتوبر2!I21</f>
        <v>14398</v>
      </c>
      <c r="DK22" s="3">
        <f>زايد1!E21</f>
        <v>19581</v>
      </c>
      <c r="DL22" s="3">
        <f>زايد1!I21</f>
        <v>8885</v>
      </c>
      <c r="DN22" s="3">
        <f>زايد2!E21</f>
        <v>25562</v>
      </c>
      <c r="DO22" s="3">
        <f>زايد2!I21</f>
        <v>9340</v>
      </c>
      <c r="DP22" s="77"/>
      <c r="DQ22" s="3">
        <f>'اكتوبر  3'!E21</f>
        <v>0</v>
      </c>
      <c r="DR22" s="3">
        <f>'اكتوبر  3'!I21</f>
        <v>0</v>
      </c>
      <c r="DS22" s="3">
        <f>'اكتوبر  3'!M21</f>
        <v>0</v>
      </c>
      <c r="DU22" s="3">
        <f>'الشهيد 1'!E21</f>
        <v>0</v>
      </c>
      <c r="DV22" s="3">
        <f>'الشهيد 1'!I21</f>
        <v>0</v>
      </c>
      <c r="DX22" s="5">
        <v>14</v>
      </c>
      <c r="DY22" s="6">
        <v>43722</v>
      </c>
      <c r="DZ22" s="6" t="s">
        <v>15</v>
      </c>
      <c r="EA22" s="3">
        <f>'الشهيد 2'!E21</f>
        <v>0</v>
      </c>
      <c r="EB22" s="3">
        <f>'الشهيد 2'!I21</f>
        <v>0</v>
      </c>
      <c r="ED22" s="3">
        <f>'وادي النطرون'!E21</f>
        <v>0</v>
      </c>
      <c r="EE22" s="3">
        <f>'وادي النطرون'!I21</f>
        <v>0</v>
      </c>
      <c r="EF22" s="3">
        <f>'وادي النطرون'!M21</f>
        <v>0</v>
      </c>
    </row>
    <row r="23" spans="1:136" ht="15.75" thickBot="1" x14ac:dyDescent="0.25">
      <c r="A23" s="5">
        <v>15</v>
      </c>
      <c r="B23" s="6">
        <v>43723</v>
      </c>
      <c r="C23" s="6" t="s">
        <v>16</v>
      </c>
      <c r="D23" s="3">
        <f>ماستر!E22</f>
        <v>19453</v>
      </c>
      <c r="E23" s="3">
        <f>ماستر!I22</f>
        <v>5256</v>
      </c>
      <c r="G23" s="3">
        <f>النخيل!E22</f>
        <v>28609</v>
      </c>
      <c r="H23" s="3">
        <f>النخيل!I22</f>
        <v>9043</v>
      </c>
      <c r="J23" s="3">
        <f>شبرا1!E22</f>
        <v>3678</v>
      </c>
      <c r="K23" s="3">
        <f>شبرا1!I22</f>
        <v>23946</v>
      </c>
      <c r="L23" s="3">
        <f>شبرا1!M22</f>
        <v>8021</v>
      </c>
      <c r="M23" s="3">
        <f>شبرا1!Q22</f>
        <v>3638</v>
      </c>
      <c r="O23" s="3">
        <f>شبرا2!E22</f>
        <v>0</v>
      </c>
      <c r="P23" s="3">
        <f>شبرا2!I22</f>
        <v>35574</v>
      </c>
      <c r="Q23" s="3">
        <f>شبرا2!M22</f>
        <v>10508</v>
      </c>
      <c r="S23" s="5">
        <v>15</v>
      </c>
      <c r="T23" s="6">
        <v>43723</v>
      </c>
      <c r="U23" s="6" t="s">
        <v>16</v>
      </c>
      <c r="V23" s="3">
        <f>شبرا3!E22</f>
        <v>5351</v>
      </c>
      <c r="W23" s="3">
        <f>شبرا3!I22</f>
        <v>26169</v>
      </c>
      <c r="X23" s="3">
        <f>شبرا3!M22</f>
        <v>9200</v>
      </c>
      <c r="Z23" s="3">
        <f>شبرا4!E22</f>
        <v>6188</v>
      </c>
      <c r="AA23" s="3">
        <f>شبرا4!I22</f>
        <v>16203</v>
      </c>
      <c r="AB23" s="3">
        <f>شبرا4!M22</f>
        <v>19448</v>
      </c>
      <c r="AD23" s="3">
        <f>شل1!E22</f>
        <v>37230</v>
      </c>
      <c r="AE23" s="3">
        <f>شل1!I22</f>
        <v>9570</v>
      </c>
      <c r="AG23" s="3">
        <f>شل2!E22</f>
        <v>32000</v>
      </c>
      <c r="AH23" s="3">
        <f>شل2!I22</f>
        <v>9600</v>
      </c>
      <c r="AI23" s="3">
        <f>شل2!M22</f>
        <v>25100</v>
      </c>
      <c r="AK23" s="5">
        <v>15</v>
      </c>
      <c r="AL23" s="6">
        <v>43723</v>
      </c>
      <c r="AM23" s="6" t="s">
        <v>16</v>
      </c>
      <c r="AN23" s="3">
        <f>الجلالة!E22</f>
        <v>10892</v>
      </c>
      <c r="AO23" s="3">
        <f>الجلالة!I22</f>
        <v>6186</v>
      </c>
      <c r="AP23" s="3">
        <f>الجلالة!M22</f>
        <v>64114</v>
      </c>
      <c r="AR23" s="3">
        <f>الواحة1!E22</f>
        <v>10186</v>
      </c>
      <c r="AS23" s="3">
        <f>الواحة1!I22</f>
        <v>2976</v>
      </c>
      <c r="AT23" s="3">
        <f>الواحة1!M22</f>
        <v>2613</v>
      </c>
      <c r="AV23" s="3">
        <f>الواحة2!E22</f>
        <v>4241</v>
      </c>
      <c r="AW23" s="3">
        <f>الواحة2!I22</f>
        <v>2095</v>
      </c>
      <c r="AY23" s="3">
        <f>الكاب!E22</f>
        <v>3872</v>
      </c>
      <c r="AZ23" s="3">
        <f>الكاب!I22</f>
        <v>1127</v>
      </c>
      <c r="BA23" s="3">
        <f>الكاب!M22</f>
        <v>7077</v>
      </c>
      <c r="BC23" s="5">
        <v>15</v>
      </c>
      <c r="BD23" s="6">
        <v>43723</v>
      </c>
      <c r="BE23" s="6" t="s">
        <v>16</v>
      </c>
      <c r="BF23" s="3">
        <f>الساحل!E22</f>
        <v>16516</v>
      </c>
      <c r="BG23" s="3">
        <f>الساحل!I22</f>
        <v>4204</v>
      </c>
      <c r="BH23" s="3">
        <f>الساحل!M22</f>
        <v>25306</v>
      </c>
      <c r="BJ23" s="3">
        <f>العامرية!E22</f>
        <v>7168</v>
      </c>
      <c r="BK23" s="22">
        <f>العامرية!I22</f>
        <v>1913</v>
      </c>
      <c r="BM23" s="3">
        <f>الضبعة7!E22</f>
        <v>194</v>
      </c>
      <c r="BN23" s="3">
        <f>الضبعة7!I22</f>
        <v>2429</v>
      </c>
      <c r="BO23" s="3">
        <f>الضبعة7!M22</f>
        <v>9189</v>
      </c>
      <c r="BQ23" s="3">
        <f>الضبعة8!E22</f>
        <v>3387</v>
      </c>
      <c r="BR23" s="3">
        <f>الضبعة8!I22</f>
        <v>8626</v>
      </c>
      <c r="BT23" s="5">
        <v>15</v>
      </c>
      <c r="BU23" s="6">
        <v>43723</v>
      </c>
      <c r="BV23" s="6" t="s">
        <v>16</v>
      </c>
      <c r="BW23" s="3">
        <f>الصنافين1!E22</f>
        <v>19670</v>
      </c>
      <c r="BX23" s="3">
        <f>الصنافين1!I22</f>
        <v>2888</v>
      </c>
      <c r="BY23" s="3">
        <f>الصنافين1!M22</f>
        <v>63600</v>
      </c>
      <c r="CA23" s="3">
        <f>الصنافين2!E22</f>
        <v>12471</v>
      </c>
      <c r="CB23" s="3">
        <f>الصنافين2!I22</f>
        <v>3135</v>
      </c>
      <c r="CC23" s="3">
        <f>الصنافين2!M22</f>
        <v>53393</v>
      </c>
      <c r="CE23" s="3">
        <f>الخطاطبة1!E22</f>
        <v>12551</v>
      </c>
      <c r="CF23" s="3">
        <f>الخطاطبة1!I22</f>
        <v>1412</v>
      </c>
      <c r="CG23" s="3">
        <f>الخطاطبة1!M22</f>
        <v>22519</v>
      </c>
      <c r="CI23" s="3">
        <f>الخطاطبة2!E22</f>
        <v>7976</v>
      </c>
      <c r="CJ23" s="3">
        <f>الخطاطبة2!I22</f>
        <v>1449</v>
      </c>
      <c r="CK23" s="3">
        <f>الخطاطبة2!M22</f>
        <v>24949</v>
      </c>
      <c r="CM23" s="5">
        <v>15</v>
      </c>
      <c r="CN23" s="6">
        <v>43723</v>
      </c>
      <c r="CO23" s="6" t="s">
        <v>16</v>
      </c>
      <c r="CP23" s="3">
        <f>السلام!E22</f>
        <v>40828</v>
      </c>
      <c r="CQ23" s="3">
        <f>السلام!I22</f>
        <v>21222</v>
      </c>
      <c r="CR23" s="3">
        <f>السلام!M22</f>
        <v>3176</v>
      </c>
      <c r="CT23" s="3">
        <f>النوبارية!E22</f>
        <v>3894</v>
      </c>
      <c r="CU23" s="3">
        <f>النوبارية!I22</f>
        <v>8291</v>
      </c>
      <c r="CV23" s="3">
        <f>النوبارية!M22</f>
        <v>1430</v>
      </c>
      <c r="CW23" s="3">
        <f>النوبارية!Q22</f>
        <v>14895</v>
      </c>
      <c r="CY23" s="3">
        <f>'ماستر 2'!E22</f>
        <v>8496</v>
      </c>
      <c r="CZ23" s="3">
        <f>'ماستر 2'!I22</f>
        <v>2209</v>
      </c>
      <c r="DB23" s="3">
        <f>اكتوبر1!E22</f>
        <v>38222</v>
      </c>
      <c r="DC23" s="3">
        <f>اكتوبر1!I22</f>
        <v>10101</v>
      </c>
      <c r="DE23" s="5">
        <v>15</v>
      </c>
      <c r="DF23" s="6">
        <v>43723</v>
      </c>
      <c r="DG23" s="6" t="s">
        <v>16</v>
      </c>
      <c r="DH23" s="3">
        <f>اكتوبر2!E22</f>
        <v>55597</v>
      </c>
      <c r="DI23" s="3">
        <f>اكتوبر2!I22</f>
        <v>1579</v>
      </c>
      <c r="DK23" s="3">
        <f>زايد1!E22</f>
        <v>25332</v>
      </c>
      <c r="DL23" s="3">
        <f>زايد1!I22</f>
        <v>10444</v>
      </c>
      <c r="DN23" s="3">
        <f>زايد2!E22</f>
        <v>31433</v>
      </c>
      <c r="DO23" s="3">
        <f>زايد2!I22</f>
        <v>11054</v>
      </c>
      <c r="DP23" s="77"/>
      <c r="DQ23" s="3">
        <f>'اكتوبر  3'!E22</f>
        <v>0</v>
      </c>
      <c r="DR23" s="3">
        <f>'اكتوبر  3'!I22</f>
        <v>0</v>
      </c>
      <c r="DS23" s="3">
        <f>'اكتوبر  3'!M22</f>
        <v>0</v>
      </c>
      <c r="DU23" s="3">
        <f>'الشهيد 1'!E22</f>
        <v>0</v>
      </c>
      <c r="DV23" s="3">
        <f>'الشهيد 1'!I22</f>
        <v>0</v>
      </c>
      <c r="DX23" s="5">
        <v>15</v>
      </c>
      <c r="DY23" s="6">
        <v>43723</v>
      </c>
      <c r="DZ23" s="6" t="s">
        <v>16</v>
      </c>
      <c r="EA23" s="3">
        <f>'الشهيد 2'!E22</f>
        <v>0</v>
      </c>
      <c r="EB23" s="3">
        <f>'الشهيد 2'!I22</f>
        <v>0</v>
      </c>
      <c r="ED23" s="3">
        <f>'وادي النطرون'!E22</f>
        <v>0</v>
      </c>
      <c r="EE23" s="3">
        <f>'وادي النطرون'!I22</f>
        <v>0</v>
      </c>
      <c r="EF23" s="3">
        <f>'وادي النطرون'!M22</f>
        <v>0</v>
      </c>
    </row>
    <row r="24" spans="1:136" ht="15.75" thickBot="1" x14ac:dyDescent="0.25">
      <c r="A24" s="5">
        <v>16</v>
      </c>
      <c r="B24" s="6">
        <v>43724</v>
      </c>
      <c r="C24" s="6" t="s">
        <v>17</v>
      </c>
      <c r="D24" s="3">
        <f>ماستر!E23</f>
        <v>21800</v>
      </c>
      <c r="E24" s="3">
        <f>ماستر!I23</f>
        <v>5469</v>
      </c>
      <c r="G24" s="3">
        <f>النخيل!E23</f>
        <v>29404</v>
      </c>
      <c r="H24" s="3">
        <f>النخيل!I23</f>
        <v>8738</v>
      </c>
      <c r="J24" s="3">
        <f>شبرا1!E23</f>
        <v>2808</v>
      </c>
      <c r="K24" s="3">
        <f>شبرا1!I23</f>
        <v>23278</v>
      </c>
      <c r="L24" s="3">
        <f>شبرا1!M23</f>
        <v>6843</v>
      </c>
      <c r="M24" s="3">
        <f>شبرا1!Q23</f>
        <v>4487</v>
      </c>
      <c r="O24" s="3">
        <f>شبرا2!E23</f>
        <v>0</v>
      </c>
      <c r="P24" s="3">
        <f>شبرا2!I23</f>
        <v>34279</v>
      </c>
      <c r="Q24" s="3">
        <f>شبرا2!M23</f>
        <v>8728</v>
      </c>
      <c r="S24" s="5">
        <v>16</v>
      </c>
      <c r="T24" s="6">
        <v>43724</v>
      </c>
      <c r="U24" s="6" t="s">
        <v>17</v>
      </c>
      <c r="V24" s="3">
        <f>شبرا3!E23</f>
        <v>4743</v>
      </c>
      <c r="W24" s="3">
        <f>شبرا3!I23</f>
        <v>26137</v>
      </c>
      <c r="X24" s="3">
        <f>شبرا3!M23</f>
        <v>8105</v>
      </c>
      <c r="Z24" s="3">
        <f>شبرا4!E23</f>
        <v>5707</v>
      </c>
      <c r="AA24" s="3">
        <f>شبرا4!I23</f>
        <v>13925</v>
      </c>
      <c r="AB24" s="3">
        <f>شبرا4!M23</f>
        <v>17502</v>
      </c>
      <c r="AD24" s="3">
        <f>شل1!E23</f>
        <v>37707</v>
      </c>
      <c r="AE24" s="3">
        <f>شل1!I23</f>
        <v>9766</v>
      </c>
      <c r="AG24" s="3">
        <f>شل2!E23</f>
        <v>39700</v>
      </c>
      <c r="AH24" s="3">
        <f>شل2!I23</f>
        <v>12000</v>
      </c>
      <c r="AI24" s="3">
        <f>شل2!M23</f>
        <v>35100</v>
      </c>
      <c r="AK24" s="5">
        <v>16</v>
      </c>
      <c r="AL24" s="6">
        <v>43724</v>
      </c>
      <c r="AM24" s="6" t="s">
        <v>17</v>
      </c>
      <c r="AN24" s="3">
        <f>الجلالة!E23</f>
        <v>8392</v>
      </c>
      <c r="AO24" s="3">
        <f>الجلالة!I23</f>
        <v>4484</v>
      </c>
      <c r="AP24" s="3">
        <f>الجلالة!M23</f>
        <v>62747</v>
      </c>
      <c r="AR24" s="3">
        <f>الواحة1!E23</f>
        <v>8803</v>
      </c>
      <c r="AS24" s="3">
        <f>الواحة1!I23</f>
        <v>2616</v>
      </c>
      <c r="AT24" s="3">
        <f>الواحة1!M23</f>
        <v>2265</v>
      </c>
      <c r="AV24" s="3">
        <f>الواحة2!E23</f>
        <v>3380</v>
      </c>
      <c r="AW24" s="3">
        <f>الواحة2!I23</f>
        <v>1100</v>
      </c>
      <c r="AY24" s="3">
        <f>الكاب!E23</f>
        <v>3292</v>
      </c>
      <c r="AZ24" s="3">
        <f>الكاب!I23</f>
        <v>1632</v>
      </c>
      <c r="BA24" s="3">
        <f>الكاب!M23</f>
        <v>10144</v>
      </c>
      <c r="BC24" s="5">
        <v>16</v>
      </c>
      <c r="BD24" s="6">
        <v>43724</v>
      </c>
      <c r="BE24" s="6" t="s">
        <v>17</v>
      </c>
      <c r="BF24" s="3">
        <f>الساحل!E23</f>
        <v>13312</v>
      </c>
      <c r="BG24" s="3">
        <f>الساحل!I23</f>
        <v>2875</v>
      </c>
      <c r="BH24" s="3">
        <f>الساحل!M23</f>
        <v>24859</v>
      </c>
      <c r="BJ24" s="3">
        <f>العامرية!E23</f>
        <v>9085</v>
      </c>
      <c r="BK24" s="22">
        <f>العامرية!I23</f>
        <v>2650</v>
      </c>
      <c r="BM24" s="3">
        <f>الضبعة7!E23</f>
        <v>330</v>
      </c>
      <c r="BN24" s="3">
        <f>الضبعة7!I23</f>
        <v>1241</v>
      </c>
      <c r="BO24" s="3">
        <f>الضبعة7!M23</f>
        <v>7858</v>
      </c>
      <c r="BQ24" s="3">
        <f>الضبعة8!E23</f>
        <v>2666</v>
      </c>
      <c r="BR24" s="3">
        <f>الضبعة8!I23</f>
        <v>4550</v>
      </c>
      <c r="BT24" s="5">
        <v>16</v>
      </c>
      <c r="BU24" s="6">
        <v>43724</v>
      </c>
      <c r="BV24" s="6" t="s">
        <v>17</v>
      </c>
      <c r="BW24" s="3">
        <f>الصنافين1!E23</f>
        <v>13471</v>
      </c>
      <c r="BX24" s="3">
        <f>الصنافين1!I23</f>
        <v>2154</v>
      </c>
      <c r="BY24" s="3">
        <f>الصنافين1!M23</f>
        <v>52268</v>
      </c>
      <c r="CA24" s="3">
        <f>الصنافين2!E23</f>
        <v>14824</v>
      </c>
      <c r="CB24" s="3">
        <f>الصنافين2!I23</f>
        <v>3075</v>
      </c>
      <c r="CC24" s="3">
        <f>الصنافين2!M23</f>
        <v>48696</v>
      </c>
      <c r="CE24" s="3">
        <f>الخطاطبة1!E23</f>
        <v>12132</v>
      </c>
      <c r="CF24" s="3">
        <f>الخطاطبة1!I23</f>
        <v>1662</v>
      </c>
      <c r="CG24" s="3">
        <f>الخطاطبة1!M23</f>
        <v>34477</v>
      </c>
      <c r="CI24" s="3">
        <f>الخطاطبة2!E23</f>
        <v>8413</v>
      </c>
      <c r="CJ24" s="3">
        <f>الخطاطبة2!I23</f>
        <v>1288</v>
      </c>
      <c r="CK24" s="3">
        <f>الخطاطبة2!M23</f>
        <v>24594</v>
      </c>
      <c r="CM24" s="5">
        <v>16</v>
      </c>
      <c r="CN24" s="6">
        <v>43724</v>
      </c>
      <c r="CO24" s="6" t="s">
        <v>17</v>
      </c>
      <c r="CP24" s="3">
        <f>السلام!E23</f>
        <v>40679</v>
      </c>
      <c r="CQ24" s="3">
        <f>السلام!I23</f>
        <v>21596</v>
      </c>
      <c r="CR24" s="3">
        <f>السلام!M23</f>
        <v>3390</v>
      </c>
      <c r="CT24" s="3">
        <f>النوبارية!E23</f>
        <v>3840</v>
      </c>
      <c r="CU24" s="3">
        <f>النوبارية!I23</f>
        <v>7969</v>
      </c>
      <c r="CV24" s="3">
        <f>النوبارية!M23</f>
        <v>1758</v>
      </c>
      <c r="CW24" s="3">
        <f>النوبارية!Q23</f>
        <v>14267</v>
      </c>
      <c r="CY24" s="3">
        <f>'ماستر 2'!E23</f>
        <v>7197</v>
      </c>
      <c r="CZ24" s="3">
        <f>'ماستر 2'!I23</f>
        <v>2279</v>
      </c>
      <c r="DB24" s="3">
        <f>اكتوبر1!E23</f>
        <v>33933</v>
      </c>
      <c r="DC24" s="3">
        <f>اكتوبر1!I23</f>
        <v>9984</v>
      </c>
      <c r="DE24" s="5">
        <v>16</v>
      </c>
      <c r="DF24" s="6">
        <v>43724</v>
      </c>
      <c r="DG24" s="6" t="s">
        <v>17</v>
      </c>
      <c r="DH24" s="3">
        <f>اكتوبر2!E23</f>
        <v>59418</v>
      </c>
      <c r="DI24" s="3">
        <f>اكتوبر2!I23</f>
        <v>13495</v>
      </c>
      <c r="DK24" s="3">
        <f>زايد1!E23</f>
        <v>30266</v>
      </c>
      <c r="DL24" s="3">
        <f>زايد1!I23</f>
        <v>10897</v>
      </c>
      <c r="DN24" s="3">
        <f>زايد2!E23</f>
        <v>31576</v>
      </c>
      <c r="DO24" s="3">
        <f>زايد2!I23</f>
        <v>10095</v>
      </c>
      <c r="DP24" s="77"/>
      <c r="DQ24" s="3">
        <f>'اكتوبر  3'!E23</f>
        <v>0</v>
      </c>
      <c r="DR24" s="3">
        <f>'اكتوبر  3'!I23</f>
        <v>0</v>
      </c>
      <c r="DS24" s="3">
        <f>'اكتوبر  3'!M23</f>
        <v>0</v>
      </c>
      <c r="DU24" s="3">
        <f>'الشهيد 1'!E23</f>
        <v>0</v>
      </c>
      <c r="DV24" s="3">
        <f>'الشهيد 1'!I23</f>
        <v>0</v>
      </c>
      <c r="DX24" s="5">
        <v>16</v>
      </c>
      <c r="DY24" s="6">
        <v>43724</v>
      </c>
      <c r="DZ24" s="6" t="s">
        <v>17</v>
      </c>
      <c r="EA24" s="3">
        <f>'الشهيد 2'!E23</f>
        <v>0</v>
      </c>
      <c r="EB24" s="3">
        <f>'الشهيد 2'!I23</f>
        <v>0</v>
      </c>
      <c r="ED24" s="3">
        <f>'وادي النطرون'!E23</f>
        <v>0</v>
      </c>
      <c r="EE24" s="3">
        <f>'وادي النطرون'!I23</f>
        <v>0</v>
      </c>
      <c r="EF24" s="3">
        <f>'وادي النطرون'!M23</f>
        <v>0</v>
      </c>
    </row>
    <row r="25" spans="1:136" ht="15.75" thickBot="1" x14ac:dyDescent="0.25">
      <c r="A25" s="5">
        <v>17</v>
      </c>
      <c r="B25" s="6">
        <v>43725</v>
      </c>
      <c r="C25" s="6" t="s">
        <v>18</v>
      </c>
      <c r="D25" s="3">
        <f>ماستر!E24</f>
        <v>22299</v>
      </c>
      <c r="E25" s="3">
        <f>ماستر!I24</f>
        <v>6553</v>
      </c>
      <c r="G25" s="3">
        <f>النخيل!E24</f>
        <v>32443</v>
      </c>
      <c r="H25" s="3">
        <f>النخيل!I24</f>
        <v>8979</v>
      </c>
      <c r="J25" s="3">
        <f>شبرا1!E24</f>
        <v>2753</v>
      </c>
      <c r="K25" s="3">
        <f>شبرا1!I24</f>
        <v>19407</v>
      </c>
      <c r="L25" s="3">
        <f>شبرا1!M24</f>
        <v>5923</v>
      </c>
      <c r="M25" s="3">
        <f>شبرا1!Q24</f>
        <v>4036</v>
      </c>
      <c r="O25" s="3">
        <f>شبرا2!E24</f>
        <v>0</v>
      </c>
      <c r="P25" s="3">
        <f>شبرا2!I24</f>
        <v>37788</v>
      </c>
      <c r="Q25" s="3">
        <f>شبرا2!M24</f>
        <v>11313</v>
      </c>
      <c r="S25" s="5">
        <v>17</v>
      </c>
      <c r="T25" s="6">
        <v>43725</v>
      </c>
      <c r="U25" s="6" t="s">
        <v>18</v>
      </c>
      <c r="V25" s="3">
        <f>شبرا3!E24</f>
        <v>3737</v>
      </c>
      <c r="W25" s="3">
        <f>شبرا3!I24</f>
        <v>22017</v>
      </c>
      <c r="X25" s="3">
        <f>شبرا3!M24</f>
        <v>5332</v>
      </c>
      <c r="Z25" s="3">
        <f>شبرا4!E24</f>
        <v>7031</v>
      </c>
      <c r="AA25" s="3">
        <f>شبرا4!I24</f>
        <v>16125</v>
      </c>
      <c r="AB25" s="3">
        <f>شبرا4!M24</f>
        <v>20056</v>
      </c>
      <c r="AD25" s="3">
        <f>شل1!E24</f>
        <v>38673</v>
      </c>
      <c r="AE25" s="3">
        <f>شل1!I24</f>
        <v>10563</v>
      </c>
      <c r="AG25" s="3">
        <f>شل2!E24</f>
        <v>36000</v>
      </c>
      <c r="AH25" s="3">
        <f>شل2!I24</f>
        <v>10000</v>
      </c>
      <c r="AI25" s="3">
        <f>شل2!M24</f>
        <v>32300</v>
      </c>
      <c r="AK25" s="5">
        <v>17</v>
      </c>
      <c r="AL25" s="6">
        <v>43725</v>
      </c>
      <c r="AM25" s="6" t="s">
        <v>18</v>
      </c>
      <c r="AN25" s="3">
        <f>الجلالة!E24</f>
        <v>6883</v>
      </c>
      <c r="AO25" s="3">
        <f>الجلالة!I24</f>
        <v>3154</v>
      </c>
      <c r="AP25" s="3">
        <f>الجلالة!M24</f>
        <v>57023</v>
      </c>
      <c r="AR25" s="3">
        <f>الواحة1!E24</f>
        <v>8190</v>
      </c>
      <c r="AS25" s="3">
        <f>الواحة1!I24</f>
        <v>2250</v>
      </c>
      <c r="AT25" s="3">
        <f>الواحة1!M24</f>
        <v>2137</v>
      </c>
      <c r="AV25" s="3">
        <f>الواحة2!E24</f>
        <v>2838</v>
      </c>
      <c r="AW25" s="3">
        <f>الواحة2!I24</f>
        <v>647</v>
      </c>
      <c r="AY25" s="3">
        <f>الكاب!E24</f>
        <v>3460</v>
      </c>
      <c r="AZ25" s="3">
        <f>الكاب!I24</f>
        <v>1363</v>
      </c>
      <c r="BA25" s="3">
        <f>الكاب!M24</f>
        <v>7720</v>
      </c>
      <c r="BC25" s="5">
        <v>17</v>
      </c>
      <c r="BD25" s="6">
        <v>43725</v>
      </c>
      <c r="BE25" s="6" t="s">
        <v>18</v>
      </c>
      <c r="BF25" s="3">
        <f>الساحل!E24</f>
        <v>13032</v>
      </c>
      <c r="BG25" s="3">
        <f>الساحل!I24</f>
        <v>2423</v>
      </c>
      <c r="BH25" s="3">
        <f>الساحل!M24</f>
        <v>26136</v>
      </c>
      <c r="BJ25" s="3">
        <f>العامرية!E24</f>
        <v>7169</v>
      </c>
      <c r="BK25" s="22">
        <f>العامرية!I24</f>
        <v>1501</v>
      </c>
      <c r="BM25" s="3">
        <f>الضبعة7!E24</f>
        <v>486</v>
      </c>
      <c r="BN25" s="3">
        <f>الضبعة7!I24</f>
        <v>1142</v>
      </c>
      <c r="BO25" s="3">
        <f>الضبعة7!M24</f>
        <v>17679</v>
      </c>
      <c r="BQ25" s="3">
        <f>الضبعة8!E24</f>
        <v>1913</v>
      </c>
      <c r="BR25" s="3">
        <f>الضبعة8!I24</f>
        <v>2856</v>
      </c>
      <c r="BT25" s="5">
        <v>17</v>
      </c>
      <c r="BU25" s="6">
        <v>43725</v>
      </c>
      <c r="BV25" s="6" t="s">
        <v>18</v>
      </c>
      <c r="BW25" s="3">
        <f>الصنافين1!E24</f>
        <v>2596</v>
      </c>
      <c r="BX25" s="3">
        <f>الصنافين1!I24</f>
        <v>13790</v>
      </c>
      <c r="BY25" s="3">
        <f>الصنافين1!M24</f>
        <v>55342</v>
      </c>
      <c r="CA25" s="3">
        <f>الصنافين2!E24</f>
        <v>14251</v>
      </c>
      <c r="CB25" s="3">
        <f>الصنافين2!I24</f>
        <v>3241</v>
      </c>
      <c r="CC25" s="3">
        <f>الصنافين2!M24</f>
        <v>55638</v>
      </c>
      <c r="CE25" s="3">
        <f>الخطاطبة1!E24</f>
        <v>10460</v>
      </c>
      <c r="CF25" s="3">
        <f>الخطاطبة1!I24</f>
        <v>892</v>
      </c>
      <c r="CG25" s="3">
        <f>الخطاطبة1!M24</f>
        <v>28641</v>
      </c>
      <c r="CI25" s="3">
        <f>الخطاطبة2!E24</f>
        <v>7704</v>
      </c>
      <c r="CJ25" s="3">
        <f>الخطاطبة2!I24</f>
        <v>1495</v>
      </c>
      <c r="CK25" s="3">
        <f>الخطاطبة2!M24</f>
        <v>23278</v>
      </c>
      <c r="CM25" s="5">
        <v>17</v>
      </c>
      <c r="CN25" s="6">
        <v>43725</v>
      </c>
      <c r="CO25" s="6" t="s">
        <v>18</v>
      </c>
      <c r="CP25" s="3">
        <f>السلام!E24</f>
        <v>40816</v>
      </c>
      <c r="CQ25" s="3">
        <f>السلام!I24</f>
        <v>21247</v>
      </c>
      <c r="CR25" s="3">
        <f>السلام!M24</f>
        <v>3641</v>
      </c>
      <c r="CT25" s="3">
        <f>النوبارية!E24</f>
        <v>4011</v>
      </c>
      <c r="CU25" s="3">
        <f>النوبارية!I24</f>
        <v>8323</v>
      </c>
      <c r="CV25" s="3">
        <f>النوبارية!M24</f>
        <v>1619</v>
      </c>
      <c r="CW25" s="3">
        <f>النوبارية!Q24</f>
        <v>14128</v>
      </c>
      <c r="CY25" s="3">
        <f>'ماستر 2'!E24</f>
        <v>9133</v>
      </c>
      <c r="CZ25" s="3">
        <f>'ماستر 2'!I24</f>
        <v>1412</v>
      </c>
      <c r="DB25" s="3">
        <f>اكتوبر1!E24</f>
        <v>37268</v>
      </c>
      <c r="DC25" s="3">
        <f>اكتوبر1!I24</f>
        <v>8811</v>
      </c>
      <c r="DE25" s="5">
        <v>17</v>
      </c>
      <c r="DF25" s="6">
        <v>43725</v>
      </c>
      <c r="DG25" s="6" t="s">
        <v>18</v>
      </c>
      <c r="DH25" s="3">
        <f>اكتوبر2!E24</f>
        <v>55774</v>
      </c>
      <c r="DI25" s="3">
        <f>اكتوبر2!I24</f>
        <v>12632</v>
      </c>
      <c r="DK25" s="3">
        <f>زايد1!E24</f>
        <v>30675</v>
      </c>
      <c r="DL25" s="3">
        <f>زايد1!I24</f>
        <v>9989</v>
      </c>
      <c r="DN25" s="3">
        <f>زايد2!E24</f>
        <v>31714</v>
      </c>
      <c r="DO25" s="3">
        <f>زايد2!I24</f>
        <v>9295</v>
      </c>
      <c r="DP25" s="77"/>
      <c r="DQ25" s="3">
        <f>'اكتوبر  3'!E24</f>
        <v>0</v>
      </c>
      <c r="DR25" s="3">
        <f>'اكتوبر  3'!I24</f>
        <v>0</v>
      </c>
      <c r="DS25" s="3">
        <f>'اكتوبر  3'!M24</f>
        <v>0</v>
      </c>
      <c r="DU25" s="3">
        <f>'الشهيد 1'!E24</f>
        <v>0</v>
      </c>
      <c r="DV25" s="3">
        <f>'الشهيد 1'!I24</f>
        <v>0</v>
      </c>
      <c r="DX25" s="5">
        <v>17</v>
      </c>
      <c r="DY25" s="6">
        <v>43725</v>
      </c>
      <c r="DZ25" s="6" t="s">
        <v>18</v>
      </c>
      <c r="EA25" s="3">
        <f>'الشهيد 2'!E24</f>
        <v>0</v>
      </c>
      <c r="EB25" s="3">
        <f>'الشهيد 2'!I24</f>
        <v>0</v>
      </c>
      <c r="ED25" s="3">
        <f>'وادي النطرون'!E24</f>
        <v>0</v>
      </c>
      <c r="EE25" s="3">
        <f>'وادي النطرون'!I24</f>
        <v>0</v>
      </c>
      <c r="EF25" s="3">
        <f>'وادي النطرون'!M24</f>
        <v>0</v>
      </c>
    </row>
    <row r="26" spans="1:136" ht="15.75" thickBot="1" x14ac:dyDescent="0.25">
      <c r="A26" s="5">
        <v>18</v>
      </c>
      <c r="B26" s="6">
        <v>43726</v>
      </c>
      <c r="C26" s="6" t="s">
        <v>12</v>
      </c>
      <c r="D26" s="3">
        <f>ماستر!E25</f>
        <v>24436</v>
      </c>
      <c r="E26" s="3">
        <f>ماستر!I25</f>
        <v>6854</v>
      </c>
      <c r="G26" s="3">
        <f>النخيل!E25</f>
        <v>30311</v>
      </c>
      <c r="H26" s="3">
        <f>النخيل!I25</f>
        <v>9789</v>
      </c>
      <c r="J26" s="3">
        <f>شبرا1!E25</f>
        <v>2650</v>
      </c>
      <c r="K26" s="3">
        <f>شبرا1!I25</f>
        <v>22069</v>
      </c>
      <c r="L26" s="3">
        <f>شبرا1!M25</f>
        <v>6488</v>
      </c>
      <c r="M26" s="3">
        <f>شبرا1!Q25</f>
        <v>5773</v>
      </c>
      <c r="O26" s="3">
        <f>شبرا2!E25</f>
        <v>0</v>
      </c>
      <c r="P26" s="3">
        <f>شبرا2!I25</f>
        <v>37860</v>
      </c>
      <c r="Q26" s="3">
        <f>شبرا2!M25</f>
        <v>10056</v>
      </c>
      <c r="S26" s="5">
        <v>18</v>
      </c>
      <c r="T26" s="6">
        <v>43726</v>
      </c>
      <c r="U26" s="6" t="s">
        <v>12</v>
      </c>
      <c r="V26" s="3">
        <f>شبرا3!E25</f>
        <v>4567</v>
      </c>
      <c r="W26" s="3">
        <f>شبرا3!I25</f>
        <v>24401</v>
      </c>
      <c r="X26" s="3">
        <f>شبرا3!M25</f>
        <v>7103</v>
      </c>
      <c r="Z26" s="3">
        <f>شبرا4!E25</f>
        <v>6691</v>
      </c>
      <c r="AA26" s="3">
        <f>شبرا4!I25</f>
        <v>19668</v>
      </c>
      <c r="AB26" s="3">
        <f>شبرا4!M25</f>
        <v>19844</v>
      </c>
      <c r="AD26" s="3">
        <f>شل1!E25</f>
        <v>41535</v>
      </c>
      <c r="AE26" s="3">
        <f>شل1!I25</f>
        <v>10466</v>
      </c>
      <c r="AG26" s="3">
        <f>شل2!E25</f>
        <v>39552</v>
      </c>
      <c r="AH26" s="3">
        <f>شل2!I25</f>
        <v>10536</v>
      </c>
      <c r="AI26" s="3">
        <f>شل2!M25</f>
        <v>39692</v>
      </c>
      <c r="AK26" s="5">
        <v>18</v>
      </c>
      <c r="AL26" s="6">
        <v>43726</v>
      </c>
      <c r="AM26" s="6" t="s">
        <v>12</v>
      </c>
      <c r="AN26" s="3">
        <f>الجلالة!E25</f>
        <v>6343</v>
      </c>
      <c r="AO26" s="3">
        <f>الجلالة!I25</f>
        <v>3814</v>
      </c>
      <c r="AP26" s="3">
        <f>الجلالة!M25</f>
        <v>63188</v>
      </c>
      <c r="AR26" s="3">
        <f>الواحة1!E25</f>
        <v>8198</v>
      </c>
      <c r="AS26" s="3">
        <f>الواحة1!I25</f>
        <v>1898</v>
      </c>
      <c r="AT26" s="3">
        <f>الواحة1!M25</f>
        <v>2914</v>
      </c>
      <c r="AV26" s="3">
        <f>الواحة2!E25</f>
        <v>2638</v>
      </c>
      <c r="AW26" s="3">
        <f>الواحة2!I25</f>
        <v>670</v>
      </c>
      <c r="AY26" s="3">
        <f>الكاب!E25</f>
        <v>3554</v>
      </c>
      <c r="AZ26" s="3">
        <f>الكاب!I25</f>
        <v>697</v>
      </c>
      <c r="BA26" s="3">
        <f>الكاب!M25</f>
        <v>7629</v>
      </c>
      <c r="BC26" s="5">
        <v>18</v>
      </c>
      <c r="BD26" s="6">
        <v>43726</v>
      </c>
      <c r="BE26" s="6" t="s">
        <v>12</v>
      </c>
      <c r="BF26" s="3">
        <f>الساحل!E25</f>
        <v>11367</v>
      </c>
      <c r="BG26" s="3">
        <f>الساحل!I25</f>
        <v>2961</v>
      </c>
      <c r="BH26" s="3">
        <f>الساحل!M25</f>
        <v>26159</v>
      </c>
      <c r="BJ26" s="3">
        <f>العامرية!E25</f>
        <v>8121</v>
      </c>
      <c r="BK26" s="22">
        <f>العامرية!I25</f>
        <v>1757</v>
      </c>
      <c r="BM26" s="3">
        <f>الضبعة7!E25</f>
        <v>277</v>
      </c>
      <c r="BN26" s="3">
        <f>الضبعة7!I25</f>
        <v>806</v>
      </c>
      <c r="BO26" s="3">
        <f>الضبعة7!M25</f>
        <v>11711</v>
      </c>
      <c r="BQ26" s="3">
        <f>الضبعة8!E25</f>
        <v>2158</v>
      </c>
      <c r="BR26" s="3">
        <f>الضبعة8!I25</f>
        <v>5112</v>
      </c>
      <c r="BT26" s="5">
        <v>18</v>
      </c>
      <c r="BU26" s="6">
        <v>43726</v>
      </c>
      <c r="BV26" s="6" t="s">
        <v>12</v>
      </c>
      <c r="BW26" s="3">
        <f>الصنافين1!E25</f>
        <v>13797</v>
      </c>
      <c r="BX26" s="3">
        <f>الصنافين1!I25</f>
        <v>2055</v>
      </c>
      <c r="BY26" s="3">
        <f>الصنافين1!M25</f>
        <v>58096</v>
      </c>
      <c r="CA26" s="3">
        <f>الصنافين2!E25</f>
        <v>15695</v>
      </c>
      <c r="CB26" s="3">
        <f>الصنافين2!I25</f>
        <v>3316</v>
      </c>
      <c r="CC26" s="3">
        <f>الصنافين2!M25</f>
        <v>54909</v>
      </c>
      <c r="CE26" s="3">
        <f>الخطاطبة1!E25</f>
        <v>9931</v>
      </c>
      <c r="CF26" s="3">
        <f>الخطاطبة1!I25</f>
        <v>1962</v>
      </c>
      <c r="CG26" s="3">
        <f>الخطاطبة1!M25</f>
        <v>30940</v>
      </c>
      <c r="CI26" s="3">
        <f>الخطاطبة2!E25</f>
        <v>8136</v>
      </c>
      <c r="CJ26" s="3">
        <f>الخطاطبة2!I25</f>
        <v>1360</v>
      </c>
      <c r="CK26" s="3">
        <f>الخطاطبة2!M25</f>
        <v>24241</v>
      </c>
      <c r="CM26" s="5">
        <v>18</v>
      </c>
      <c r="CN26" s="6">
        <v>43726</v>
      </c>
      <c r="CO26" s="6" t="s">
        <v>12</v>
      </c>
      <c r="CP26" s="3">
        <f>السلام!E25</f>
        <v>41105</v>
      </c>
      <c r="CQ26" s="3">
        <f>السلام!I25</f>
        <v>22092</v>
      </c>
      <c r="CR26" s="3">
        <f>السلام!M25</f>
        <v>3480</v>
      </c>
      <c r="CT26" s="3">
        <f>النوبارية!E25</f>
        <v>4019</v>
      </c>
      <c r="CU26" s="3">
        <f>النوبارية!I25</f>
        <v>9298</v>
      </c>
      <c r="CV26" s="3">
        <f>النوبارية!M25</f>
        <v>1407</v>
      </c>
      <c r="CW26" s="3">
        <f>النوبارية!Q25</f>
        <v>14851</v>
      </c>
      <c r="CY26" s="3">
        <f>'ماستر 2'!E25</f>
        <v>9375</v>
      </c>
      <c r="CZ26" s="3">
        <f>'ماستر 2'!I25</f>
        <v>2269</v>
      </c>
      <c r="DB26" s="3">
        <f>اكتوبر1!E25</f>
        <v>37154</v>
      </c>
      <c r="DC26" s="3">
        <f>اكتوبر1!I25</f>
        <v>8837</v>
      </c>
      <c r="DE26" s="5">
        <v>18</v>
      </c>
      <c r="DF26" s="6">
        <v>43726</v>
      </c>
      <c r="DG26" s="6" t="s">
        <v>12</v>
      </c>
      <c r="DH26" s="3">
        <f>اكتوبر2!E25</f>
        <v>63763</v>
      </c>
      <c r="DI26" s="3">
        <f>اكتوبر2!I25</f>
        <v>16777</v>
      </c>
      <c r="DK26" s="3">
        <f>زايد1!E25</f>
        <v>27737</v>
      </c>
      <c r="DL26" s="3">
        <f>زايد1!I25</f>
        <v>9849</v>
      </c>
      <c r="DN26" s="3">
        <f>زايد2!E25</f>
        <v>32824</v>
      </c>
      <c r="DO26" s="3">
        <f>زايد2!I25</f>
        <v>10924</v>
      </c>
      <c r="DP26" s="77"/>
      <c r="DQ26" s="3">
        <f>'اكتوبر  3'!E25</f>
        <v>0</v>
      </c>
      <c r="DR26" s="3">
        <f>'اكتوبر  3'!I25</f>
        <v>0</v>
      </c>
      <c r="DS26" s="3">
        <f>'اكتوبر  3'!M25</f>
        <v>0</v>
      </c>
      <c r="DU26" s="3">
        <f>'الشهيد 1'!E25</f>
        <v>0</v>
      </c>
      <c r="DV26" s="3">
        <f>'الشهيد 1'!I25</f>
        <v>0</v>
      </c>
      <c r="DX26" s="5">
        <v>18</v>
      </c>
      <c r="DY26" s="6">
        <v>43726</v>
      </c>
      <c r="DZ26" s="6" t="s">
        <v>12</v>
      </c>
      <c r="EA26" s="3">
        <f>'الشهيد 2'!E25</f>
        <v>0</v>
      </c>
      <c r="EB26" s="3">
        <f>'الشهيد 2'!I25</f>
        <v>0</v>
      </c>
      <c r="ED26" s="3">
        <f>'وادي النطرون'!E25</f>
        <v>0</v>
      </c>
      <c r="EE26" s="3">
        <f>'وادي النطرون'!I25</f>
        <v>0</v>
      </c>
      <c r="EF26" s="3">
        <f>'وادي النطرون'!M25</f>
        <v>0</v>
      </c>
    </row>
    <row r="27" spans="1:136" ht="15.75" thickBot="1" x14ac:dyDescent="0.25">
      <c r="A27" s="5">
        <v>19</v>
      </c>
      <c r="B27" s="6">
        <v>43727</v>
      </c>
      <c r="C27" s="6" t="s">
        <v>13</v>
      </c>
      <c r="D27" s="3">
        <f>ماستر!E26</f>
        <v>24313</v>
      </c>
      <c r="E27" s="3">
        <f>ماستر!I26</f>
        <v>8661</v>
      </c>
      <c r="G27" s="3">
        <f>النخيل!E26</f>
        <v>32513</v>
      </c>
      <c r="H27" s="3">
        <f>النخيل!I26</f>
        <v>9147</v>
      </c>
      <c r="J27" s="3">
        <f>شبرا1!E26</f>
        <v>3051</v>
      </c>
      <c r="K27" s="3">
        <f>شبرا1!I26</f>
        <v>21770</v>
      </c>
      <c r="L27" s="3">
        <f>شبرا1!M26</f>
        <v>6206</v>
      </c>
      <c r="M27" s="3">
        <f>شبرا1!Q26</f>
        <v>5914</v>
      </c>
      <c r="O27" s="3">
        <f>شبرا2!E26</f>
        <v>0</v>
      </c>
      <c r="P27" s="3">
        <f>شبرا2!I26</f>
        <v>42603</v>
      </c>
      <c r="Q27" s="3">
        <f>شبرا2!M26</f>
        <v>12154</v>
      </c>
      <c r="S27" s="5">
        <v>19</v>
      </c>
      <c r="T27" s="6">
        <v>43727</v>
      </c>
      <c r="U27" s="6" t="s">
        <v>13</v>
      </c>
      <c r="V27" s="3">
        <f>شبرا3!E26</f>
        <v>2583</v>
      </c>
      <c r="W27" s="3">
        <f>شبرا3!I26</f>
        <v>25872</v>
      </c>
      <c r="X27" s="3">
        <f>شبرا3!M26</f>
        <v>5492</v>
      </c>
      <c r="Z27" s="3">
        <f>شبرا4!E26</f>
        <v>7878</v>
      </c>
      <c r="AA27" s="3">
        <f>شبرا4!I26</f>
        <v>19656</v>
      </c>
      <c r="AB27" s="3">
        <f>شبرا4!M26</f>
        <v>20833</v>
      </c>
      <c r="AD27" s="3">
        <f>شل1!E26</f>
        <v>38885</v>
      </c>
      <c r="AE27" s="3">
        <f>شل1!I26</f>
        <v>12347</v>
      </c>
      <c r="AG27" s="3">
        <f>شل2!E26</f>
        <v>37579</v>
      </c>
      <c r="AH27" s="3">
        <f>شل2!I26</f>
        <v>9891</v>
      </c>
      <c r="AI27" s="3">
        <f>شل2!M26</f>
        <v>39223</v>
      </c>
      <c r="AK27" s="5">
        <v>19</v>
      </c>
      <c r="AL27" s="6">
        <v>43727</v>
      </c>
      <c r="AM27" s="6" t="s">
        <v>13</v>
      </c>
      <c r="AN27" s="3">
        <f>الجلالة!E26</f>
        <v>6632</v>
      </c>
      <c r="AO27" s="3">
        <f>الجلالة!I26</f>
        <v>3404</v>
      </c>
      <c r="AP27" s="3">
        <f>الجلالة!M26</f>
        <v>59503</v>
      </c>
      <c r="AR27" s="3">
        <f>الواحة1!E26</f>
        <v>9941</v>
      </c>
      <c r="AS27" s="3">
        <f>الواحة1!I26</f>
        <v>3352</v>
      </c>
      <c r="AT27" s="3">
        <f>الواحة1!M26</f>
        <v>3645</v>
      </c>
      <c r="AV27" s="3">
        <f>الواحة2!E26</f>
        <v>2871</v>
      </c>
      <c r="AW27" s="3">
        <f>الواحة2!I26</f>
        <v>991</v>
      </c>
      <c r="AY27" s="3">
        <f>الكاب!E26</f>
        <v>3034</v>
      </c>
      <c r="AZ27" s="3">
        <f>الكاب!I26</f>
        <v>684</v>
      </c>
      <c r="BA27" s="3">
        <f>الكاب!M26</f>
        <v>7347</v>
      </c>
      <c r="BC27" s="5">
        <v>19</v>
      </c>
      <c r="BD27" s="6">
        <v>43727</v>
      </c>
      <c r="BE27" s="6" t="s">
        <v>13</v>
      </c>
      <c r="BF27" s="3">
        <f>الساحل!E26</f>
        <v>11833</v>
      </c>
      <c r="BG27" s="3">
        <f>الساحل!I26</f>
        <v>3147</v>
      </c>
      <c r="BH27" s="3">
        <f>الساحل!M26</f>
        <v>24911</v>
      </c>
      <c r="BJ27" s="3">
        <f>العامرية!E26</f>
        <v>8192</v>
      </c>
      <c r="BK27" s="22">
        <f>العامرية!I26</f>
        <v>1764</v>
      </c>
      <c r="BM27" s="3">
        <f>الضبعة7!E26</f>
        <v>258</v>
      </c>
      <c r="BN27" s="3">
        <f>الضبعة7!I26</f>
        <v>1342</v>
      </c>
      <c r="BO27" s="3">
        <f>الضبعة7!M26</f>
        <v>5755</v>
      </c>
      <c r="BQ27" s="3">
        <f>الضبعة8!E26</f>
        <v>2150</v>
      </c>
      <c r="BR27" s="3">
        <f>الضبعة8!I26</f>
        <v>5495</v>
      </c>
      <c r="BT27" s="5">
        <v>19</v>
      </c>
      <c r="BU27" s="6">
        <v>43727</v>
      </c>
      <c r="BV27" s="6" t="s">
        <v>13</v>
      </c>
      <c r="BW27" s="3">
        <f>الصنافين1!E26</f>
        <v>13992</v>
      </c>
      <c r="BX27" s="3">
        <f>الصنافين1!I26</f>
        <v>2089</v>
      </c>
      <c r="BY27" s="3">
        <f>الصنافين1!M26</f>
        <v>56902</v>
      </c>
      <c r="CA27" s="3">
        <f>الصنافين2!E26</f>
        <v>17852</v>
      </c>
      <c r="CB27" s="3">
        <f>الصنافين2!I26</f>
        <v>3975</v>
      </c>
      <c r="CC27" s="3">
        <f>الصنافين2!M26</f>
        <v>53868</v>
      </c>
      <c r="CE27" s="3">
        <f>الخطاطبة1!E26</f>
        <v>11395</v>
      </c>
      <c r="CF27" s="3">
        <f>الخطاطبة1!I26</f>
        <v>2316</v>
      </c>
      <c r="CG27" s="3">
        <f>الخطاطبة1!M26</f>
        <v>26011</v>
      </c>
      <c r="CI27" s="3">
        <f>الخطاطبة2!E26</f>
        <v>8854</v>
      </c>
      <c r="CJ27" s="3">
        <f>الخطاطبة2!I26</f>
        <v>1508</v>
      </c>
      <c r="CK27" s="3">
        <f>الخطاطبة2!M26</f>
        <v>26868</v>
      </c>
      <c r="CM27" s="5">
        <v>19</v>
      </c>
      <c r="CN27" s="6">
        <v>43727</v>
      </c>
      <c r="CO27" s="6" t="s">
        <v>13</v>
      </c>
      <c r="CP27" s="3">
        <f>السلام!E26</f>
        <v>39560</v>
      </c>
      <c r="CQ27" s="3">
        <f>السلام!I26</f>
        <v>19788</v>
      </c>
      <c r="CR27" s="3">
        <f>السلام!M26</f>
        <v>3671</v>
      </c>
      <c r="CT27" s="3">
        <f>النوبارية!E26</f>
        <v>4361</v>
      </c>
      <c r="CU27" s="3">
        <f>النوبارية!I26</f>
        <v>9750</v>
      </c>
      <c r="CV27" s="3">
        <f>النوبارية!M26</f>
        <v>1617</v>
      </c>
      <c r="CW27" s="3">
        <f>النوبارية!Q26</f>
        <v>18026</v>
      </c>
      <c r="CY27" s="3">
        <f>'ماستر 2'!E26</f>
        <v>7823</v>
      </c>
      <c r="CZ27" s="3">
        <f>'ماستر 2'!I26</f>
        <v>1979</v>
      </c>
      <c r="DB27" s="3">
        <f>اكتوبر1!E26</f>
        <v>38599</v>
      </c>
      <c r="DC27" s="3">
        <f>اكتوبر1!I26</f>
        <v>9374</v>
      </c>
      <c r="DE27" s="5">
        <v>19</v>
      </c>
      <c r="DF27" s="6">
        <v>43727</v>
      </c>
      <c r="DG27" s="6" t="s">
        <v>13</v>
      </c>
      <c r="DH27" s="3">
        <f>اكتوبر2!E26</f>
        <v>95041</v>
      </c>
      <c r="DI27" s="3">
        <f>اكتوبر2!I26</f>
        <v>14410</v>
      </c>
      <c r="DK27" s="3">
        <f>زايد1!E26</f>
        <v>31344</v>
      </c>
      <c r="DL27" s="3">
        <f>زايد1!I26</f>
        <v>10233</v>
      </c>
      <c r="DN27" s="3">
        <f>زايد2!E26</f>
        <v>32554</v>
      </c>
      <c r="DO27" s="3">
        <f>زايد2!I26</f>
        <v>10185</v>
      </c>
      <c r="DP27" s="77"/>
      <c r="DQ27" s="3">
        <f>'اكتوبر  3'!E26</f>
        <v>0</v>
      </c>
      <c r="DR27" s="3">
        <f>'اكتوبر  3'!I26</f>
        <v>0</v>
      </c>
      <c r="DS27" s="3">
        <f>'اكتوبر  3'!M26</f>
        <v>0</v>
      </c>
      <c r="DU27" s="3">
        <f>'الشهيد 1'!E26</f>
        <v>0</v>
      </c>
      <c r="DV27" s="3">
        <f>'الشهيد 1'!I26</f>
        <v>0</v>
      </c>
      <c r="DX27" s="5">
        <v>19</v>
      </c>
      <c r="DY27" s="6">
        <v>43727</v>
      </c>
      <c r="DZ27" s="6" t="s">
        <v>13</v>
      </c>
      <c r="EA27" s="3">
        <f>'الشهيد 2'!E26</f>
        <v>0</v>
      </c>
      <c r="EB27" s="3">
        <f>'الشهيد 2'!I26</f>
        <v>0</v>
      </c>
      <c r="ED27" s="3">
        <f>'وادي النطرون'!E26</f>
        <v>0</v>
      </c>
      <c r="EE27" s="3">
        <f>'وادي النطرون'!I26</f>
        <v>0</v>
      </c>
      <c r="EF27" s="3">
        <f>'وادي النطرون'!M26</f>
        <v>0</v>
      </c>
    </row>
    <row r="28" spans="1:136" ht="15.75" thickBot="1" x14ac:dyDescent="0.25">
      <c r="A28" s="5">
        <v>20</v>
      </c>
      <c r="B28" s="6">
        <v>43728</v>
      </c>
      <c r="C28" s="6" t="s">
        <v>14</v>
      </c>
      <c r="D28" s="3">
        <f>ماستر!E27</f>
        <v>34242</v>
      </c>
      <c r="E28" s="3">
        <f>ماستر!I27</f>
        <v>14322</v>
      </c>
      <c r="G28" s="3">
        <f>النخيل!E27</f>
        <v>32897</v>
      </c>
      <c r="H28" s="3">
        <f>النخيل!I27</f>
        <v>12937</v>
      </c>
      <c r="J28" s="3">
        <f>شبرا1!E27</f>
        <v>2965</v>
      </c>
      <c r="K28" s="3">
        <f>شبرا1!I27</f>
        <v>20630</v>
      </c>
      <c r="L28" s="3">
        <f>شبرا1!M27</f>
        <v>7541</v>
      </c>
      <c r="M28" s="3">
        <f>شبرا1!Q27</f>
        <v>3825</v>
      </c>
      <c r="O28" s="3">
        <f>شبرا2!E27</f>
        <v>0</v>
      </c>
      <c r="P28" s="3">
        <f>شبرا2!I27</f>
        <v>46912</v>
      </c>
      <c r="Q28" s="3">
        <f>شبرا2!M27</f>
        <v>12798</v>
      </c>
      <c r="S28" s="5">
        <v>20</v>
      </c>
      <c r="T28" s="6">
        <v>43728</v>
      </c>
      <c r="U28" s="6" t="s">
        <v>14</v>
      </c>
      <c r="V28" s="3">
        <f>شبرا3!E27</f>
        <v>3360</v>
      </c>
      <c r="W28" s="3">
        <f>شبرا3!I27</f>
        <v>25325</v>
      </c>
      <c r="X28" s="3">
        <f>شبرا3!M27</f>
        <v>7012</v>
      </c>
      <c r="Z28" s="3">
        <f>شبرا4!E27</f>
        <v>11452</v>
      </c>
      <c r="AA28" s="3">
        <f>شبرا4!I27</f>
        <v>27638</v>
      </c>
      <c r="AB28" s="3">
        <f>شبرا4!M27</f>
        <v>23767</v>
      </c>
      <c r="AD28" s="3">
        <f>شل1!E27</f>
        <v>55805</v>
      </c>
      <c r="AE28" s="3">
        <f>شل1!I27</f>
        <v>14591</v>
      </c>
      <c r="AG28" s="3">
        <f>شل2!E27</f>
        <v>41503</v>
      </c>
      <c r="AH28" s="3">
        <f>شل2!I27</f>
        <v>11402</v>
      </c>
      <c r="AI28" s="3">
        <f>شل2!M27</f>
        <v>29028</v>
      </c>
      <c r="AK28" s="5">
        <v>20</v>
      </c>
      <c r="AL28" s="6">
        <v>43728</v>
      </c>
      <c r="AM28" s="6" t="s">
        <v>14</v>
      </c>
      <c r="AN28" s="3">
        <f>الجلالة!E27</f>
        <v>7977</v>
      </c>
      <c r="AO28" s="3">
        <f>الجلالة!I27</f>
        <v>4965</v>
      </c>
      <c r="AP28" s="3">
        <f>الجلالة!M27</f>
        <v>53712</v>
      </c>
      <c r="AR28" s="3">
        <f>الواحة1!E27</f>
        <v>15080</v>
      </c>
      <c r="AS28" s="3">
        <f>الواحة1!I27</f>
        <v>6796</v>
      </c>
      <c r="AT28" s="3">
        <f>الواحة1!M27</f>
        <v>4416</v>
      </c>
      <c r="AV28" s="3">
        <f>الواحة2!E27</f>
        <v>3916</v>
      </c>
      <c r="AW28" s="3">
        <f>الواحة2!I27</f>
        <v>848</v>
      </c>
      <c r="AY28" s="3">
        <f>الكاب!E27</f>
        <v>3674</v>
      </c>
      <c r="AZ28" s="3">
        <f>الكاب!I27</f>
        <v>1163</v>
      </c>
      <c r="BA28" s="3">
        <f>الكاب!M27</f>
        <v>6951</v>
      </c>
      <c r="BC28" s="5">
        <v>20</v>
      </c>
      <c r="BD28" s="6">
        <v>43728</v>
      </c>
      <c r="BE28" s="6" t="s">
        <v>14</v>
      </c>
      <c r="BF28" s="3">
        <f>الساحل!E27</f>
        <v>14273</v>
      </c>
      <c r="BG28" s="3">
        <f>الساحل!I27</f>
        <v>3895</v>
      </c>
      <c r="BH28" s="3">
        <f>الساحل!M27</f>
        <v>17649</v>
      </c>
      <c r="BJ28" s="3">
        <f>العامرية!E27</f>
        <v>10318</v>
      </c>
      <c r="BK28" s="22">
        <f>العامرية!I27</f>
        <v>2299</v>
      </c>
      <c r="BM28" s="3">
        <f>الضبعة7!E27</f>
        <v>248</v>
      </c>
      <c r="BN28" s="3">
        <f>الضبعة7!I27</f>
        <v>1209</v>
      </c>
      <c r="BO28" s="3">
        <f>الضبعة7!M27</f>
        <v>8042</v>
      </c>
      <c r="BQ28" s="3">
        <f>الضبعة8!E27</f>
        <v>2309</v>
      </c>
      <c r="BR28" s="3">
        <f>الضبعة8!I27</f>
        <v>3375</v>
      </c>
      <c r="BT28" s="5">
        <v>20</v>
      </c>
      <c r="BU28" s="6">
        <v>43728</v>
      </c>
      <c r="BV28" s="6" t="s">
        <v>14</v>
      </c>
      <c r="BW28" s="3">
        <f>الصنافين1!E27</f>
        <v>13960</v>
      </c>
      <c r="BX28" s="3">
        <f>الصنافين1!I27</f>
        <v>2190</v>
      </c>
      <c r="BY28" s="3">
        <f>الصنافين1!M27</f>
        <v>47094</v>
      </c>
      <c r="CA28" s="3">
        <f>الصنافين2!E27</f>
        <v>28069</v>
      </c>
      <c r="CB28" s="3">
        <f>الصنافين2!I27</f>
        <v>5128</v>
      </c>
      <c r="CC28" s="3">
        <f>الصنافين2!M27</f>
        <v>54797</v>
      </c>
      <c r="CE28" s="3">
        <f>الخطاطبة1!E27</f>
        <v>12422</v>
      </c>
      <c r="CF28" s="3">
        <f>الخطاطبة1!I27</f>
        <v>2414</v>
      </c>
      <c r="CG28" s="3">
        <f>الخطاطبة1!M27</f>
        <v>28909</v>
      </c>
      <c r="CI28" s="3">
        <f>الخطاطبة2!E27</f>
        <v>11273</v>
      </c>
      <c r="CJ28" s="3">
        <f>الخطاطبة2!I27</f>
        <v>1504</v>
      </c>
      <c r="CK28" s="3">
        <f>الخطاطبة2!M27</f>
        <v>24748</v>
      </c>
      <c r="CM28" s="5">
        <v>20</v>
      </c>
      <c r="CN28" s="6">
        <v>43728</v>
      </c>
      <c r="CO28" s="6" t="s">
        <v>14</v>
      </c>
      <c r="CP28" s="3">
        <f>السلام!E27</f>
        <v>39807</v>
      </c>
      <c r="CQ28" s="3">
        <f>السلام!I27</f>
        <v>21916</v>
      </c>
      <c r="CR28" s="3">
        <f>السلام!M27</f>
        <v>3268</v>
      </c>
      <c r="CT28" s="3">
        <f>النوبارية!E27</f>
        <v>4222</v>
      </c>
      <c r="CU28" s="3">
        <f>النوبارية!I27</f>
        <v>10609</v>
      </c>
      <c r="CV28" s="3">
        <f>النوبارية!M27</f>
        <v>1898</v>
      </c>
      <c r="CW28" s="3">
        <f>النوبارية!Q27</f>
        <v>16894</v>
      </c>
      <c r="CY28" s="3">
        <f>'ماستر 2'!E27</f>
        <v>9653</v>
      </c>
      <c r="CZ28" s="3">
        <f>'ماستر 2'!I27</f>
        <v>2938</v>
      </c>
      <c r="DB28" s="3">
        <f>اكتوبر1!E27</f>
        <v>41584</v>
      </c>
      <c r="DC28" s="3">
        <f>اكتوبر1!I27</f>
        <v>12621</v>
      </c>
      <c r="DE28" s="5">
        <v>20</v>
      </c>
      <c r="DF28" s="6">
        <v>43728</v>
      </c>
      <c r="DG28" s="6" t="s">
        <v>14</v>
      </c>
      <c r="DH28" s="3">
        <f>اكتوبر2!E27</f>
        <v>62741</v>
      </c>
      <c r="DI28" s="3">
        <f>اكتوبر2!I27</f>
        <v>14465</v>
      </c>
      <c r="DK28" s="3">
        <f>زايد1!E27</f>
        <v>35274</v>
      </c>
      <c r="DL28" s="3">
        <f>زايد1!I27</f>
        <v>12764</v>
      </c>
      <c r="DN28" s="3">
        <f>زايد2!E27</f>
        <v>31600</v>
      </c>
      <c r="DO28" s="3">
        <f>زايد2!I27</f>
        <v>11075</v>
      </c>
      <c r="DP28" s="77"/>
      <c r="DQ28" s="3">
        <f>'اكتوبر  3'!E27</f>
        <v>0</v>
      </c>
      <c r="DR28" s="3">
        <f>'اكتوبر  3'!I27</f>
        <v>0</v>
      </c>
      <c r="DS28" s="3">
        <f>'اكتوبر  3'!M27</f>
        <v>0</v>
      </c>
      <c r="DU28" s="3">
        <f>'الشهيد 1'!E27</f>
        <v>0</v>
      </c>
      <c r="DV28" s="3">
        <f>'الشهيد 1'!I27</f>
        <v>0</v>
      </c>
      <c r="DX28" s="5">
        <v>20</v>
      </c>
      <c r="DY28" s="6">
        <v>43728</v>
      </c>
      <c r="DZ28" s="6" t="s">
        <v>14</v>
      </c>
      <c r="EA28" s="3">
        <f>'الشهيد 2'!E27</f>
        <v>0</v>
      </c>
      <c r="EB28" s="3">
        <f>'الشهيد 2'!I27</f>
        <v>0</v>
      </c>
      <c r="ED28" s="3">
        <f>'وادي النطرون'!E27</f>
        <v>0</v>
      </c>
      <c r="EE28" s="3">
        <f>'وادي النطرون'!I27</f>
        <v>0</v>
      </c>
      <c r="EF28" s="3">
        <f>'وادي النطرون'!M27</f>
        <v>0</v>
      </c>
    </row>
    <row r="29" spans="1:136" ht="15.75" thickBot="1" x14ac:dyDescent="0.25">
      <c r="A29" s="5">
        <v>21</v>
      </c>
      <c r="B29" s="6">
        <v>43729</v>
      </c>
      <c r="C29" s="6" t="s">
        <v>15</v>
      </c>
      <c r="D29" s="3">
        <f>ماستر!E28</f>
        <v>18677</v>
      </c>
      <c r="E29" s="3">
        <f>ماستر!I28</f>
        <v>9180</v>
      </c>
      <c r="G29" s="3">
        <f>النخيل!E28</f>
        <v>22433</v>
      </c>
      <c r="H29" s="3">
        <f>النخيل!I28</f>
        <v>7418</v>
      </c>
      <c r="J29" s="3">
        <f>شبرا1!E28</f>
        <v>3762</v>
      </c>
      <c r="K29" s="3">
        <f>شبرا1!I28</f>
        <v>22641</v>
      </c>
      <c r="L29" s="3">
        <f>شبرا1!M28</f>
        <v>8434</v>
      </c>
      <c r="M29" s="3">
        <f>شبرا1!Q28</f>
        <v>2667</v>
      </c>
      <c r="O29" s="3">
        <f>شبرا2!E28</f>
        <v>0</v>
      </c>
      <c r="P29" s="3">
        <f>شبرا2!I28</f>
        <v>36308</v>
      </c>
      <c r="Q29" s="3">
        <f>شبرا2!M28</f>
        <v>9824</v>
      </c>
      <c r="S29" s="5">
        <v>21</v>
      </c>
      <c r="T29" s="6">
        <v>43729</v>
      </c>
      <c r="U29" s="6" t="s">
        <v>15</v>
      </c>
      <c r="V29" s="3">
        <f>شبرا3!E28</f>
        <v>2675</v>
      </c>
      <c r="W29" s="3">
        <f>شبرا3!I28</f>
        <v>23921</v>
      </c>
      <c r="X29" s="3">
        <f>شبرا3!M28</f>
        <v>4515</v>
      </c>
      <c r="Z29" s="3">
        <f>شبرا4!E28</f>
        <v>5145</v>
      </c>
      <c r="AA29" s="3">
        <f>شبرا4!I28</f>
        <v>18034</v>
      </c>
      <c r="AB29" s="3">
        <f>شبرا4!M28</f>
        <v>12954</v>
      </c>
      <c r="AD29" s="3">
        <f>شل1!E28</f>
        <v>32864</v>
      </c>
      <c r="AE29" s="3">
        <f>شل1!I28</f>
        <v>10187</v>
      </c>
      <c r="AG29" s="3">
        <f>شل2!E28</f>
        <v>23479</v>
      </c>
      <c r="AH29" s="3">
        <f>شل2!I28</f>
        <v>7782</v>
      </c>
      <c r="AI29" s="3">
        <f>شل2!M28</f>
        <v>12940</v>
      </c>
      <c r="AK29" s="5">
        <v>21</v>
      </c>
      <c r="AL29" s="6">
        <v>43729</v>
      </c>
      <c r="AM29" s="6" t="s">
        <v>15</v>
      </c>
      <c r="AN29" s="3">
        <f>الجلالة!E28</f>
        <v>6598</v>
      </c>
      <c r="AO29" s="3">
        <f>الجلالة!I28</f>
        <v>4197</v>
      </c>
      <c r="AP29" s="3">
        <f>الجلالة!M28</f>
        <v>47483</v>
      </c>
      <c r="AR29" s="3">
        <f>الواحة1!E28</f>
        <v>9262</v>
      </c>
      <c r="AS29" s="3">
        <f>الواحة1!I28</f>
        <v>3942</v>
      </c>
      <c r="AT29" s="3">
        <f>الواحة1!M28</f>
        <v>3106</v>
      </c>
      <c r="AV29" s="3">
        <f>الواحة2!E28</f>
        <v>3100</v>
      </c>
      <c r="AW29" s="3">
        <f>الواحة2!I28</f>
        <v>1275</v>
      </c>
      <c r="AY29" s="3">
        <f>الكاب!E28</f>
        <v>2981</v>
      </c>
      <c r="AZ29" s="3">
        <f>الكاب!I28</f>
        <v>688</v>
      </c>
      <c r="BA29" s="3">
        <f>الكاب!M28</f>
        <v>3731</v>
      </c>
      <c r="BC29" s="5">
        <v>21</v>
      </c>
      <c r="BD29" s="6">
        <v>43729</v>
      </c>
      <c r="BE29" s="6" t="s">
        <v>15</v>
      </c>
      <c r="BF29" s="3">
        <f>الساحل!E28</f>
        <v>12496</v>
      </c>
      <c r="BG29" s="3">
        <f>الساحل!I28</f>
        <v>2735</v>
      </c>
      <c r="BH29" s="3">
        <f>الساحل!M28</f>
        <v>16244</v>
      </c>
      <c r="BJ29" s="3">
        <f>العامرية!E28</f>
        <v>5999</v>
      </c>
      <c r="BK29" s="22">
        <f>العامرية!I28</f>
        <v>1909</v>
      </c>
      <c r="BM29" s="3">
        <f>الضبعة7!E28</f>
        <v>493</v>
      </c>
      <c r="BN29" s="3">
        <f>الضبعة7!I28</f>
        <v>1627</v>
      </c>
      <c r="BO29" s="3">
        <f>الضبعة7!M28</f>
        <v>7367</v>
      </c>
      <c r="BQ29" s="3">
        <f>الضبعة8!E28</f>
        <v>3562</v>
      </c>
      <c r="BR29" s="3">
        <f>الضبعة8!I28</f>
        <v>6211</v>
      </c>
      <c r="BT29" s="5">
        <v>21</v>
      </c>
      <c r="BU29" s="6">
        <v>43729</v>
      </c>
      <c r="BV29" s="6" t="s">
        <v>15</v>
      </c>
      <c r="BW29" s="3">
        <f>الصنافين1!E28</f>
        <v>12929</v>
      </c>
      <c r="BX29" s="3">
        <f>الصنافين1!I28</f>
        <v>2299</v>
      </c>
      <c r="BY29" s="3">
        <f>الصنافين1!M28</f>
        <v>35623</v>
      </c>
      <c r="CA29" s="3">
        <f>الصنافين2!E28</f>
        <v>12530</v>
      </c>
      <c r="CB29" s="3">
        <f>الصنافين2!I28</f>
        <v>3107</v>
      </c>
      <c r="CC29" s="3">
        <f>الصنافين2!M28</f>
        <v>36821</v>
      </c>
      <c r="CE29" s="3">
        <f>الخطاطبة1!E28</f>
        <v>10430</v>
      </c>
      <c r="CF29" s="3">
        <f>الخطاطبة1!I28</f>
        <v>1660</v>
      </c>
      <c r="CG29" s="3">
        <f>الخطاطبة1!M28</f>
        <v>20507</v>
      </c>
      <c r="CI29" s="3">
        <f>الخطاطبة2!E28</f>
        <v>7340</v>
      </c>
      <c r="CJ29" s="3">
        <f>الخطاطبة2!I28</f>
        <v>1687</v>
      </c>
      <c r="CK29" s="3">
        <f>الخطاطبة2!M28</f>
        <v>16847</v>
      </c>
      <c r="CM29" s="5">
        <v>21</v>
      </c>
      <c r="CN29" s="6">
        <v>43729</v>
      </c>
      <c r="CO29" s="6" t="s">
        <v>15</v>
      </c>
      <c r="CP29" s="3">
        <f>السلام!E28</f>
        <v>34517</v>
      </c>
      <c r="CQ29" s="3">
        <f>السلام!I28</f>
        <v>20185</v>
      </c>
      <c r="CR29" s="3">
        <f>السلام!M28</f>
        <v>3133</v>
      </c>
      <c r="CT29" s="3">
        <f>النوبارية!E28</f>
        <v>3800</v>
      </c>
      <c r="CU29" s="3">
        <f>النوبارية!I28</f>
        <v>7870</v>
      </c>
      <c r="CV29" s="3">
        <f>النوبارية!M28</f>
        <v>1368</v>
      </c>
      <c r="CW29" s="3">
        <f>النوبارية!Q28</f>
        <v>10123</v>
      </c>
      <c r="CY29" s="3">
        <f>'ماستر 2'!E28</f>
        <v>4085</v>
      </c>
      <c r="CZ29" s="3">
        <f>'ماستر 2'!I28</f>
        <v>1716</v>
      </c>
      <c r="DB29" s="3">
        <f>اكتوبر1!E28</f>
        <v>33800</v>
      </c>
      <c r="DC29" s="3">
        <f>اكتوبر1!I28</f>
        <v>9465</v>
      </c>
      <c r="DE29" s="5">
        <v>21</v>
      </c>
      <c r="DF29" s="6">
        <v>43729</v>
      </c>
      <c r="DG29" s="6" t="s">
        <v>15</v>
      </c>
      <c r="DH29" s="3">
        <f>اكتوبر2!E28</f>
        <v>52096</v>
      </c>
      <c r="DI29" s="3">
        <f>اكتوبر2!I28</f>
        <v>14844</v>
      </c>
      <c r="DK29" s="3">
        <f>زايد1!E28</f>
        <v>19644</v>
      </c>
      <c r="DL29" s="3">
        <f>زايد1!I28</f>
        <v>10059</v>
      </c>
      <c r="DN29" s="3">
        <f>زايد2!E28</f>
        <v>23986</v>
      </c>
      <c r="DO29" s="3">
        <f>زايد2!I28</f>
        <v>9221</v>
      </c>
      <c r="DP29" s="77"/>
      <c r="DQ29" s="3">
        <f>'اكتوبر  3'!E28</f>
        <v>0</v>
      </c>
      <c r="DR29" s="3">
        <f>'اكتوبر  3'!I28</f>
        <v>0</v>
      </c>
      <c r="DS29" s="3">
        <f>'اكتوبر  3'!M28</f>
        <v>0</v>
      </c>
      <c r="DU29" s="3">
        <f>'الشهيد 1'!E28</f>
        <v>0</v>
      </c>
      <c r="DV29" s="3">
        <f>'الشهيد 1'!I28</f>
        <v>0</v>
      </c>
      <c r="DX29" s="5">
        <v>21</v>
      </c>
      <c r="DY29" s="6">
        <v>43729</v>
      </c>
      <c r="DZ29" s="6" t="s">
        <v>15</v>
      </c>
      <c r="EA29" s="3">
        <f>'الشهيد 2'!E28</f>
        <v>0</v>
      </c>
      <c r="EB29" s="3">
        <f>'الشهيد 2'!I28</f>
        <v>0</v>
      </c>
      <c r="ED29" s="3">
        <f>'وادي النطرون'!E28</f>
        <v>0</v>
      </c>
      <c r="EE29" s="3">
        <f>'وادي النطرون'!I28</f>
        <v>0</v>
      </c>
      <c r="EF29" s="3">
        <f>'وادي النطرون'!M28</f>
        <v>0</v>
      </c>
    </row>
    <row r="30" spans="1:136" ht="15.75" thickBot="1" x14ac:dyDescent="0.25">
      <c r="A30" s="5">
        <v>22</v>
      </c>
      <c r="B30" s="6">
        <v>43730</v>
      </c>
      <c r="C30" s="6" t="s">
        <v>16</v>
      </c>
      <c r="D30" s="3">
        <f>ماستر!E29</f>
        <v>21027</v>
      </c>
      <c r="E30" s="3">
        <f>ماستر!I29</f>
        <v>5771</v>
      </c>
      <c r="G30" s="3">
        <f>النخيل!E29</f>
        <v>25007</v>
      </c>
      <c r="H30" s="3">
        <f>النخيل!I29</f>
        <v>8838</v>
      </c>
      <c r="J30" s="3">
        <f>شبرا1!E29</f>
        <v>4374</v>
      </c>
      <c r="K30" s="3">
        <f>شبرا1!I29</f>
        <v>27391</v>
      </c>
      <c r="L30" s="3">
        <f>شبرا1!M29</f>
        <v>8452</v>
      </c>
      <c r="M30" s="3">
        <f>شبرا1!Q29</f>
        <v>4660</v>
      </c>
      <c r="O30" s="3">
        <f>شبرا2!E29</f>
        <v>0</v>
      </c>
      <c r="P30" s="3">
        <f>شبرا2!I29</f>
        <v>32530</v>
      </c>
      <c r="Q30" s="3">
        <f>شبرا2!M29</f>
        <v>8859</v>
      </c>
      <c r="S30" s="5">
        <v>22</v>
      </c>
      <c r="T30" s="6">
        <v>43730</v>
      </c>
      <c r="U30" s="6" t="s">
        <v>16</v>
      </c>
      <c r="V30" s="3">
        <f>شبرا3!E29</f>
        <v>3303</v>
      </c>
      <c r="W30" s="3">
        <f>شبرا3!I29</f>
        <v>24035</v>
      </c>
      <c r="X30" s="3">
        <f>شبرا3!M29</f>
        <v>8844</v>
      </c>
      <c r="Z30" s="3">
        <f>شبرا4!E29</f>
        <v>6713</v>
      </c>
      <c r="AA30" s="3">
        <f>شبرا4!I29</f>
        <v>15143</v>
      </c>
      <c r="AB30" s="3">
        <f>شبرا4!M29</f>
        <v>17904</v>
      </c>
      <c r="AD30" s="3">
        <f>شل1!E29</f>
        <v>32455</v>
      </c>
      <c r="AE30" s="3">
        <f>شل1!I29</f>
        <v>8730</v>
      </c>
      <c r="AG30" s="3">
        <f>شل2!E29</f>
        <v>26108</v>
      </c>
      <c r="AH30" s="3">
        <f>شل2!I29</f>
        <v>8473</v>
      </c>
      <c r="AI30" s="3">
        <f>شل2!M29</f>
        <v>26357</v>
      </c>
      <c r="AK30" s="5">
        <v>22</v>
      </c>
      <c r="AL30" s="6">
        <v>43730</v>
      </c>
      <c r="AM30" s="6" t="s">
        <v>16</v>
      </c>
      <c r="AN30" s="3">
        <f>الجلالة!E29</f>
        <v>8871</v>
      </c>
      <c r="AO30" s="3">
        <f>الجلالة!I29</f>
        <v>6859</v>
      </c>
      <c r="AP30" s="3">
        <f>الجلالة!M29</f>
        <v>56488</v>
      </c>
      <c r="AR30" s="3">
        <f>الواحة1!E29</f>
        <v>6578</v>
      </c>
      <c r="AS30" s="3">
        <f>الواحة1!I29</f>
        <v>2365</v>
      </c>
      <c r="AT30" s="3">
        <f>الواحة1!M29</f>
        <v>4106</v>
      </c>
      <c r="AV30" s="3">
        <f>الواحة2!E29</f>
        <v>2208</v>
      </c>
      <c r="AW30" s="3">
        <f>الواحة2!I29</f>
        <v>5105</v>
      </c>
      <c r="AY30" s="3">
        <f>الكاب!E29</f>
        <v>3188</v>
      </c>
      <c r="AZ30" s="3">
        <f>الكاب!I29</f>
        <v>1215</v>
      </c>
      <c r="BA30" s="3">
        <f>الكاب!M29</f>
        <v>5902</v>
      </c>
      <c r="BC30" s="5">
        <v>22</v>
      </c>
      <c r="BD30" s="6">
        <v>43730</v>
      </c>
      <c r="BE30" s="6" t="s">
        <v>16</v>
      </c>
      <c r="BF30" s="3">
        <f>الساحل!E29</f>
        <v>10329</v>
      </c>
      <c r="BG30" s="3">
        <f>الساحل!I29</f>
        <v>2507</v>
      </c>
      <c r="BH30" s="3">
        <f>الساحل!M29</f>
        <v>24747</v>
      </c>
      <c r="BJ30" s="3">
        <f>العامرية!E29</f>
        <v>7721</v>
      </c>
      <c r="BK30" s="22">
        <f>العامرية!I29</f>
        <v>1334</v>
      </c>
      <c r="BM30" s="3">
        <f>الضبعة7!E29</f>
        <v>116</v>
      </c>
      <c r="BN30" s="3">
        <f>الضبعة7!I29</f>
        <v>1625</v>
      </c>
      <c r="BO30" s="3">
        <f>الضبعة7!M29</f>
        <v>14562</v>
      </c>
      <c r="BQ30" s="3">
        <f>الضبعة8!E29</f>
        <v>2688</v>
      </c>
      <c r="BR30" s="3">
        <f>الضبعة8!I29</f>
        <v>3389</v>
      </c>
      <c r="BT30" s="5">
        <v>22</v>
      </c>
      <c r="BU30" s="6">
        <v>43730</v>
      </c>
      <c r="BV30" s="6" t="s">
        <v>16</v>
      </c>
      <c r="BW30" s="3">
        <f>الصنافين1!E29</f>
        <v>17918</v>
      </c>
      <c r="BX30" s="3">
        <f>الصنافين1!I29</f>
        <v>2415</v>
      </c>
      <c r="BY30" s="3">
        <f>الصنافين1!M29</f>
        <v>55631</v>
      </c>
      <c r="CA30" s="3">
        <f>الصنافين2!E29</f>
        <v>14659</v>
      </c>
      <c r="CB30" s="3">
        <f>الصنافين2!I29</f>
        <v>3275</v>
      </c>
      <c r="CC30" s="3">
        <f>الصنافين2!M29</f>
        <v>42195</v>
      </c>
      <c r="CE30" s="3">
        <f>الخطاطبة1!E29</f>
        <v>13283</v>
      </c>
      <c r="CF30" s="3">
        <f>الخطاطبة1!I29</f>
        <v>2125</v>
      </c>
      <c r="CG30" s="3">
        <f>الخطاطبة1!M29</f>
        <v>27293</v>
      </c>
      <c r="CI30" s="3">
        <f>الخطاطبة2!E29</f>
        <v>8013</v>
      </c>
      <c r="CJ30" s="3">
        <f>الخطاطبة2!I29</f>
        <v>1667</v>
      </c>
      <c r="CK30" s="3">
        <f>الخطاطبة2!M29</f>
        <v>15465</v>
      </c>
      <c r="CM30" s="5">
        <v>22</v>
      </c>
      <c r="CN30" s="6">
        <v>43730</v>
      </c>
      <c r="CO30" s="6" t="s">
        <v>16</v>
      </c>
      <c r="CP30" s="3">
        <f>السلام!E29</f>
        <v>41210</v>
      </c>
      <c r="CQ30" s="3">
        <f>السلام!I29</f>
        <v>20759</v>
      </c>
      <c r="CR30" s="3">
        <f>السلام!M29</f>
        <v>2925</v>
      </c>
      <c r="CT30" s="3">
        <f>النوبارية!E29</f>
        <v>3653</v>
      </c>
      <c r="CU30" s="3">
        <f>النوبارية!I29</f>
        <v>8392</v>
      </c>
      <c r="CV30" s="3">
        <f>النوبارية!M29</f>
        <v>1257</v>
      </c>
      <c r="CW30" s="3">
        <f>النوبارية!Q29</f>
        <v>16405</v>
      </c>
      <c r="CY30" s="3">
        <f>'ماستر 2'!E29</f>
        <v>6302</v>
      </c>
      <c r="CZ30" s="3">
        <f>'ماستر 2'!I29</f>
        <v>2165</v>
      </c>
      <c r="DB30" s="3">
        <f>اكتوبر1!E29</f>
        <v>36530</v>
      </c>
      <c r="DC30" s="3">
        <f>اكتوبر1!I29</f>
        <v>9766</v>
      </c>
      <c r="DE30" s="5">
        <v>22</v>
      </c>
      <c r="DF30" s="6">
        <v>43730</v>
      </c>
      <c r="DG30" s="6" t="s">
        <v>16</v>
      </c>
      <c r="DH30" s="3">
        <f>اكتوبر2!E29</f>
        <v>66786</v>
      </c>
      <c r="DI30" s="3">
        <f>اكتوبر2!I29</f>
        <v>15481</v>
      </c>
      <c r="DK30" s="3">
        <f>زايد1!E29</f>
        <v>26814</v>
      </c>
      <c r="DL30" s="3">
        <f>زايد1!I29</f>
        <v>9892</v>
      </c>
      <c r="DN30" s="3">
        <f>زايد2!E29</f>
        <v>32246</v>
      </c>
      <c r="DO30" s="3">
        <f>زايد2!I29</f>
        <v>12323</v>
      </c>
      <c r="DP30" s="77"/>
      <c r="DQ30" s="3">
        <f>'اكتوبر  3'!E29</f>
        <v>0</v>
      </c>
      <c r="DR30" s="3">
        <f>'اكتوبر  3'!I29</f>
        <v>0</v>
      </c>
      <c r="DS30" s="3">
        <f>'اكتوبر  3'!M29</f>
        <v>0</v>
      </c>
      <c r="DU30" s="3">
        <f>'الشهيد 1'!E29</f>
        <v>0</v>
      </c>
      <c r="DV30" s="3">
        <f>'الشهيد 1'!I29</f>
        <v>0</v>
      </c>
      <c r="DX30" s="5">
        <v>22</v>
      </c>
      <c r="DY30" s="6">
        <v>43730</v>
      </c>
      <c r="DZ30" s="6" t="s">
        <v>16</v>
      </c>
      <c r="EA30" s="3">
        <f>'الشهيد 2'!E29</f>
        <v>0</v>
      </c>
      <c r="EB30" s="3">
        <f>'الشهيد 2'!I29</f>
        <v>0</v>
      </c>
      <c r="ED30" s="3">
        <f>'وادي النطرون'!E29</f>
        <v>0</v>
      </c>
      <c r="EE30" s="3">
        <f>'وادي النطرون'!I29</f>
        <v>0</v>
      </c>
      <c r="EF30" s="3">
        <f>'وادي النطرون'!M29</f>
        <v>0</v>
      </c>
    </row>
    <row r="31" spans="1:136" ht="15.75" thickBot="1" x14ac:dyDescent="0.25">
      <c r="A31" s="5">
        <v>23</v>
      </c>
      <c r="B31" s="6">
        <v>43731</v>
      </c>
      <c r="C31" s="6" t="s">
        <v>17</v>
      </c>
      <c r="D31" s="3">
        <f>ماستر!E30</f>
        <v>21483</v>
      </c>
      <c r="E31" s="3">
        <f>ماستر!I30</f>
        <v>5759</v>
      </c>
      <c r="G31" s="3">
        <f>النخيل!E30</f>
        <v>30648</v>
      </c>
      <c r="H31" s="3">
        <f>النخيل!I30</f>
        <v>10159</v>
      </c>
      <c r="J31" s="3">
        <f>شبرا1!E30</f>
        <v>2805</v>
      </c>
      <c r="K31" s="3">
        <f>شبرا1!I30</f>
        <v>19819</v>
      </c>
      <c r="L31" s="3">
        <f>شبرا1!M30</f>
        <v>6005</v>
      </c>
      <c r="M31" s="3">
        <f>شبرا1!Q30</f>
        <v>4181</v>
      </c>
      <c r="O31" s="3">
        <f>شبرا2!E30</f>
        <v>0</v>
      </c>
      <c r="P31" s="3">
        <f>شبرا2!I30</f>
        <v>30541</v>
      </c>
      <c r="Q31" s="3">
        <f>شبرا2!M30</f>
        <v>8911</v>
      </c>
      <c r="S31" s="5">
        <v>23</v>
      </c>
      <c r="T31" s="6">
        <v>43731</v>
      </c>
      <c r="U31" s="6" t="s">
        <v>17</v>
      </c>
      <c r="V31" s="3">
        <f>شبرا3!E30</f>
        <v>3262</v>
      </c>
      <c r="W31" s="3">
        <f>شبرا3!I30</f>
        <v>22231</v>
      </c>
      <c r="X31" s="3">
        <f>شبرا3!M30</f>
        <v>7033</v>
      </c>
      <c r="Z31" s="3">
        <f>شبرا4!E30</f>
        <v>5472</v>
      </c>
      <c r="AA31" s="3">
        <f>شبرا4!I30</f>
        <v>14198</v>
      </c>
      <c r="AB31" s="3">
        <f>شبرا4!M30</f>
        <v>18303</v>
      </c>
      <c r="AD31" s="3">
        <f>شل1!E30</f>
        <v>36176</v>
      </c>
      <c r="AE31" s="3">
        <f>شل1!I30</f>
        <v>10185</v>
      </c>
      <c r="AG31" s="3">
        <f>شل2!E30</f>
        <v>41500</v>
      </c>
      <c r="AH31" s="3">
        <f>شل2!I30</f>
        <v>11900</v>
      </c>
      <c r="AI31" s="3">
        <f>شل2!M30</f>
        <v>38500</v>
      </c>
      <c r="AK31" s="5">
        <v>23</v>
      </c>
      <c r="AL31" s="6">
        <v>43731</v>
      </c>
      <c r="AM31" s="6" t="s">
        <v>17</v>
      </c>
      <c r="AN31" s="3">
        <f>الجلالة!E30</f>
        <v>6664</v>
      </c>
      <c r="AO31" s="3">
        <f>الجلالة!I30</f>
        <v>4588</v>
      </c>
      <c r="AP31" s="3">
        <f>الجلالة!M30</f>
        <v>66542</v>
      </c>
      <c r="AR31" s="3">
        <f>الواحة1!E30</f>
        <v>7654</v>
      </c>
      <c r="AS31" s="3">
        <f>الواحة1!I30</f>
        <v>2076</v>
      </c>
      <c r="AT31" s="3">
        <f>الواحة1!M30</f>
        <v>3078</v>
      </c>
      <c r="AV31" s="3">
        <f>الواحة2!E30</f>
        <v>2928</v>
      </c>
      <c r="AW31" s="3">
        <f>الواحة2!I30</f>
        <v>1147</v>
      </c>
      <c r="AY31" s="3">
        <f>الكاب!E30</f>
        <v>2427</v>
      </c>
      <c r="AZ31" s="3">
        <f>الكاب!I30</f>
        <v>795</v>
      </c>
      <c r="BA31" s="3">
        <f>الكاب!M30</f>
        <v>7001</v>
      </c>
      <c r="BC31" s="5">
        <v>23</v>
      </c>
      <c r="BD31" s="6">
        <v>43731</v>
      </c>
      <c r="BE31" s="6" t="s">
        <v>17</v>
      </c>
      <c r="BF31" s="3">
        <f>الساحل!E30</f>
        <v>9546</v>
      </c>
      <c r="BG31" s="3">
        <f>الساحل!I30</f>
        <v>1886</v>
      </c>
      <c r="BH31" s="3">
        <f>الساحل!M30</f>
        <v>23846</v>
      </c>
      <c r="BJ31" s="3">
        <f>العامرية!E30</f>
        <v>7082</v>
      </c>
      <c r="BK31" s="22">
        <f>العامرية!I30</f>
        <v>1558</v>
      </c>
      <c r="BM31" s="3">
        <f>الضبعة7!E30</f>
        <v>551</v>
      </c>
      <c r="BN31" s="3">
        <f>الضبعة7!I30</f>
        <v>815</v>
      </c>
      <c r="BO31" s="3">
        <f>الضبعة7!M30</f>
        <v>4996</v>
      </c>
      <c r="BQ31" s="3">
        <f>الضبعة8!E30</f>
        <v>1373</v>
      </c>
      <c r="BR31" s="3">
        <f>الضبعة8!I30</f>
        <v>4177</v>
      </c>
      <c r="BT31" s="5">
        <v>23</v>
      </c>
      <c r="BU31" s="6">
        <v>43731</v>
      </c>
      <c r="BV31" s="6" t="s">
        <v>17</v>
      </c>
      <c r="BW31" s="3">
        <f>الصنافين1!E30</f>
        <v>14020</v>
      </c>
      <c r="BX31" s="3">
        <f>الصنافين1!I30</f>
        <v>2127</v>
      </c>
      <c r="BY31" s="3">
        <f>الصنافين1!M30</f>
        <v>53852</v>
      </c>
      <c r="CA31" s="3">
        <f>الصنافين2!E30</f>
        <v>13382</v>
      </c>
      <c r="CB31" s="3">
        <f>الصنافين2!I30</f>
        <v>2411</v>
      </c>
      <c r="CC31" s="3">
        <f>الصنافين2!M30</f>
        <v>48535</v>
      </c>
      <c r="CE31" s="3">
        <f>الخطاطبة1!E30</f>
        <v>10428</v>
      </c>
      <c r="CF31" s="3">
        <f>الخطاطبة1!I30</f>
        <v>1669</v>
      </c>
      <c r="CG31" s="3">
        <f>الخطاطبة1!M30</f>
        <v>24409</v>
      </c>
      <c r="CI31" s="3">
        <f>الخطاطبة2!E30</f>
        <v>6701</v>
      </c>
      <c r="CJ31" s="3">
        <f>الخطاطبة2!I30</f>
        <v>996</v>
      </c>
      <c r="CK31" s="3">
        <f>الخطاطبة2!M30</f>
        <v>26965</v>
      </c>
      <c r="CM31" s="5">
        <v>23</v>
      </c>
      <c r="CN31" s="6">
        <v>43731</v>
      </c>
      <c r="CO31" s="6" t="s">
        <v>17</v>
      </c>
      <c r="CP31" s="3">
        <f>السلام!E30</f>
        <v>38933</v>
      </c>
      <c r="CQ31" s="3">
        <f>السلام!I30</f>
        <v>20553</v>
      </c>
      <c r="CR31" s="3">
        <f>السلام!M30</f>
        <v>3554</v>
      </c>
      <c r="CT31" s="3">
        <f>النوبارية!E30</f>
        <v>3842</v>
      </c>
      <c r="CU31" s="3">
        <f>النوبارية!I30</f>
        <v>8703</v>
      </c>
      <c r="CV31" s="3">
        <f>النوبارية!M30</f>
        <v>1783</v>
      </c>
      <c r="CW31" s="3">
        <f>النوبارية!Q30</f>
        <v>16546</v>
      </c>
      <c r="CY31" s="3">
        <f>'ماستر 2'!E30</f>
        <v>9664</v>
      </c>
      <c r="CZ31" s="3">
        <f>'ماستر 2'!I30</f>
        <v>1491</v>
      </c>
      <c r="DB31" s="3">
        <f>اكتوبر1!E30</f>
        <v>37039</v>
      </c>
      <c r="DC31" s="3">
        <f>اكتوبر1!I30</f>
        <v>9840</v>
      </c>
      <c r="DE31" s="5">
        <v>23</v>
      </c>
      <c r="DF31" s="6">
        <v>43731</v>
      </c>
      <c r="DG31" s="6" t="s">
        <v>17</v>
      </c>
      <c r="DH31" s="3">
        <f>اكتوبر2!E30</f>
        <v>58842</v>
      </c>
      <c r="DI31" s="3">
        <f>اكتوبر2!I30</f>
        <v>13645</v>
      </c>
      <c r="DK31" s="3">
        <f>زايد1!E30</f>
        <v>31846</v>
      </c>
      <c r="DL31" s="3">
        <f>زايد1!I30</f>
        <v>10243</v>
      </c>
      <c r="DN31" s="3">
        <f>زايد2!E30</f>
        <v>35318</v>
      </c>
      <c r="DO31" s="3">
        <f>زايد2!I30</f>
        <v>10002</v>
      </c>
      <c r="DP31" s="77"/>
      <c r="DQ31" s="3">
        <f>'اكتوبر  3'!E30</f>
        <v>0</v>
      </c>
      <c r="DR31" s="3">
        <f>'اكتوبر  3'!I30</f>
        <v>0</v>
      </c>
      <c r="DS31" s="3">
        <f>'اكتوبر  3'!M30</f>
        <v>0</v>
      </c>
      <c r="DU31" s="3">
        <f>'الشهيد 1'!E30</f>
        <v>0</v>
      </c>
      <c r="DV31" s="3">
        <f>'الشهيد 1'!I30</f>
        <v>0</v>
      </c>
      <c r="DX31" s="5">
        <v>23</v>
      </c>
      <c r="DY31" s="6">
        <v>43731</v>
      </c>
      <c r="DZ31" s="6" t="s">
        <v>17</v>
      </c>
      <c r="EA31" s="3">
        <f>'الشهيد 2'!E30</f>
        <v>0</v>
      </c>
      <c r="EB31" s="3">
        <f>'الشهيد 2'!I30</f>
        <v>0</v>
      </c>
      <c r="ED31" s="3">
        <f>'وادي النطرون'!E30</f>
        <v>0</v>
      </c>
      <c r="EE31" s="3">
        <f>'وادي النطرون'!I30</f>
        <v>0</v>
      </c>
      <c r="EF31" s="3">
        <f>'وادي النطرون'!M30</f>
        <v>0</v>
      </c>
    </row>
    <row r="32" spans="1:136" ht="15.75" thickBot="1" x14ac:dyDescent="0.25">
      <c r="A32" s="5">
        <v>24</v>
      </c>
      <c r="B32" s="6">
        <v>43732</v>
      </c>
      <c r="C32" s="6" t="s">
        <v>18</v>
      </c>
      <c r="D32" s="3">
        <f>ماستر!E31</f>
        <v>21936</v>
      </c>
      <c r="E32" s="3">
        <f>ماستر!I31</f>
        <v>5182</v>
      </c>
      <c r="G32" s="3">
        <f>النخيل!E31</f>
        <v>26059</v>
      </c>
      <c r="H32" s="3">
        <f>النخيل!I31</f>
        <v>5195</v>
      </c>
      <c r="J32" s="3">
        <f>شبرا1!E31</f>
        <v>2593</v>
      </c>
      <c r="K32" s="3">
        <f>شبرا1!I31</f>
        <v>20301</v>
      </c>
      <c r="L32" s="3">
        <f>شبرا1!M31</f>
        <v>6053</v>
      </c>
      <c r="M32" s="3">
        <f>شبرا1!Q31</f>
        <v>4677</v>
      </c>
      <c r="O32" s="3">
        <f>شبرا2!E31</f>
        <v>0</v>
      </c>
      <c r="P32" s="3">
        <f>شبرا2!I31</f>
        <v>31219</v>
      </c>
      <c r="Q32" s="3">
        <f>شبرا2!M31</f>
        <v>8469</v>
      </c>
      <c r="S32" s="5">
        <v>24</v>
      </c>
      <c r="T32" s="6">
        <v>43732</v>
      </c>
      <c r="U32" s="6" t="s">
        <v>18</v>
      </c>
      <c r="V32" s="3">
        <f>شبرا3!E31</f>
        <v>3451</v>
      </c>
      <c r="W32" s="3">
        <f>شبرا3!I31</f>
        <v>21290</v>
      </c>
      <c r="X32" s="3">
        <f>شبرا3!M31</f>
        <v>8528</v>
      </c>
      <c r="Z32" s="3">
        <f>شبرا4!E31</f>
        <v>6297</v>
      </c>
      <c r="AA32" s="3">
        <f>شبرا4!I31</f>
        <v>16409</v>
      </c>
      <c r="AB32" s="3">
        <f>شبرا4!M31</f>
        <v>20733</v>
      </c>
      <c r="AD32" s="3">
        <f>شل1!E31</f>
        <v>33734</v>
      </c>
      <c r="AE32" s="3">
        <f>شل1!I31</f>
        <v>9276</v>
      </c>
      <c r="AG32" s="3">
        <f>شل2!E31</f>
        <v>37400</v>
      </c>
      <c r="AH32" s="3">
        <f>شل2!I31</f>
        <v>10800</v>
      </c>
      <c r="AI32" s="3">
        <f>شل2!M31</f>
        <v>39200</v>
      </c>
      <c r="AK32" s="5">
        <v>24</v>
      </c>
      <c r="AL32" s="6">
        <v>43732</v>
      </c>
      <c r="AM32" s="6" t="s">
        <v>18</v>
      </c>
      <c r="AN32" s="3">
        <f>الجلالة!E31</f>
        <v>5858</v>
      </c>
      <c r="AO32" s="3">
        <f>الجلالة!I31</f>
        <v>3535</v>
      </c>
      <c r="AP32" s="3">
        <f>الجلالة!M31</f>
        <v>63383</v>
      </c>
      <c r="AR32" s="3">
        <f>الواحة1!E31</f>
        <v>6413</v>
      </c>
      <c r="AS32" s="3">
        <f>الواحة1!I31</f>
        <v>1336</v>
      </c>
      <c r="AT32" s="3">
        <f>الواحة1!M31</f>
        <v>2467</v>
      </c>
      <c r="AV32" s="3">
        <f>الواحة2!E31</f>
        <v>2367</v>
      </c>
      <c r="AW32" s="3">
        <f>الواحة2!I31</f>
        <v>1094</v>
      </c>
      <c r="AY32" s="3">
        <f>الكاب!E31</f>
        <v>2815</v>
      </c>
      <c r="AZ32" s="3">
        <f>الكاب!I31</f>
        <v>604</v>
      </c>
      <c r="BA32" s="3">
        <f>الكاب!M31</f>
        <v>8575</v>
      </c>
      <c r="BC32" s="5">
        <v>24</v>
      </c>
      <c r="BD32" s="6">
        <v>43732</v>
      </c>
      <c r="BE32" s="6" t="s">
        <v>18</v>
      </c>
      <c r="BF32" s="3">
        <f>الساحل!E31</f>
        <v>8490</v>
      </c>
      <c r="BG32" s="3">
        <f>الساحل!I31</f>
        <v>1679</v>
      </c>
      <c r="BH32" s="3">
        <f>الساحل!M31</f>
        <v>25104</v>
      </c>
      <c r="BJ32" s="3">
        <f>العامرية!E31</f>
        <v>7276</v>
      </c>
      <c r="BK32" s="22">
        <f>العامرية!I31</f>
        <v>1481</v>
      </c>
      <c r="BM32" s="3">
        <f>الضبعة7!E31</f>
        <v>256</v>
      </c>
      <c r="BN32" s="3">
        <f>الضبعة7!I31</f>
        <v>942</v>
      </c>
      <c r="BO32" s="3">
        <f>الضبعة7!M31</f>
        <v>12147</v>
      </c>
      <c r="BQ32" s="3">
        <f>الضبعة8!E31</f>
        <v>1449</v>
      </c>
      <c r="BR32" s="3">
        <f>الضبعة8!I31</f>
        <v>8627</v>
      </c>
      <c r="BT32" s="5">
        <v>24</v>
      </c>
      <c r="BU32" s="6">
        <v>43732</v>
      </c>
      <c r="BV32" s="6" t="s">
        <v>18</v>
      </c>
      <c r="BW32" s="3">
        <f>الصنافين1!E31</f>
        <v>11747</v>
      </c>
      <c r="BX32" s="3">
        <f>الصنافين1!I31</f>
        <v>1911</v>
      </c>
      <c r="BY32" s="3">
        <f>الصنافين1!M31</f>
        <v>52151</v>
      </c>
      <c r="CA32" s="3">
        <f>الصنافين2!E31</f>
        <v>11355</v>
      </c>
      <c r="CB32" s="3">
        <f>الصنافين2!I31</f>
        <v>2385</v>
      </c>
      <c r="CC32" s="3">
        <f>الصنافين2!M31</f>
        <v>46304</v>
      </c>
      <c r="CE32" s="3">
        <f>الخطاطبة1!E31</f>
        <v>9497</v>
      </c>
      <c r="CF32" s="3">
        <f>الخطاطبة1!I31</f>
        <v>1845</v>
      </c>
      <c r="CG32" s="3">
        <f>الخطاطبة1!M31</f>
        <v>34375</v>
      </c>
      <c r="CI32" s="3">
        <f>الخطاطبة2!E31</f>
        <v>7405</v>
      </c>
      <c r="CJ32" s="3">
        <f>الخطاطبة2!I31</f>
        <v>706</v>
      </c>
      <c r="CK32" s="3">
        <f>الخطاطبة2!M31</f>
        <v>24097</v>
      </c>
      <c r="CM32" s="5">
        <v>24</v>
      </c>
      <c r="CN32" s="6">
        <v>43732</v>
      </c>
      <c r="CO32" s="6" t="s">
        <v>18</v>
      </c>
      <c r="CP32" s="3">
        <f>السلام!E31</f>
        <v>41811</v>
      </c>
      <c r="CQ32" s="3">
        <f>السلام!I31</f>
        <v>20970</v>
      </c>
      <c r="CR32" s="3">
        <f>السلام!M31</f>
        <v>4336</v>
      </c>
      <c r="CT32" s="3">
        <f>النوبارية!E31</f>
        <v>4031</v>
      </c>
      <c r="CU32" s="3">
        <f>النوبارية!I31</f>
        <v>7843</v>
      </c>
      <c r="CV32" s="3">
        <f>النوبارية!M31</f>
        <v>1339</v>
      </c>
      <c r="CW32" s="3">
        <f>النوبارية!Q31</f>
        <v>16642</v>
      </c>
      <c r="CY32" s="3">
        <f>'ماستر 2'!E31</f>
        <v>7866</v>
      </c>
      <c r="CZ32" s="3">
        <f>'ماستر 2'!I31</f>
        <v>1587</v>
      </c>
      <c r="DB32" s="3">
        <f>اكتوبر1!E31</f>
        <v>39386</v>
      </c>
      <c r="DC32" s="3">
        <f>اكتوبر1!I31</f>
        <v>9298</v>
      </c>
      <c r="DE32" s="5">
        <v>24</v>
      </c>
      <c r="DF32" s="6">
        <v>43732</v>
      </c>
      <c r="DG32" s="6" t="s">
        <v>18</v>
      </c>
      <c r="DH32" s="3">
        <f>اكتوبر2!E31</f>
        <v>54019</v>
      </c>
      <c r="DI32" s="3">
        <f>اكتوبر2!I31</f>
        <v>12651</v>
      </c>
      <c r="DK32" s="3">
        <f>زايد1!E31</f>
        <v>29132</v>
      </c>
      <c r="DL32" s="3">
        <f>زايد1!I31</f>
        <v>9138</v>
      </c>
      <c r="DN32" s="3">
        <f>زايد2!E31</f>
        <v>33417</v>
      </c>
      <c r="DO32" s="3">
        <f>زايد2!I31</f>
        <v>10419</v>
      </c>
      <c r="DP32" s="77"/>
      <c r="DQ32" s="3">
        <f>'اكتوبر  3'!E31</f>
        <v>0</v>
      </c>
      <c r="DR32" s="3">
        <f>'اكتوبر  3'!I31</f>
        <v>0</v>
      </c>
      <c r="DS32" s="3">
        <f>'اكتوبر  3'!M31</f>
        <v>0</v>
      </c>
      <c r="DU32" s="3">
        <f>'الشهيد 1'!E31</f>
        <v>0</v>
      </c>
      <c r="DV32" s="3">
        <f>'الشهيد 1'!I31</f>
        <v>0</v>
      </c>
      <c r="DX32" s="5">
        <v>24</v>
      </c>
      <c r="DY32" s="6">
        <v>43732</v>
      </c>
      <c r="DZ32" s="6" t="s">
        <v>18</v>
      </c>
      <c r="EA32" s="3">
        <f>'الشهيد 2'!E31</f>
        <v>0</v>
      </c>
      <c r="EB32" s="3">
        <f>'الشهيد 2'!I31</f>
        <v>0</v>
      </c>
      <c r="ED32" s="3">
        <f>'وادي النطرون'!E31</f>
        <v>0</v>
      </c>
      <c r="EE32" s="3">
        <f>'وادي النطرون'!I31</f>
        <v>0</v>
      </c>
      <c r="EF32" s="3">
        <f>'وادي النطرون'!M31</f>
        <v>0</v>
      </c>
    </row>
    <row r="33" spans="1:136" ht="15.75" thickBot="1" x14ac:dyDescent="0.25">
      <c r="A33" s="5">
        <v>25</v>
      </c>
      <c r="B33" s="6">
        <v>43733</v>
      </c>
      <c r="C33" s="6" t="s">
        <v>12</v>
      </c>
      <c r="D33" s="3">
        <f>ماستر!E32</f>
        <v>20452</v>
      </c>
      <c r="E33" s="3">
        <f>ماستر!I32</f>
        <v>6610</v>
      </c>
      <c r="G33" s="3">
        <f>النخيل!E32</f>
        <v>30533</v>
      </c>
      <c r="H33" s="3">
        <f>النخيل!I32</f>
        <v>9263</v>
      </c>
      <c r="J33" s="3">
        <f>شبرا1!E32</f>
        <v>2557</v>
      </c>
      <c r="K33" s="3">
        <f>شبرا1!I32</f>
        <v>18751</v>
      </c>
      <c r="L33" s="3">
        <f>شبرا1!M32</f>
        <v>6416</v>
      </c>
      <c r="M33" s="3">
        <f>شبرا1!Q32</f>
        <v>3706</v>
      </c>
      <c r="O33" s="3">
        <f>شبرا2!E32</f>
        <v>0</v>
      </c>
      <c r="P33" s="3">
        <f>شبرا2!I32</f>
        <v>32725</v>
      </c>
      <c r="Q33" s="3">
        <f>شبرا2!M32</f>
        <v>9662</v>
      </c>
      <c r="S33" s="5">
        <v>25</v>
      </c>
      <c r="T33" s="6">
        <v>43733</v>
      </c>
      <c r="U33" s="6" t="s">
        <v>12</v>
      </c>
      <c r="V33" s="3">
        <f>شبرا3!E32</f>
        <v>3226</v>
      </c>
      <c r="W33" s="3">
        <f>شبرا3!I32</f>
        <v>21175</v>
      </c>
      <c r="X33" s="3">
        <f>شبرا3!M32</f>
        <v>6827</v>
      </c>
      <c r="Z33" s="3">
        <f>شبرا4!E32</f>
        <v>6329</v>
      </c>
      <c r="AA33" s="3">
        <f>شبرا4!I32</f>
        <v>16891</v>
      </c>
      <c r="AB33" s="3">
        <f>شبرا4!M32</f>
        <v>22599</v>
      </c>
      <c r="AD33" s="3">
        <f>شل1!E32</f>
        <v>38254</v>
      </c>
      <c r="AE33" s="3">
        <f>شل1!I32</f>
        <v>9278</v>
      </c>
      <c r="AG33" s="3">
        <f>شل2!E32</f>
        <v>36000</v>
      </c>
      <c r="AH33" s="3">
        <f>شل2!I32</f>
        <v>10800</v>
      </c>
      <c r="AI33" s="3">
        <f>شل2!M32</f>
        <v>42000</v>
      </c>
      <c r="AK33" s="5">
        <v>25</v>
      </c>
      <c r="AL33" s="6">
        <v>43733</v>
      </c>
      <c r="AM33" s="6" t="s">
        <v>12</v>
      </c>
      <c r="AN33" s="3">
        <f>الجلالة!E32</f>
        <v>6014</v>
      </c>
      <c r="AO33" s="3">
        <f>الجلالة!I32</f>
        <v>3444</v>
      </c>
      <c r="AP33" s="3">
        <f>الجلالة!M32</f>
        <v>68390</v>
      </c>
      <c r="AR33" s="3">
        <f>الواحة1!E32</f>
        <v>7819</v>
      </c>
      <c r="AS33" s="3">
        <f>الواحة1!I32</f>
        <v>2695</v>
      </c>
      <c r="AT33" s="3">
        <f>الواحة1!M32</f>
        <v>2880</v>
      </c>
      <c r="AV33" s="3">
        <f>الواحة2!E32</f>
        <v>3009</v>
      </c>
      <c r="AW33" s="3">
        <f>الواحة2!I32</f>
        <v>681</v>
      </c>
      <c r="AY33" s="3">
        <f>الكاب!E32</f>
        <v>2485</v>
      </c>
      <c r="AZ33" s="3">
        <f>الكاب!I32</f>
        <v>632</v>
      </c>
      <c r="BA33" s="3">
        <f>الكاب!M32</f>
        <v>7716</v>
      </c>
      <c r="BC33" s="5">
        <v>25</v>
      </c>
      <c r="BD33" s="6">
        <v>43733</v>
      </c>
      <c r="BE33" s="6" t="s">
        <v>12</v>
      </c>
      <c r="BF33" s="3">
        <f>الساحل!E32</f>
        <v>8742</v>
      </c>
      <c r="BG33" s="3">
        <f>الساحل!I32</f>
        <v>1889</v>
      </c>
      <c r="BH33" s="3">
        <f>الساحل!M32</f>
        <v>23396</v>
      </c>
      <c r="BJ33" s="3">
        <f>العامرية!E32</f>
        <v>10987</v>
      </c>
      <c r="BK33" s="22">
        <f>العامرية!I32</f>
        <v>1899</v>
      </c>
      <c r="BM33" s="3">
        <f>الضبعة7!E32</f>
        <v>194</v>
      </c>
      <c r="BN33" s="3">
        <f>الضبعة7!I32</f>
        <v>847</v>
      </c>
      <c r="BO33" s="3">
        <f>الضبعة7!M32</f>
        <v>5365</v>
      </c>
      <c r="BQ33" s="3">
        <f>الضبعة8!E32</f>
        <v>1344</v>
      </c>
      <c r="BR33" s="3">
        <f>الضبعة8!I32</f>
        <v>4269</v>
      </c>
      <c r="BT33" s="5">
        <v>25</v>
      </c>
      <c r="BU33" s="6">
        <v>43733</v>
      </c>
      <c r="BV33" s="6" t="s">
        <v>12</v>
      </c>
      <c r="BW33" s="3">
        <f>الصنافين1!E32</f>
        <v>12227</v>
      </c>
      <c r="BX33" s="3">
        <f>الصنافين1!I32</f>
        <v>2170</v>
      </c>
      <c r="BY33" s="3">
        <f>الصنافين1!M32</f>
        <v>63669</v>
      </c>
      <c r="CA33" s="3">
        <f>الصنافين2!E32</f>
        <v>14397</v>
      </c>
      <c r="CB33" s="3">
        <f>الصنافين2!I32</f>
        <v>3075</v>
      </c>
      <c r="CC33" s="3">
        <f>الصنافين2!M32</f>
        <v>59378</v>
      </c>
      <c r="CE33" s="3">
        <f>الخطاطبة1!E32</f>
        <v>9921</v>
      </c>
      <c r="CF33" s="3">
        <f>الخطاطبة1!I32</f>
        <v>1723</v>
      </c>
      <c r="CG33" s="3">
        <f>الخطاطبة1!M32</f>
        <v>27649</v>
      </c>
      <c r="CI33" s="3">
        <f>الخطاطبة2!E32</f>
        <v>7661</v>
      </c>
      <c r="CJ33" s="3">
        <f>الخطاطبة2!I32</f>
        <v>968</v>
      </c>
      <c r="CK33" s="3">
        <f>الخطاطبة2!M32</f>
        <v>27739</v>
      </c>
      <c r="CM33" s="5">
        <v>25</v>
      </c>
      <c r="CN33" s="6">
        <v>43733</v>
      </c>
      <c r="CO33" s="6" t="s">
        <v>12</v>
      </c>
      <c r="CP33" s="3">
        <f>السلام!E32</f>
        <v>42660</v>
      </c>
      <c r="CQ33" s="3">
        <f>السلام!I32</f>
        <v>20723</v>
      </c>
      <c r="CR33" s="3">
        <f>السلام!M32</f>
        <v>3719</v>
      </c>
      <c r="CT33" s="3">
        <f>النوبارية!E32</f>
        <v>3644</v>
      </c>
      <c r="CU33" s="3">
        <f>النوبارية!I32</f>
        <v>8089</v>
      </c>
      <c r="CV33" s="3">
        <f>النوبارية!M32</f>
        <v>1564</v>
      </c>
      <c r="CW33" s="3">
        <f>النوبارية!Q32</f>
        <v>15672</v>
      </c>
      <c r="CY33" s="3">
        <f>'ماستر 2'!E32</f>
        <v>8287</v>
      </c>
      <c r="CZ33" s="3">
        <f>'ماستر 2'!I32</f>
        <v>2632</v>
      </c>
      <c r="DB33" s="3">
        <f>اكتوبر1!E32</f>
        <v>37115</v>
      </c>
      <c r="DC33" s="3">
        <f>اكتوبر1!I32</f>
        <v>9725</v>
      </c>
      <c r="DE33" s="5">
        <v>25</v>
      </c>
      <c r="DF33" s="6">
        <v>43733</v>
      </c>
      <c r="DG33" s="6" t="s">
        <v>12</v>
      </c>
      <c r="DH33" s="3">
        <f>اكتوبر2!E32</f>
        <v>64785</v>
      </c>
      <c r="DI33" s="3">
        <f>اكتوبر2!I32</f>
        <v>14590</v>
      </c>
      <c r="DK33" s="3">
        <f>زايد1!E32</f>
        <v>29179</v>
      </c>
      <c r="DL33" s="3">
        <f>زايد1!I32</f>
        <v>9918</v>
      </c>
      <c r="DN33" s="3">
        <f>زايد2!E32</f>
        <v>34587</v>
      </c>
      <c r="DO33" s="3">
        <f>زايد2!I32</f>
        <v>11423</v>
      </c>
      <c r="DP33" s="77"/>
      <c r="DQ33" s="3">
        <f>'اكتوبر  3'!E32</f>
        <v>0</v>
      </c>
      <c r="DR33" s="3">
        <f>'اكتوبر  3'!I32</f>
        <v>0</v>
      </c>
      <c r="DS33" s="3">
        <f>'اكتوبر  3'!M32</f>
        <v>0</v>
      </c>
      <c r="DU33" s="3">
        <f>'الشهيد 1'!E32</f>
        <v>0</v>
      </c>
      <c r="DV33" s="3">
        <f>'الشهيد 1'!I32</f>
        <v>0</v>
      </c>
      <c r="DX33" s="5">
        <v>25</v>
      </c>
      <c r="DY33" s="6">
        <v>43733</v>
      </c>
      <c r="DZ33" s="6" t="s">
        <v>12</v>
      </c>
      <c r="EA33" s="3">
        <f>'الشهيد 2'!E32</f>
        <v>0</v>
      </c>
      <c r="EB33" s="3">
        <f>'الشهيد 2'!I32</f>
        <v>0</v>
      </c>
      <c r="ED33" s="3">
        <f>'وادي النطرون'!E32</f>
        <v>0</v>
      </c>
      <c r="EE33" s="3">
        <f>'وادي النطرون'!I32</f>
        <v>0</v>
      </c>
      <c r="EF33" s="3">
        <f>'وادي النطرون'!M32</f>
        <v>0</v>
      </c>
    </row>
    <row r="34" spans="1:136" ht="15.75" thickBot="1" x14ac:dyDescent="0.25">
      <c r="A34" s="5">
        <v>26</v>
      </c>
      <c r="B34" s="6">
        <v>43734</v>
      </c>
      <c r="C34" s="6" t="s">
        <v>13</v>
      </c>
      <c r="D34" s="3">
        <f>ماستر!E33</f>
        <v>24498</v>
      </c>
      <c r="E34" s="3">
        <f>ماستر!I33</f>
        <v>6989</v>
      </c>
      <c r="G34" s="3">
        <f>النخيل!E33</f>
        <v>30485</v>
      </c>
      <c r="H34" s="3">
        <f>النخيل!I33</f>
        <v>9588</v>
      </c>
      <c r="J34" s="3">
        <f>شبرا1!E33</f>
        <v>3031</v>
      </c>
      <c r="K34" s="3">
        <f>شبرا1!I33</f>
        <v>19808</v>
      </c>
      <c r="L34" s="3">
        <f>شبرا1!M33</f>
        <v>6969</v>
      </c>
      <c r="M34" s="3">
        <f>شبرا1!Q33</f>
        <v>6562</v>
      </c>
      <c r="O34" s="3">
        <f>شبرا2!E33</f>
        <v>0</v>
      </c>
      <c r="P34" s="3">
        <f>شبرا2!I33</f>
        <v>38764</v>
      </c>
      <c r="Q34" s="3">
        <f>شبرا2!M33</f>
        <v>10843</v>
      </c>
      <c r="S34" s="5">
        <v>26</v>
      </c>
      <c r="T34" s="6">
        <v>43734</v>
      </c>
      <c r="U34" s="6" t="s">
        <v>13</v>
      </c>
      <c r="V34" s="3">
        <f>شبرا3!E33</f>
        <v>2721</v>
      </c>
      <c r="W34" s="3">
        <f>شبرا3!I33</f>
        <v>21980</v>
      </c>
      <c r="X34" s="3">
        <f>شبرا3!M33</f>
        <v>6595</v>
      </c>
      <c r="Z34" s="3">
        <f>شبرا4!E33</f>
        <v>5452</v>
      </c>
      <c r="AA34" s="3">
        <f>شبرا4!I33</f>
        <v>17543</v>
      </c>
      <c r="AB34" s="3">
        <f>شبرا4!M33</f>
        <v>17280</v>
      </c>
      <c r="AD34" s="3">
        <f>شل1!E33</f>
        <v>32691</v>
      </c>
      <c r="AE34" s="3">
        <f>شل1!I33</f>
        <v>10539</v>
      </c>
      <c r="AG34" s="3">
        <f>شل2!E33</f>
        <v>38200</v>
      </c>
      <c r="AH34" s="3">
        <f>شل2!I33</f>
        <v>11400</v>
      </c>
      <c r="AI34" s="3">
        <f>شل2!M33</f>
        <v>39600</v>
      </c>
      <c r="AK34" s="5">
        <v>26</v>
      </c>
      <c r="AL34" s="6">
        <v>43734</v>
      </c>
      <c r="AM34" s="6" t="s">
        <v>13</v>
      </c>
      <c r="AN34" s="3">
        <f>الجلالة!E33</f>
        <v>7085</v>
      </c>
      <c r="AO34" s="3">
        <f>الجلالة!I33</f>
        <v>3745</v>
      </c>
      <c r="AP34" s="3">
        <f>الجلالة!M33</f>
        <v>67446</v>
      </c>
      <c r="AR34" s="3">
        <f>الواحة1!E33</f>
        <v>9248</v>
      </c>
      <c r="AS34" s="3">
        <f>الواحة1!I33</f>
        <v>3095</v>
      </c>
      <c r="AT34" s="3">
        <f>الواحة1!M33</f>
        <v>2775</v>
      </c>
      <c r="AV34" s="3">
        <f>الواحة2!E33</f>
        <v>2944</v>
      </c>
      <c r="AW34" s="3">
        <f>الواحة2!I33</f>
        <v>753</v>
      </c>
      <c r="AY34" s="3">
        <f>الكاب!E33</f>
        <v>2419</v>
      </c>
      <c r="AZ34" s="3">
        <f>الكاب!I33</f>
        <v>737</v>
      </c>
      <c r="BA34" s="3">
        <f>الكاب!M33</f>
        <v>6181</v>
      </c>
      <c r="BC34" s="5">
        <v>26</v>
      </c>
      <c r="BD34" s="6">
        <v>43734</v>
      </c>
      <c r="BE34" s="6" t="s">
        <v>13</v>
      </c>
      <c r="BF34" s="3">
        <f>الساحل!E33</f>
        <v>8813</v>
      </c>
      <c r="BG34" s="3">
        <f>الساحل!I33</f>
        <v>2380</v>
      </c>
      <c r="BH34" s="3">
        <f>الساحل!M33</f>
        <v>27955</v>
      </c>
      <c r="BJ34" s="3">
        <f>العامرية!E33</f>
        <v>8133</v>
      </c>
      <c r="BK34" s="22">
        <f>العامرية!I33</f>
        <v>1496</v>
      </c>
      <c r="BM34" s="3">
        <f>الضبعة7!E33</f>
        <v>282</v>
      </c>
      <c r="BN34" s="3">
        <f>الضبعة7!I33</f>
        <v>684</v>
      </c>
      <c r="BO34" s="3">
        <f>الضبعة7!M33</f>
        <v>3419</v>
      </c>
      <c r="BQ34" s="3">
        <f>الضبعة8!E33</f>
        <v>1383</v>
      </c>
      <c r="BR34" s="3">
        <f>الضبعة8!I33</f>
        <v>5826</v>
      </c>
      <c r="BT34" s="5">
        <v>26</v>
      </c>
      <c r="BU34" s="6">
        <v>43734</v>
      </c>
      <c r="BV34" s="6" t="s">
        <v>13</v>
      </c>
      <c r="BW34" s="3">
        <f>الصنافين1!E33</f>
        <v>14165</v>
      </c>
      <c r="BX34" s="3">
        <f>الصنافين1!I33</f>
        <v>2237</v>
      </c>
      <c r="BY34" s="3">
        <f>الصنافين1!M33</f>
        <v>54522</v>
      </c>
      <c r="CA34" s="3">
        <f>الصنافين2!E33</f>
        <v>16253</v>
      </c>
      <c r="CB34" s="3">
        <f>الصنافين2!I33</f>
        <v>3645</v>
      </c>
      <c r="CC34" s="3">
        <f>الصنافين2!M33</f>
        <v>50305</v>
      </c>
      <c r="CE34" s="3">
        <f>الخطاطبة1!E33</f>
        <v>10893</v>
      </c>
      <c r="CF34" s="3">
        <f>الخطاطبة1!I33</f>
        <v>1483</v>
      </c>
      <c r="CG34" s="3">
        <f>الخطاطبة1!M33</f>
        <v>29551</v>
      </c>
      <c r="CI34" s="3">
        <f>الخطاطبة2!E33</f>
        <v>8020</v>
      </c>
      <c r="CJ34" s="3">
        <f>الخطاطبة2!I33</f>
        <v>1261</v>
      </c>
      <c r="CK34" s="3">
        <f>الخطاطبة2!M33</f>
        <v>24170</v>
      </c>
      <c r="CM34" s="5">
        <v>26</v>
      </c>
      <c r="CN34" s="6">
        <v>43734</v>
      </c>
      <c r="CO34" s="6" t="s">
        <v>13</v>
      </c>
      <c r="CP34" s="3">
        <f>السلام!E33</f>
        <v>43018</v>
      </c>
      <c r="CQ34" s="3">
        <f>السلام!I33</f>
        <v>20340</v>
      </c>
      <c r="CR34" s="3">
        <f>السلام!M33</f>
        <v>4035</v>
      </c>
      <c r="CT34" s="3">
        <f>النوبارية!E33</f>
        <v>4209</v>
      </c>
      <c r="CU34" s="3">
        <f>النوبارية!I33</f>
        <v>8170</v>
      </c>
      <c r="CV34" s="3">
        <f>النوبارية!M33</f>
        <v>1707</v>
      </c>
      <c r="CW34" s="3">
        <f>النوبارية!Q33</f>
        <v>14635</v>
      </c>
      <c r="CY34" s="3">
        <f>'ماستر 2'!E33</f>
        <v>9356</v>
      </c>
      <c r="CZ34" s="3">
        <f>'ماستر 2'!I33</f>
        <v>2054</v>
      </c>
      <c r="DB34" s="3">
        <f>اكتوبر1!E33</f>
        <v>40946</v>
      </c>
      <c r="DC34" s="3">
        <f>اكتوبر1!I33</f>
        <v>10875</v>
      </c>
      <c r="DE34" s="5">
        <v>26</v>
      </c>
      <c r="DF34" s="6">
        <v>43734</v>
      </c>
      <c r="DG34" s="6" t="s">
        <v>13</v>
      </c>
      <c r="DH34" s="3">
        <f>اكتوبر2!E33</f>
        <v>62242</v>
      </c>
      <c r="DI34" s="3">
        <f>اكتوبر2!I33</f>
        <v>15603</v>
      </c>
      <c r="DK34" s="3">
        <f>زايد1!E33</f>
        <v>29179</v>
      </c>
      <c r="DL34" s="3">
        <f>زايد1!I33</f>
        <v>10905</v>
      </c>
      <c r="DN34" s="3">
        <f>زايد2!E33</f>
        <v>31591</v>
      </c>
      <c r="DO34" s="3">
        <f>زايد2!I33</f>
        <v>10817</v>
      </c>
      <c r="DP34" s="77"/>
      <c r="DQ34" s="3">
        <f>'اكتوبر  3'!E33</f>
        <v>0</v>
      </c>
      <c r="DR34" s="3">
        <f>'اكتوبر  3'!I33</f>
        <v>0</v>
      </c>
      <c r="DS34" s="3">
        <f>'اكتوبر  3'!M33</f>
        <v>0</v>
      </c>
      <c r="DU34" s="3">
        <f>'الشهيد 1'!E33</f>
        <v>0</v>
      </c>
      <c r="DV34" s="3">
        <f>'الشهيد 1'!I33</f>
        <v>0</v>
      </c>
      <c r="DX34" s="5">
        <v>26</v>
      </c>
      <c r="DY34" s="6">
        <v>43734</v>
      </c>
      <c r="DZ34" s="6" t="s">
        <v>13</v>
      </c>
      <c r="EA34" s="3">
        <f>'الشهيد 2'!E33</f>
        <v>0</v>
      </c>
      <c r="EB34" s="3">
        <f>'الشهيد 2'!I33</f>
        <v>0</v>
      </c>
      <c r="ED34" s="3">
        <f>'وادي النطرون'!E33</f>
        <v>0</v>
      </c>
      <c r="EE34" s="3">
        <f>'وادي النطرون'!I33</f>
        <v>0</v>
      </c>
      <c r="EF34" s="3">
        <f>'وادي النطرون'!M33</f>
        <v>0</v>
      </c>
    </row>
    <row r="35" spans="1:136" ht="15.75" thickBot="1" x14ac:dyDescent="0.25">
      <c r="A35" s="5">
        <v>27</v>
      </c>
      <c r="B35" s="6">
        <v>43735</v>
      </c>
      <c r="C35" s="6" t="s">
        <v>14</v>
      </c>
      <c r="D35" s="3">
        <f>ماستر!E34</f>
        <v>30126</v>
      </c>
      <c r="E35" s="3">
        <f>ماستر!I34</f>
        <v>14054</v>
      </c>
      <c r="G35" s="3">
        <f>النخيل!E34</f>
        <v>31282</v>
      </c>
      <c r="H35" s="3">
        <f>النخيل!I34</f>
        <v>10819</v>
      </c>
      <c r="J35" s="3">
        <f>شبرا1!E34</f>
        <v>2477</v>
      </c>
      <c r="K35" s="3">
        <f>شبرا1!I34</f>
        <v>18412</v>
      </c>
      <c r="L35" s="3">
        <f>شبرا1!M34</f>
        <v>7162</v>
      </c>
      <c r="M35" s="3">
        <f>شبرا1!Q34</f>
        <v>4882</v>
      </c>
      <c r="O35" s="3">
        <f>شبرا2!E34</f>
        <v>0</v>
      </c>
      <c r="P35" s="3">
        <f>شبرا2!I34</f>
        <v>44075</v>
      </c>
      <c r="Q35" s="3">
        <f>شبرا2!M34</f>
        <v>11678</v>
      </c>
      <c r="S35" s="5">
        <v>27</v>
      </c>
      <c r="T35" s="6">
        <v>43735</v>
      </c>
      <c r="U35" s="6" t="s">
        <v>14</v>
      </c>
      <c r="V35" s="3">
        <f>شبرا3!E34</f>
        <v>3246</v>
      </c>
      <c r="W35" s="3">
        <f>شبرا3!I34</f>
        <v>22542</v>
      </c>
      <c r="X35" s="3">
        <f>شبرا3!M34</f>
        <v>6559</v>
      </c>
      <c r="Z35" s="3">
        <f>شبرا4!E34</f>
        <v>7935</v>
      </c>
      <c r="AA35" s="3">
        <f>شبرا4!I34</f>
        <v>25038</v>
      </c>
      <c r="AB35" s="3">
        <f>شبرا4!M34</f>
        <v>20264</v>
      </c>
      <c r="AD35" s="3">
        <f>شل1!E34</f>
        <v>45979</v>
      </c>
      <c r="AE35" s="3">
        <f>شل1!I34</f>
        <v>14446</v>
      </c>
      <c r="AG35" s="3">
        <f>شل2!E34</f>
        <v>42613</v>
      </c>
      <c r="AH35" s="3">
        <f>شل2!I34</f>
        <v>13651</v>
      </c>
      <c r="AI35" s="3">
        <f>شل2!M34</f>
        <v>31964</v>
      </c>
      <c r="AK35" s="5">
        <v>27</v>
      </c>
      <c r="AL35" s="6">
        <v>43735</v>
      </c>
      <c r="AM35" s="6" t="s">
        <v>14</v>
      </c>
      <c r="AN35" s="3">
        <f>الجلالة!E34</f>
        <v>7730</v>
      </c>
      <c r="AO35" s="3">
        <f>الجلالة!I34</f>
        <v>4170</v>
      </c>
      <c r="AP35" s="3">
        <f>الجلالة!M34</f>
        <v>7083</v>
      </c>
      <c r="AR35" s="3">
        <f>الواحة1!E34</f>
        <v>12416</v>
      </c>
      <c r="AS35" s="3">
        <f>الواحة1!I34</f>
        <v>6119</v>
      </c>
      <c r="AT35" s="3">
        <f>الواحة1!M34</f>
        <v>3363</v>
      </c>
      <c r="AV35" s="3">
        <f>الواحة2!E34</f>
        <v>3369</v>
      </c>
      <c r="AW35" s="3">
        <f>الواحة2!I34</f>
        <v>909</v>
      </c>
      <c r="AY35" s="3">
        <f>الكاب!E34</f>
        <v>3538</v>
      </c>
      <c r="AZ35" s="3">
        <f>الكاب!I34</f>
        <v>898</v>
      </c>
      <c r="BA35" s="3">
        <f>الكاب!M34</f>
        <v>6426</v>
      </c>
      <c r="BC35" s="5">
        <v>27</v>
      </c>
      <c r="BD35" s="6">
        <v>43735</v>
      </c>
      <c r="BE35" s="6" t="s">
        <v>14</v>
      </c>
      <c r="BF35" s="3">
        <f>الساحل!E34</f>
        <v>10685</v>
      </c>
      <c r="BG35" s="3">
        <f>الساحل!I34</f>
        <v>3033</v>
      </c>
      <c r="BH35" s="3">
        <f>الساحل!M34</f>
        <v>26078</v>
      </c>
      <c r="BJ35" s="3">
        <f>العامرية!E34</f>
        <v>8426</v>
      </c>
      <c r="BK35" s="22">
        <f>العامرية!I34</f>
        <v>1789</v>
      </c>
      <c r="BM35" s="3">
        <f>الضبعة7!E34</f>
        <v>60</v>
      </c>
      <c r="BN35" s="3">
        <f>الضبعة7!I34</f>
        <v>638</v>
      </c>
      <c r="BO35" s="3">
        <f>الضبعة7!M34</f>
        <v>8789</v>
      </c>
      <c r="BQ35" s="3">
        <f>الضبعة8!E34</f>
        <v>1272</v>
      </c>
      <c r="BR35" s="3">
        <f>الضبعة8!I34</f>
        <v>4824</v>
      </c>
      <c r="BT35" s="5">
        <v>27</v>
      </c>
      <c r="BU35" s="6">
        <v>43735</v>
      </c>
      <c r="BV35" s="6" t="s">
        <v>14</v>
      </c>
      <c r="BW35" s="3">
        <f>الصنافين1!E34</f>
        <v>13516</v>
      </c>
      <c r="BX35" s="3">
        <f>الصنافين1!I34</f>
        <v>2102</v>
      </c>
      <c r="BY35" s="3">
        <f>الصنافين1!M34</f>
        <v>50022</v>
      </c>
      <c r="CA35" s="3">
        <f>الصنافين2!E34</f>
        <v>24861</v>
      </c>
      <c r="CB35" s="3">
        <f>الصنافين2!I34</f>
        <v>4952</v>
      </c>
      <c r="CC35" s="3">
        <f>الصنافين2!M34</f>
        <v>61115</v>
      </c>
      <c r="CE35" s="3">
        <f>الخطاطبة1!E34</f>
        <v>10774</v>
      </c>
      <c r="CF35" s="3">
        <f>الخطاطبة1!I34</f>
        <v>1781</v>
      </c>
      <c r="CG35" s="3">
        <f>الخطاطبة1!M34</f>
        <v>23919</v>
      </c>
      <c r="CI35" s="3">
        <f>الخطاطبة2!E34</f>
        <v>10102</v>
      </c>
      <c r="CJ35" s="3">
        <f>الخطاطبة2!I34</f>
        <v>1600</v>
      </c>
      <c r="CK35" s="3">
        <f>الخطاطبة2!M34</f>
        <v>23898</v>
      </c>
      <c r="CM35" s="5">
        <v>27</v>
      </c>
      <c r="CN35" s="6">
        <v>43735</v>
      </c>
      <c r="CO35" s="6" t="s">
        <v>14</v>
      </c>
      <c r="CP35" s="3">
        <f>السلام!E34</f>
        <v>38292</v>
      </c>
      <c r="CQ35" s="3">
        <f>السلام!I34</f>
        <v>20671</v>
      </c>
      <c r="CR35" s="3">
        <f>السلام!M34</f>
        <v>4495</v>
      </c>
      <c r="CT35" s="3">
        <f>النوبارية!E34</f>
        <v>4466</v>
      </c>
      <c r="CU35" s="3">
        <f>النوبارية!I34</f>
        <v>9677</v>
      </c>
      <c r="CV35" s="3">
        <f>النوبارية!M34</f>
        <v>1671</v>
      </c>
      <c r="CW35" s="3">
        <f>النوبارية!Q34</f>
        <v>14067</v>
      </c>
      <c r="CY35" s="3">
        <f>'ماستر 2'!E34</f>
        <v>9712</v>
      </c>
      <c r="CZ35" s="3">
        <f>'ماستر 2'!I34</f>
        <v>1942</v>
      </c>
      <c r="DB35" s="3">
        <f>اكتوبر1!E34</f>
        <v>40323</v>
      </c>
      <c r="DC35" s="3">
        <f>اكتوبر1!I34</f>
        <v>10296</v>
      </c>
      <c r="DE35" s="5">
        <v>27</v>
      </c>
      <c r="DF35" s="6">
        <v>43735</v>
      </c>
      <c r="DG35" s="6" t="s">
        <v>14</v>
      </c>
      <c r="DH35" s="3">
        <f>اكتوبر2!E34</f>
        <v>62358</v>
      </c>
      <c r="DI35" s="3">
        <f>اكتوبر2!I34</f>
        <v>15815</v>
      </c>
      <c r="DK35" s="3">
        <f>زايد1!E34</f>
        <v>33357</v>
      </c>
      <c r="DL35" s="3">
        <f>زايد1!I34</f>
        <v>12042</v>
      </c>
      <c r="DN35" s="3">
        <f>زايد2!E34</f>
        <v>35533</v>
      </c>
      <c r="DO35" s="3">
        <f>زايد2!I34</f>
        <v>13507</v>
      </c>
      <c r="DP35" s="77"/>
      <c r="DQ35" s="3">
        <f>'اكتوبر  3'!E34</f>
        <v>7425</v>
      </c>
      <c r="DR35" s="3">
        <f>'اكتوبر  3'!I34</f>
        <v>8104</v>
      </c>
      <c r="DS35" s="3">
        <f>'اكتوبر  3'!M34</f>
        <v>1309</v>
      </c>
      <c r="DU35" s="3">
        <f>'الشهيد 1'!E34</f>
        <v>0</v>
      </c>
      <c r="DV35" s="3">
        <f>'الشهيد 1'!I34</f>
        <v>0</v>
      </c>
      <c r="DX35" s="5">
        <v>27</v>
      </c>
      <c r="DY35" s="6">
        <v>43735</v>
      </c>
      <c r="DZ35" s="6" t="s">
        <v>14</v>
      </c>
      <c r="EA35" s="3">
        <f>'الشهيد 2'!E34</f>
        <v>0</v>
      </c>
      <c r="EB35" s="3">
        <f>'الشهيد 2'!I34</f>
        <v>0</v>
      </c>
      <c r="ED35" s="3">
        <f>'وادي النطرون'!E34</f>
        <v>0</v>
      </c>
      <c r="EE35" s="3">
        <f>'وادي النطرون'!I34</f>
        <v>0</v>
      </c>
      <c r="EF35" s="3">
        <f>'وادي النطرون'!M34</f>
        <v>0</v>
      </c>
    </row>
    <row r="36" spans="1:136" ht="15.75" thickBot="1" x14ac:dyDescent="0.25">
      <c r="A36" s="5">
        <v>28</v>
      </c>
      <c r="B36" s="6">
        <v>43736</v>
      </c>
      <c r="C36" s="6" t="s">
        <v>15</v>
      </c>
      <c r="D36" s="3">
        <f>ماستر!E35</f>
        <v>13832</v>
      </c>
      <c r="E36" s="3">
        <f>ماستر!I35</f>
        <v>6574</v>
      </c>
      <c r="G36" s="3">
        <f>النخيل!E35</f>
        <v>20465</v>
      </c>
      <c r="H36" s="3">
        <f>النخيل!I35</f>
        <v>7349</v>
      </c>
      <c r="J36" s="3">
        <f>شبرا1!E35</f>
        <v>2950</v>
      </c>
      <c r="K36" s="3">
        <f>شبرا1!I35</f>
        <v>14463</v>
      </c>
      <c r="L36" s="3">
        <f>شبرا1!M35</f>
        <v>6536</v>
      </c>
      <c r="M36" s="3">
        <f>شبرا1!Q35</f>
        <v>3276</v>
      </c>
      <c r="O36" s="3">
        <f>شبرا2!E35</f>
        <v>0</v>
      </c>
      <c r="P36" s="3">
        <f>شبرا2!I35</f>
        <v>26080</v>
      </c>
      <c r="Q36" s="3">
        <f>شبرا2!M35</f>
        <v>8497</v>
      </c>
      <c r="S36" s="5">
        <v>28</v>
      </c>
      <c r="T36" s="6">
        <v>43736</v>
      </c>
      <c r="U36" s="6" t="s">
        <v>15</v>
      </c>
      <c r="V36" s="3">
        <f>شبرا3!E35</f>
        <v>1051</v>
      </c>
      <c r="W36" s="3">
        <f>شبرا3!I35</f>
        <v>16030</v>
      </c>
      <c r="X36" s="3">
        <f>شبرا3!M35</f>
        <v>3030</v>
      </c>
      <c r="Z36" s="3">
        <f>شبرا4!E35</f>
        <v>4928</v>
      </c>
      <c r="AA36" s="3">
        <f>شبرا4!I35</f>
        <v>14658</v>
      </c>
      <c r="AB36" s="3">
        <f>شبرا4!M35</f>
        <v>12448</v>
      </c>
      <c r="AD36" s="3">
        <f>شل1!E35</f>
        <v>22957</v>
      </c>
      <c r="AE36" s="3">
        <f>شل1!I35</f>
        <v>6220</v>
      </c>
      <c r="AG36" s="3">
        <f>شل2!E35</f>
        <v>18022</v>
      </c>
      <c r="AH36" s="3">
        <f>شل2!I35</f>
        <v>6714</v>
      </c>
      <c r="AI36" s="3">
        <f>شل2!M35</f>
        <v>13946</v>
      </c>
      <c r="AK36" s="5">
        <v>28</v>
      </c>
      <c r="AL36" s="6">
        <v>43736</v>
      </c>
      <c r="AM36" s="6" t="s">
        <v>15</v>
      </c>
      <c r="AN36" s="3">
        <f>الجلالة!E35</f>
        <v>5010</v>
      </c>
      <c r="AO36" s="3">
        <f>الجلالة!I35</f>
        <v>2744</v>
      </c>
      <c r="AP36" s="3">
        <f>الجلالة!M35</f>
        <v>65828</v>
      </c>
      <c r="AR36" s="3">
        <f>الواحة1!E35</f>
        <v>8566</v>
      </c>
      <c r="AS36" s="3">
        <f>الواحة1!I35</f>
        <v>3497</v>
      </c>
      <c r="AT36" s="3">
        <f>الواحة1!M35</f>
        <v>1316</v>
      </c>
      <c r="AV36" s="3">
        <f>الواحة2!E35</f>
        <v>2146</v>
      </c>
      <c r="AW36" s="3">
        <f>الواحة2!I35</f>
        <v>767</v>
      </c>
      <c r="AY36" s="3">
        <f>الكاب!E35</f>
        <v>2413</v>
      </c>
      <c r="AZ36" s="3">
        <f>الكاب!I35</f>
        <v>479</v>
      </c>
      <c r="BA36" s="3">
        <f>الكاب!M35</f>
        <v>3978</v>
      </c>
      <c r="BC36" s="5">
        <v>28</v>
      </c>
      <c r="BD36" s="6">
        <v>43736</v>
      </c>
      <c r="BE36" s="6" t="s">
        <v>15</v>
      </c>
      <c r="BF36" s="3">
        <f>الساحل!E35</f>
        <v>6590</v>
      </c>
      <c r="BG36" s="3">
        <f>الساحل!I35</f>
        <v>1884</v>
      </c>
      <c r="BH36" s="3">
        <f>الساحل!M35</f>
        <v>17452</v>
      </c>
      <c r="BJ36" s="3">
        <f>العامرية!E35</f>
        <v>5172</v>
      </c>
      <c r="BK36" s="22">
        <f>العامرية!I35</f>
        <v>1113</v>
      </c>
      <c r="BM36" s="3">
        <f>الضبعة7!E35</f>
        <v>143</v>
      </c>
      <c r="BN36" s="3">
        <f>الضبعة7!I35</f>
        <v>885</v>
      </c>
      <c r="BO36" s="3">
        <f>الضبعة7!M35</f>
        <v>8329</v>
      </c>
      <c r="BQ36" s="3">
        <f>الضبعة8!E35</f>
        <v>1412</v>
      </c>
      <c r="BR36" s="3">
        <f>الضبعة8!I35</f>
        <v>2975</v>
      </c>
      <c r="BT36" s="5">
        <v>28</v>
      </c>
      <c r="BU36" s="6">
        <v>43736</v>
      </c>
      <c r="BV36" s="6" t="s">
        <v>15</v>
      </c>
      <c r="BW36" s="3">
        <f>الصنافين1!E35</f>
        <v>9748</v>
      </c>
      <c r="BX36" s="3">
        <f>الصنافين1!I35</f>
        <v>1548</v>
      </c>
      <c r="BY36" s="3">
        <f>الصنافين1!M35</f>
        <v>33318</v>
      </c>
      <c r="CA36" s="3">
        <f>الصنافين2!E35</f>
        <v>9897</v>
      </c>
      <c r="CB36" s="3">
        <f>الصنافين2!I35</f>
        <v>2125</v>
      </c>
      <c r="CC36" s="3">
        <f>الصنافين2!M35</f>
        <v>37636</v>
      </c>
      <c r="CE36" s="3">
        <f>الخطاطبة1!E35</f>
        <v>7575</v>
      </c>
      <c r="CF36" s="3">
        <f>الخطاطبة1!I35</f>
        <v>725</v>
      </c>
      <c r="CG36" s="3">
        <f>الخطاطبة1!M35</f>
        <v>21792</v>
      </c>
      <c r="CI36" s="3">
        <f>الخطاطبة2!E35</f>
        <v>5784</v>
      </c>
      <c r="CJ36" s="3">
        <f>الخطاطبة2!I35</f>
        <v>956</v>
      </c>
      <c r="CK36" s="3">
        <f>الخطاطبة2!M35</f>
        <v>15092</v>
      </c>
      <c r="CM36" s="5">
        <v>28</v>
      </c>
      <c r="CN36" s="6">
        <v>43736</v>
      </c>
      <c r="CO36" s="6" t="s">
        <v>15</v>
      </c>
      <c r="CP36" s="3">
        <f>السلام!E35</f>
        <v>29391</v>
      </c>
      <c r="CQ36" s="3">
        <f>السلام!I35</f>
        <v>16208</v>
      </c>
      <c r="CR36" s="3">
        <f>السلام!M35</f>
        <v>3029</v>
      </c>
      <c r="CT36" s="3">
        <f>النوبارية!E35</f>
        <v>2762</v>
      </c>
      <c r="CU36" s="3">
        <f>النوبارية!I35</f>
        <v>5986</v>
      </c>
      <c r="CV36" s="3">
        <f>النوبارية!M35</f>
        <v>1432</v>
      </c>
      <c r="CW36" s="3">
        <f>النوبارية!Q35</f>
        <v>11696</v>
      </c>
      <c r="CY36" s="3">
        <f>'ماستر 2'!E35</f>
        <v>3025</v>
      </c>
      <c r="CZ36" s="3">
        <f>'ماستر 2'!I35</f>
        <v>1501</v>
      </c>
      <c r="DB36" s="3">
        <f>اكتوبر1!E35</f>
        <v>26473</v>
      </c>
      <c r="DC36" s="3">
        <f>اكتوبر1!I35</f>
        <v>8025</v>
      </c>
      <c r="DE36" s="5">
        <v>28</v>
      </c>
      <c r="DF36" s="6">
        <v>43736</v>
      </c>
      <c r="DG36" s="6" t="s">
        <v>15</v>
      </c>
      <c r="DH36" s="3">
        <f>اكتوبر2!E35</f>
        <v>46570</v>
      </c>
      <c r="DI36" s="3">
        <f>اكتوبر2!I35</f>
        <v>14145</v>
      </c>
      <c r="DK36" s="3">
        <f>زايد1!E35</f>
        <v>20285</v>
      </c>
      <c r="DL36" s="3">
        <f>زايد1!I35</f>
        <v>8426</v>
      </c>
      <c r="DN36" s="3">
        <f>زايد2!E35</f>
        <v>26378</v>
      </c>
      <c r="DO36" s="3">
        <f>زايد2!I35</f>
        <v>10652</v>
      </c>
      <c r="DP36" s="77"/>
      <c r="DQ36" s="3">
        <f>'اكتوبر  3'!E35</f>
        <v>10359</v>
      </c>
      <c r="DR36" s="3">
        <f>'اكتوبر  3'!I35</f>
        <v>12526</v>
      </c>
      <c r="DS36" s="3">
        <f>'اكتوبر  3'!M35</f>
        <v>1147</v>
      </c>
      <c r="DU36" s="3">
        <f>'الشهيد 1'!E35</f>
        <v>0</v>
      </c>
      <c r="DV36" s="3">
        <f>'الشهيد 1'!I35</f>
        <v>0</v>
      </c>
      <c r="DX36" s="5">
        <v>28</v>
      </c>
      <c r="DY36" s="6">
        <v>43736</v>
      </c>
      <c r="DZ36" s="6" t="s">
        <v>15</v>
      </c>
      <c r="EA36" s="3">
        <f>'الشهيد 2'!E35</f>
        <v>0</v>
      </c>
      <c r="EB36" s="3">
        <f>'الشهيد 2'!I35</f>
        <v>0</v>
      </c>
      <c r="ED36" s="3">
        <f>'وادي النطرون'!E35</f>
        <v>0</v>
      </c>
      <c r="EE36" s="3">
        <f>'وادي النطرون'!I35</f>
        <v>0</v>
      </c>
      <c r="EF36" s="3">
        <f>'وادي النطرون'!M35</f>
        <v>0</v>
      </c>
    </row>
    <row r="37" spans="1:136" ht="15.75" thickBot="1" x14ac:dyDescent="0.25">
      <c r="A37" s="5">
        <v>29</v>
      </c>
      <c r="B37" s="6">
        <v>43737</v>
      </c>
      <c r="C37" s="6" t="s">
        <v>16</v>
      </c>
      <c r="D37" s="3">
        <f>ماستر!E36</f>
        <v>20371</v>
      </c>
      <c r="E37" s="3">
        <f>ماستر!I36</f>
        <v>6251</v>
      </c>
      <c r="G37" s="3">
        <f>النخيل!E36</f>
        <v>27025</v>
      </c>
      <c r="H37" s="3">
        <f>النخيل!I36</f>
        <v>9582</v>
      </c>
      <c r="J37" s="3">
        <f>شبرا1!E36</f>
        <v>3392</v>
      </c>
      <c r="K37" s="3">
        <f>شبرا1!I36</f>
        <v>24872</v>
      </c>
      <c r="L37" s="3">
        <f>شبرا1!M36</f>
        <v>7803</v>
      </c>
      <c r="M37" s="3">
        <f>شبرا1!Q36</f>
        <v>4886</v>
      </c>
      <c r="O37" s="3">
        <f>شبرا2!E36</f>
        <v>0</v>
      </c>
      <c r="P37" s="3">
        <f>شبرا2!I36</f>
        <v>31729</v>
      </c>
      <c r="Q37" s="3">
        <f>شبرا2!M36</f>
        <v>9188</v>
      </c>
      <c r="S37" s="5">
        <v>29</v>
      </c>
      <c r="T37" s="6">
        <v>43737</v>
      </c>
      <c r="U37" s="6" t="s">
        <v>16</v>
      </c>
      <c r="V37" s="3">
        <f>شبرا3!E36</f>
        <v>4556</v>
      </c>
      <c r="W37" s="3">
        <f>شبرا3!I36</f>
        <v>25290</v>
      </c>
      <c r="X37" s="3">
        <f>شبرا3!M36</f>
        <v>7671</v>
      </c>
      <c r="Z37" s="3">
        <f>شبرا4!E36</f>
        <v>6315</v>
      </c>
      <c r="AA37" s="3">
        <f>شبرا4!I36</f>
        <v>14958</v>
      </c>
      <c r="AB37" s="3">
        <f>شبرا4!M36</f>
        <v>21203</v>
      </c>
      <c r="AD37" s="3">
        <f>شل1!E36</f>
        <v>32931</v>
      </c>
      <c r="AE37" s="3">
        <f>شل1!I36</f>
        <v>8193</v>
      </c>
      <c r="AG37" s="3">
        <f>شل2!E36</f>
        <v>26570</v>
      </c>
      <c r="AH37" s="3">
        <f>شل2!I36</f>
        <v>9421</v>
      </c>
      <c r="AI37" s="3">
        <f>شل2!M36</f>
        <v>29417</v>
      </c>
      <c r="AK37" s="5">
        <v>29</v>
      </c>
      <c r="AL37" s="6">
        <v>43737</v>
      </c>
      <c r="AM37" s="6" t="s">
        <v>16</v>
      </c>
      <c r="AN37" s="3">
        <f>الجلالة!E36</f>
        <v>10255</v>
      </c>
      <c r="AO37" s="3">
        <f>الجلالة!I36</f>
        <v>9140</v>
      </c>
      <c r="AP37" s="3">
        <f>الجلالة!M36</f>
        <v>74770</v>
      </c>
      <c r="AR37" s="3">
        <f>الواحة1!E36</f>
        <v>6946</v>
      </c>
      <c r="AS37" s="3">
        <f>الواحة1!I36</f>
        <v>1933</v>
      </c>
      <c r="AT37" s="3">
        <f>الواحة1!M36</f>
        <v>1917</v>
      </c>
      <c r="AV37" s="3">
        <f>الواحة2!E36</f>
        <v>4320</v>
      </c>
      <c r="AW37" s="3">
        <f>الواحة2!I36</f>
        <v>2579</v>
      </c>
      <c r="AY37" s="3">
        <f>الكاب!E36</f>
        <v>3606</v>
      </c>
      <c r="AZ37" s="3">
        <f>الكاب!I36</f>
        <v>731</v>
      </c>
      <c r="BA37" s="3">
        <f>الكاب!M36</f>
        <v>6680</v>
      </c>
      <c r="BC37" s="5">
        <v>29</v>
      </c>
      <c r="BD37" s="6">
        <v>43737</v>
      </c>
      <c r="BE37" s="6" t="s">
        <v>16</v>
      </c>
      <c r="BF37" s="3">
        <f>الساحل!E36</f>
        <v>8845</v>
      </c>
      <c r="BG37" s="3">
        <f>الساحل!I36</f>
        <v>2066</v>
      </c>
      <c r="BH37" s="3">
        <f>الساحل!M36</f>
        <v>25788</v>
      </c>
      <c r="BJ37" s="3">
        <f>العامرية!E36</f>
        <v>7154</v>
      </c>
      <c r="BK37" s="22">
        <f>العامرية!I36</f>
        <v>1305</v>
      </c>
      <c r="BM37" s="3">
        <f>الضبعة7!E36</f>
        <v>211</v>
      </c>
      <c r="BN37" s="3">
        <f>الضبعة7!I36</f>
        <v>964</v>
      </c>
      <c r="BO37" s="3">
        <f>الضبعة7!M36</f>
        <v>8205</v>
      </c>
      <c r="BQ37" s="3">
        <f>الضبعة8!E36</f>
        <v>1306</v>
      </c>
      <c r="BR37" s="3">
        <f>الضبعة8!I36</f>
        <v>6470</v>
      </c>
      <c r="BT37" s="5">
        <v>29</v>
      </c>
      <c r="BU37" s="6">
        <v>43737</v>
      </c>
      <c r="BV37" s="6" t="s">
        <v>16</v>
      </c>
      <c r="BW37" s="3">
        <f>الصنافين1!E36</f>
        <v>16861</v>
      </c>
      <c r="BX37" s="3">
        <f>الصنافين1!I36</f>
        <v>2572</v>
      </c>
      <c r="BY37" s="3">
        <f>الصنافين1!M36</f>
        <v>71767</v>
      </c>
      <c r="CA37" s="3">
        <f>الصنافين2!E36</f>
        <v>13810</v>
      </c>
      <c r="CB37" s="3">
        <f>الصنافين2!I36</f>
        <v>2629</v>
      </c>
      <c r="CC37" s="3">
        <f>الصنافين2!M36</f>
        <v>52187</v>
      </c>
      <c r="CE37" s="3">
        <f>الخطاطبة1!E36</f>
        <v>12700</v>
      </c>
      <c r="CF37" s="3">
        <f>الخطاطبة1!I36</f>
        <v>1898</v>
      </c>
      <c r="CG37" s="3">
        <f>الخطاطبة1!M36</f>
        <v>22453</v>
      </c>
      <c r="CI37" s="3">
        <f>الخطاطبة2!E36</f>
        <v>7717</v>
      </c>
      <c r="CJ37" s="3">
        <f>الخطاطبة2!I36</f>
        <v>1807</v>
      </c>
      <c r="CK37" s="3">
        <f>الخطاطبة2!M36</f>
        <v>24374</v>
      </c>
      <c r="CM37" s="5">
        <v>29</v>
      </c>
      <c r="CN37" s="6">
        <v>43737</v>
      </c>
      <c r="CO37" s="6" t="s">
        <v>16</v>
      </c>
      <c r="CP37" s="3">
        <f>السلام!E36</f>
        <v>41087</v>
      </c>
      <c r="CQ37" s="3">
        <f>السلام!I36</f>
        <v>20714</v>
      </c>
      <c r="CR37" s="3">
        <f>السلام!M36</f>
        <v>3190</v>
      </c>
      <c r="CT37" s="3">
        <f>النوبارية!E36</f>
        <v>3992</v>
      </c>
      <c r="CU37" s="3">
        <f>النوبارية!I36</f>
        <v>7517</v>
      </c>
      <c r="CV37" s="3">
        <f>النوبارية!M36</f>
        <v>1740</v>
      </c>
      <c r="CW37" s="3">
        <f>النوبارية!Q36</f>
        <v>16989</v>
      </c>
      <c r="CY37" s="3">
        <f>'ماستر 2'!E36</f>
        <v>7705</v>
      </c>
      <c r="CZ37" s="3">
        <f>'ماستر 2'!I36</f>
        <v>1744</v>
      </c>
      <c r="DB37" s="3">
        <f>اكتوبر1!E36</f>
        <v>39917</v>
      </c>
      <c r="DC37" s="3">
        <f>اكتوبر1!I36</f>
        <v>11363</v>
      </c>
      <c r="DE37" s="5">
        <v>29</v>
      </c>
      <c r="DF37" s="6">
        <v>43737</v>
      </c>
      <c r="DG37" s="6" t="s">
        <v>16</v>
      </c>
      <c r="DH37" s="3">
        <f>اكتوبر2!E36</f>
        <v>63587</v>
      </c>
      <c r="DI37" s="3">
        <f>اكتوبر2!I36</f>
        <v>15953</v>
      </c>
      <c r="DK37" s="3">
        <f>زايد1!E36</f>
        <v>27195</v>
      </c>
      <c r="DL37" s="3">
        <f>زايد1!I36</f>
        <v>9485</v>
      </c>
      <c r="DN37" s="3">
        <f>زايد2!E36</f>
        <v>34978</v>
      </c>
      <c r="DO37" s="3">
        <f>زايد2!I36</f>
        <v>12216</v>
      </c>
      <c r="DP37" s="77"/>
      <c r="DQ37" s="3">
        <f>'اكتوبر  3'!E36</f>
        <v>19000</v>
      </c>
      <c r="DR37" s="3">
        <f>'اكتوبر  3'!I36</f>
        <v>19000</v>
      </c>
      <c r="DS37" s="3">
        <f>'اكتوبر  3'!M36</f>
        <v>1800</v>
      </c>
      <c r="DU37" s="3">
        <f>'الشهيد 1'!E36</f>
        <v>0</v>
      </c>
      <c r="DV37" s="3">
        <f>'الشهيد 1'!I36</f>
        <v>0</v>
      </c>
      <c r="DX37" s="5">
        <v>29</v>
      </c>
      <c r="DY37" s="6">
        <v>43737</v>
      </c>
      <c r="DZ37" s="6" t="s">
        <v>16</v>
      </c>
      <c r="EA37" s="3">
        <f>'الشهيد 2'!E36</f>
        <v>0</v>
      </c>
      <c r="EB37" s="3">
        <f>'الشهيد 2'!I36</f>
        <v>0</v>
      </c>
      <c r="ED37" s="3">
        <f>'وادي النطرون'!E36</f>
        <v>0</v>
      </c>
      <c r="EE37" s="3">
        <f>'وادي النطرون'!I36</f>
        <v>0</v>
      </c>
      <c r="EF37" s="3">
        <f>'وادي النطرون'!M36</f>
        <v>0</v>
      </c>
    </row>
    <row r="38" spans="1:136" ht="15.75" thickBot="1" x14ac:dyDescent="0.25">
      <c r="A38" s="5">
        <v>30</v>
      </c>
      <c r="B38" s="6">
        <v>43738</v>
      </c>
      <c r="C38" s="6" t="s">
        <v>17</v>
      </c>
      <c r="D38" s="3">
        <f>ماستر!E37</f>
        <v>18714</v>
      </c>
      <c r="E38" s="3">
        <f>ماستر!I37</f>
        <v>5433</v>
      </c>
      <c r="G38" s="3">
        <f>النخيل!E37</f>
        <v>28232</v>
      </c>
      <c r="H38" s="3">
        <f>النخيل!I37</f>
        <v>8755</v>
      </c>
      <c r="J38" s="3">
        <f>شبرا1!E37</f>
        <v>2284</v>
      </c>
      <c r="K38" s="3">
        <f>شبرا1!I37</f>
        <v>20429</v>
      </c>
      <c r="L38" s="3">
        <f>شبرا1!M37</f>
        <v>5993</v>
      </c>
      <c r="M38" s="3">
        <f>شبرا1!Q37</f>
        <v>3534</v>
      </c>
      <c r="O38" s="3">
        <f>شبرا2!E37</f>
        <v>0</v>
      </c>
      <c r="P38" s="3">
        <f>شبرا2!I37</f>
        <v>32188</v>
      </c>
      <c r="Q38" s="3">
        <f>شبرا2!M37</f>
        <v>9216</v>
      </c>
      <c r="S38" s="5">
        <v>30</v>
      </c>
      <c r="T38" s="6">
        <v>43738</v>
      </c>
      <c r="U38" s="6" t="s">
        <v>17</v>
      </c>
      <c r="V38" s="3">
        <f>شبرا3!E37</f>
        <v>3225</v>
      </c>
      <c r="W38" s="3">
        <f>شبرا3!I37</f>
        <v>22272</v>
      </c>
      <c r="X38" s="3">
        <f>شبرا3!M37</f>
        <v>9924</v>
      </c>
      <c r="Z38" s="3">
        <f>شبرا4!E37</f>
        <v>4597</v>
      </c>
      <c r="AA38" s="3">
        <f>شبرا4!I37</f>
        <v>12186</v>
      </c>
      <c r="AB38" s="3">
        <f>شبرا4!M37</f>
        <v>13039</v>
      </c>
      <c r="AD38" s="3">
        <f>شل1!E37</f>
        <v>34224</v>
      </c>
      <c r="AE38" s="3">
        <f>شل1!I37</f>
        <v>8999</v>
      </c>
      <c r="AG38" s="3">
        <f>شل2!E37</f>
        <v>36820</v>
      </c>
      <c r="AH38" s="3">
        <f>شل2!I37</f>
        <v>11494</v>
      </c>
      <c r="AI38" s="3">
        <f>شل2!M37</f>
        <v>35973</v>
      </c>
      <c r="AK38" s="5">
        <v>30</v>
      </c>
      <c r="AL38" s="6">
        <v>43738</v>
      </c>
      <c r="AM38" s="6" t="s">
        <v>17</v>
      </c>
      <c r="AN38" s="3">
        <f>الجلالة!E37</f>
        <v>6884</v>
      </c>
      <c r="AO38" s="3">
        <f>الجلالة!I37</f>
        <v>4569</v>
      </c>
      <c r="AP38" s="3">
        <f>الجلالة!M37</f>
        <v>72369</v>
      </c>
      <c r="AR38" s="3">
        <f>الواحة1!E37</f>
        <v>3809</v>
      </c>
      <c r="AS38" s="3">
        <f>الواحة1!I37</f>
        <v>1795</v>
      </c>
      <c r="AT38" s="3">
        <f>الواحة1!M37</f>
        <v>1992</v>
      </c>
      <c r="AV38" s="3">
        <f>الواحة2!E37</f>
        <v>3075</v>
      </c>
      <c r="AW38" s="3">
        <f>الواحة2!I37</f>
        <v>1534</v>
      </c>
      <c r="AY38" s="3">
        <f>الكاب!E37</f>
        <v>1714</v>
      </c>
      <c r="AZ38" s="3">
        <f>الكاب!I37</f>
        <v>298</v>
      </c>
      <c r="BA38" s="3">
        <f>الكاب!M37</f>
        <v>4049</v>
      </c>
      <c r="BC38" s="5">
        <v>30</v>
      </c>
      <c r="BD38" s="6">
        <v>43738</v>
      </c>
      <c r="BE38" s="6" t="s">
        <v>17</v>
      </c>
      <c r="BF38" s="3">
        <f>الساحل!E37</f>
        <v>8060</v>
      </c>
      <c r="BG38" s="3">
        <f>الساحل!I37</f>
        <v>1447</v>
      </c>
      <c r="BH38" s="3">
        <f>الساحل!M37</f>
        <v>24457</v>
      </c>
      <c r="BJ38" s="3">
        <f>العامرية!E37</f>
        <v>6717</v>
      </c>
      <c r="BK38" s="22">
        <f>العامرية!I37</f>
        <v>1606</v>
      </c>
      <c r="BM38" s="3">
        <f>الضبعة7!E37</f>
        <v>183</v>
      </c>
      <c r="BN38" s="3">
        <f>الضبعة7!I37</f>
        <v>680</v>
      </c>
      <c r="BO38" s="3">
        <f>الضبعة7!M37</f>
        <v>7232</v>
      </c>
      <c r="BQ38" s="3">
        <f>الضبعة8!E37</f>
        <v>1287</v>
      </c>
      <c r="BR38" s="3">
        <f>الضبعة8!I37</f>
        <v>5195</v>
      </c>
      <c r="BT38" s="5">
        <v>30</v>
      </c>
      <c r="BU38" s="6">
        <v>43738</v>
      </c>
      <c r="BV38" s="6" t="s">
        <v>17</v>
      </c>
      <c r="BW38" s="3">
        <f>الصنافين1!E37</f>
        <v>13946</v>
      </c>
      <c r="BX38" s="3">
        <f>الصنافين1!I37</f>
        <v>2445</v>
      </c>
      <c r="BY38" s="3">
        <f>الصنافين1!M37</f>
        <v>26542</v>
      </c>
      <c r="CA38" s="3">
        <f>الصنافين2!E37</f>
        <v>13743</v>
      </c>
      <c r="CB38" s="3">
        <f>الصنافين2!I37</f>
        <v>2975</v>
      </c>
      <c r="CC38" s="3">
        <f>الصنافين2!M37</f>
        <v>46981</v>
      </c>
      <c r="CE38" s="3">
        <f>الخطاطبة1!E37</f>
        <v>11097</v>
      </c>
      <c r="CF38" s="3">
        <f>الخطاطبة1!I37</f>
        <v>1372</v>
      </c>
      <c r="CG38" s="3">
        <f>الخطاطبة1!M37</f>
        <v>29054</v>
      </c>
      <c r="CI38" s="3">
        <f>الخطاطبة2!E37</f>
        <v>6845</v>
      </c>
      <c r="CJ38" s="3">
        <f>الخطاطبة2!I37</f>
        <v>1122</v>
      </c>
      <c r="CK38" s="3">
        <f>الخطاطبة2!M37</f>
        <v>26411</v>
      </c>
      <c r="CM38" s="5">
        <v>30</v>
      </c>
      <c r="CN38" s="6">
        <v>43738</v>
      </c>
      <c r="CO38" s="6" t="s">
        <v>17</v>
      </c>
      <c r="CP38" s="3">
        <f>السلام!E37</f>
        <v>41166</v>
      </c>
      <c r="CQ38" s="3">
        <f>السلام!I37</f>
        <v>19389</v>
      </c>
      <c r="CR38" s="3">
        <f>السلام!M37</f>
        <v>3025</v>
      </c>
      <c r="CT38" s="3">
        <f>النوبارية!E37</f>
        <v>3520</v>
      </c>
      <c r="CU38" s="3">
        <f>النوبارية!I37</f>
        <v>7942</v>
      </c>
      <c r="CV38" s="3">
        <f>النوبارية!M37</f>
        <v>1559</v>
      </c>
      <c r="CW38" s="3">
        <f>النوبارية!Q37</f>
        <v>15230</v>
      </c>
      <c r="CY38" s="3">
        <f>'ماستر 2'!E37</f>
        <v>8811</v>
      </c>
      <c r="CZ38" s="3">
        <f>'ماستر 2'!I37</f>
        <v>1908</v>
      </c>
      <c r="DB38" s="3">
        <f>اكتوبر1!E37</f>
        <v>36935</v>
      </c>
      <c r="DC38" s="3">
        <f>اكتوبر1!I37</f>
        <v>9256</v>
      </c>
      <c r="DE38" s="5">
        <v>30</v>
      </c>
      <c r="DF38" s="6">
        <v>43738</v>
      </c>
      <c r="DG38" s="6" t="s">
        <v>17</v>
      </c>
      <c r="DH38" s="3">
        <f>اكتوبر2!E37</f>
        <v>60550</v>
      </c>
      <c r="DI38" s="3">
        <f>اكتوبر2!I37</f>
        <v>13504</v>
      </c>
      <c r="DK38" s="3">
        <f>زايد1!E37</f>
        <v>31631</v>
      </c>
      <c r="DL38" s="3">
        <f>زايد1!I37</f>
        <v>10013</v>
      </c>
      <c r="DN38" s="3">
        <f>زايد2!E37</f>
        <v>31268</v>
      </c>
      <c r="DO38" s="3">
        <f>زايد2!I37</f>
        <v>9442</v>
      </c>
      <c r="DP38" s="77"/>
      <c r="DQ38" s="3">
        <f>'اكتوبر  3'!E37</f>
        <v>23097</v>
      </c>
      <c r="DR38" s="3">
        <f>'اكتوبر  3'!I37</f>
        <v>19334</v>
      </c>
      <c r="DS38" s="3">
        <f>'اكتوبر  3'!M37</f>
        <v>2377</v>
      </c>
      <c r="DU38" s="3">
        <f>'الشهيد 1'!E37</f>
        <v>0</v>
      </c>
      <c r="DV38" s="3">
        <f>'الشهيد 1'!I37</f>
        <v>0</v>
      </c>
      <c r="DX38" s="5">
        <v>30</v>
      </c>
      <c r="DY38" s="6">
        <v>43738</v>
      </c>
      <c r="DZ38" s="6" t="s">
        <v>17</v>
      </c>
      <c r="EA38" s="3">
        <f>'الشهيد 2'!E37</f>
        <v>0</v>
      </c>
      <c r="EB38" s="3">
        <f>'الشهيد 2'!I37</f>
        <v>0</v>
      </c>
      <c r="ED38" s="3">
        <f>'وادي النطرون'!E37</f>
        <v>0</v>
      </c>
      <c r="EE38" s="3">
        <f>'وادي النطرون'!I37</f>
        <v>0</v>
      </c>
      <c r="EF38" s="3">
        <f>'وادي النطرون'!M37</f>
        <v>0</v>
      </c>
    </row>
    <row r="39" spans="1:136" ht="15.75" thickBot="1" x14ac:dyDescent="0.25">
      <c r="A39" s="5">
        <v>31</v>
      </c>
      <c r="B39" s="6"/>
      <c r="C39" s="6" t="s">
        <v>18</v>
      </c>
      <c r="D39" s="3">
        <f>ماستر!E38</f>
        <v>0</v>
      </c>
      <c r="E39" s="3">
        <f>ماستر!I38</f>
        <v>0</v>
      </c>
      <c r="G39" s="3">
        <f>النخيل!E38</f>
        <v>0</v>
      </c>
      <c r="H39" s="3">
        <f>النخيل!I38</f>
        <v>0</v>
      </c>
      <c r="J39" s="3">
        <f>شبرا1!E38</f>
        <v>0</v>
      </c>
      <c r="K39" s="3">
        <f>شبرا1!I38</f>
        <v>0</v>
      </c>
      <c r="L39" s="3">
        <f>شبرا1!M38</f>
        <v>0</v>
      </c>
      <c r="M39" s="3">
        <f>شبرا1!Q38</f>
        <v>0</v>
      </c>
      <c r="O39" s="3">
        <f>شبرا2!E38</f>
        <v>0</v>
      </c>
      <c r="P39" s="3">
        <f>شبرا2!I38</f>
        <v>0</v>
      </c>
      <c r="Q39" s="3">
        <f>شبرا2!M38</f>
        <v>0</v>
      </c>
      <c r="S39" s="5">
        <v>31</v>
      </c>
      <c r="T39" s="6"/>
      <c r="U39" s="6" t="s">
        <v>18</v>
      </c>
      <c r="V39" s="3">
        <f>شبرا3!E38</f>
        <v>0</v>
      </c>
      <c r="W39" s="3">
        <f>شبرا3!I38</f>
        <v>0</v>
      </c>
      <c r="X39" s="3">
        <f>شبرا3!M38</f>
        <v>0</v>
      </c>
      <c r="Z39" s="3">
        <f>شبرا4!E38</f>
        <v>0</v>
      </c>
      <c r="AA39" s="3">
        <f>شبرا4!I38</f>
        <v>0</v>
      </c>
      <c r="AB39" s="3">
        <f>شبرا4!M38</f>
        <v>0</v>
      </c>
      <c r="AD39" s="3">
        <f>شل1!E38</f>
        <v>0</v>
      </c>
      <c r="AE39" s="3">
        <f>شل1!I38</f>
        <v>0</v>
      </c>
      <c r="AG39" s="3">
        <f>شل2!E38</f>
        <v>0</v>
      </c>
      <c r="AH39" s="3">
        <f>شل2!I38</f>
        <v>0</v>
      </c>
      <c r="AI39" s="3">
        <f>شل2!M38</f>
        <v>0</v>
      </c>
      <c r="AK39" s="5">
        <v>31</v>
      </c>
      <c r="AL39" s="6"/>
      <c r="AM39" s="6" t="s">
        <v>18</v>
      </c>
      <c r="AN39" s="3">
        <f>الجلالة!E38</f>
        <v>0</v>
      </c>
      <c r="AO39" s="3">
        <f>الجلالة!I38</f>
        <v>0</v>
      </c>
      <c r="AP39" s="3">
        <f>الجلالة!M38</f>
        <v>0</v>
      </c>
      <c r="AR39" s="3">
        <f>الواحة1!E38</f>
        <v>0</v>
      </c>
      <c r="AS39" s="3">
        <f>الواحة1!I38</f>
        <v>0</v>
      </c>
      <c r="AT39" s="3">
        <f>الواحة1!M38</f>
        <v>0</v>
      </c>
      <c r="AV39" s="3">
        <f>الواحة2!E38</f>
        <v>0</v>
      </c>
      <c r="AW39" s="3">
        <f>الواحة2!I38</f>
        <v>0</v>
      </c>
      <c r="AY39" s="3">
        <f>الكاب!E38</f>
        <v>0</v>
      </c>
      <c r="AZ39" s="3">
        <f>الكاب!I38</f>
        <v>0</v>
      </c>
      <c r="BA39" s="3">
        <f>الكاب!M38</f>
        <v>0</v>
      </c>
      <c r="BC39" s="5">
        <v>31</v>
      </c>
      <c r="BD39" s="6"/>
      <c r="BE39" s="6" t="s">
        <v>18</v>
      </c>
      <c r="BF39" s="3">
        <f>الساحل!E38</f>
        <v>0</v>
      </c>
      <c r="BG39" s="3">
        <f>الساحل!I38</f>
        <v>0</v>
      </c>
      <c r="BH39" s="3">
        <f>الساحل!M38</f>
        <v>0</v>
      </c>
      <c r="BJ39" s="3">
        <f>العامرية!E38</f>
        <v>0</v>
      </c>
      <c r="BK39" s="22">
        <f>العامرية!I38</f>
        <v>0</v>
      </c>
      <c r="BM39" s="3">
        <f>الضبعة7!E38</f>
        <v>0</v>
      </c>
      <c r="BN39" s="3">
        <f>الضبعة7!I38</f>
        <v>0</v>
      </c>
      <c r="BO39" s="3">
        <f>الضبعة7!M38</f>
        <v>0</v>
      </c>
      <c r="BQ39" s="3">
        <f>الضبعة8!E38</f>
        <v>0</v>
      </c>
      <c r="BR39" s="3">
        <f>الضبعة8!I38</f>
        <v>0</v>
      </c>
      <c r="BT39" s="5">
        <v>31</v>
      </c>
      <c r="BU39" s="6"/>
      <c r="BV39" s="6" t="s">
        <v>18</v>
      </c>
      <c r="BW39" s="3">
        <f>الصنافين1!E38</f>
        <v>0</v>
      </c>
      <c r="BX39" s="3">
        <f>الصنافين1!I38</f>
        <v>0</v>
      </c>
      <c r="BY39" s="3">
        <f>الصنافين1!M38</f>
        <v>0</v>
      </c>
      <c r="CA39" s="3">
        <f>الصنافين2!E38</f>
        <v>0</v>
      </c>
      <c r="CB39" s="3">
        <f>الصنافين2!I38</f>
        <v>0</v>
      </c>
      <c r="CC39" s="3">
        <f>الصنافين2!M38</f>
        <v>0</v>
      </c>
      <c r="CE39" s="3">
        <f>الخطاطبة1!E38</f>
        <v>0</v>
      </c>
      <c r="CF39" s="3">
        <f>الخطاطبة1!I38</f>
        <v>0</v>
      </c>
      <c r="CG39" s="3">
        <f>الخطاطبة1!M38</f>
        <v>0</v>
      </c>
      <c r="CI39" s="3">
        <f>الخطاطبة2!E38</f>
        <v>0</v>
      </c>
      <c r="CJ39" s="3">
        <f>الخطاطبة2!I38</f>
        <v>0</v>
      </c>
      <c r="CK39" s="3">
        <f>الخطاطبة2!M38</f>
        <v>0</v>
      </c>
      <c r="CM39" s="5">
        <v>31</v>
      </c>
      <c r="CN39" s="6"/>
      <c r="CO39" s="6" t="s">
        <v>18</v>
      </c>
      <c r="CP39" s="3">
        <f>السلام!E38</f>
        <v>0</v>
      </c>
      <c r="CQ39" s="3">
        <f>السلام!I38</f>
        <v>0</v>
      </c>
      <c r="CR39" s="3">
        <f>السلام!M38</f>
        <v>0</v>
      </c>
      <c r="CT39" s="3">
        <f>النوبارية!E38</f>
        <v>0</v>
      </c>
      <c r="CU39" s="3">
        <f>النوبارية!I38</f>
        <v>0</v>
      </c>
      <c r="CV39" s="3">
        <f>النوبارية!M38</f>
        <v>0</v>
      </c>
      <c r="CW39" s="3">
        <f>النوبارية!Q38</f>
        <v>0</v>
      </c>
      <c r="CY39" s="3">
        <f>'ماستر 2'!E38</f>
        <v>0</v>
      </c>
      <c r="CZ39" s="3">
        <f>'ماستر 2'!I38</f>
        <v>0</v>
      </c>
      <c r="DB39" s="3">
        <f>اكتوبر1!E38</f>
        <v>0</v>
      </c>
      <c r="DC39" s="3">
        <f>اكتوبر1!I38</f>
        <v>0</v>
      </c>
      <c r="DE39" s="5">
        <v>31</v>
      </c>
      <c r="DF39" s="6"/>
      <c r="DG39" s="6" t="s">
        <v>18</v>
      </c>
      <c r="DH39" s="3">
        <f>اكتوبر2!E38</f>
        <v>0</v>
      </c>
      <c r="DI39" s="3">
        <f>اكتوبر2!I38</f>
        <v>0</v>
      </c>
      <c r="DK39" s="3">
        <f>زايد1!E38</f>
        <v>0</v>
      </c>
      <c r="DL39" s="3">
        <f>زايد1!I38</f>
        <v>0</v>
      </c>
      <c r="DN39" s="3">
        <f>زايد2!E38</f>
        <v>0</v>
      </c>
      <c r="DO39" s="3">
        <f>زايد2!I38</f>
        <v>0</v>
      </c>
      <c r="DP39" s="77"/>
      <c r="DQ39" s="3">
        <f>'اكتوبر  3'!E38</f>
        <v>0</v>
      </c>
      <c r="DR39" s="3">
        <f>'اكتوبر  3'!I38</f>
        <v>0</v>
      </c>
      <c r="DS39" s="3">
        <f>'اكتوبر  3'!M38</f>
        <v>0</v>
      </c>
      <c r="DU39" s="3">
        <f>'الشهيد 1'!E38</f>
        <v>0</v>
      </c>
      <c r="DV39" s="3">
        <f>'الشهيد 1'!I38</f>
        <v>0</v>
      </c>
      <c r="DX39" s="5">
        <v>31</v>
      </c>
      <c r="DY39" s="6">
        <v>43739</v>
      </c>
      <c r="DZ39" s="6" t="s">
        <v>18</v>
      </c>
      <c r="EA39" s="3">
        <f>'الشهيد 2'!E38</f>
        <v>0</v>
      </c>
      <c r="EB39" s="3">
        <f>'الشهيد 2'!I38</f>
        <v>0</v>
      </c>
      <c r="ED39" s="3">
        <f>'وادي النطرون'!E38</f>
        <v>0</v>
      </c>
      <c r="EE39" s="3">
        <f>'وادي النطرون'!I38</f>
        <v>0</v>
      </c>
      <c r="EF39" s="3">
        <f>'وادي النطرون'!M38</f>
        <v>0</v>
      </c>
    </row>
    <row r="40" spans="1:136" ht="15.75" thickBot="1" x14ac:dyDescent="0.25">
      <c r="A40" s="99" t="s">
        <v>19</v>
      </c>
      <c r="B40" s="99"/>
      <c r="C40" s="99"/>
      <c r="D40" s="4">
        <f>SUM(D9:D39)</f>
        <v>704975</v>
      </c>
      <c r="E40" s="4">
        <f>SUM(E9:E39)</f>
        <v>231923</v>
      </c>
      <c r="G40" s="4">
        <f>SUM(G9:G39)</f>
        <v>884661</v>
      </c>
      <c r="H40" s="4">
        <f>SUM(H9:H39)</f>
        <v>283206</v>
      </c>
      <c r="J40" s="4">
        <f>SUM(J9:J39)</f>
        <v>93205</v>
      </c>
      <c r="K40" s="4">
        <f>SUM(K9:K39)</f>
        <v>655443</v>
      </c>
      <c r="L40" s="4">
        <f>SUM(L9:L39)</f>
        <v>219483</v>
      </c>
      <c r="M40" s="4">
        <f>SUM(M9:M39)</f>
        <v>125895</v>
      </c>
      <c r="O40" s="4">
        <f>SUM(O9:O39)</f>
        <v>0</v>
      </c>
      <c r="P40" s="4">
        <f>SUM(P9:P39)</f>
        <v>1108205</v>
      </c>
      <c r="Q40" s="4">
        <f>SUM(Q9:Q39)</f>
        <v>313100</v>
      </c>
      <c r="S40" s="99" t="s">
        <v>19</v>
      </c>
      <c r="T40" s="99"/>
      <c r="U40" s="99"/>
      <c r="V40" s="4">
        <f>SUM(V9:V39)</f>
        <v>118551</v>
      </c>
      <c r="W40" s="4">
        <f>SUM(W9:W39)</f>
        <v>749932</v>
      </c>
      <c r="X40" s="4">
        <f>SUM(X9:X39)</f>
        <v>232178</v>
      </c>
      <c r="Z40" s="4">
        <f>SUM(Z9:Z39)</f>
        <v>206790</v>
      </c>
      <c r="AA40" s="4">
        <f>SUM(AA9:AA39)</f>
        <v>563516</v>
      </c>
      <c r="AB40" s="4">
        <f>SUM(AB9:AB39)</f>
        <v>565969</v>
      </c>
      <c r="AD40" s="4">
        <f>SUM(AD9:AD39)</f>
        <v>1216063</v>
      </c>
      <c r="AE40" s="4">
        <f>SUM(AE9:AE39)</f>
        <v>325327</v>
      </c>
      <c r="AG40" s="4">
        <f>SUM(AG9:AG39)</f>
        <v>1096553</v>
      </c>
      <c r="AH40" s="4">
        <f>SUM(AH9:AH39)</f>
        <v>332430</v>
      </c>
      <c r="AI40" s="4">
        <f>SUM(AI9:AI39)</f>
        <v>956630</v>
      </c>
      <c r="AK40" s="62" t="s">
        <v>19</v>
      </c>
      <c r="AL40" s="62"/>
      <c r="AM40" s="62"/>
      <c r="AN40" s="4">
        <f>SUM(AN9:AN39)</f>
        <v>244155</v>
      </c>
      <c r="AO40" s="4">
        <f>SUM(AO9:AO39)</f>
        <v>137440</v>
      </c>
      <c r="AP40" s="4">
        <f>SUM(AP9:AP39)</f>
        <v>1692900</v>
      </c>
      <c r="AR40" s="4">
        <f>SUM(AR9:AR39)</f>
        <v>299104</v>
      </c>
      <c r="AS40" s="4">
        <f>SUM(AS9:AS39)</f>
        <v>103809</v>
      </c>
      <c r="AT40" s="4">
        <f>SUM(AT9:AT39)</f>
        <v>96448</v>
      </c>
      <c r="AV40" s="4">
        <f>SUM(AV9:AV39)</f>
        <v>108419</v>
      </c>
      <c r="AW40" s="4">
        <f>SUM(AW9:AW39)</f>
        <v>42444</v>
      </c>
      <c r="AY40" s="4">
        <f>SUM(AY9:AY39)</f>
        <v>99642</v>
      </c>
      <c r="AZ40" s="4">
        <f>SUM(AZ9:AZ39)</f>
        <v>28617</v>
      </c>
      <c r="BA40" s="4">
        <f>SUM(BA9:BA39)</f>
        <v>201291</v>
      </c>
      <c r="BC40" s="99" t="s">
        <v>19</v>
      </c>
      <c r="BD40" s="99"/>
      <c r="BE40" s="99"/>
      <c r="BF40" s="4">
        <f>SUM(BF9:BF39)</f>
        <v>470218</v>
      </c>
      <c r="BG40" s="4">
        <f>SUM(BG9:BG39)</f>
        <v>133734</v>
      </c>
      <c r="BH40" s="4">
        <f>SUM(BH9:BH39)</f>
        <v>710829</v>
      </c>
      <c r="BJ40" s="4">
        <f>SUM(BJ9:BJ39)</f>
        <v>239325</v>
      </c>
      <c r="BK40" s="21">
        <f>SUM(BK9:BK39)</f>
        <v>53633</v>
      </c>
      <c r="BM40" s="4">
        <f>SUM(BM8:BM39)</f>
        <v>12381</v>
      </c>
      <c r="BN40" s="4">
        <f>SUM(BN9:BN39)</f>
        <v>49678</v>
      </c>
      <c r="BO40" s="4">
        <f>SUM(BO9:BO39)</f>
        <v>267827</v>
      </c>
      <c r="BQ40" s="4">
        <f>SUM(BQ9:BQ39)</f>
        <v>89191</v>
      </c>
      <c r="BR40" s="4">
        <f>SUM(BR9:BR39)</f>
        <v>149527</v>
      </c>
      <c r="BT40" s="99" t="s">
        <v>19</v>
      </c>
      <c r="BU40" s="99"/>
      <c r="BV40" s="99"/>
      <c r="BW40" s="4">
        <f>SUM(BW9:BW39)</f>
        <v>422733</v>
      </c>
      <c r="BX40" s="4">
        <f>SUM(BX9:BX39)</f>
        <v>78901</v>
      </c>
      <c r="BY40" s="4">
        <f>SUM(BY9:BY39)</f>
        <v>1576195</v>
      </c>
      <c r="CA40" s="4">
        <f>SUM(CA9:CA39)</f>
        <v>488123</v>
      </c>
      <c r="CB40" s="4">
        <f>SUM(CB9:CB39)</f>
        <v>99705</v>
      </c>
      <c r="CC40" s="4">
        <f>SUM(CC9:CC39)</f>
        <v>1467984</v>
      </c>
      <c r="CD40" t="s">
        <v>86</v>
      </c>
      <c r="CE40" s="4">
        <f>SUM(CE9:CE39)</f>
        <v>318541</v>
      </c>
      <c r="CF40" s="4">
        <f>SUM(CF9:CF39)</f>
        <v>51568</v>
      </c>
      <c r="CG40" s="4">
        <f>SUM(CG9:CG39)</f>
        <v>777124</v>
      </c>
      <c r="CI40" s="4">
        <f>SUM(CI9:CI39)</f>
        <v>254825</v>
      </c>
      <c r="CJ40" s="4">
        <f>SUM(CJ9:CJ39)</f>
        <v>42422</v>
      </c>
      <c r="CK40" s="4">
        <f>SUM(CK9:CK39)</f>
        <v>713876</v>
      </c>
      <c r="CM40" s="99" t="s">
        <v>19</v>
      </c>
      <c r="CN40" s="99"/>
      <c r="CO40" s="99"/>
      <c r="CP40" s="4">
        <f>SUM(CP9:CP39)</f>
        <v>1159731</v>
      </c>
      <c r="CQ40" s="4">
        <f>SUM(CQ9:CQ39)</f>
        <v>613737</v>
      </c>
      <c r="CR40" s="4">
        <f>SUM(CR9:CR39)</f>
        <v>105005</v>
      </c>
      <c r="CT40" s="4">
        <f>SUM(CT9:CT39)</f>
        <v>119368</v>
      </c>
      <c r="CU40" s="4">
        <f>SUM(CU9:CU39)</f>
        <v>263885</v>
      </c>
      <c r="CV40" s="4">
        <f>SUM(CV9:CV39)</f>
        <v>51498</v>
      </c>
      <c r="CW40" s="4">
        <f>SUM(CW9:CW39)</f>
        <v>456122</v>
      </c>
      <c r="CY40" s="3">
        <f>'ماستر 2'!E39</f>
        <v>228181</v>
      </c>
      <c r="CZ40" s="4">
        <f>SUM(CZ9:CZ39)</f>
        <v>58778</v>
      </c>
      <c r="DB40" s="3">
        <f>اكتوبر1!E39</f>
        <v>1102325</v>
      </c>
      <c r="DC40" s="3">
        <f>اكتوبر1!I39</f>
        <v>292167</v>
      </c>
      <c r="DE40" s="99" t="s">
        <v>19</v>
      </c>
      <c r="DF40" s="99"/>
      <c r="DG40" s="99"/>
      <c r="DH40" s="3">
        <f>اكتوبر2!E39</f>
        <v>1816684</v>
      </c>
      <c r="DI40" s="3">
        <f>اكتوبر2!I39</f>
        <v>417858</v>
      </c>
      <c r="DK40" s="3">
        <f>زايد1!E39</f>
        <v>860421</v>
      </c>
      <c r="DL40" s="3">
        <f>زايد1!I39</f>
        <v>312730</v>
      </c>
      <c r="DN40" s="3">
        <f>زايد2!E39</f>
        <v>941760</v>
      </c>
      <c r="DO40" s="4">
        <f>SUM(DO9:DO39)</f>
        <v>317190</v>
      </c>
      <c r="DP40" s="96"/>
      <c r="DQ40" s="3">
        <f>SUM(DQ9:DQ39)</f>
        <v>59881</v>
      </c>
      <c r="DR40" s="3">
        <f>SUM(DR9:DR39)</f>
        <v>58964</v>
      </c>
      <c r="DS40" s="3">
        <f>SUM(DS9:DS39)</f>
        <v>6633</v>
      </c>
      <c r="DU40" s="3">
        <f>SUM(DU9:DU39)</f>
        <v>0</v>
      </c>
      <c r="DV40" s="3">
        <f>SUM(DV9:DV39)</f>
        <v>0</v>
      </c>
      <c r="DX40" s="99" t="s">
        <v>19</v>
      </c>
      <c r="DY40" s="99"/>
      <c r="DZ40" s="99"/>
      <c r="EA40" s="3">
        <f>SUM(EA9:EA39)</f>
        <v>0</v>
      </c>
      <c r="EB40" s="3">
        <f>SUM(EB9:EB39)</f>
        <v>0</v>
      </c>
      <c r="ED40" s="4">
        <f>SUM(ED9:ED39)</f>
        <v>0</v>
      </c>
      <c r="EE40" s="4">
        <f>SUM(EE9:EE39)</f>
        <v>0</v>
      </c>
      <c r="EF40" s="4">
        <f>SUM(EF9:EF39)</f>
        <v>0</v>
      </c>
    </row>
    <row r="41" spans="1:136" ht="15.75" hidden="1" thickBot="1" x14ac:dyDescent="0.25">
      <c r="BK41" s="27"/>
      <c r="CY41" s="3">
        <f>'ماستر 2'!E40</f>
        <v>0</v>
      </c>
    </row>
    <row r="42" spans="1:136" ht="15.75" hidden="1" thickBot="1" x14ac:dyDescent="0.3">
      <c r="A42" s="105" t="s">
        <v>43</v>
      </c>
      <c r="B42" s="106"/>
      <c r="C42" s="107"/>
      <c r="D42" s="15">
        <f>D8+D9+D10+D11+D12+D13+D14</f>
        <v>188870</v>
      </c>
      <c r="E42" s="15">
        <f>E8+E9+E10+E11+E12+E13+E14</f>
        <v>65809</v>
      </c>
      <c r="G42" s="15">
        <f>G8+G9+G10+G11+G12+G13+G14</f>
        <v>193403</v>
      </c>
      <c r="H42" s="15">
        <f>H8+H9+H10+H11+H12+H13+H14</f>
        <v>63287</v>
      </c>
      <c r="J42" s="15">
        <f>J8+J9+J10+J11+J12+J13+J14</f>
        <v>20354</v>
      </c>
      <c r="K42" s="15">
        <f>K8+K9+K10+K11+K12+K13+K14</f>
        <v>134952</v>
      </c>
      <c r="L42" s="15">
        <f>L8+L9+L10+L11+L12+L13+L14</f>
        <v>45194</v>
      </c>
      <c r="M42" s="15">
        <f>M8+M9+M10+M11+M12+M13+M14</f>
        <v>23684</v>
      </c>
      <c r="O42" s="15">
        <f>O8+O9+O10+O11+O12+O13+O14</f>
        <v>0</v>
      </c>
      <c r="P42" s="15">
        <f>P8+P9+P10+P11+P12+P13+P14</f>
        <v>265255</v>
      </c>
      <c r="Q42" s="15">
        <f>Q8+Q9+Q10+Q11+Q12+Q13+Q14</f>
        <v>83463</v>
      </c>
      <c r="S42" s="104" t="s">
        <v>43</v>
      </c>
      <c r="T42" s="104"/>
      <c r="U42" s="104"/>
      <c r="V42" s="15">
        <f>V8+V9+V10+V11+V12+V13+V14</f>
        <v>28139</v>
      </c>
      <c r="W42" s="15">
        <f>W8+W9+W10+W11+W12+W13+W14</f>
        <v>201802</v>
      </c>
      <c r="X42" s="15">
        <f>X8+X9+X10+X11+X12+X13+X14</f>
        <v>54516</v>
      </c>
      <c r="Z42" s="15">
        <f>Z8+Z9+Z10+Z11+Z12+Z13+Z14</f>
        <v>44020</v>
      </c>
      <c r="AA42" s="15">
        <f>AA8+AA9+AA10+AA11+AA12+AA13+AA14</f>
        <v>139933</v>
      </c>
      <c r="AB42" s="15">
        <f>AB8+AB9+AB10+AB11+AB12+AB13+AB14</f>
        <v>120528</v>
      </c>
      <c r="AD42" s="15">
        <f>AD8+AD9+AD10+AD11+AD12+AD13+AD14</f>
        <v>318765</v>
      </c>
      <c r="AE42" s="15">
        <f>AE8+AE9+AE10+AE11+AE12+AE13+AE14</f>
        <v>68807</v>
      </c>
      <c r="AG42" s="15">
        <f>AG8+AG9+AG10+AG11+AG12+AG13+AG14</f>
        <v>289261</v>
      </c>
      <c r="AH42" s="15">
        <f>AH8+AH9+AH10+AH11+AH12+AH13+AH14</f>
        <v>96060</v>
      </c>
      <c r="AI42" s="15">
        <f>AI8+AI9+AI10+AI11+AI12+AI13+AI14</f>
        <v>198568</v>
      </c>
      <c r="AK42" s="63" t="s">
        <v>43</v>
      </c>
      <c r="AL42" s="63"/>
      <c r="AM42" s="63"/>
      <c r="AN42" s="15">
        <f>AN8+AN9+AN10+AN11+AN12+AN13+AN14</f>
        <v>58303</v>
      </c>
      <c r="AO42" s="15">
        <f>AO8+AO9+AO10+AO11+AO12+AO13+AO14</f>
        <v>28538</v>
      </c>
      <c r="AP42" s="15">
        <f>AP8+AP9+AP10+AP11+AP12+AP13+AP14</f>
        <v>374220</v>
      </c>
      <c r="AR42" s="15">
        <f>AR8+AR9+AR10+AR11+AR12+AR13+AR14</f>
        <v>92000</v>
      </c>
      <c r="AS42" s="15">
        <f>AS8+AS9+AS10+AS11+AS12+AS13+AS14</f>
        <v>23814</v>
      </c>
      <c r="AT42" s="15">
        <f>AT8+AT9+AT10+AT11+AT12+AT13+AT14</f>
        <v>111555</v>
      </c>
      <c r="AV42" s="15">
        <f>AV8+AV9+AV10+AV11+AV12+AV13+AV14</f>
        <v>28042</v>
      </c>
      <c r="AW42" s="15">
        <f>AW8+AW9+AW10+AW11+AW12+AW13+AW14</f>
        <v>8985</v>
      </c>
      <c r="AY42" s="15">
        <f>AY8+AY9+AY10+AY11+AY12+AY13+AY14</f>
        <v>25797</v>
      </c>
      <c r="AZ42" s="15">
        <f>AZ8+AZ9+AZ10+AZ11+AZ12+AZ13+AZ14</f>
        <v>7574</v>
      </c>
      <c r="BA42" s="15">
        <f>BA8+BA9+BA10+BA11+BA12+BA13+BA14</f>
        <v>44578</v>
      </c>
      <c r="BC42" s="103" t="s">
        <v>43</v>
      </c>
      <c r="BD42" s="103"/>
      <c r="BE42" s="103"/>
      <c r="BF42" s="15">
        <f>BF8+BF9+BF10+BF11+BF12+BF13+BF14</f>
        <v>144907</v>
      </c>
      <c r="BG42" s="15">
        <f>BG8+BG9+BG10+BG11+BG12+BG13+BG14</f>
        <v>48823</v>
      </c>
      <c r="BH42" s="15">
        <f>BH8+BH9+BH10+BH11+BH12+BH13+BH14</f>
        <v>153874</v>
      </c>
      <c r="BJ42" s="15">
        <f>BJ8+BJ9+BJ10+BJ11+BJ12+BJ13+BJ14</f>
        <v>52922</v>
      </c>
      <c r="BK42" s="15">
        <f>BK8+BK9+BK10+BK11+BK12+BK13+BK14</f>
        <v>11526</v>
      </c>
      <c r="BM42" s="15">
        <f>BM8+BM9+BM10+BM11+BM12+BM13+BM14</f>
        <v>2187</v>
      </c>
      <c r="BN42" s="15">
        <f>BN8+BN9+BN10+BN11+BN12+BN13+BN14</f>
        <v>50743</v>
      </c>
      <c r="BO42" s="15">
        <f>BO8+BO9+BO10+BO11+BO12+BO13+BO14</f>
        <v>55761</v>
      </c>
      <c r="BQ42" s="15">
        <f>BQ8+BQ9+BQ10+BQ11+BQ12+BQ13+BQ14</f>
        <v>28960</v>
      </c>
      <c r="BR42" s="15">
        <f>BR8+BR9+BR10+BR11+BR12+BR13+BR14</f>
        <v>26948</v>
      </c>
      <c r="BT42" s="103" t="s">
        <v>43</v>
      </c>
      <c r="BU42" s="103"/>
      <c r="BV42" s="103"/>
      <c r="BW42" s="15">
        <f>BW8+BW9+BW10+BW11+BW12+BW13+BW14</f>
        <v>92478</v>
      </c>
      <c r="BX42" s="15">
        <f>BX8+BX9+BX10+BX11+BX12+BX13+BX14</f>
        <v>15692</v>
      </c>
      <c r="BY42" s="15">
        <f>BY8+BY9+BY10+BY11+BY12+BY13+BY14</f>
        <v>325994</v>
      </c>
      <c r="CA42" s="15">
        <f>CA8+CA9+CA10+CA11+CA12+CA13+CA14</f>
        <v>108510</v>
      </c>
      <c r="CB42" s="15">
        <f>CB8+CB9+CB10+CB11+CB12+CB13+CB14</f>
        <v>22025</v>
      </c>
      <c r="CC42" s="15">
        <f>CC8+CC9+CC10+CC11+CC12+CC13+CC14</f>
        <v>346371</v>
      </c>
      <c r="CE42" s="15" t="e">
        <f>CE8+CE9+CE10+CE11+CE12+CE13+CE14</f>
        <v>#VALUE!</v>
      </c>
      <c r="CF42" s="15">
        <f>CF8+CF9+CF10+CF11+CF12+CF13+CF14</f>
        <v>8966</v>
      </c>
      <c r="CG42" s="15">
        <f>CG8+CG9+CG10+CG11+CG12+CG13+CG14</f>
        <v>188156</v>
      </c>
      <c r="CI42" s="15">
        <f>CI8+CI9+CI10+CI11+CI12+CI13+CI14</f>
        <v>55431</v>
      </c>
      <c r="CJ42" s="15">
        <f>CJ8+CJ9+CJ10+CJ11+CJ12+CJ13+CJ14</f>
        <v>9420</v>
      </c>
      <c r="CK42" s="15">
        <f>CK8+CK9+CK10+CK11+CK12+CK13+CK14</f>
        <v>204473</v>
      </c>
      <c r="CY42" s="3">
        <f>'ماستر 2'!E41</f>
        <v>48048</v>
      </c>
    </row>
    <row r="43" spans="1:136" ht="15.75" hidden="1" thickBot="1" x14ac:dyDescent="0.3">
      <c r="A43" s="103" t="s">
        <v>44</v>
      </c>
      <c r="B43" s="103"/>
      <c r="C43" s="103"/>
      <c r="D43" s="15">
        <f>D15+D16+D17+D18+D19+D20+D21+D22</f>
        <v>192446</v>
      </c>
      <c r="E43" s="15">
        <f>E15+E16+E17+E18+E19+E20+E21+E22</f>
        <v>64196</v>
      </c>
      <c r="G43" s="15">
        <f>G15+G16+G17+G18+G19+G20+G21+G22</f>
        <v>232912</v>
      </c>
      <c r="H43" s="15">
        <f>H15+H16+H17+H18+H19+H20+H21+H22</f>
        <v>74320</v>
      </c>
      <c r="J43" s="15">
        <f>J15+J16+J17+J18+J19+J20+J21+J22</f>
        <v>24721</v>
      </c>
      <c r="K43" s="15">
        <f>K15+K16+K17+K18+K19+K20+K21+K22</f>
        <v>182504</v>
      </c>
      <c r="L43" s="15">
        <f>L15+L16+L17+L18+L19+L20+L21+L22</f>
        <v>63444</v>
      </c>
      <c r="M43" s="15">
        <f>M15+M16+M17+M18+M19+M20+M21+M22</f>
        <v>31507</v>
      </c>
      <c r="O43" s="15">
        <f>O15+O16+O17+O18+O19+O20+O21+O22</f>
        <v>0</v>
      </c>
      <c r="P43" s="15">
        <f>P15+P16+P17+P18+P19+P20+P21+P22</f>
        <v>305775</v>
      </c>
      <c r="Q43" s="15">
        <f>Q15+Q16+Q17+Q18+Q19+Q20+Q21+Q22</f>
        <v>85933</v>
      </c>
      <c r="S43" s="104" t="s">
        <v>44</v>
      </c>
      <c r="T43" s="104"/>
      <c r="U43" s="104"/>
      <c r="V43" s="15">
        <f>V15+V16+V17+V18+V19+V20+V21+V22</f>
        <v>35355</v>
      </c>
      <c r="W43" s="15">
        <f>W15+W16+W17+W18+W19+W20+W21+W22</f>
        <v>211443</v>
      </c>
      <c r="X43" s="15">
        <f>X15+X16+X17+X18+X19+X20+X21+X22</f>
        <v>65892</v>
      </c>
      <c r="Z43" s="15">
        <f>Z15+Z16+Z17+Z18+Z19+Z20+Z21+Z22</f>
        <v>58640</v>
      </c>
      <c r="AA43" s="15">
        <f>AA15+AA16+AA17+AA18+AA19+AA20+AA21+AA22</f>
        <v>162310</v>
      </c>
      <c r="AB43" s="15">
        <f>AB15+AB16+AB17+AB18+AB19+AB20+AB21+AB22</f>
        <v>147264</v>
      </c>
      <c r="AD43" s="15">
        <f>AD15+AD16+AD17+AD18+AD19+AD20+AD21+AD22</f>
        <v>339198</v>
      </c>
      <c r="AE43" s="15">
        <f>AE15+AE16+AE17+AE18+AE19+AE20+AE21+AE22</f>
        <v>93164</v>
      </c>
      <c r="AG43" s="15">
        <f>AG15+AG16+AG17+AG18+AG19+AG20+AG21+AG22</f>
        <v>288246</v>
      </c>
      <c r="AH43" s="15">
        <f>AH15+AH16+AH17+AH18+AH19+AH20+AH21+AH22</f>
        <v>87506</v>
      </c>
      <c r="AI43" s="15">
        <f>AI15+AI16+AI17+AI18+AI19+AI20+AI21+AI22</f>
        <v>247722</v>
      </c>
      <c r="AK43" s="63" t="s">
        <v>44</v>
      </c>
      <c r="AL43" s="63"/>
      <c r="AM43" s="63"/>
      <c r="AN43" s="15">
        <f>AN15+AN16+AN17+AN18+AN19+AN20+AN21+AN22</f>
        <v>67764</v>
      </c>
      <c r="AO43" s="15">
        <f>AO15+AO16+AO17+AO18+AO19+AO20+AO21+AO22</f>
        <v>35904</v>
      </c>
      <c r="AP43" s="15">
        <f>AP15+AP16+AP17+AP18+AP19+AP20+AP21+AP22</f>
        <v>419611</v>
      </c>
      <c r="AR43" s="15">
        <f>AR15+AR16+AR17+AR18+AR19+AR20+AR21+AR22</f>
        <v>84995</v>
      </c>
      <c r="AS43" s="15">
        <f>AS15+AS16+AS17+AS18+AS19+AS20+AS21+AS22</f>
        <v>31254</v>
      </c>
      <c r="AT43" s="15">
        <f>AT15+AT16+AT17+AT18+AT19+AT20+AT21+AT22</f>
        <v>24903</v>
      </c>
      <c r="AV43" s="15">
        <f>AV15+AV16+AV17+AV18+AV19+AV20+AV21+AV22</f>
        <v>31027</v>
      </c>
      <c r="AW43" s="15">
        <f>AW15+AW16+AW17+AW18+AW19+AW20+AW21+AW22</f>
        <v>11264</v>
      </c>
      <c r="AY43" s="15">
        <f>AY15+AY16+AY17+AY18+AY19+AY20+AY21+AY22</f>
        <v>25373</v>
      </c>
      <c r="AZ43" s="15">
        <f>AZ15+AZ16+AZ17+AZ18+AZ19+AZ20+AZ21+AZ22</f>
        <v>7300</v>
      </c>
      <c r="BA43" s="15">
        <f>BA15+BA16+BA17+BA18+BA19+BA20+BA21+BA22</f>
        <v>49606</v>
      </c>
      <c r="BC43" s="103" t="s">
        <v>44</v>
      </c>
      <c r="BD43" s="103"/>
      <c r="BE43" s="103"/>
      <c r="BF43" s="15">
        <f>BF15+BF16+BF17+BF18+BF19+BF20+BF21+BF22</f>
        <v>152382</v>
      </c>
      <c r="BG43" s="15">
        <f>BG15+BG16+BG17+BG18+BG19+BG20+BG21+BG22</f>
        <v>43900</v>
      </c>
      <c r="BH43" s="15">
        <f>BH15+BH16+BH17+BH18+BH19+BH20+BH21+BH22</f>
        <v>176868</v>
      </c>
      <c r="BJ43" s="15">
        <f>BJ15+BJ16+BJ17+BJ18+BJ19+BJ20+BJ21+BJ22</f>
        <v>61683</v>
      </c>
      <c r="BK43" s="15">
        <f>BK15+BK16+BK17+BK18+BK19+BK20+BK21+BK22</f>
        <v>14733</v>
      </c>
      <c r="BM43" s="15">
        <f>BM15+BM16+BM17+BM18+BM19+BM20+BM21+BM22</f>
        <v>5912</v>
      </c>
      <c r="BN43" s="15">
        <f>BN15+BN16+BN17+BN18+BN19+BN20+BN21+BN22</f>
        <v>15059</v>
      </c>
      <c r="BO43" s="15">
        <f>BO15+BO16+BO17+BO18+BO19+BO20+BO21+BO22</f>
        <v>71421</v>
      </c>
      <c r="BQ43" s="15">
        <f>BQ15+BQ16+BQ17+BQ18+BQ19+BQ20+BQ21+BQ22</f>
        <v>28572</v>
      </c>
      <c r="BR43" s="15">
        <f>BR15+BR16+BR17+BR18+BR19+BR20+BR21+BR22</f>
        <v>40602</v>
      </c>
      <c r="BT43" s="103" t="s">
        <v>44</v>
      </c>
      <c r="BU43" s="103"/>
      <c r="BV43" s="103"/>
      <c r="BW43" s="15">
        <f>BW15+BW16+BW17+BW18+BW19+BW20+BW21+BW22</f>
        <v>115692</v>
      </c>
      <c r="BX43" s="15">
        <f>BX15+BX16+BX17+BX18+BX19+BX20+BX21+BX22</f>
        <v>16217</v>
      </c>
      <c r="BY43" s="15">
        <f>BY15+BY16+BY17+BY18+BY19+BY20+BY21+BY22</f>
        <v>419802</v>
      </c>
      <c r="CA43" s="15">
        <f>CA15+CA16+CA17+CA18+CA19+CA20+CA21+CA22</f>
        <v>131564</v>
      </c>
      <c r="CB43" s="15">
        <f>CB15+CB16+CB17+CB18+CB19+CB20+CB21+CB22</f>
        <v>25231</v>
      </c>
      <c r="CC43" s="15">
        <f>CC15+CC16+CC17+CC18+CC19+CC20+CC21+CC22</f>
        <v>369855</v>
      </c>
      <c r="CE43" s="15">
        <f>CE15+CE16+CE17+CE18+CE19+CE20+CE21+CE22</f>
        <v>96870</v>
      </c>
      <c r="CF43" s="15">
        <f>CF15+CF16+CF17+CF18+CF19+CF20+CF21+CF22</f>
        <v>15663</v>
      </c>
      <c r="CG43" s="15">
        <f>CG15+CG16+CG17+CG18+CG19+CG20+CG21+CG22</f>
        <v>207469</v>
      </c>
      <c r="CI43" s="15">
        <f>CI15+CI16+CI17+CI18+CI19+CI20+CI21+CI22</f>
        <v>71450</v>
      </c>
      <c r="CJ43" s="15">
        <f>CJ15+CJ16+CJ17+CJ18+CJ19+CJ20+CJ21+CJ22</f>
        <v>11628</v>
      </c>
      <c r="CK43" s="15">
        <f>CK15+CK16+CK17+CK18+CK19+CK20+CK21+CK22</f>
        <v>186667</v>
      </c>
      <c r="CY43" s="3">
        <f>'ماستر 2'!E42</f>
        <v>62139</v>
      </c>
    </row>
    <row r="44" spans="1:136" ht="15.75" hidden="1" thickBot="1" x14ac:dyDescent="0.3">
      <c r="A44" s="103" t="s">
        <v>45</v>
      </c>
      <c r="B44" s="103"/>
      <c r="C44" s="103"/>
      <c r="D44" s="15">
        <f>D23+D24+D25+D26+D27+D28+D29+D30</f>
        <v>186247</v>
      </c>
      <c r="E44" s="15">
        <f>E23+E24+E25+E26+E27+E28+E29+E30</f>
        <v>62066</v>
      </c>
      <c r="G44" s="15">
        <f>G23+G24+G25+G26+G27+G28+G29+G30</f>
        <v>233617</v>
      </c>
      <c r="H44" s="15">
        <f>H23+H24+H25+H26+H27+H28+H29+H30</f>
        <v>74889</v>
      </c>
      <c r="J44" s="15">
        <f>J23+J24+J25+J26+J27+J28+J29+J30</f>
        <v>26041</v>
      </c>
      <c r="K44" s="15">
        <f>K23+K24+K25+K26+K27+K28+K29+K30</f>
        <v>181132</v>
      </c>
      <c r="L44" s="15">
        <f>L23+L24+L25+L26+L27+L28+L29+L30</f>
        <v>57908</v>
      </c>
      <c r="M44" s="15">
        <f>M23+M24+M25+M26+M27+M28+M29+M30</f>
        <v>35000</v>
      </c>
      <c r="O44" s="15">
        <f>O23+O24+O25+O26+O27+O28+O29+O30</f>
        <v>0</v>
      </c>
      <c r="P44" s="15">
        <f>P23+P24+P25+P26+P27+P28+P29+P30</f>
        <v>303854</v>
      </c>
      <c r="Q44" s="15">
        <f>Q23+Q24+Q25+Q26+Q27+Q28+Q29+Q30</f>
        <v>84240</v>
      </c>
      <c r="S44" s="104" t="s">
        <v>45</v>
      </c>
      <c r="T44" s="104"/>
      <c r="U44" s="104"/>
      <c r="V44" s="15">
        <f>V23+V24+V25+V26+V27+V28+V29+V30</f>
        <v>30319</v>
      </c>
      <c r="W44" s="15">
        <f>W23+W24+W25+W26+W27+W28+W29+W30</f>
        <v>197877</v>
      </c>
      <c r="X44" s="15">
        <f>X23+X24+X25+X26+X27+X28+X29+X30</f>
        <v>55603</v>
      </c>
      <c r="Z44" s="15">
        <f>Z23+Z24+Z25+Z26+Z27+Z28+Z29+Z30</f>
        <v>56805</v>
      </c>
      <c r="AA44" s="15">
        <f>AA23+AA24+AA25+AA26+AA27+AA28+AA29+AA30</f>
        <v>146392</v>
      </c>
      <c r="AB44" s="15">
        <f>AB23+AB24+AB25+AB26+AB27+AB28+AB29+AB30</f>
        <v>152308</v>
      </c>
      <c r="AD44" s="15">
        <f>AD23+AD24+AD25+AD26+AD27+AD28+AD29+AD30</f>
        <v>315154</v>
      </c>
      <c r="AE44" s="15">
        <f>AE23+AE24+AE25+AE26+AE27+AE28+AE29+AE30</f>
        <v>86220</v>
      </c>
      <c r="AG44" s="15">
        <f>AG23+AG24+AG25+AG26+AG27+AG28+AG29+AG30</f>
        <v>275921</v>
      </c>
      <c r="AH44" s="15">
        <f>AH23+AH24+AH25+AH26+AH27+AH28+AH29+AH30</f>
        <v>79684</v>
      </c>
      <c r="AI44" s="15">
        <f>AI23+AI24+AI25+AI26+AI27+AI28+AI29+AI30</f>
        <v>239740</v>
      </c>
      <c r="AK44" s="63" t="s">
        <v>45</v>
      </c>
      <c r="AL44" s="63"/>
      <c r="AM44" s="63"/>
      <c r="AN44" s="15">
        <f>AN23+AN24+AN25+AN26+AN27+AN28+AN29+AN30</f>
        <v>62588</v>
      </c>
      <c r="AO44" s="15">
        <f>AO23+AO24+AO25+AO26+AO27+AO28+AO29+AO30</f>
        <v>37063</v>
      </c>
      <c r="AP44" s="15">
        <f>AP23+AP24+AP25+AP26+AP27+AP28+AP29+AP30</f>
        <v>464258</v>
      </c>
      <c r="AR44" s="15">
        <f>AR23+AR24+AR25+AR26+AR27+AR28+AR29+AR30</f>
        <v>76238</v>
      </c>
      <c r="AS44" s="15">
        <f>AS23+AS24+AS25+AS26+AS27+AS28+AS29+AS30</f>
        <v>26195</v>
      </c>
      <c r="AT44" s="15">
        <f>AT23+AT24+AT25+AT26+AT27+AT28+AT29+AT30</f>
        <v>25202</v>
      </c>
      <c r="AV44" s="15">
        <f>AV23+AV24+AV25+AV26+AV27+AV28+AV29+AV30</f>
        <v>25192</v>
      </c>
      <c r="AW44" s="15">
        <f>AW23+AW24+AW25+AW26+AW27+AW28+AW29+AW30</f>
        <v>12731</v>
      </c>
      <c r="AY44" s="15">
        <f>AY23+AY24+AY25+AY26+AY27+AY28+AY29+AY30</f>
        <v>27055</v>
      </c>
      <c r="AZ44" s="15">
        <f>AZ23+AZ24+AZ25+AZ26+AZ27+AZ28+AZ29+AZ30</f>
        <v>8569</v>
      </c>
      <c r="BA44" s="15">
        <f>BA23+BA24+BA25+BA26+BA27+BA28+BA29+BA30</f>
        <v>56501</v>
      </c>
      <c r="BC44" s="103" t="s">
        <v>45</v>
      </c>
      <c r="BD44" s="103"/>
      <c r="BE44" s="103"/>
      <c r="BF44" s="15">
        <f>BF23+BF24+BF25+BF26+BF27+BF28+BF29+BF30</f>
        <v>103158</v>
      </c>
      <c r="BG44" s="15">
        <f>BG23+BG24+BG25+BG26+BG27+BG28+BG29+BG30</f>
        <v>24747</v>
      </c>
      <c r="BH44" s="15">
        <f>BH23+BH24+BH25+BH26+BH27+BH28+BH29+BH30</f>
        <v>186011</v>
      </c>
      <c r="BJ44" s="15">
        <f>BJ23+BJ24+BJ25+BJ26+BJ27+BJ28+BJ29+BJ30</f>
        <v>63773</v>
      </c>
      <c r="BK44" s="15">
        <f>BK23+BK24+BK25+BK26+BK27+BK28+BK29+BK30</f>
        <v>15127</v>
      </c>
      <c r="BM44" s="15">
        <f>BM23+BM24+BM25+BM26+BM27+BM28+BM29+BM30</f>
        <v>2402</v>
      </c>
      <c r="BN44" s="15">
        <f>BN23+BN24+BN25+BN26+BN27+BN28+BN29+BN30</f>
        <v>11421</v>
      </c>
      <c r="BO44" s="15">
        <f>BO23+BO24+BO25+BO26+BO27+BO28+BO29+BO30</f>
        <v>82163</v>
      </c>
      <c r="BQ44" s="15">
        <f>BQ23+BQ24+BQ25+BQ26+BQ27+BQ28+BQ29+BQ30</f>
        <v>20833</v>
      </c>
      <c r="BR44" s="15">
        <f>BR23+BR24+BR25+BR26+BR27+BR28+BR29+BR30</f>
        <v>39614</v>
      </c>
      <c r="BT44" s="103" t="s">
        <v>45</v>
      </c>
      <c r="BU44" s="103"/>
      <c r="BV44" s="103"/>
      <c r="BW44" s="15">
        <f>BW23+BW24+BW25+BW26+BW27+BW28+BW29+BW30</f>
        <v>108333</v>
      </c>
      <c r="BX44" s="15">
        <f>BX23+BX24+BX25+BX26+BX27+BX28+BX29+BX30</f>
        <v>29880</v>
      </c>
      <c r="BY44" s="15">
        <f>BY23+BY24+BY25+BY26+BY27+BY28+BY29+BY30</f>
        <v>424556</v>
      </c>
      <c r="CA44" s="15">
        <f>CA23+CA24+CA25+CA26+CA27+CA28+CA29+CA30</f>
        <v>130351</v>
      </c>
      <c r="CB44" s="15">
        <f>CB23+CB24+CB25+CB26+CB27+CB28+CB29+CB30</f>
        <v>28252</v>
      </c>
      <c r="CC44" s="15">
        <f>CC23+CC24+CC25+CC26+CC27+CC28+CC29+CC30</f>
        <v>400317</v>
      </c>
      <c r="CE44" s="15">
        <f>CE23+CE24+CE25+CE26+CE27+CE28+CE29+CE30</f>
        <v>92604</v>
      </c>
      <c r="CF44" s="15">
        <f>CF23+CF24+CF25+CF26+CF27+CF28+CF29+CF30</f>
        <v>14443</v>
      </c>
      <c r="CG44" s="15">
        <f>CG23+CG24+CG25+CG26+CG27+CG28+CG29+CG30</f>
        <v>219297</v>
      </c>
      <c r="CI44" s="15">
        <f>CI23+CI24+CI25+CI26+CI27+CI28+CI29+CI30</f>
        <v>67709</v>
      </c>
      <c r="CJ44" s="15">
        <f>CJ23+CJ24+CJ25+CJ26+CJ27+CJ28+CJ29+CJ30</f>
        <v>11958</v>
      </c>
      <c r="CK44" s="15">
        <f>CK23+CK24+CK25+CK26+CK27+CK28+CK29+CK30</f>
        <v>180990</v>
      </c>
      <c r="CY44" s="3">
        <f>'ماستر 2'!E43</f>
        <v>63232</v>
      </c>
    </row>
    <row r="45" spans="1:136" ht="15.75" hidden="1" thickBot="1" x14ac:dyDescent="0.3">
      <c r="A45" s="103" t="s">
        <v>46</v>
      </c>
      <c r="B45" s="103"/>
      <c r="C45" s="103"/>
      <c r="D45" s="15">
        <f>D31+D32+D33+D34+D35+D36+D37+D38</f>
        <v>171412</v>
      </c>
      <c r="E45" s="15">
        <f>E31+E32+E33+E34+E35+E36+E37+E38</f>
        <v>56852</v>
      </c>
      <c r="G45" s="15">
        <f>G31+G32+G33+G34+G35+G36+G37+G38</f>
        <v>224729</v>
      </c>
      <c r="H45" s="15">
        <f>H31+H32+H33+H34+H35+H36+H37+H38</f>
        <v>70710</v>
      </c>
      <c r="J45" s="15">
        <f>J31+J32+J33+J34+J35+J36+J37+J38</f>
        <v>22089</v>
      </c>
      <c r="K45" s="15">
        <f>K31+K32+K33+K34+K35+K36+K37+K38</f>
        <v>156855</v>
      </c>
      <c r="L45" s="15">
        <f>L31+L32+L33+L34+L35+L36+L37+L38</f>
        <v>52937</v>
      </c>
      <c r="M45" s="15">
        <f>M31+M32+M33+M34+M35+M36+M37+M38</f>
        <v>35704</v>
      </c>
      <c r="O45" s="15">
        <f>O31+O32+O33+O34+O35+O36+O37+O38</f>
        <v>0</v>
      </c>
      <c r="P45" s="15">
        <f>P31+P32+P33+P34+P35+P36+P37+P38</f>
        <v>267321</v>
      </c>
      <c r="Q45" s="15">
        <f>Q31+Q32+Q33+Q34+Q35+Q36+Q37+Q38</f>
        <v>76464</v>
      </c>
      <c r="S45" s="104" t="s">
        <v>46</v>
      </c>
      <c r="T45" s="104"/>
      <c r="U45" s="104"/>
      <c r="V45" s="15">
        <f>V31+V32+V33+V34+V35+V36+V37+V38</f>
        <v>24738</v>
      </c>
      <c r="W45" s="15">
        <f>W31+W32+W33+W34+W35+W36+W37+W38</f>
        <v>172810</v>
      </c>
      <c r="X45" s="15">
        <f>X31+X32+X33+X34+X35+X36+X37+X38</f>
        <v>56167</v>
      </c>
      <c r="Z45" s="15">
        <f>Z31+Z32+Z33+Z34+Z35+Z36+Z37+Z38</f>
        <v>47325</v>
      </c>
      <c r="AA45" s="15">
        <f>AA31+AA32+AA33+AA34+AA35+AA36+AA37+AA38</f>
        <v>131881</v>
      </c>
      <c r="AB45" s="15">
        <f>AB31+AB32+AB33+AB34+AB35+AB36+AB37+AB38</f>
        <v>145869</v>
      </c>
      <c r="AD45" s="15">
        <f>AD31+AD32+AD33+AD34+AD35+AD36+AD37+AD38</f>
        <v>276946</v>
      </c>
      <c r="AE45" s="15">
        <f>AE31+AE32+AE33+AE34+AE35+AE36+AE37+AE38</f>
        <v>77136</v>
      </c>
      <c r="AG45" s="15">
        <f>AG31+AG32+AG33+AG34+AG35+AG36+AG37+AG38</f>
        <v>277125</v>
      </c>
      <c r="AH45" s="15">
        <f>AH31+AH32+AH33+AH34+AH35+AH36+AH37+AH38</f>
        <v>86180</v>
      </c>
      <c r="AI45" s="15">
        <f>AI31+AI32+AI33+AI34+AI35+AI36+AI37+AI38</f>
        <v>270600</v>
      </c>
      <c r="AK45" s="63" t="s">
        <v>46</v>
      </c>
      <c r="AL45" s="63"/>
      <c r="AM45" s="63"/>
      <c r="AN45" s="15">
        <f>AN31+AN32+AN33+AN34+AN35+AN36+AN37+AN38</f>
        <v>55500</v>
      </c>
      <c r="AO45" s="15">
        <f>AO31+AO32+AO33+AO34+AO35+AO36+AO37+AO38</f>
        <v>35935</v>
      </c>
      <c r="AP45" s="15">
        <f>AP31+AP32+AP33+AP34+AP35+AP36+AP37+AP38</f>
        <v>485811</v>
      </c>
      <c r="AR45" s="15">
        <f>AR31+AR32+AR33+AR34+AR35+AR36+AR37+AR38</f>
        <v>62871</v>
      </c>
      <c r="AS45" s="15">
        <f>AS31+AS32+AS33+AS34+AS35+AS36+AS37+AS38</f>
        <v>22546</v>
      </c>
      <c r="AT45" s="15">
        <f>AT31+AT32+AT33+AT34+AT35+AT36+AT37+AT38</f>
        <v>19788</v>
      </c>
      <c r="AV45" s="15">
        <f>AV31+AV32+AV33+AV34+AV35+AV36+AV37+AV38</f>
        <v>24158</v>
      </c>
      <c r="AW45" s="15">
        <f>AW31+AW32+AW33+AW34+AW35+AW36+AW37+AW38</f>
        <v>9464</v>
      </c>
      <c r="AY45" s="15">
        <f>AY31+AY32+AY33+AY34+AY35+AY36+AY37+AY38</f>
        <v>21417</v>
      </c>
      <c r="AZ45" s="15">
        <f>AZ31+AZ32+AZ33+AZ34+AZ35+AZ36+AZ37+AZ38</f>
        <v>5174</v>
      </c>
      <c r="BA45" s="15">
        <f>BA31+BA32+BA33+BA34+BA35+BA36+BA37+BA38</f>
        <v>50606</v>
      </c>
      <c r="BC45" s="103" t="s">
        <v>46</v>
      </c>
      <c r="BD45" s="103"/>
      <c r="BE45" s="103"/>
      <c r="BF45" s="15">
        <f>BF31+BF32+BF33+BF34+BF35+BF36+BF37+BF38</f>
        <v>69771</v>
      </c>
      <c r="BG45" s="15">
        <f>BG31+BG32+BG33+BG34+BG35+BG36+BG37+BG38</f>
        <v>16264</v>
      </c>
      <c r="BH45" s="15">
        <f>BH31+BH32+BH33+BH34+BH35+BH36+BH37+BH38</f>
        <v>194076</v>
      </c>
      <c r="BJ45" s="15">
        <f>BJ31+BJ32+BJ33+BJ34+BJ35+BJ36+BJ37+BJ38</f>
        <v>60947</v>
      </c>
      <c r="BK45" s="15">
        <f>BK31+BK32+BK33+BK34+BK35+BK36+BK37+BK38</f>
        <v>12247</v>
      </c>
      <c r="BM45" s="15">
        <f>BM31+BM32+BM33+BM34+BM35+BM36+BM37+BM38</f>
        <v>1880</v>
      </c>
      <c r="BN45" s="15">
        <f>BN31+BN32+BN33+BN34+BN35+BN36+BN37+BN38</f>
        <v>6455</v>
      </c>
      <c r="BO45" s="15">
        <f>BO31+BO32+BO33+BO34+BO35+BO36+BO37+BO38</f>
        <v>58482</v>
      </c>
      <c r="BQ45" s="15">
        <f>BQ31+BQ32+BQ33+BQ34+BQ35+BQ36+BQ37+BQ38</f>
        <v>10826</v>
      </c>
      <c r="BR45" s="15">
        <f>BR31+BR32+BR33+BR34+BR35+BR36+BR37+BR38</f>
        <v>42363</v>
      </c>
      <c r="BT45" s="103" t="s">
        <v>46</v>
      </c>
      <c r="BU45" s="103"/>
      <c r="BV45" s="103"/>
      <c r="BW45" s="15">
        <f>BW24+BW25+BW26+BW27+BW28+BW29+BW30+BW31</f>
        <v>102683</v>
      </c>
      <c r="BX45" s="15">
        <f>BX24+BX25+BX26+BX27+BX28+BX29+BX30+BX31</f>
        <v>29119</v>
      </c>
      <c r="BY45" s="15">
        <f>BY31+BY32+BY33+BY34+BY35+BY36+BY37+BY38</f>
        <v>405843</v>
      </c>
      <c r="CA45" s="15">
        <f>CA31+CA32+CA33+CA34+CA35+CA36+CA37+CA38</f>
        <v>117698</v>
      </c>
      <c r="CB45" s="15">
        <f>CB31+CB32+CB33+CB34+CB35+CB36+CB37+CB38</f>
        <v>24197</v>
      </c>
      <c r="CC45" s="15">
        <f>CC31+CC32+CC33+CC34+CC35+CC36+CC37+CC38</f>
        <v>402441</v>
      </c>
      <c r="CE45" s="15">
        <f>CE31+CE32+CE33+CE34+CE35+CE36+CE37+CE38</f>
        <v>82885</v>
      </c>
      <c r="CF45" s="15">
        <f>CF31+CF32+CF33+CF34+CF35+CF36+CF37+CF38</f>
        <v>12496</v>
      </c>
      <c r="CG45" s="15">
        <f>CG31+CG32+CG33+CG34+CG35+CG36+CG37+CG38</f>
        <v>213202</v>
      </c>
      <c r="CI45" s="15">
        <f>CI31+CI32+CI33+CI34+CI35+CI36+CI37+CI38</f>
        <v>60235</v>
      </c>
      <c r="CJ45" s="15">
        <f>CJ31+CJ32+CJ33+CJ34+CJ35+CJ36+CJ37+CJ38</f>
        <v>9416</v>
      </c>
      <c r="CK45" s="15">
        <f>CK31+CK32+CK33+CK34+CK35+CK36+CK37+CK38</f>
        <v>192746</v>
      </c>
      <c r="CY45" s="3">
        <f>'ماستر 2'!E44</f>
        <v>54762</v>
      </c>
    </row>
    <row r="46" spans="1:136" x14ac:dyDescent="0.2">
      <c r="BW46" s="31"/>
      <c r="BX46" s="31"/>
      <c r="BY46" s="31"/>
    </row>
    <row r="47" spans="1:136" x14ac:dyDescent="0.2">
      <c r="U47" s="31"/>
      <c r="AP47" s="31"/>
      <c r="BA47" s="31"/>
    </row>
    <row r="48" spans="1:136" x14ac:dyDescent="0.2">
      <c r="U48" s="31"/>
    </row>
    <row r="49" spans="21:21" x14ac:dyDescent="0.2">
      <c r="U49" s="31"/>
    </row>
    <row r="50" spans="21:21" x14ac:dyDescent="0.2">
      <c r="U50" s="31"/>
    </row>
  </sheetData>
  <mergeCells count="75">
    <mergeCell ref="DE6:DE7"/>
    <mergeCell ref="DF6:DF7"/>
    <mergeCell ref="DG6:DG7"/>
    <mergeCell ref="DE40:DG40"/>
    <mergeCell ref="CM6:CM7"/>
    <mergeCell ref="CN6:CN7"/>
    <mergeCell ref="CO6:CO7"/>
    <mergeCell ref="A40:C40"/>
    <mergeCell ref="S40:U40"/>
    <mergeCell ref="BC40:BE40"/>
    <mergeCell ref="BT40:BV40"/>
    <mergeCell ref="CM40:CO40"/>
    <mergeCell ref="BC6:BC7"/>
    <mergeCell ref="BD6:BD7"/>
    <mergeCell ref="BE6:BE7"/>
    <mergeCell ref="A6:A7"/>
    <mergeCell ref="B6:B7"/>
    <mergeCell ref="A45:C45"/>
    <mergeCell ref="S45:U45"/>
    <mergeCell ref="BC45:BE45"/>
    <mergeCell ref="BT45:BV45"/>
    <mergeCell ref="A42:C42"/>
    <mergeCell ref="S42:U42"/>
    <mergeCell ref="BC42:BE42"/>
    <mergeCell ref="BT42:BV42"/>
    <mergeCell ref="A43:C43"/>
    <mergeCell ref="S43:U43"/>
    <mergeCell ref="BC43:BE43"/>
    <mergeCell ref="BT43:BV43"/>
    <mergeCell ref="A44:C44"/>
    <mergeCell ref="S44:U44"/>
    <mergeCell ref="BC44:BE44"/>
    <mergeCell ref="BT44:BV44"/>
    <mergeCell ref="C4:D4"/>
    <mergeCell ref="BT6:BT7"/>
    <mergeCell ref="BU6:BU7"/>
    <mergeCell ref="BV6:BV7"/>
    <mergeCell ref="CE4:CF4"/>
    <mergeCell ref="U6:U7"/>
    <mergeCell ref="BE4:BF4"/>
    <mergeCell ref="BJ4:BK4"/>
    <mergeCell ref="BM4:BN4"/>
    <mergeCell ref="BQ4:BR4"/>
    <mergeCell ref="AY4:AZ4"/>
    <mergeCell ref="C6:C7"/>
    <mergeCell ref="S6:S7"/>
    <mergeCell ref="T6:T7"/>
    <mergeCell ref="G4:H4"/>
    <mergeCell ref="K4:L4"/>
    <mergeCell ref="O4:P4"/>
    <mergeCell ref="U4:V4"/>
    <mergeCell ref="Z4:AA4"/>
    <mergeCell ref="DB4:DC4"/>
    <mergeCell ref="DH4:DI4"/>
    <mergeCell ref="DK4:DL4"/>
    <mergeCell ref="DN4:DO4"/>
    <mergeCell ref="AD4:AE4"/>
    <mergeCell ref="AG4:AH4"/>
    <mergeCell ref="AM4:AN4"/>
    <mergeCell ref="AR4:AS4"/>
    <mergeCell ref="AV4:AW4"/>
    <mergeCell ref="CP4:CQ4"/>
    <mergeCell ref="CU4:CV4"/>
    <mergeCell ref="BW4:BX4"/>
    <mergeCell ref="CA4:CB4"/>
    <mergeCell ref="CI4:CJ4"/>
    <mergeCell ref="CY4:CZ4"/>
    <mergeCell ref="DX40:DZ40"/>
    <mergeCell ref="DX4:EB4"/>
    <mergeCell ref="ED4:EF4"/>
    <mergeCell ref="DR4:DS4"/>
    <mergeCell ref="DU4:DV4"/>
    <mergeCell ref="DX6:DX7"/>
    <mergeCell ref="DY6:DY7"/>
    <mergeCell ref="DZ6:DZ7"/>
  </mergeCells>
  <printOptions horizontalCentered="1"/>
  <pageMargins left="0.70866141732283472" right="0.70866141732283472" top="0.74803149606299213" bottom="0.74803149606299213" header="0.31496062992125984" footer="0.31496062992125984"/>
  <pageSetup paperSize="9" scale="75" orientation="landscape" r:id="rId1"/>
  <colBreaks count="5" manualBreakCount="5">
    <brk id="17" max="39" man="1"/>
    <brk id="35" max="1048575" man="1"/>
    <brk id="54" max="1048575" man="1"/>
    <brk id="70" max="39" man="1"/>
    <brk id="89" max="39" man="1"/>
  </colBreak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7"/>
  <sheetViews>
    <sheetView rightToLeft="1" zoomScale="68" zoomScaleNormal="68" workbookViewId="0">
      <pane ySplit="7" topLeftCell="A8" activePane="bottomLeft" state="frozen"/>
      <selection pane="bottomLeft" activeCell="E39" sqref="E39"/>
    </sheetView>
  </sheetViews>
  <sheetFormatPr defaultRowHeight="14.25" x14ac:dyDescent="0.2"/>
  <cols>
    <col min="1" max="1" width="3.375" customWidth="1"/>
    <col min="2" max="2" width="13.25" customWidth="1"/>
    <col min="4" max="4" width="9" customWidth="1"/>
    <col min="5" max="5" width="8.125" bestFit="1" customWidth="1"/>
    <col min="6" max="6" width="9.625" customWidth="1"/>
    <col min="7" max="8" width="9" customWidth="1"/>
    <col min="10" max="15" width="9" customWidth="1"/>
    <col min="16" max="16" width="9" style="11" customWidth="1"/>
  </cols>
  <sheetData>
    <row r="4" spans="1:16" ht="23.25" x14ac:dyDescent="0.35">
      <c r="G4" s="135" t="s">
        <v>71</v>
      </c>
      <c r="H4" s="135"/>
      <c r="I4" s="135"/>
    </row>
    <row r="5" spans="1:16" ht="15" thickBot="1" x14ac:dyDescent="0.25"/>
    <row r="6" spans="1:16" ht="15.75" customHeight="1" thickBot="1" x14ac:dyDescent="0.25">
      <c r="A6" s="97" t="s">
        <v>0</v>
      </c>
      <c r="B6" s="97" t="s">
        <v>1</v>
      </c>
      <c r="C6" s="97" t="s">
        <v>11</v>
      </c>
      <c r="D6" s="141" t="s">
        <v>3</v>
      </c>
      <c r="E6" s="142"/>
      <c r="F6" s="142"/>
      <c r="G6" s="143"/>
      <c r="H6" s="138" t="s">
        <v>4</v>
      </c>
      <c r="I6" s="139"/>
      <c r="J6" s="139"/>
      <c r="K6" s="140"/>
      <c r="L6" s="136" t="s">
        <v>40</v>
      </c>
      <c r="M6" s="136" t="s">
        <v>41</v>
      </c>
      <c r="N6" s="133" t="s">
        <v>6</v>
      </c>
      <c r="O6" s="133"/>
      <c r="P6" s="134" t="s">
        <v>7</v>
      </c>
    </row>
    <row r="7" spans="1:16" ht="33" customHeight="1" thickBot="1" x14ac:dyDescent="0.25">
      <c r="A7" s="98"/>
      <c r="B7" s="98"/>
      <c r="C7" s="98"/>
      <c r="D7" s="73" t="s">
        <v>47</v>
      </c>
      <c r="E7" s="73" t="s">
        <v>49</v>
      </c>
      <c r="F7" s="73" t="s">
        <v>8</v>
      </c>
      <c r="G7" s="73" t="s">
        <v>9</v>
      </c>
      <c r="H7" s="73" t="s">
        <v>47</v>
      </c>
      <c r="I7" s="73" t="s">
        <v>49</v>
      </c>
      <c r="J7" s="73" t="s">
        <v>8</v>
      </c>
      <c r="K7" s="73" t="s">
        <v>9</v>
      </c>
      <c r="L7" s="137"/>
      <c r="M7" s="137"/>
      <c r="N7" s="73" t="s">
        <v>10</v>
      </c>
      <c r="O7" s="73" t="s">
        <v>50</v>
      </c>
      <c r="P7" s="134"/>
    </row>
    <row r="8" spans="1:16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الصباحي'!$L$32*1000</f>
        <v>85000</v>
      </c>
      <c r="E8" s="3">
        <f>[2]المبيعات!$F$31</f>
        <v>32482</v>
      </c>
      <c r="F8" s="3">
        <f t="shared" ref="F8:F23" si="0">E8*6.75</f>
        <v>219253.5</v>
      </c>
      <c r="G8" s="3">
        <f>E8*0.33</f>
        <v>10719.060000000001</v>
      </c>
      <c r="H8" s="3">
        <f>'[2]التمام الصباحي'!$R$32*1000</f>
        <v>17000</v>
      </c>
      <c r="I8" s="3">
        <f>[2]المبيعات!$I$31</f>
        <v>11758</v>
      </c>
      <c r="J8" s="3">
        <f t="shared" ref="J8:J23" si="1">I8*7.75</f>
        <v>91124.5</v>
      </c>
      <c r="K8" s="3">
        <f>I8*0.45</f>
        <v>5291.1</v>
      </c>
      <c r="L8" s="8">
        <f t="shared" ref="L8:M38" si="2">F8+J8</f>
        <v>310378</v>
      </c>
      <c r="M8" s="8">
        <f t="shared" si="2"/>
        <v>16010.160000000002</v>
      </c>
      <c r="N8" s="3">
        <f t="shared" ref="N8:N38" si="3">(F8+J8)/100</f>
        <v>3103.78</v>
      </c>
      <c r="O8" s="8">
        <f>[2]المبيعات!$P$31</f>
        <v>4020</v>
      </c>
      <c r="P8" s="3">
        <f>O8-N8</f>
        <v>916.2199999999998</v>
      </c>
    </row>
    <row r="9" spans="1:16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الصباحي'!$L$32*1000</f>
        <v>0</v>
      </c>
      <c r="E9" s="3">
        <f>[3]المبيعات!$F$31</f>
        <v>29625</v>
      </c>
      <c r="F9" s="3">
        <f t="shared" si="0"/>
        <v>199968.75</v>
      </c>
      <c r="G9" s="3">
        <f t="shared" ref="G9:G38" si="4">E9*0.33</f>
        <v>9776.25</v>
      </c>
      <c r="H9" s="3">
        <f>'[3]التمام الصباحي'!$R$32*1000</f>
        <v>0</v>
      </c>
      <c r="I9" s="3">
        <f>[3]المبيعات!$I$31</f>
        <v>11323</v>
      </c>
      <c r="J9" s="3">
        <f t="shared" si="1"/>
        <v>87753.25</v>
      </c>
      <c r="K9" s="3">
        <f t="shared" ref="K9:K38" si="5">I9*0.45</f>
        <v>5095.3500000000004</v>
      </c>
      <c r="L9" s="8">
        <f t="shared" si="2"/>
        <v>287722</v>
      </c>
      <c r="M9" s="8">
        <f t="shared" si="2"/>
        <v>14871.6</v>
      </c>
      <c r="N9" s="3">
        <f t="shared" si="3"/>
        <v>2877.22</v>
      </c>
      <c r="O9" s="8">
        <f>[3]المبيعات!$P$31</f>
        <v>3300</v>
      </c>
      <c r="P9" s="3">
        <f t="shared" ref="P9:P38" si="6">O9-N9</f>
        <v>422.7800000000002</v>
      </c>
    </row>
    <row r="10" spans="1:16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الصباحي'!$L$32*1000</f>
        <v>34000</v>
      </c>
      <c r="E10" s="3">
        <f>[4]المبيعات!$F$31</f>
        <v>33631</v>
      </c>
      <c r="F10" s="3">
        <f t="shared" si="0"/>
        <v>227009.25</v>
      </c>
      <c r="G10" s="3">
        <f t="shared" si="4"/>
        <v>11098.230000000001</v>
      </c>
      <c r="H10" s="3">
        <f>'[4]التمام الصباحي'!$R$32*1000</f>
        <v>17000</v>
      </c>
      <c r="I10" s="3">
        <f>[4]المبيعات!$I$31</f>
        <v>10399</v>
      </c>
      <c r="J10" s="3">
        <f t="shared" si="1"/>
        <v>80592.25</v>
      </c>
      <c r="K10" s="3">
        <f t="shared" si="5"/>
        <v>4679.55</v>
      </c>
      <c r="L10" s="8">
        <f t="shared" si="2"/>
        <v>307601.5</v>
      </c>
      <c r="M10" s="8">
        <f t="shared" si="2"/>
        <v>15777.780000000002</v>
      </c>
      <c r="N10" s="3">
        <f t="shared" si="3"/>
        <v>3076.0149999999999</v>
      </c>
      <c r="O10" s="8">
        <f>[4]المبيعات!$P$31</f>
        <v>3650</v>
      </c>
      <c r="P10" s="3">
        <f t="shared" si="6"/>
        <v>573.98500000000013</v>
      </c>
    </row>
    <row r="11" spans="1:16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الصباحي'!$L$32*1000</f>
        <v>0</v>
      </c>
      <c r="E11" s="3">
        <f>[5]المبيعات!$F$31</f>
        <v>30239</v>
      </c>
      <c r="F11" s="3">
        <f t="shared" si="0"/>
        <v>204113.25</v>
      </c>
      <c r="G11" s="3">
        <f t="shared" si="4"/>
        <v>9978.8700000000008</v>
      </c>
      <c r="H11" s="3">
        <f>'[5]التمام الصباحي'!$R$32*1000</f>
        <v>0</v>
      </c>
      <c r="I11" s="3">
        <f>[5]المبيعات!$I$31</f>
        <v>9831</v>
      </c>
      <c r="J11" s="3">
        <f t="shared" si="1"/>
        <v>76190.25</v>
      </c>
      <c r="K11" s="3">
        <f t="shared" si="5"/>
        <v>4423.95</v>
      </c>
      <c r="L11" s="8">
        <f t="shared" si="2"/>
        <v>280303.5</v>
      </c>
      <c r="M11" s="8">
        <f t="shared" si="2"/>
        <v>14402.82</v>
      </c>
      <c r="N11" s="3">
        <f t="shared" si="3"/>
        <v>2803.0349999999999</v>
      </c>
      <c r="O11" s="8">
        <f>[5]المبيعات!$P$31</f>
        <v>3300</v>
      </c>
      <c r="P11" s="3">
        <f t="shared" si="6"/>
        <v>496.96500000000015</v>
      </c>
    </row>
    <row r="12" spans="1:16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الصباحي'!$L$32*1000</f>
        <v>51000</v>
      </c>
      <c r="E12" s="3">
        <f>[6]المبيعات!$F$31</f>
        <v>31667</v>
      </c>
      <c r="F12" s="3">
        <f t="shared" si="0"/>
        <v>213752.25</v>
      </c>
      <c r="G12" s="3">
        <f t="shared" si="4"/>
        <v>10450.11</v>
      </c>
      <c r="H12" s="3">
        <f>'[6]التمام الصباحي'!$R$32*1000</f>
        <v>0</v>
      </c>
      <c r="I12" s="3">
        <f>[6]المبيعات!$I$31</f>
        <v>9988</v>
      </c>
      <c r="J12" s="3">
        <f t="shared" si="1"/>
        <v>77407</v>
      </c>
      <c r="K12" s="3">
        <f t="shared" si="5"/>
        <v>4494.6000000000004</v>
      </c>
      <c r="L12" s="8">
        <f t="shared" si="2"/>
        <v>291159.25</v>
      </c>
      <c r="M12" s="8">
        <f t="shared" si="2"/>
        <v>14944.710000000001</v>
      </c>
      <c r="N12" s="3">
        <f t="shared" si="3"/>
        <v>2911.5925000000002</v>
      </c>
      <c r="O12" s="8">
        <f>[6]المبيعات!$P$31</f>
        <v>3500</v>
      </c>
      <c r="P12" s="3">
        <f t="shared" si="6"/>
        <v>588.4074999999998</v>
      </c>
    </row>
    <row r="13" spans="1:16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الصباحي'!$L$32*1000</f>
        <v>34000</v>
      </c>
      <c r="E13" s="3">
        <f>[7]المبيعات!$F$31</f>
        <v>32849</v>
      </c>
      <c r="F13" s="3">
        <f t="shared" si="0"/>
        <v>221730.75</v>
      </c>
      <c r="G13" s="3">
        <f t="shared" si="4"/>
        <v>10840.17</v>
      </c>
      <c r="H13" s="3">
        <f>'[7]التمام الصباحي'!$R$32*1000</f>
        <v>17000</v>
      </c>
      <c r="I13" s="3">
        <f>[7]المبيعات!$I$31</f>
        <v>11805</v>
      </c>
      <c r="J13" s="3">
        <f t="shared" si="1"/>
        <v>91488.75</v>
      </c>
      <c r="K13" s="3">
        <f t="shared" si="5"/>
        <v>5312.25</v>
      </c>
      <c r="L13" s="8">
        <f t="shared" si="2"/>
        <v>313219.5</v>
      </c>
      <c r="M13" s="8">
        <f t="shared" si="2"/>
        <v>16152.42</v>
      </c>
      <c r="N13" s="3">
        <f t="shared" si="3"/>
        <v>3132.1950000000002</v>
      </c>
      <c r="O13" s="8">
        <f>[7]المبيعات!$P$31</f>
        <v>3600</v>
      </c>
      <c r="P13" s="3">
        <f t="shared" si="6"/>
        <v>467.80499999999984</v>
      </c>
    </row>
    <row r="14" spans="1:16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الصباحي'!$L$32*1000</f>
        <v>68000</v>
      </c>
      <c r="E14" s="3">
        <f>[8]المبيعات!$F$31</f>
        <v>26021</v>
      </c>
      <c r="F14" s="3">
        <f t="shared" si="0"/>
        <v>175641.75</v>
      </c>
      <c r="G14" s="3">
        <f t="shared" si="4"/>
        <v>8586.93</v>
      </c>
      <c r="H14" s="3">
        <f>'[8]التمام الصباحي'!$R$32*1000</f>
        <v>34000</v>
      </c>
      <c r="I14" s="3">
        <f>[8]المبيعات!$I$31</f>
        <v>8894</v>
      </c>
      <c r="J14" s="3">
        <f t="shared" si="1"/>
        <v>68928.5</v>
      </c>
      <c r="K14" s="3">
        <f t="shared" si="5"/>
        <v>4002.3</v>
      </c>
      <c r="L14" s="8">
        <f t="shared" si="2"/>
        <v>244570.25</v>
      </c>
      <c r="M14" s="8">
        <f t="shared" si="2"/>
        <v>12589.23</v>
      </c>
      <c r="N14" s="3">
        <f t="shared" si="3"/>
        <v>2445.7024999999999</v>
      </c>
      <c r="O14" s="8">
        <f>[8]المبيعات!$P$31</f>
        <v>2900</v>
      </c>
      <c r="P14" s="3">
        <f t="shared" si="6"/>
        <v>454.29750000000013</v>
      </c>
    </row>
    <row r="15" spans="1:16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الصباحي'!$L$32*1000</f>
        <v>0</v>
      </c>
      <c r="E15" s="3">
        <f>[9]المبيعات!$F$31</f>
        <v>32539</v>
      </c>
      <c r="F15" s="3">
        <f t="shared" si="0"/>
        <v>219638.25</v>
      </c>
      <c r="G15" s="3">
        <f t="shared" si="4"/>
        <v>10737.87</v>
      </c>
      <c r="H15" s="3">
        <f>'[9]التمام الصباحي'!$R$32*1000</f>
        <v>0</v>
      </c>
      <c r="I15" s="3">
        <f>[9]المبيعات!$I$31</f>
        <v>9724</v>
      </c>
      <c r="J15" s="3">
        <f t="shared" si="1"/>
        <v>75361</v>
      </c>
      <c r="K15" s="3">
        <f t="shared" si="5"/>
        <v>4375.8</v>
      </c>
      <c r="L15" s="8">
        <f t="shared" si="2"/>
        <v>294999.25</v>
      </c>
      <c r="M15" s="8">
        <f t="shared" si="2"/>
        <v>15113.670000000002</v>
      </c>
      <c r="N15" s="3">
        <f t="shared" si="3"/>
        <v>2949.9924999999998</v>
      </c>
      <c r="O15" s="8">
        <f>[9]المبيعات!$P$31</f>
        <v>3400</v>
      </c>
      <c r="P15" s="3">
        <f t="shared" si="6"/>
        <v>450.00750000000016</v>
      </c>
    </row>
    <row r="16" spans="1:16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الصباحي'!$L$32*1000</f>
        <v>51000</v>
      </c>
      <c r="E16" s="3">
        <f>[10]المبيعات!$F$31</f>
        <v>31365</v>
      </c>
      <c r="F16" s="3">
        <f t="shared" si="0"/>
        <v>211713.75</v>
      </c>
      <c r="G16" s="3">
        <f t="shared" si="4"/>
        <v>10350.450000000001</v>
      </c>
      <c r="H16" s="3">
        <f>'[10]التمام الصباحي'!$R$32*1000</f>
        <v>0</v>
      </c>
      <c r="I16" s="3">
        <f>[10]المبيعات!$I$31</f>
        <v>10961</v>
      </c>
      <c r="J16" s="3">
        <f t="shared" si="1"/>
        <v>84947.75</v>
      </c>
      <c r="K16" s="3">
        <f t="shared" si="5"/>
        <v>4932.45</v>
      </c>
      <c r="L16" s="8">
        <f t="shared" si="2"/>
        <v>296661.5</v>
      </c>
      <c r="M16" s="8">
        <f t="shared" si="2"/>
        <v>15282.900000000001</v>
      </c>
      <c r="N16" s="3">
        <f t="shared" si="3"/>
        <v>2966.6149999999998</v>
      </c>
      <c r="O16" s="8">
        <f>[10]المبيعات!$P$31</f>
        <v>3540</v>
      </c>
      <c r="P16" s="3">
        <f t="shared" si="6"/>
        <v>573.38500000000022</v>
      </c>
    </row>
    <row r="17" spans="1:16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الصباحي'!$L$32*1000</f>
        <v>51000</v>
      </c>
      <c r="E17" s="3">
        <f>[11]المبيعات!$F$31</f>
        <v>29684</v>
      </c>
      <c r="F17" s="3">
        <f t="shared" si="0"/>
        <v>200367</v>
      </c>
      <c r="G17" s="3">
        <f t="shared" si="4"/>
        <v>9795.7200000000012</v>
      </c>
      <c r="H17" s="3">
        <f>'[11]التمام الصباحي'!$R$32*1000</f>
        <v>34000</v>
      </c>
      <c r="I17" s="3">
        <f>[11]المبيعات!$I$31</f>
        <v>9278</v>
      </c>
      <c r="J17" s="3">
        <f t="shared" si="1"/>
        <v>71904.5</v>
      </c>
      <c r="K17" s="3">
        <f t="shared" si="5"/>
        <v>4175.1000000000004</v>
      </c>
      <c r="L17" s="8">
        <f t="shared" si="2"/>
        <v>272271.5</v>
      </c>
      <c r="M17" s="8">
        <f t="shared" si="2"/>
        <v>13970.820000000002</v>
      </c>
      <c r="N17" s="3">
        <f t="shared" si="3"/>
        <v>2722.7150000000001</v>
      </c>
      <c r="O17" s="8">
        <f>[11]المبيعات!$P$31</f>
        <v>3200</v>
      </c>
      <c r="P17" s="3">
        <f t="shared" si="6"/>
        <v>477.28499999999985</v>
      </c>
    </row>
    <row r="18" spans="1:16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الصباحي'!$L$32*1000</f>
        <v>17000</v>
      </c>
      <c r="E18" s="3">
        <f>[12]المبيعات!$F$31</f>
        <v>30719</v>
      </c>
      <c r="F18" s="3">
        <f t="shared" si="0"/>
        <v>207353.25</v>
      </c>
      <c r="G18" s="3">
        <f t="shared" si="4"/>
        <v>10137.27</v>
      </c>
      <c r="H18" s="3">
        <f>'[12]التمام الصباحي'!$R$32*1000</f>
        <v>0</v>
      </c>
      <c r="I18" s="3">
        <f>[12]المبيعات!$I$31</f>
        <v>9869</v>
      </c>
      <c r="J18" s="3">
        <f t="shared" si="1"/>
        <v>76484.75</v>
      </c>
      <c r="K18" s="3">
        <f t="shared" si="5"/>
        <v>4441.05</v>
      </c>
      <c r="L18" s="8">
        <f t="shared" si="2"/>
        <v>283838</v>
      </c>
      <c r="M18" s="8">
        <f t="shared" si="2"/>
        <v>14578.32</v>
      </c>
      <c r="N18" s="3">
        <f t="shared" si="3"/>
        <v>2838.38</v>
      </c>
      <c r="O18" s="8">
        <f>[12]المبيعات!$P$31</f>
        <v>3400</v>
      </c>
      <c r="P18" s="3">
        <f t="shared" si="6"/>
        <v>561.61999999999989</v>
      </c>
    </row>
    <row r="19" spans="1:16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الصباحي'!$L$32*1000</f>
        <v>51000</v>
      </c>
      <c r="E19" s="3">
        <f>[13]المبيعات!$F$31</f>
        <v>31961</v>
      </c>
      <c r="F19" s="3">
        <f t="shared" si="0"/>
        <v>215736.75</v>
      </c>
      <c r="G19" s="3">
        <f t="shared" si="4"/>
        <v>10547.130000000001</v>
      </c>
      <c r="H19" s="3">
        <f>'[13]التمام الصباحي'!$R$32*1000</f>
        <v>0</v>
      </c>
      <c r="I19" s="3">
        <f>[13]المبيعات!$I$31</f>
        <v>10604</v>
      </c>
      <c r="J19" s="3">
        <f t="shared" si="1"/>
        <v>82181</v>
      </c>
      <c r="K19" s="3">
        <f t="shared" si="5"/>
        <v>4771.8</v>
      </c>
      <c r="L19" s="8">
        <f t="shared" si="2"/>
        <v>297917.75</v>
      </c>
      <c r="M19" s="8">
        <f t="shared" si="2"/>
        <v>15318.93</v>
      </c>
      <c r="N19" s="3">
        <f t="shared" si="3"/>
        <v>2979.1774999999998</v>
      </c>
      <c r="O19" s="8">
        <f>[13]المبيعات!$P$31</f>
        <v>3500</v>
      </c>
      <c r="P19" s="3">
        <f t="shared" si="6"/>
        <v>520.82250000000022</v>
      </c>
    </row>
    <row r="20" spans="1:16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الصباحي'!$L$32*1000</f>
        <v>0</v>
      </c>
      <c r="E20" s="3">
        <f>[14]المبيعات!$F$31</f>
        <v>32413</v>
      </c>
      <c r="F20" s="3">
        <f t="shared" si="0"/>
        <v>218787.75</v>
      </c>
      <c r="G20" s="3">
        <f t="shared" si="4"/>
        <v>10696.29</v>
      </c>
      <c r="H20" s="3">
        <f>'[14]التمام الصباحي'!$R$32*1000</f>
        <v>17000</v>
      </c>
      <c r="I20" s="3">
        <f>[14]المبيعات!$I$31</f>
        <v>10766</v>
      </c>
      <c r="J20" s="3">
        <f t="shared" si="1"/>
        <v>83436.5</v>
      </c>
      <c r="K20" s="3">
        <f t="shared" si="5"/>
        <v>4844.7</v>
      </c>
      <c r="L20" s="8">
        <f t="shared" si="2"/>
        <v>302224.25</v>
      </c>
      <c r="M20" s="8">
        <f t="shared" si="2"/>
        <v>15540.990000000002</v>
      </c>
      <c r="N20" s="3">
        <f t="shared" si="3"/>
        <v>3022.2424999999998</v>
      </c>
      <c r="O20" s="8">
        <f>[14]المبيعات!$P$31</f>
        <v>3600</v>
      </c>
      <c r="P20" s="3">
        <f t="shared" si="6"/>
        <v>577.75750000000016</v>
      </c>
    </row>
    <row r="21" spans="1:16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الصباحي'!$L$32*1000</f>
        <v>51000</v>
      </c>
      <c r="E21" s="3">
        <f>[15]المبيعات!$F$31</f>
        <v>25562</v>
      </c>
      <c r="F21" s="3">
        <f t="shared" si="0"/>
        <v>172543.5</v>
      </c>
      <c r="G21" s="3">
        <f t="shared" si="4"/>
        <v>8435.4600000000009</v>
      </c>
      <c r="H21" s="3">
        <f>'[15]التمام الصباحي'!$R$32*1000</f>
        <v>0</v>
      </c>
      <c r="I21" s="3">
        <f>[15]المبيعات!$I$31</f>
        <v>9340</v>
      </c>
      <c r="J21" s="3">
        <f t="shared" si="1"/>
        <v>72385</v>
      </c>
      <c r="K21" s="3">
        <f t="shared" si="5"/>
        <v>4203</v>
      </c>
      <c r="L21" s="8">
        <f t="shared" si="2"/>
        <v>244928.5</v>
      </c>
      <c r="M21" s="8">
        <f t="shared" si="2"/>
        <v>12638.460000000001</v>
      </c>
      <c r="N21" s="3">
        <f t="shared" si="3"/>
        <v>2449.2849999999999</v>
      </c>
      <c r="O21" s="8">
        <f>[15]المبيعات!$P$31</f>
        <v>2800</v>
      </c>
      <c r="P21" s="3">
        <f t="shared" si="6"/>
        <v>350.71500000000015</v>
      </c>
    </row>
    <row r="22" spans="1:16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الصباحي'!$L$32*1000</f>
        <v>34000</v>
      </c>
      <c r="E22" s="3">
        <f>[16]المبيعات!$F$31</f>
        <v>31433</v>
      </c>
      <c r="F22" s="3">
        <f t="shared" si="0"/>
        <v>212172.75</v>
      </c>
      <c r="G22" s="3">
        <f t="shared" si="4"/>
        <v>10372.890000000001</v>
      </c>
      <c r="H22" s="3">
        <f>'[16]التمام الصباحي'!$R$32*1000</f>
        <v>17000</v>
      </c>
      <c r="I22" s="3">
        <f>[16]المبيعات!$I$31</f>
        <v>11054</v>
      </c>
      <c r="J22" s="3">
        <f t="shared" si="1"/>
        <v>85668.5</v>
      </c>
      <c r="K22" s="3">
        <f t="shared" si="5"/>
        <v>4974.3</v>
      </c>
      <c r="L22" s="8">
        <f t="shared" si="2"/>
        <v>297841.25</v>
      </c>
      <c r="M22" s="8">
        <f t="shared" si="2"/>
        <v>15347.190000000002</v>
      </c>
      <c r="N22" s="3">
        <f t="shared" si="3"/>
        <v>2978.4124999999999</v>
      </c>
      <c r="O22" s="8">
        <f>[16]المبيعات!$P$31</f>
        <v>3500</v>
      </c>
      <c r="P22" s="3">
        <f t="shared" si="6"/>
        <v>521.58750000000009</v>
      </c>
    </row>
    <row r="23" spans="1:16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الصباحي'!$L$32*1000</f>
        <v>34000</v>
      </c>
      <c r="E23" s="3">
        <f>[17]المبيعات!$F$31</f>
        <v>31576</v>
      </c>
      <c r="F23" s="3">
        <f t="shared" si="0"/>
        <v>213138</v>
      </c>
      <c r="G23" s="3">
        <f t="shared" si="4"/>
        <v>10420.08</v>
      </c>
      <c r="H23" s="3">
        <f>'[17]التمام الصباحي'!$R$32*1000</f>
        <v>17000</v>
      </c>
      <c r="I23" s="3">
        <f>[17]المبيعات!$I$31</f>
        <v>10095</v>
      </c>
      <c r="J23" s="3">
        <f t="shared" si="1"/>
        <v>78236.25</v>
      </c>
      <c r="K23" s="3">
        <f t="shared" si="5"/>
        <v>4542.75</v>
      </c>
      <c r="L23" s="8">
        <f t="shared" si="2"/>
        <v>291374.25</v>
      </c>
      <c r="M23" s="8">
        <f t="shared" si="2"/>
        <v>14962.83</v>
      </c>
      <c r="N23" s="3">
        <f t="shared" si="3"/>
        <v>2913.7424999999998</v>
      </c>
      <c r="O23" s="8">
        <f>[17]المبيعات!$P$31</f>
        <v>3400</v>
      </c>
      <c r="P23" s="3">
        <f t="shared" si="6"/>
        <v>486.25750000000016</v>
      </c>
    </row>
    <row r="24" spans="1:16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الصباحي'!$L$32*1000</f>
        <v>34000</v>
      </c>
      <c r="E24" s="3">
        <f>[18]المبيعات!$F$31</f>
        <v>31714</v>
      </c>
      <c r="F24" s="3">
        <f>E24*6.75</f>
        <v>214069.5</v>
      </c>
      <c r="G24" s="3">
        <f t="shared" si="4"/>
        <v>10465.620000000001</v>
      </c>
      <c r="H24" s="3">
        <f>'[18]التمام الصباحي'!$R$32*1000</f>
        <v>17000</v>
      </c>
      <c r="I24" s="3">
        <f>[18]المبيعات!$I$31</f>
        <v>9295</v>
      </c>
      <c r="J24" s="3">
        <f>I24*7.75</f>
        <v>72036.25</v>
      </c>
      <c r="K24" s="3">
        <f t="shared" si="5"/>
        <v>4182.75</v>
      </c>
      <c r="L24" s="8">
        <f t="shared" si="2"/>
        <v>286105.75</v>
      </c>
      <c r="M24" s="8">
        <f t="shared" si="2"/>
        <v>14648.37</v>
      </c>
      <c r="N24" s="3">
        <f t="shared" si="3"/>
        <v>2861.0574999999999</v>
      </c>
      <c r="O24" s="8">
        <f>[18]المبيعات!$P$31</f>
        <v>3440</v>
      </c>
      <c r="P24" s="3">
        <f t="shared" si="6"/>
        <v>578.94250000000011</v>
      </c>
    </row>
    <row r="25" spans="1:16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الصباحي'!$L$32*1000</f>
        <v>0</v>
      </c>
      <c r="E25" s="3">
        <f>[19]المبيعات!$F$31</f>
        <v>32824</v>
      </c>
      <c r="F25" s="3">
        <f t="shared" ref="F25:F38" si="7">E25*6.75</f>
        <v>221562</v>
      </c>
      <c r="G25" s="3">
        <f t="shared" si="4"/>
        <v>10831.92</v>
      </c>
      <c r="H25" s="3">
        <f>'[19]التمام الصباحي'!$R$32*1000</f>
        <v>0</v>
      </c>
      <c r="I25" s="3">
        <f>[19]المبيعات!$I$31</f>
        <v>10924</v>
      </c>
      <c r="J25" s="3">
        <f t="shared" ref="J25:J38" si="8">I25*7.75</f>
        <v>84661</v>
      </c>
      <c r="K25" s="3">
        <f t="shared" si="5"/>
        <v>4915.8</v>
      </c>
      <c r="L25" s="8">
        <f t="shared" si="2"/>
        <v>306223</v>
      </c>
      <c r="M25" s="8">
        <f t="shared" si="2"/>
        <v>15747.720000000001</v>
      </c>
      <c r="N25" s="3">
        <f t="shared" si="3"/>
        <v>3062.23</v>
      </c>
      <c r="O25" s="8">
        <f>[19]المبيعات!$P$31</f>
        <v>3600</v>
      </c>
      <c r="P25" s="3">
        <f t="shared" si="6"/>
        <v>537.77</v>
      </c>
    </row>
    <row r="26" spans="1:16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الصباحي'!$L$32*1000</f>
        <v>34000</v>
      </c>
      <c r="E26" s="3">
        <f>[20]المبيعات!$F$31</f>
        <v>32554</v>
      </c>
      <c r="F26" s="3">
        <f t="shared" si="7"/>
        <v>219739.5</v>
      </c>
      <c r="G26" s="3">
        <f t="shared" si="4"/>
        <v>10742.82</v>
      </c>
      <c r="H26" s="3">
        <f>'[20]التمام الصباحي'!$R$32*1000</f>
        <v>17000</v>
      </c>
      <c r="I26" s="3">
        <f>[20]المبيعات!$I$31</f>
        <v>10185</v>
      </c>
      <c r="J26" s="3">
        <f t="shared" si="8"/>
        <v>78933.75</v>
      </c>
      <c r="K26" s="3">
        <f t="shared" si="5"/>
        <v>4583.25</v>
      </c>
      <c r="L26" s="8">
        <f t="shared" si="2"/>
        <v>298673.25</v>
      </c>
      <c r="M26" s="8">
        <f t="shared" si="2"/>
        <v>15326.07</v>
      </c>
      <c r="N26" s="3">
        <f t="shared" si="3"/>
        <v>2986.7325000000001</v>
      </c>
      <c r="O26" s="8">
        <f>[20]المبيعات!$P$31</f>
        <v>3560</v>
      </c>
      <c r="P26" s="3">
        <f t="shared" si="6"/>
        <v>573.26749999999993</v>
      </c>
    </row>
    <row r="27" spans="1:16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الصباحي'!$L$32*1000</f>
        <v>51000</v>
      </c>
      <c r="E27" s="3">
        <f>[21]المبيعات!$F$31</f>
        <v>31600</v>
      </c>
      <c r="F27" s="3">
        <f t="shared" si="7"/>
        <v>213300</v>
      </c>
      <c r="G27" s="3">
        <f t="shared" si="4"/>
        <v>10428</v>
      </c>
      <c r="H27" s="3">
        <f>'[21]التمام الصباحي'!$R$32*1000</f>
        <v>0</v>
      </c>
      <c r="I27" s="3">
        <f>[21]المبيعات!$I$31</f>
        <v>11075</v>
      </c>
      <c r="J27" s="3">
        <f t="shared" si="8"/>
        <v>85831.25</v>
      </c>
      <c r="K27" s="3">
        <f t="shared" si="5"/>
        <v>4983.75</v>
      </c>
      <c r="L27" s="8">
        <f t="shared" si="2"/>
        <v>299131.25</v>
      </c>
      <c r="M27" s="8">
        <f t="shared" si="2"/>
        <v>15411.75</v>
      </c>
      <c r="N27" s="3">
        <f t="shared" si="3"/>
        <v>2991.3125</v>
      </c>
      <c r="O27" s="8">
        <f>[21]المبيعات!$P$31</f>
        <v>3510</v>
      </c>
      <c r="P27" s="3">
        <f t="shared" si="6"/>
        <v>518.6875</v>
      </c>
    </row>
    <row r="28" spans="1:16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الصباحي'!$L$32*1000</f>
        <v>34000</v>
      </c>
      <c r="E28" s="3">
        <f>[22]المبيعات!$F$31</f>
        <v>23986</v>
      </c>
      <c r="F28" s="3">
        <f t="shared" si="7"/>
        <v>161905.5</v>
      </c>
      <c r="G28" s="3">
        <f t="shared" si="4"/>
        <v>7915.38</v>
      </c>
      <c r="H28" s="3">
        <f>'[22]التمام الصباحي'!$R$32*1000</f>
        <v>17000</v>
      </c>
      <c r="I28" s="3">
        <f>[22]المبيعات!$I$31</f>
        <v>9221</v>
      </c>
      <c r="J28" s="3">
        <f t="shared" si="8"/>
        <v>71462.75</v>
      </c>
      <c r="K28" s="3">
        <f t="shared" si="5"/>
        <v>4149.45</v>
      </c>
      <c r="L28" s="8">
        <f t="shared" si="2"/>
        <v>233368.25</v>
      </c>
      <c r="M28" s="8">
        <f t="shared" si="2"/>
        <v>12064.83</v>
      </c>
      <c r="N28" s="3">
        <f t="shared" si="3"/>
        <v>2333.6824999999999</v>
      </c>
      <c r="O28" s="8">
        <f>[22]المبيعات!$P$31</f>
        <v>2800</v>
      </c>
      <c r="P28" s="3">
        <f t="shared" si="6"/>
        <v>466.31750000000011</v>
      </c>
    </row>
    <row r="29" spans="1:16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الصباحي'!$L$32*1000</f>
        <v>0</v>
      </c>
      <c r="E29" s="3">
        <f>[23]المبيعات!$F$31</f>
        <v>32246</v>
      </c>
      <c r="F29" s="3">
        <f t="shared" si="7"/>
        <v>217660.5</v>
      </c>
      <c r="G29" s="3">
        <f t="shared" si="4"/>
        <v>10641.18</v>
      </c>
      <c r="H29" s="3">
        <f>'[23]التمام الصباحي'!$R$32*1000</f>
        <v>0</v>
      </c>
      <c r="I29" s="3">
        <f>[23]المبيعات!$I$31</f>
        <v>12323</v>
      </c>
      <c r="J29" s="3">
        <f t="shared" si="8"/>
        <v>95503.25</v>
      </c>
      <c r="K29" s="3">
        <f t="shared" si="5"/>
        <v>5545.35</v>
      </c>
      <c r="L29" s="8">
        <f t="shared" si="2"/>
        <v>313163.75</v>
      </c>
      <c r="M29" s="8">
        <f t="shared" si="2"/>
        <v>16186.53</v>
      </c>
      <c r="N29" s="3">
        <f t="shared" si="3"/>
        <v>3131.6374999999998</v>
      </c>
      <c r="O29" s="8">
        <f>[23]المبيعات!$P$31</f>
        <v>3700</v>
      </c>
      <c r="P29" s="3">
        <f t="shared" si="6"/>
        <v>568.36250000000018</v>
      </c>
    </row>
    <row r="30" spans="1:16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الصباحي'!$L$32*1000</f>
        <v>68000</v>
      </c>
      <c r="E30" s="3">
        <f>[24]المبيعات!$F$31</f>
        <v>35318</v>
      </c>
      <c r="F30" s="3">
        <f t="shared" si="7"/>
        <v>238396.5</v>
      </c>
      <c r="G30" s="3">
        <f t="shared" si="4"/>
        <v>11654.94</v>
      </c>
      <c r="H30" s="3">
        <f>'[24]التمام الصباحي'!$R$32*1000</f>
        <v>17000</v>
      </c>
      <c r="I30" s="3">
        <f>[24]المبيعات!$I$31</f>
        <v>10002</v>
      </c>
      <c r="J30" s="3">
        <f t="shared" si="8"/>
        <v>77515.5</v>
      </c>
      <c r="K30" s="3">
        <f t="shared" si="5"/>
        <v>4500.9000000000005</v>
      </c>
      <c r="L30" s="8">
        <f t="shared" si="2"/>
        <v>315912</v>
      </c>
      <c r="M30" s="8">
        <f t="shared" si="2"/>
        <v>16155.84</v>
      </c>
      <c r="N30" s="3">
        <f t="shared" si="3"/>
        <v>3159.12</v>
      </c>
      <c r="O30" s="8">
        <f>[24]المبيعات!$P$31</f>
        <v>3750</v>
      </c>
      <c r="P30" s="3">
        <f t="shared" si="6"/>
        <v>590.88000000000011</v>
      </c>
    </row>
    <row r="31" spans="1:16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الصباحي'!$L$32*1000</f>
        <v>0</v>
      </c>
      <c r="E31" s="3">
        <f>[25]المبيعات!$F$31</f>
        <v>33417</v>
      </c>
      <c r="F31" s="3">
        <f t="shared" si="7"/>
        <v>225564.75</v>
      </c>
      <c r="G31" s="3">
        <f t="shared" si="4"/>
        <v>11027.61</v>
      </c>
      <c r="H31" s="3">
        <f>'[25]التمام الصباحي'!$R$32*1000</f>
        <v>0</v>
      </c>
      <c r="I31" s="3">
        <f>[25]المبيعات!$I$31</f>
        <v>10419</v>
      </c>
      <c r="J31" s="3">
        <f t="shared" si="8"/>
        <v>80747.25</v>
      </c>
      <c r="K31" s="3">
        <f t="shared" si="5"/>
        <v>4688.55</v>
      </c>
      <c r="L31" s="8">
        <f t="shared" si="2"/>
        <v>306312</v>
      </c>
      <c r="M31" s="8">
        <f t="shared" si="2"/>
        <v>15716.16</v>
      </c>
      <c r="N31" s="3">
        <f t="shared" si="3"/>
        <v>3063.12</v>
      </c>
      <c r="O31" s="8">
        <f>[25]المبيعات!$P$31</f>
        <v>3650</v>
      </c>
      <c r="P31" s="3">
        <f t="shared" si="6"/>
        <v>586.88000000000011</v>
      </c>
    </row>
    <row r="32" spans="1:16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الصباحي'!$L$32*1000</f>
        <v>51000</v>
      </c>
      <c r="E32" s="3">
        <f>[26]المبيعات!$F$31</f>
        <v>34587</v>
      </c>
      <c r="F32" s="3">
        <f t="shared" si="7"/>
        <v>233462.25</v>
      </c>
      <c r="G32" s="3">
        <f t="shared" si="4"/>
        <v>11413.710000000001</v>
      </c>
      <c r="H32" s="3">
        <f>'[26]التمام الصباحي'!$R$32*1000</f>
        <v>0</v>
      </c>
      <c r="I32" s="3">
        <f>[26]المبيعات!$I$31</f>
        <v>11423</v>
      </c>
      <c r="J32" s="3">
        <f t="shared" si="8"/>
        <v>88528.25</v>
      </c>
      <c r="K32" s="3">
        <f t="shared" si="5"/>
        <v>5140.3500000000004</v>
      </c>
      <c r="L32" s="8">
        <f t="shared" si="2"/>
        <v>321990.5</v>
      </c>
      <c r="M32" s="8">
        <f t="shared" si="2"/>
        <v>16554.060000000001</v>
      </c>
      <c r="N32" s="3">
        <f t="shared" si="3"/>
        <v>3219.9050000000002</v>
      </c>
      <c r="O32" s="8">
        <f>[26]المبيعات!$P$31</f>
        <v>3800</v>
      </c>
      <c r="P32" s="3">
        <f t="shared" si="6"/>
        <v>580.0949999999998</v>
      </c>
    </row>
    <row r="33" spans="1:16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الصباحي'!$L$32*1000</f>
        <v>51000</v>
      </c>
      <c r="E33" s="3">
        <f>[27]المبيعات!$F$31</f>
        <v>31591</v>
      </c>
      <c r="F33" s="3">
        <f t="shared" si="7"/>
        <v>213239.25</v>
      </c>
      <c r="G33" s="3">
        <f t="shared" si="4"/>
        <v>10425.030000000001</v>
      </c>
      <c r="H33" s="3">
        <f>'[27]التمام الصباحي'!$R$32*1000</f>
        <v>0</v>
      </c>
      <c r="I33" s="3">
        <f>[27]المبيعات!$I$31</f>
        <v>10817</v>
      </c>
      <c r="J33" s="3">
        <f t="shared" si="8"/>
        <v>83831.75</v>
      </c>
      <c r="K33" s="3">
        <f t="shared" si="5"/>
        <v>4867.6500000000005</v>
      </c>
      <c r="L33" s="8">
        <f t="shared" si="2"/>
        <v>297071</v>
      </c>
      <c r="M33" s="8">
        <f t="shared" si="2"/>
        <v>15292.68</v>
      </c>
      <c r="N33" s="3">
        <f t="shared" si="3"/>
        <v>2970.71</v>
      </c>
      <c r="O33" s="8">
        <f>[27]المبيعات!$P$31</f>
        <v>3500</v>
      </c>
      <c r="P33" s="3">
        <f t="shared" si="6"/>
        <v>529.29</v>
      </c>
    </row>
    <row r="34" spans="1:16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الصباحي'!$L$32*1000</f>
        <v>0</v>
      </c>
      <c r="E34" s="3">
        <f>[28]المبيعات!$F$31</f>
        <v>35533</v>
      </c>
      <c r="F34" s="3">
        <f t="shared" si="7"/>
        <v>239847.75</v>
      </c>
      <c r="G34" s="3">
        <f t="shared" si="4"/>
        <v>11725.890000000001</v>
      </c>
      <c r="H34" s="3">
        <f>'[28]التمام الصباحي'!$R$32*1000</f>
        <v>34000</v>
      </c>
      <c r="I34" s="3">
        <f>[28]المبيعات!$I$31</f>
        <v>13507</v>
      </c>
      <c r="J34" s="3">
        <f t="shared" si="8"/>
        <v>104679.25</v>
      </c>
      <c r="K34" s="3">
        <f t="shared" si="5"/>
        <v>6078.1500000000005</v>
      </c>
      <c r="L34" s="8">
        <f t="shared" si="2"/>
        <v>344527</v>
      </c>
      <c r="M34" s="8">
        <f t="shared" si="2"/>
        <v>17804.04</v>
      </c>
      <c r="N34" s="3">
        <f t="shared" si="3"/>
        <v>3445.27</v>
      </c>
      <c r="O34" s="8">
        <f>[28]المبيعات!$P$31</f>
        <v>4100</v>
      </c>
      <c r="P34" s="3">
        <f t="shared" si="6"/>
        <v>654.73</v>
      </c>
    </row>
    <row r="35" spans="1:16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الصباحي'!$L$32*1000</f>
        <v>34000</v>
      </c>
      <c r="E35" s="3">
        <f>[29]المبيعات!$F$31</f>
        <v>26378</v>
      </c>
      <c r="F35" s="3">
        <f t="shared" si="7"/>
        <v>178051.5</v>
      </c>
      <c r="G35" s="3">
        <f t="shared" si="4"/>
        <v>8704.74</v>
      </c>
      <c r="H35" s="3">
        <f>'[29]التمام الصباحي'!$R$32*1000</f>
        <v>17000</v>
      </c>
      <c r="I35" s="3">
        <f>[29]المبيعات!$I$31</f>
        <v>10652</v>
      </c>
      <c r="J35" s="3">
        <f t="shared" si="8"/>
        <v>82553</v>
      </c>
      <c r="K35" s="3">
        <f t="shared" si="5"/>
        <v>4793.4000000000005</v>
      </c>
      <c r="L35" s="8">
        <f t="shared" si="2"/>
        <v>260604.5</v>
      </c>
      <c r="M35" s="8">
        <f t="shared" si="2"/>
        <v>13498.14</v>
      </c>
      <c r="N35" s="3">
        <f t="shared" si="3"/>
        <v>2606.0450000000001</v>
      </c>
      <c r="O35" s="8">
        <f>[29]المبيعات!$P$31</f>
        <v>3000</v>
      </c>
      <c r="P35" s="3">
        <f t="shared" si="6"/>
        <v>393.95499999999993</v>
      </c>
    </row>
    <row r="36" spans="1:16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الصباحي'!$L$32*1000</f>
        <v>34000</v>
      </c>
      <c r="E36" s="3">
        <f>[30]المبيعات!$F$31</f>
        <v>34978</v>
      </c>
      <c r="F36" s="3">
        <f t="shared" si="7"/>
        <v>236101.5</v>
      </c>
      <c r="G36" s="3">
        <f t="shared" si="4"/>
        <v>11542.74</v>
      </c>
      <c r="H36" s="3">
        <f>'[30]التمام الصباحي'!$R$32*1000</f>
        <v>17000</v>
      </c>
      <c r="I36" s="3">
        <f>[30]المبيعات!$I$31</f>
        <v>12216</v>
      </c>
      <c r="J36" s="3">
        <f t="shared" si="8"/>
        <v>94674</v>
      </c>
      <c r="K36" s="3">
        <f t="shared" si="5"/>
        <v>5497.2</v>
      </c>
      <c r="L36" s="8">
        <f t="shared" si="2"/>
        <v>330775.5</v>
      </c>
      <c r="M36" s="8">
        <f t="shared" si="2"/>
        <v>17039.939999999999</v>
      </c>
      <c r="N36" s="3">
        <f t="shared" si="3"/>
        <v>3307.7550000000001</v>
      </c>
      <c r="O36" s="8">
        <f>[30]المبيعات!$P$31</f>
        <v>3890</v>
      </c>
      <c r="P36" s="3">
        <f t="shared" si="6"/>
        <v>582.24499999999989</v>
      </c>
    </row>
    <row r="37" spans="1:16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الصباحي'!$L$32*1000</f>
        <v>34000</v>
      </c>
      <c r="E37" s="3">
        <f>[31]المبيعات!$F$31</f>
        <v>31268</v>
      </c>
      <c r="F37" s="3">
        <f t="shared" si="7"/>
        <v>211059</v>
      </c>
      <c r="G37" s="3">
        <f t="shared" si="4"/>
        <v>10318.44</v>
      </c>
      <c r="H37" s="3">
        <f>'[31]التمام الصباحي'!$R$32*1000</f>
        <v>17000</v>
      </c>
      <c r="I37" s="3">
        <f>[31]المبيعات!$I$31</f>
        <v>9442</v>
      </c>
      <c r="J37" s="3">
        <f t="shared" si="8"/>
        <v>73175.5</v>
      </c>
      <c r="K37" s="3">
        <f t="shared" si="5"/>
        <v>4248.9000000000005</v>
      </c>
      <c r="L37" s="8">
        <f t="shared" si="2"/>
        <v>284234.5</v>
      </c>
      <c r="M37" s="8">
        <f t="shared" si="2"/>
        <v>14567.34</v>
      </c>
      <c r="N37" s="3">
        <f t="shared" si="3"/>
        <v>2842.3449999999998</v>
      </c>
      <c r="O37" s="8">
        <f>[31]المبيعات!$P$31</f>
        <v>3350</v>
      </c>
      <c r="P37" s="3">
        <f t="shared" si="6"/>
        <v>507.6550000000002</v>
      </c>
    </row>
    <row r="38" spans="1:16" ht="15.75" thickBot="1" x14ac:dyDescent="0.25">
      <c r="A38" s="5">
        <v>31</v>
      </c>
      <c r="B38" s="6"/>
      <c r="C38" s="6" t="s">
        <v>18</v>
      </c>
      <c r="D38" s="3"/>
      <c r="E38" s="3">
        <f>[32]المبيعات!$F$31</f>
        <v>0</v>
      </c>
      <c r="F38" s="3">
        <f t="shared" si="7"/>
        <v>0</v>
      </c>
      <c r="G38" s="3">
        <f t="shared" si="4"/>
        <v>0</v>
      </c>
      <c r="H38" s="3">
        <f>'[32]التمام الصباحي'!$R$32*1000</f>
        <v>0</v>
      </c>
      <c r="I38" s="3">
        <f>[32]المبيعات!$I$31</f>
        <v>0</v>
      </c>
      <c r="J38" s="3">
        <f t="shared" si="8"/>
        <v>0</v>
      </c>
      <c r="K38" s="3">
        <f t="shared" si="5"/>
        <v>0</v>
      </c>
      <c r="L38" s="8">
        <f t="shared" si="2"/>
        <v>0</v>
      </c>
      <c r="M38" s="8">
        <f t="shared" si="2"/>
        <v>0</v>
      </c>
      <c r="N38" s="3">
        <f t="shared" si="3"/>
        <v>0</v>
      </c>
      <c r="O38" s="8">
        <f>[32]المبيعات!$P$31</f>
        <v>0</v>
      </c>
      <c r="P38" s="3">
        <f t="shared" si="6"/>
        <v>0</v>
      </c>
    </row>
    <row r="39" spans="1:16" ht="15.75" thickBot="1" x14ac:dyDescent="0.25">
      <c r="A39" s="99" t="s">
        <v>19</v>
      </c>
      <c r="B39" s="99"/>
      <c r="C39" s="99"/>
      <c r="D39" s="4">
        <f t="shared" ref="D39:P39" si="9">SUM(D8:D38)</f>
        <v>986000</v>
      </c>
      <c r="E39" s="4">
        <f t="shared" si="9"/>
        <v>941760</v>
      </c>
      <c r="F39" s="4">
        <f t="shared" si="9"/>
        <v>6356880</v>
      </c>
      <c r="G39" s="4">
        <f t="shared" si="9"/>
        <v>310780.79999999999</v>
      </c>
      <c r="H39" s="4">
        <f t="shared" si="9"/>
        <v>323000</v>
      </c>
      <c r="I39" s="4">
        <f t="shared" si="9"/>
        <v>317190</v>
      </c>
      <c r="J39" s="4">
        <f t="shared" si="9"/>
        <v>2458222.5</v>
      </c>
      <c r="K39" s="4">
        <f t="shared" si="9"/>
        <v>142735.5</v>
      </c>
      <c r="L39" s="4">
        <f t="shared" si="9"/>
        <v>8815102.5</v>
      </c>
      <c r="M39" s="4">
        <f t="shared" si="9"/>
        <v>453516.30000000005</v>
      </c>
      <c r="N39" s="4">
        <f t="shared" si="9"/>
        <v>88151.025000000009</v>
      </c>
      <c r="O39" s="4">
        <f t="shared" si="9"/>
        <v>104260</v>
      </c>
      <c r="P39" s="4">
        <f t="shared" si="9"/>
        <v>16108.975</v>
      </c>
    </row>
    <row r="40" spans="1:16" hidden="1" x14ac:dyDescent="0.2"/>
    <row r="41" spans="1:16" ht="15.75" hidden="1" thickBot="1" x14ac:dyDescent="0.3">
      <c r="A41" s="105" t="s">
        <v>43</v>
      </c>
      <c r="B41" s="106"/>
      <c r="C41" s="107"/>
      <c r="D41" s="15">
        <f>D8+D9+D10+D11+D12+D13+D14</f>
        <v>272000</v>
      </c>
      <c r="E41" s="15">
        <f>E8+E9+E10+E11+E12+E13+E14</f>
        <v>216514</v>
      </c>
      <c r="F41" s="15">
        <f t="shared" ref="F41:P41" si="10">F8+F9+F10+F11+F12+F13+F14</f>
        <v>1461469.5</v>
      </c>
      <c r="G41" s="15">
        <f t="shared" si="10"/>
        <v>71449.62</v>
      </c>
      <c r="H41" s="15">
        <f t="shared" si="10"/>
        <v>85000</v>
      </c>
      <c r="I41" s="15">
        <f t="shared" si="10"/>
        <v>73998</v>
      </c>
      <c r="J41" s="15">
        <f t="shared" si="10"/>
        <v>573484.5</v>
      </c>
      <c r="K41" s="15">
        <f t="shared" si="10"/>
        <v>33299.100000000006</v>
      </c>
      <c r="L41" s="15">
        <f t="shared" si="10"/>
        <v>2034954</v>
      </c>
      <c r="M41" s="15">
        <f t="shared" si="10"/>
        <v>104748.72</v>
      </c>
      <c r="N41" s="15">
        <f t="shared" si="10"/>
        <v>20349.54</v>
      </c>
      <c r="O41" s="15">
        <f t="shared" si="10"/>
        <v>24270</v>
      </c>
      <c r="P41" s="15">
        <f t="shared" si="10"/>
        <v>3920.46</v>
      </c>
    </row>
    <row r="42" spans="1:16" ht="15.75" hidden="1" thickBot="1" x14ac:dyDescent="0.3">
      <c r="A42" s="103" t="s">
        <v>44</v>
      </c>
      <c r="B42" s="103"/>
      <c r="C42" s="103"/>
      <c r="D42" s="15">
        <f t="shared" ref="D42:P42" si="11">D15+D16+D17+D18+D19+D20+D21+D22</f>
        <v>255000</v>
      </c>
      <c r="E42" s="15">
        <f t="shared" si="11"/>
        <v>245676</v>
      </c>
      <c r="F42" s="15">
        <f t="shared" si="11"/>
        <v>1658313</v>
      </c>
      <c r="G42" s="15">
        <f t="shared" si="11"/>
        <v>81073.08</v>
      </c>
      <c r="H42" s="15">
        <f t="shared" si="11"/>
        <v>68000</v>
      </c>
      <c r="I42" s="15">
        <f t="shared" si="11"/>
        <v>81596</v>
      </c>
      <c r="J42" s="15">
        <f t="shared" si="11"/>
        <v>632369</v>
      </c>
      <c r="K42" s="15">
        <f t="shared" si="11"/>
        <v>36718.200000000004</v>
      </c>
      <c r="L42" s="15">
        <f t="shared" si="11"/>
        <v>2290682</v>
      </c>
      <c r="M42" s="15">
        <f t="shared" si="11"/>
        <v>117791.28000000003</v>
      </c>
      <c r="N42" s="15">
        <f t="shared" si="11"/>
        <v>22906.819999999996</v>
      </c>
      <c r="O42" s="15">
        <f t="shared" si="11"/>
        <v>26940</v>
      </c>
      <c r="P42" s="15">
        <f t="shared" si="11"/>
        <v>4033.1800000000007</v>
      </c>
    </row>
    <row r="43" spans="1:16" ht="15.75" hidden="1" thickBot="1" x14ac:dyDescent="0.3">
      <c r="A43" s="103" t="s">
        <v>45</v>
      </c>
      <c r="B43" s="103"/>
      <c r="C43" s="103"/>
      <c r="D43" s="15">
        <f>D23+D24+D25+D26+D27+D28+D29+D30</f>
        <v>255000</v>
      </c>
      <c r="E43" s="15">
        <f t="shared" ref="E43:P43" si="12">E23+E24+E25+E26+E27+E28+E29+E30</f>
        <v>251818</v>
      </c>
      <c r="F43" s="15">
        <f t="shared" si="12"/>
        <v>1699771.5</v>
      </c>
      <c r="G43" s="15">
        <f t="shared" si="12"/>
        <v>83099.94</v>
      </c>
      <c r="H43" s="15">
        <f t="shared" si="12"/>
        <v>85000</v>
      </c>
      <c r="I43" s="15">
        <f t="shared" si="12"/>
        <v>83120</v>
      </c>
      <c r="J43" s="15">
        <f t="shared" si="12"/>
        <v>644180</v>
      </c>
      <c r="K43" s="15">
        <f t="shared" si="12"/>
        <v>37404</v>
      </c>
      <c r="L43" s="15">
        <f t="shared" si="12"/>
        <v>2343951.5</v>
      </c>
      <c r="M43" s="15">
        <f t="shared" si="12"/>
        <v>120503.93999999999</v>
      </c>
      <c r="N43" s="15">
        <f t="shared" si="12"/>
        <v>23439.514999999999</v>
      </c>
      <c r="O43" s="15">
        <f t="shared" si="12"/>
        <v>27760</v>
      </c>
      <c r="P43" s="15">
        <f t="shared" si="12"/>
        <v>4320.4850000000006</v>
      </c>
    </row>
    <row r="44" spans="1:16" ht="15.75" hidden="1" thickBot="1" x14ac:dyDescent="0.3">
      <c r="A44" s="103" t="s">
        <v>46</v>
      </c>
      <c r="B44" s="103"/>
      <c r="C44" s="103"/>
      <c r="D44" s="15">
        <f>D31+D32+D33+D34+D35+D36+D37+D38</f>
        <v>204000</v>
      </c>
      <c r="E44" s="15">
        <f t="shared" ref="E44:P44" si="13">E31+E32+E33+E34+E35+E36+E37+E38</f>
        <v>227752</v>
      </c>
      <c r="F44" s="15">
        <f t="shared" si="13"/>
        <v>1537326</v>
      </c>
      <c r="G44" s="15">
        <f t="shared" si="13"/>
        <v>75158.159999999989</v>
      </c>
      <c r="H44" s="15">
        <f t="shared" si="13"/>
        <v>85000</v>
      </c>
      <c r="I44" s="15">
        <f t="shared" si="13"/>
        <v>78476</v>
      </c>
      <c r="J44" s="15">
        <f t="shared" si="13"/>
        <v>608189</v>
      </c>
      <c r="K44" s="15">
        <f t="shared" si="13"/>
        <v>35314.200000000004</v>
      </c>
      <c r="L44" s="15">
        <f t="shared" si="13"/>
        <v>2145515</v>
      </c>
      <c r="M44" s="15">
        <f t="shared" si="13"/>
        <v>110472.36</v>
      </c>
      <c r="N44" s="15">
        <f t="shared" si="13"/>
        <v>21455.15</v>
      </c>
      <c r="O44" s="15">
        <f t="shared" si="13"/>
        <v>25290</v>
      </c>
      <c r="P44" s="15">
        <f t="shared" si="13"/>
        <v>3834.85</v>
      </c>
    </row>
    <row r="46" spans="1:16" x14ac:dyDescent="0.2">
      <c r="E46" s="31"/>
      <c r="I46" s="31"/>
    </row>
    <row r="47" spans="1:16" ht="15" x14ac:dyDescent="0.25">
      <c r="E47" s="30"/>
      <c r="I47" s="30"/>
    </row>
  </sheetData>
  <mergeCells count="15">
    <mergeCell ref="A42:C42"/>
    <mergeCell ref="A43:C43"/>
    <mergeCell ref="A44:C44"/>
    <mergeCell ref="L6:L7"/>
    <mergeCell ref="M6:M7"/>
    <mergeCell ref="N6:O6"/>
    <mergeCell ref="P6:P7"/>
    <mergeCell ref="A39:C39"/>
    <mergeCell ref="A41:C41"/>
    <mergeCell ref="G4:I4"/>
    <mergeCell ref="A6:A7"/>
    <mergeCell ref="B6:B7"/>
    <mergeCell ref="C6:C7"/>
    <mergeCell ref="D6:G6"/>
    <mergeCell ref="H6:K6"/>
  </mergeCells>
  <conditionalFormatting sqref="P8:P38">
    <cfRule type="cellIs" dxfId="6" priority="1" operator="lessThan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7"/>
  <sheetViews>
    <sheetView rightToLeft="1" zoomScale="68" zoomScaleNormal="68" workbookViewId="0">
      <pane ySplit="7" topLeftCell="A8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4" max="4" width="9" customWidth="1"/>
    <col min="5" max="5" width="8.125" bestFit="1" customWidth="1"/>
    <col min="6" max="6" width="9.625" customWidth="1"/>
    <col min="7" max="8" width="9" customWidth="1"/>
    <col min="10" max="15" width="9" customWidth="1"/>
    <col min="16" max="16" width="9" style="11" customWidth="1"/>
  </cols>
  <sheetData>
    <row r="4" spans="1:16" ht="23.25" x14ac:dyDescent="0.35">
      <c r="G4" s="151" t="s">
        <v>73</v>
      </c>
      <c r="H4" s="152"/>
      <c r="I4" s="152"/>
    </row>
    <row r="5" spans="1:16" ht="15" thickBot="1" x14ac:dyDescent="0.25"/>
    <row r="6" spans="1:16" ht="15.75" customHeight="1" thickBot="1" x14ac:dyDescent="0.25">
      <c r="A6" s="97" t="s">
        <v>0</v>
      </c>
      <c r="B6" s="97" t="s">
        <v>1</v>
      </c>
      <c r="C6" s="97" t="s">
        <v>11</v>
      </c>
      <c r="D6" s="141" t="s">
        <v>3</v>
      </c>
      <c r="E6" s="142"/>
      <c r="F6" s="142"/>
      <c r="G6" s="143"/>
      <c r="H6" s="138" t="s">
        <v>4</v>
      </c>
      <c r="I6" s="139"/>
      <c r="J6" s="139"/>
      <c r="K6" s="140"/>
      <c r="L6" s="136" t="s">
        <v>40</v>
      </c>
      <c r="M6" s="136" t="s">
        <v>41</v>
      </c>
      <c r="N6" s="133" t="s">
        <v>6</v>
      </c>
      <c r="O6" s="133"/>
      <c r="P6" s="134" t="s">
        <v>7</v>
      </c>
    </row>
    <row r="7" spans="1:16" ht="33" customHeight="1" thickBot="1" x14ac:dyDescent="0.25">
      <c r="A7" s="98"/>
      <c r="B7" s="98"/>
      <c r="C7" s="98"/>
      <c r="D7" s="73" t="s">
        <v>47</v>
      </c>
      <c r="E7" s="73" t="s">
        <v>49</v>
      </c>
      <c r="F7" s="73" t="s">
        <v>8</v>
      </c>
      <c r="G7" s="73" t="s">
        <v>9</v>
      </c>
      <c r="H7" s="73" t="s">
        <v>47</v>
      </c>
      <c r="I7" s="73" t="s">
        <v>49</v>
      </c>
      <c r="J7" s="73" t="s">
        <v>8</v>
      </c>
      <c r="K7" s="73" t="s">
        <v>9</v>
      </c>
      <c r="L7" s="137"/>
      <c r="M7" s="137"/>
      <c r="N7" s="73" t="s">
        <v>10</v>
      </c>
      <c r="O7" s="73" t="s">
        <v>50</v>
      </c>
      <c r="P7" s="134"/>
    </row>
    <row r="8" spans="1:16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الصباحي'!$L$33*1000</f>
        <v>102000</v>
      </c>
      <c r="E8" s="3">
        <f>[2]المبيعات!$F$32</f>
        <v>34827</v>
      </c>
      <c r="F8" s="3">
        <f t="shared" ref="F8:F23" si="0">E8*6.75</f>
        <v>235082.25</v>
      </c>
      <c r="G8" s="3">
        <f>E8*0.33</f>
        <v>11492.91</v>
      </c>
      <c r="H8" s="3">
        <f>'[2]التمام الصباحي'!$R$33*1000</f>
        <v>0</v>
      </c>
      <c r="I8" s="3">
        <f>[2]المبيعات!$I$32</f>
        <v>9631</v>
      </c>
      <c r="J8" s="3">
        <f t="shared" ref="J8:J23" si="1">I8*7.75</f>
        <v>74640.25</v>
      </c>
      <c r="K8" s="3">
        <f>I8*0.45</f>
        <v>4333.95</v>
      </c>
      <c r="L8" s="8">
        <f t="shared" ref="L8:M38" si="2">F8+J8</f>
        <v>309722.5</v>
      </c>
      <c r="M8" s="8">
        <f t="shared" si="2"/>
        <v>15826.86</v>
      </c>
      <c r="N8" s="3">
        <f t="shared" ref="N8:N38" si="3">(F8+J8)/100</f>
        <v>3097.2249999999999</v>
      </c>
      <c r="O8" s="8">
        <f>[2]المبيعات!$P$32</f>
        <v>475</v>
      </c>
      <c r="P8" s="3">
        <f>O8-N8</f>
        <v>-2622.2249999999999</v>
      </c>
    </row>
    <row r="9" spans="1:16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الصباحي'!$L$33*1000</f>
        <v>34000</v>
      </c>
      <c r="E9" s="3">
        <f>[3]المبيعات!$F$32</f>
        <v>31147</v>
      </c>
      <c r="F9" s="3">
        <f t="shared" si="0"/>
        <v>210242.25</v>
      </c>
      <c r="G9" s="3">
        <f t="shared" ref="G9:G38" si="4">E9*0.33</f>
        <v>10278.51</v>
      </c>
      <c r="H9" s="3">
        <f>'[3]التمام الصباحي'!$R$33*1000</f>
        <v>17000</v>
      </c>
      <c r="I9" s="3">
        <f>[3]المبيعات!$I$32</f>
        <v>7013</v>
      </c>
      <c r="J9" s="3">
        <f t="shared" si="1"/>
        <v>54350.75</v>
      </c>
      <c r="K9" s="3">
        <f t="shared" ref="K9:K38" si="5">I9*0.45</f>
        <v>3155.85</v>
      </c>
      <c r="L9" s="8">
        <f t="shared" si="2"/>
        <v>264593</v>
      </c>
      <c r="M9" s="8">
        <f t="shared" si="2"/>
        <v>13434.36</v>
      </c>
      <c r="N9" s="3">
        <f t="shared" si="3"/>
        <v>2645.93</v>
      </c>
      <c r="O9" s="8">
        <f>[3]المبيعات!$P$32</f>
        <v>0</v>
      </c>
      <c r="P9" s="3">
        <f t="shared" ref="P9:P38" si="6">O9-N9</f>
        <v>-2645.93</v>
      </c>
    </row>
    <row r="10" spans="1:16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الصباحي'!$L$33*1000</f>
        <v>0</v>
      </c>
      <c r="E10" s="3">
        <f>[4]المبيعات!$F$32</f>
        <v>37882</v>
      </c>
      <c r="F10" s="3">
        <f t="shared" si="0"/>
        <v>255703.5</v>
      </c>
      <c r="G10" s="3">
        <f t="shared" si="4"/>
        <v>12501.060000000001</v>
      </c>
      <c r="H10" s="3">
        <f>'[4]التمام الصباحي'!$R$33*1000</f>
        <v>0</v>
      </c>
      <c r="I10" s="3">
        <f>[4]المبيعات!$I$32</f>
        <v>10296</v>
      </c>
      <c r="J10" s="3">
        <f t="shared" si="1"/>
        <v>79794</v>
      </c>
      <c r="K10" s="3">
        <f t="shared" si="5"/>
        <v>4633.2</v>
      </c>
      <c r="L10" s="8">
        <f t="shared" si="2"/>
        <v>335497.5</v>
      </c>
      <c r="M10" s="8">
        <f t="shared" si="2"/>
        <v>17134.260000000002</v>
      </c>
      <c r="N10" s="3">
        <f t="shared" si="3"/>
        <v>3354.9749999999999</v>
      </c>
      <c r="O10" s="8">
        <f>[4]المبيعات!$P$32</f>
        <v>495</v>
      </c>
      <c r="P10" s="3">
        <f t="shared" si="6"/>
        <v>-2859.9749999999999</v>
      </c>
    </row>
    <row r="11" spans="1:16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الصباحي'!$L$33*1000</f>
        <v>51000</v>
      </c>
      <c r="E11" s="3">
        <f>[5]المبيعات!$F$32</f>
        <v>32965</v>
      </c>
      <c r="F11" s="3">
        <f t="shared" si="0"/>
        <v>222513.75</v>
      </c>
      <c r="G11" s="3">
        <f t="shared" si="4"/>
        <v>10878.45</v>
      </c>
      <c r="H11" s="3">
        <f>'[5]التمام الصباحي'!$R$33*1000</f>
        <v>0</v>
      </c>
      <c r="I11" s="3">
        <f>[5]المبيعات!$I$32</f>
        <v>9420</v>
      </c>
      <c r="J11" s="3">
        <f t="shared" si="1"/>
        <v>73005</v>
      </c>
      <c r="K11" s="3">
        <f t="shared" si="5"/>
        <v>4239</v>
      </c>
      <c r="L11" s="8">
        <f t="shared" si="2"/>
        <v>295518.75</v>
      </c>
      <c r="M11" s="8">
        <f t="shared" si="2"/>
        <v>15117.45</v>
      </c>
      <c r="N11" s="3">
        <f t="shared" si="3"/>
        <v>2955.1875</v>
      </c>
      <c r="O11" s="8">
        <f>[5]المبيعات!$P$32</f>
        <v>480</v>
      </c>
      <c r="P11" s="3">
        <f t="shared" si="6"/>
        <v>-2475.1875</v>
      </c>
    </row>
    <row r="12" spans="1:16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الصباحي'!$L$33*1000</f>
        <v>34000</v>
      </c>
      <c r="E12" s="3">
        <f>[6]المبيعات!$F$32</f>
        <v>36715</v>
      </c>
      <c r="F12" s="3">
        <f t="shared" si="0"/>
        <v>247826.25</v>
      </c>
      <c r="G12" s="3">
        <f t="shared" si="4"/>
        <v>12115.95</v>
      </c>
      <c r="H12" s="3">
        <f>'[6]التمام الصباحي'!$R$33*1000</f>
        <v>17000</v>
      </c>
      <c r="I12" s="3">
        <f>[6]المبيعات!$I$32</f>
        <v>9999</v>
      </c>
      <c r="J12" s="3">
        <f t="shared" si="1"/>
        <v>77492.25</v>
      </c>
      <c r="K12" s="3">
        <f t="shared" si="5"/>
        <v>4499.55</v>
      </c>
      <c r="L12" s="8">
        <f t="shared" si="2"/>
        <v>325318.5</v>
      </c>
      <c r="M12" s="8">
        <f t="shared" si="2"/>
        <v>16615.5</v>
      </c>
      <c r="N12" s="3">
        <f t="shared" si="3"/>
        <v>3253.1849999999999</v>
      </c>
      <c r="O12" s="8">
        <f>[6]المبيعات!$P$32</f>
        <v>495</v>
      </c>
      <c r="P12" s="3">
        <f t="shared" si="6"/>
        <v>-2758.1849999999999</v>
      </c>
    </row>
    <row r="13" spans="1:16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الصباحي'!$L$33*1000</f>
        <v>51000</v>
      </c>
      <c r="E13" s="3">
        <f>[7]المبيعات!$F$32</f>
        <v>37845</v>
      </c>
      <c r="F13" s="3">
        <f t="shared" si="0"/>
        <v>255453.75</v>
      </c>
      <c r="G13" s="3">
        <f t="shared" si="4"/>
        <v>12488.85</v>
      </c>
      <c r="H13" s="3">
        <f>'[7]التمام الصباحي'!$R$33*1000</f>
        <v>0</v>
      </c>
      <c r="I13" s="3">
        <f>[7]المبيعات!$I$32</f>
        <v>10450</v>
      </c>
      <c r="J13" s="3">
        <f t="shared" si="1"/>
        <v>80987.5</v>
      </c>
      <c r="K13" s="3">
        <f t="shared" si="5"/>
        <v>4702.5</v>
      </c>
      <c r="L13" s="8">
        <f t="shared" si="2"/>
        <v>336441.25</v>
      </c>
      <c r="M13" s="8">
        <f t="shared" si="2"/>
        <v>17191.349999999999</v>
      </c>
      <c r="N13" s="3">
        <f t="shared" si="3"/>
        <v>3364.4124999999999</v>
      </c>
      <c r="O13" s="8">
        <f>[7]المبيعات!$P$32</f>
        <v>540</v>
      </c>
      <c r="P13" s="3">
        <f t="shared" si="6"/>
        <v>-2824.4124999999999</v>
      </c>
    </row>
    <row r="14" spans="1:16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الصباحي'!$L$33*1000</f>
        <v>34000</v>
      </c>
      <c r="E14" s="3">
        <f>[8]المبيعات!$F$32</f>
        <v>33728</v>
      </c>
      <c r="F14" s="3">
        <f t="shared" si="0"/>
        <v>227664</v>
      </c>
      <c r="G14" s="3">
        <f t="shared" si="4"/>
        <v>11130.24</v>
      </c>
      <c r="H14" s="3">
        <f>'[8]التمام الصباحي'!$R$33*1000</f>
        <v>17000</v>
      </c>
      <c r="I14" s="3">
        <f>[8]المبيعات!$I$32</f>
        <v>10133</v>
      </c>
      <c r="J14" s="3">
        <f t="shared" si="1"/>
        <v>78530.75</v>
      </c>
      <c r="K14" s="3">
        <f t="shared" si="5"/>
        <v>4559.8500000000004</v>
      </c>
      <c r="L14" s="8">
        <f t="shared" si="2"/>
        <v>306194.75</v>
      </c>
      <c r="M14" s="8">
        <f t="shared" si="2"/>
        <v>15690.09</v>
      </c>
      <c r="N14" s="3">
        <f t="shared" si="3"/>
        <v>3061.9475000000002</v>
      </c>
      <c r="O14" s="8">
        <f>[8]المبيعات!$P$32</f>
        <v>480</v>
      </c>
      <c r="P14" s="3">
        <f t="shared" si="6"/>
        <v>-2581.9475000000002</v>
      </c>
    </row>
    <row r="15" spans="1:16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الصباحي'!$L$33*1000</f>
        <v>34000</v>
      </c>
      <c r="E15" s="3">
        <f>[9]المبيعات!$F$32</f>
        <v>35826</v>
      </c>
      <c r="F15" s="3">
        <f t="shared" si="0"/>
        <v>241825.5</v>
      </c>
      <c r="G15" s="3">
        <f t="shared" si="4"/>
        <v>11822.58</v>
      </c>
      <c r="H15" s="3">
        <f>'[9]التمام الصباحي'!$R$33*1000</f>
        <v>17000</v>
      </c>
      <c r="I15" s="3">
        <f>[9]المبيعات!$I$32</f>
        <v>9924</v>
      </c>
      <c r="J15" s="3">
        <f t="shared" si="1"/>
        <v>76911</v>
      </c>
      <c r="K15" s="3">
        <f t="shared" si="5"/>
        <v>4465.8</v>
      </c>
      <c r="L15" s="8">
        <f t="shared" si="2"/>
        <v>318736.5</v>
      </c>
      <c r="M15" s="8">
        <f t="shared" si="2"/>
        <v>16288.380000000001</v>
      </c>
      <c r="N15" s="3">
        <f t="shared" si="3"/>
        <v>3187.3649999999998</v>
      </c>
      <c r="O15" s="8">
        <f>[9]المبيعات!$P$32</f>
        <v>510</v>
      </c>
      <c r="P15" s="3">
        <f t="shared" si="6"/>
        <v>-2677.3649999999998</v>
      </c>
    </row>
    <row r="16" spans="1:16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الصباحي'!$L$33*1000</f>
        <v>51000</v>
      </c>
      <c r="E16" s="3">
        <f>[10]المبيعات!$F$32</f>
        <v>32098</v>
      </c>
      <c r="F16" s="3">
        <f t="shared" si="0"/>
        <v>216661.5</v>
      </c>
      <c r="G16" s="3">
        <f t="shared" si="4"/>
        <v>10592.34</v>
      </c>
      <c r="H16" s="3">
        <f>'[10]التمام الصباحي'!$R$33*1000</f>
        <v>0</v>
      </c>
      <c r="I16" s="3">
        <f>[10]المبيعات!$I$32</f>
        <v>8550</v>
      </c>
      <c r="J16" s="3">
        <f t="shared" si="1"/>
        <v>66262.5</v>
      </c>
      <c r="K16" s="3">
        <f t="shared" si="5"/>
        <v>3847.5</v>
      </c>
      <c r="L16" s="8">
        <f t="shared" si="2"/>
        <v>282924</v>
      </c>
      <c r="M16" s="8">
        <f t="shared" si="2"/>
        <v>14439.84</v>
      </c>
      <c r="N16" s="3">
        <f t="shared" si="3"/>
        <v>2829.24</v>
      </c>
      <c r="O16" s="8">
        <f>[10]المبيعات!$P$32</f>
        <v>0</v>
      </c>
      <c r="P16" s="3">
        <f t="shared" si="6"/>
        <v>-2829.24</v>
      </c>
    </row>
    <row r="17" spans="1:16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الصباحي'!$L$33*1000</f>
        <v>34000</v>
      </c>
      <c r="E17" s="3">
        <f>[11]المبيعات!$F$32</f>
        <v>42358</v>
      </c>
      <c r="F17" s="3">
        <f t="shared" si="0"/>
        <v>285916.5</v>
      </c>
      <c r="G17" s="3">
        <f t="shared" si="4"/>
        <v>13978.140000000001</v>
      </c>
      <c r="H17" s="3">
        <f>'[11]التمام الصباحي'!$R$33*1000</f>
        <v>17000</v>
      </c>
      <c r="I17" s="3">
        <f>[11]المبيعات!$I$32</f>
        <v>10073</v>
      </c>
      <c r="J17" s="3">
        <f t="shared" si="1"/>
        <v>78065.75</v>
      </c>
      <c r="K17" s="3">
        <f t="shared" si="5"/>
        <v>4532.8500000000004</v>
      </c>
      <c r="L17" s="8">
        <f t="shared" si="2"/>
        <v>363982.25</v>
      </c>
      <c r="M17" s="8">
        <f t="shared" si="2"/>
        <v>18510.990000000002</v>
      </c>
      <c r="N17" s="3">
        <f t="shared" si="3"/>
        <v>3639.8225000000002</v>
      </c>
      <c r="O17" s="8">
        <f>[11]المبيعات!$P$32</f>
        <v>0</v>
      </c>
      <c r="P17" s="3">
        <f t="shared" si="6"/>
        <v>-3639.8225000000002</v>
      </c>
    </row>
    <row r="18" spans="1:16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الصباحي'!$L$33*1000</f>
        <v>34000</v>
      </c>
      <c r="E18" s="3">
        <f>[12]المبيعات!$F$32</f>
        <v>36305</v>
      </c>
      <c r="F18" s="3">
        <f t="shared" si="0"/>
        <v>245058.75</v>
      </c>
      <c r="G18" s="3">
        <f t="shared" si="4"/>
        <v>11980.650000000001</v>
      </c>
      <c r="H18" s="3">
        <f>'[12]التمام الصباحي'!$R$33*1000</f>
        <v>17000</v>
      </c>
      <c r="I18" s="3">
        <f>[12]المبيعات!$I$32</f>
        <v>8311</v>
      </c>
      <c r="J18" s="3">
        <f t="shared" si="1"/>
        <v>64410.25</v>
      </c>
      <c r="K18" s="3">
        <f t="shared" si="5"/>
        <v>3739.9500000000003</v>
      </c>
      <c r="L18" s="8">
        <f t="shared" si="2"/>
        <v>309469</v>
      </c>
      <c r="M18" s="8">
        <f t="shared" si="2"/>
        <v>15720.600000000002</v>
      </c>
      <c r="N18" s="3">
        <f t="shared" si="3"/>
        <v>3094.69</v>
      </c>
      <c r="O18" s="8">
        <f>[12]المبيعات!$P$32</f>
        <v>510</v>
      </c>
      <c r="P18" s="3">
        <f t="shared" si="6"/>
        <v>-2584.69</v>
      </c>
    </row>
    <row r="19" spans="1:16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الصباحي'!$L$33*1000</f>
        <v>0</v>
      </c>
      <c r="E19" s="3">
        <f>[13]المبيعات!$F$32</f>
        <v>38327</v>
      </c>
      <c r="F19" s="3">
        <f t="shared" si="0"/>
        <v>258707.25</v>
      </c>
      <c r="G19" s="3">
        <f t="shared" si="4"/>
        <v>12647.91</v>
      </c>
      <c r="H19" s="3">
        <f>'[13]التمام الصباحي'!$R$33*1000</f>
        <v>0</v>
      </c>
      <c r="I19" s="3">
        <f>[13]المبيعات!$I$32</f>
        <v>9327</v>
      </c>
      <c r="J19" s="3">
        <f t="shared" si="1"/>
        <v>72284.25</v>
      </c>
      <c r="K19" s="3">
        <f t="shared" si="5"/>
        <v>4197.1500000000005</v>
      </c>
      <c r="L19" s="8">
        <f t="shared" si="2"/>
        <v>330991.5</v>
      </c>
      <c r="M19" s="8">
        <f t="shared" si="2"/>
        <v>16845.060000000001</v>
      </c>
      <c r="N19" s="3">
        <f t="shared" si="3"/>
        <v>3309.915</v>
      </c>
      <c r="O19" s="8">
        <f>[13]المبيعات!$P$32</f>
        <v>510</v>
      </c>
      <c r="P19" s="3">
        <f t="shared" si="6"/>
        <v>-2799.915</v>
      </c>
    </row>
    <row r="20" spans="1:16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الصباحي'!$L$33*1000</f>
        <v>51000</v>
      </c>
      <c r="E20" s="3">
        <f>[14]المبيعات!$F$32</f>
        <v>44412</v>
      </c>
      <c r="F20" s="3">
        <f t="shared" si="0"/>
        <v>299781</v>
      </c>
      <c r="G20" s="3">
        <f t="shared" si="4"/>
        <v>14655.960000000001</v>
      </c>
      <c r="H20" s="3">
        <f>'[14]التمام الصباحي'!$R$33*1000</f>
        <v>0</v>
      </c>
      <c r="I20" s="3">
        <f>[14]المبيعات!$I$32</f>
        <v>11298</v>
      </c>
      <c r="J20" s="3">
        <f t="shared" si="1"/>
        <v>87559.5</v>
      </c>
      <c r="K20" s="3">
        <f t="shared" si="5"/>
        <v>5084.1000000000004</v>
      </c>
      <c r="L20" s="8">
        <f t="shared" si="2"/>
        <v>387340.5</v>
      </c>
      <c r="M20" s="8">
        <f t="shared" si="2"/>
        <v>19740.060000000001</v>
      </c>
      <c r="N20" s="3">
        <f t="shared" si="3"/>
        <v>3873.4050000000002</v>
      </c>
      <c r="O20" s="8">
        <f>[14]المبيعات!$P$32</f>
        <v>0</v>
      </c>
      <c r="P20" s="3">
        <f t="shared" si="6"/>
        <v>-3873.4050000000002</v>
      </c>
    </row>
    <row r="21" spans="1:16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الصباحي'!$L$33*1000</f>
        <v>34000</v>
      </c>
      <c r="E21" s="3">
        <f>[15]المبيعات!$F$32</f>
        <v>32666</v>
      </c>
      <c r="F21" s="3">
        <f t="shared" si="0"/>
        <v>220495.5</v>
      </c>
      <c r="G21" s="3">
        <f t="shared" si="4"/>
        <v>10779.78</v>
      </c>
      <c r="H21" s="3">
        <f>'[15]التمام الصباحي'!$R$33*1000</f>
        <v>17000</v>
      </c>
      <c r="I21" s="3">
        <f>[15]المبيعات!$I$32</f>
        <v>10105</v>
      </c>
      <c r="J21" s="3">
        <f t="shared" si="1"/>
        <v>78313.75</v>
      </c>
      <c r="K21" s="3">
        <f t="shared" si="5"/>
        <v>4547.25</v>
      </c>
      <c r="L21" s="8">
        <f t="shared" si="2"/>
        <v>298809.25</v>
      </c>
      <c r="M21" s="8">
        <f t="shared" si="2"/>
        <v>15327.03</v>
      </c>
      <c r="N21" s="3">
        <f t="shared" si="3"/>
        <v>2988.0925000000002</v>
      </c>
      <c r="O21" s="8">
        <f>[15]المبيعات!$P$32</f>
        <v>510</v>
      </c>
      <c r="P21" s="3">
        <f t="shared" si="6"/>
        <v>-2478.0925000000002</v>
      </c>
    </row>
    <row r="22" spans="1:16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الصباحي'!$L$33*1000</f>
        <v>51000</v>
      </c>
      <c r="E22" s="3">
        <f>[16]المبيعات!$F$32</f>
        <v>38222</v>
      </c>
      <c r="F22" s="3">
        <f t="shared" si="0"/>
        <v>257998.5</v>
      </c>
      <c r="G22" s="3">
        <f t="shared" si="4"/>
        <v>12613.26</v>
      </c>
      <c r="H22" s="3">
        <f>'[16]التمام الصباحي'!$R$33*1000</f>
        <v>0</v>
      </c>
      <c r="I22" s="3">
        <f>[16]المبيعات!$I$32</f>
        <v>10101</v>
      </c>
      <c r="J22" s="3">
        <f t="shared" si="1"/>
        <v>78282.75</v>
      </c>
      <c r="K22" s="3">
        <f t="shared" si="5"/>
        <v>4545.45</v>
      </c>
      <c r="L22" s="8">
        <f t="shared" si="2"/>
        <v>336281.25</v>
      </c>
      <c r="M22" s="8">
        <f t="shared" si="2"/>
        <v>17158.71</v>
      </c>
      <c r="N22" s="3">
        <f t="shared" si="3"/>
        <v>3362.8125</v>
      </c>
      <c r="O22" s="8">
        <f>[16]المبيعات!$P$32</f>
        <v>0</v>
      </c>
      <c r="P22" s="3">
        <f t="shared" si="6"/>
        <v>-3362.8125</v>
      </c>
    </row>
    <row r="23" spans="1:16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الصباحي'!$L$33*1000</f>
        <v>51000</v>
      </c>
      <c r="E23" s="3">
        <f>[17]المبيعات!$F$32</f>
        <v>33933</v>
      </c>
      <c r="F23" s="3">
        <f t="shared" si="0"/>
        <v>229047.75</v>
      </c>
      <c r="G23" s="3">
        <f t="shared" si="4"/>
        <v>11197.890000000001</v>
      </c>
      <c r="H23" s="3">
        <f>'[17]التمام الصباحي'!$R$33*1000</f>
        <v>17000</v>
      </c>
      <c r="I23" s="3">
        <f>[17]المبيعات!$I$32</f>
        <v>9984</v>
      </c>
      <c r="J23" s="3">
        <f t="shared" si="1"/>
        <v>77376</v>
      </c>
      <c r="K23" s="3">
        <f t="shared" si="5"/>
        <v>4492.8</v>
      </c>
      <c r="L23" s="8">
        <f t="shared" si="2"/>
        <v>306423.75</v>
      </c>
      <c r="M23" s="8">
        <f t="shared" si="2"/>
        <v>15690.690000000002</v>
      </c>
      <c r="N23" s="3">
        <f t="shared" si="3"/>
        <v>3064.2375000000002</v>
      </c>
      <c r="O23" s="8">
        <f>[17]المبيعات!$P$32</f>
        <v>0</v>
      </c>
      <c r="P23" s="3">
        <f t="shared" si="6"/>
        <v>-3064.2375000000002</v>
      </c>
    </row>
    <row r="24" spans="1:16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الصباحي'!$L$33*1000</f>
        <v>34000</v>
      </c>
      <c r="E24" s="3">
        <f>[18]المبيعات!$F$32</f>
        <v>37268</v>
      </c>
      <c r="F24" s="3">
        <f>E24*6.75</f>
        <v>251559</v>
      </c>
      <c r="G24" s="3">
        <f t="shared" si="4"/>
        <v>12298.44</v>
      </c>
      <c r="H24" s="3">
        <f>'[18]التمام الصباحي'!$R$33*1000</f>
        <v>17000</v>
      </c>
      <c r="I24" s="3">
        <f>[18]المبيعات!$I$32</f>
        <v>8811</v>
      </c>
      <c r="J24" s="3">
        <f>I24*7.75</f>
        <v>68285.25</v>
      </c>
      <c r="K24" s="3">
        <f t="shared" si="5"/>
        <v>3964.9500000000003</v>
      </c>
      <c r="L24" s="8">
        <f t="shared" si="2"/>
        <v>319844.25</v>
      </c>
      <c r="M24" s="8">
        <f t="shared" si="2"/>
        <v>16263.390000000001</v>
      </c>
      <c r="N24" s="3">
        <f t="shared" si="3"/>
        <v>3198.4425000000001</v>
      </c>
      <c r="O24" s="8">
        <f>[18]المبيعات!$P$32</f>
        <v>0</v>
      </c>
      <c r="P24" s="3">
        <f t="shared" si="6"/>
        <v>-3198.4425000000001</v>
      </c>
    </row>
    <row r="25" spans="1:16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الصباحي'!$L$33*1000</f>
        <v>34000</v>
      </c>
      <c r="E25" s="3">
        <f>[19]المبيعات!$F$32</f>
        <v>37154</v>
      </c>
      <c r="F25" s="3">
        <f t="shared" ref="F25:F38" si="7">E25*6.75</f>
        <v>250789.5</v>
      </c>
      <c r="G25" s="3">
        <f t="shared" si="4"/>
        <v>12260.82</v>
      </c>
      <c r="H25" s="3">
        <f>'[19]التمام الصباحي'!$R$33*1000</f>
        <v>17000</v>
      </c>
      <c r="I25" s="3">
        <f>[19]المبيعات!$I$32</f>
        <v>8837</v>
      </c>
      <c r="J25" s="3">
        <f t="shared" ref="J25:J38" si="8">I25*7.75</f>
        <v>68486.75</v>
      </c>
      <c r="K25" s="3">
        <f t="shared" si="5"/>
        <v>3976.65</v>
      </c>
      <c r="L25" s="8">
        <f t="shared" si="2"/>
        <v>319276.25</v>
      </c>
      <c r="M25" s="8">
        <f t="shared" si="2"/>
        <v>16237.47</v>
      </c>
      <c r="N25" s="3">
        <f t="shared" si="3"/>
        <v>3192.7624999999998</v>
      </c>
      <c r="O25" s="8">
        <f>[19]المبيعات!$P$32</f>
        <v>0</v>
      </c>
      <c r="P25" s="3">
        <f t="shared" si="6"/>
        <v>-3192.7624999999998</v>
      </c>
    </row>
    <row r="26" spans="1:16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الصباحي'!$L$33*1000</f>
        <v>51000</v>
      </c>
      <c r="E26" s="3">
        <f>[20]المبيعات!$F$32</f>
        <v>38599</v>
      </c>
      <c r="F26" s="3">
        <f t="shared" si="7"/>
        <v>260543.25</v>
      </c>
      <c r="G26" s="3">
        <f t="shared" si="4"/>
        <v>12737.67</v>
      </c>
      <c r="H26" s="3">
        <f>'[20]التمام الصباحي'!$R$33*1000</f>
        <v>0</v>
      </c>
      <c r="I26" s="3">
        <f>[20]المبيعات!$I$32</f>
        <v>9374</v>
      </c>
      <c r="J26" s="3">
        <f t="shared" si="8"/>
        <v>72648.5</v>
      </c>
      <c r="K26" s="3">
        <f t="shared" si="5"/>
        <v>4218.3</v>
      </c>
      <c r="L26" s="8">
        <f t="shared" si="2"/>
        <v>333191.75</v>
      </c>
      <c r="M26" s="8">
        <f t="shared" si="2"/>
        <v>16955.97</v>
      </c>
      <c r="N26" s="3">
        <f t="shared" si="3"/>
        <v>3331.9175</v>
      </c>
      <c r="O26" s="8">
        <f>[20]المبيعات!$P$32</f>
        <v>480</v>
      </c>
      <c r="P26" s="3">
        <f t="shared" si="6"/>
        <v>-2851.9175</v>
      </c>
    </row>
    <row r="27" spans="1:16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الصباحي'!$L$33*1000</f>
        <v>34000</v>
      </c>
      <c r="E27" s="3">
        <f>[21]المبيعات!$F$32</f>
        <v>41584</v>
      </c>
      <c r="F27" s="3">
        <f t="shared" si="7"/>
        <v>280692</v>
      </c>
      <c r="G27" s="3">
        <f t="shared" si="4"/>
        <v>13722.720000000001</v>
      </c>
      <c r="H27" s="3">
        <f>'[21]التمام الصباحي'!$R$33*1000</f>
        <v>0</v>
      </c>
      <c r="I27" s="3">
        <f>[21]المبيعات!$I$32</f>
        <v>12621</v>
      </c>
      <c r="J27" s="3">
        <f t="shared" si="8"/>
        <v>97812.75</v>
      </c>
      <c r="K27" s="3">
        <f t="shared" si="5"/>
        <v>5679.45</v>
      </c>
      <c r="L27" s="8">
        <f t="shared" si="2"/>
        <v>378504.75</v>
      </c>
      <c r="M27" s="8">
        <f t="shared" si="2"/>
        <v>19402.170000000002</v>
      </c>
      <c r="N27" s="3">
        <f t="shared" si="3"/>
        <v>3785.0475000000001</v>
      </c>
      <c r="O27" s="8">
        <f>[21]المبيعات!$P$32</f>
        <v>600</v>
      </c>
      <c r="P27" s="3">
        <f t="shared" si="6"/>
        <v>-3185.0475000000001</v>
      </c>
    </row>
    <row r="28" spans="1:16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الصباحي'!$L$33*1000</f>
        <v>34000</v>
      </c>
      <c r="E28" s="3">
        <f>[22]المبيعات!$F$32</f>
        <v>33800</v>
      </c>
      <c r="F28" s="3">
        <f t="shared" si="7"/>
        <v>228150</v>
      </c>
      <c r="G28" s="3">
        <f t="shared" si="4"/>
        <v>11154</v>
      </c>
      <c r="H28" s="3">
        <f>'[22]التمام الصباحي'!$R$33*1000</f>
        <v>17000</v>
      </c>
      <c r="I28" s="3">
        <f>[22]المبيعات!$I$32</f>
        <v>9465</v>
      </c>
      <c r="J28" s="3">
        <f t="shared" si="8"/>
        <v>73353.75</v>
      </c>
      <c r="K28" s="3">
        <f t="shared" si="5"/>
        <v>4259.25</v>
      </c>
      <c r="L28" s="8">
        <f t="shared" si="2"/>
        <v>301503.75</v>
      </c>
      <c r="M28" s="8">
        <f t="shared" si="2"/>
        <v>15413.25</v>
      </c>
      <c r="N28" s="3">
        <f t="shared" si="3"/>
        <v>3015.0374999999999</v>
      </c>
      <c r="O28" s="8">
        <f>[22]المبيعات!$P$32</f>
        <v>750</v>
      </c>
      <c r="P28" s="3">
        <f t="shared" si="6"/>
        <v>-2265.0374999999999</v>
      </c>
    </row>
    <row r="29" spans="1:16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الصباحي'!$L$33*1000</f>
        <v>0</v>
      </c>
      <c r="E29" s="3">
        <f>[23]المبيعات!$F$32</f>
        <v>36530</v>
      </c>
      <c r="F29" s="3">
        <f t="shared" si="7"/>
        <v>246577.5</v>
      </c>
      <c r="G29" s="3">
        <f t="shared" si="4"/>
        <v>12054.900000000001</v>
      </c>
      <c r="H29" s="3">
        <f>'[23]التمام الصباحي'!$R$33*1000</f>
        <v>0</v>
      </c>
      <c r="I29" s="3">
        <f>[23]المبيعات!$I$32</f>
        <v>9766</v>
      </c>
      <c r="J29" s="3">
        <f t="shared" si="8"/>
        <v>75686.5</v>
      </c>
      <c r="K29" s="3">
        <f t="shared" si="5"/>
        <v>4394.7</v>
      </c>
      <c r="L29" s="8">
        <f t="shared" si="2"/>
        <v>322264</v>
      </c>
      <c r="M29" s="8">
        <f t="shared" si="2"/>
        <v>16449.600000000002</v>
      </c>
      <c r="N29" s="3">
        <f t="shared" si="3"/>
        <v>3222.64</v>
      </c>
      <c r="O29" s="8">
        <f>[23]المبيعات!$P$32</f>
        <v>480</v>
      </c>
      <c r="P29" s="3">
        <f t="shared" si="6"/>
        <v>-2742.64</v>
      </c>
    </row>
    <row r="30" spans="1:16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الصباحي'!$L$33*1000</f>
        <v>68000</v>
      </c>
      <c r="E30" s="3">
        <f>[24]المبيعات!$F$32</f>
        <v>37039</v>
      </c>
      <c r="F30" s="3">
        <f t="shared" si="7"/>
        <v>250013.25</v>
      </c>
      <c r="G30" s="3">
        <f t="shared" si="4"/>
        <v>12222.87</v>
      </c>
      <c r="H30" s="3">
        <f>'[24]التمام الصباحي'!$R$33*1000</f>
        <v>34000</v>
      </c>
      <c r="I30" s="3">
        <f>[24]المبيعات!$I$32</f>
        <v>9840</v>
      </c>
      <c r="J30" s="3">
        <f t="shared" si="8"/>
        <v>76260</v>
      </c>
      <c r="K30" s="3">
        <f t="shared" si="5"/>
        <v>4428</v>
      </c>
      <c r="L30" s="8">
        <f t="shared" si="2"/>
        <v>326273.25</v>
      </c>
      <c r="M30" s="8">
        <f t="shared" si="2"/>
        <v>16650.870000000003</v>
      </c>
      <c r="N30" s="3">
        <f t="shared" si="3"/>
        <v>3262.7325000000001</v>
      </c>
      <c r="O30" s="8">
        <f>[24]المبيعات!$P$32</f>
        <v>0</v>
      </c>
      <c r="P30" s="3">
        <f t="shared" si="6"/>
        <v>-3262.7325000000001</v>
      </c>
    </row>
    <row r="31" spans="1:16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الصباحي'!$L$33*1000</f>
        <v>51000</v>
      </c>
      <c r="E31" s="3">
        <f>[25]المبيعات!$F$32</f>
        <v>39386</v>
      </c>
      <c r="F31" s="3">
        <f t="shared" si="7"/>
        <v>265855.5</v>
      </c>
      <c r="G31" s="3">
        <f t="shared" si="4"/>
        <v>12997.380000000001</v>
      </c>
      <c r="H31" s="3">
        <f>'[25]التمام الصباحي'!$R$33*1000</f>
        <v>0</v>
      </c>
      <c r="I31" s="3">
        <f>[25]المبيعات!$I$32</f>
        <v>9298</v>
      </c>
      <c r="J31" s="3">
        <f t="shared" si="8"/>
        <v>72059.5</v>
      </c>
      <c r="K31" s="3">
        <f t="shared" si="5"/>
        <v>4184.1000000000004</v>
      </c>
      <c r="L31" s="8">
        <f t="shared" si="2"/>
        <v>337915</v>
      </c>
      <c r="M31" s="8">
        <f t="shared" si="2"/>
        <v>17181.480000000003</v>
      </c>
      <c r="N31" s="3">
        <f t="shared" si="3"/>
        <v>3379.15</v>
      </c>
      <c r="O31" s="8">
        <f>[25]المبيعات!$P$32</f>
        <v>0</v>
      </c>
      <c r="P31" s="3">
        <f t="shared" si="6"/>
        <v>-3379.15</v>
      </c>
    </row>
    <row r="32" spans="1:16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الصباحي'!$L$33*1000</f>
        <v>0</v>
      </c>
      <c r="E32" s="3">
        <f>[26]المبيعات!$F$32</f>
        <v>37115</v>
      </c>
      <c r="F32" s="3">
        <f t="shared" si="7"/>
        <v>250526.25</v>
      </c>
      <c r="G32" s="3">
        <f t="shared" si="4"/>
        <v>12247.95</v>
      </c>
      <c r="H32" s="3">
        <f>'[26]التمام الصباحي'!$R$33*1000</f>
        <v>0</v>
      </c>
      <c r="I32" s="3">
        <f>[26]المبيعات!$I$32</f>
        <v>9725</v>
      </c>
      <c r="J32" s="3">
        <f t="shared" si="8"/>
        <v>75368.75</v>
      </c>
      <c r="K32" s="3">
        <f t="shared" si="5"/>
        <v>4376.25</v>
      </c>
      <c r="L32" s="8">
        <f t="shared" si="2"/>
        <v>325895</v>
      </c>
      <c r="M32" s="8">
        <f t="shared" si="2"/>
        <v>16624.2</v>
      </c>
      <c r="N32" s="3">
        <f t="shared" si="3"/>
        <v>3258.95</v>
      </c>
      <c r="O32" s="8">
        <f>[26]المبيعات!$P$32</f>
        <v>0</v>
      </c>
      <c r="P32" s="3">
        <f t="shared" si="6"/>
        <v>-3258.95</v>
      </c>
    </row>
    <row r="33" spans="1:16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الصباحي'!$L$33*1000</f>
        <v>51000</v>
      </c>
      <c r="E33" s="3">
        <f>[27]المبيعات!$F$32</f>
        <v>40946</v>
      </c>
      <c r="F33" s="3">
        <f t="shared" si="7"/>
        <v>276385.5</v>
      </c>
      <c r="G33" s="3">
        <f t="shared" si="4"/>
        <v>13512.18</v>
      </c>
      <c r="H33" s="3">
        <f>'[27]التمام الصباحي'!$R$33*1000</f>
        <v>0</v>
      </c>
      <c r="I33" s="3">
        <f>[27]المبيعات!$I$32</f>
        <v>10875</v>
      </c>
      <c r="J33" s="3">
        <f t="shared" si="8"/>
        <v>84281.25</v>
      </c>
      <c r="K33" s="3">
        <f t="shared" si="5"/>
        <v>4893.75</v>
      </c>
      <c r="L33" s="8">
        <f t="shared" si="2"/>
        <v>360666.75</v>
      </c>
      <c r="M33" s="8">
        <f t="shared" si="2"/>
        <v>18405.93</v>
      </c>
      <c r="N33" s="3">
        <f t="shared" si="3"/>
        <v>3606.6675</v>
      </c>
      <c r="O33" s="8">
        <f>[27]المبيعات!$P$32</f>
        <v>0</v>
      </c>
      <c r="P33" s="3">
        <f t="shared" si="6"/>
        <v>-3606.6675</v>
      </c>
    </row>
    <row r="34" spans="1:16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الصباحي'!$L$33*1000</f>
        <v>51000</v>
      </c>
      <c r="E34" s="3">
        <f>[28]المبيعات!$F$32</f>
        <v>40323</v>
      </c>
      <c r="F34" s="3">
        <f t="shared" si="7"/>
        <v>272180.25</v>
      </c>
      <c r="G34" s="3">
        <f t="shared" si="4"/>
        <v>13306.59</v>
      </c>
      <c r="H34" s="3">
        <f>'[28]التمام الصباحي'!$R$33*1000</f>
        <v>0</v>
      </c>
      <c r="I34" s="3">
        <f>[28]المبيعات!$I$32</f>
        <v>10296</v>
      </c>
      <c r="J34" s="3">
        <f t="shared" si="8"/>
        <v>79794</v>
      </c>
      <c r="K34" s="3">
        <f t="shared" si="5"/>
        <v>4633.2</v>
      </c>
      <c r="L34" s="8">
        <f t="shared" si="2"/>
        <v>351974.25</v>
      </c>
      <c r="M34" s="8">
        <f t="shared" si="2"/>
        <v>17939.79</v>
      </c>
      <c r="N34" s="3">
        <f t="shared" si="3"/>
        <v>3519.7424999999998</v>
      </c>
      <c r="O34" s="8">
        <f>[28]المبيعات!$P$32</f>
        <v>0</v>
      </c>
      <c r="P34" s="3">
        <f t="shared" si="6"/>
        <v>-3519.7424999999998</v>
      </c>
    </row>
    <row r="35" spans="1:16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الصباحي'!$L$33*1000</f>
        <v>0</v>
      </c>
      <c r="E35" s="3">
        <f>[29]المبيعات!$F$32</f>
        <v>26473</v>
      </c>
      <c r="F35" s="3">
        <f t="shared" si="7"/>
        <v>178692.75</v>
      </c>
      <c r="G35" s="3">
        <f t="shared" si="4"/>
        <v>8736.09</v>
      </c>
      <c r="H35" s="3">
        <f>'[29]التمام الصباحي'!$R$33*1000</f>
        <v>34000</v>
      </c>
      <c r="I35" s="3">
        <f>[29]المبيعات!$I$32</f>
        <v>8025</v>
      </c>
      <c r="J35" s="3">
        <f t="shared" si="8"/>
        <v>62193.75</v>
      </c>
      <c r="K35" s="3">
        <f t="shared" si="5"/>
        <v>3611.25</v>
      </c>
      <c r="L35" s="8">
        <f t="shared" si="2"/>
        <v>240886.5</v>
      </c>
      <c r="M35" s="8">
        <f t="shared" si="2"/>
        <v>12347.34</v>
      </c>
      <c r="N35" s="3">
        <f t="shared" si="3"/>
        <v>2408.8649999999998</v>
      </c>
      <c r="O35" s="8">
        <f>[29]المبيعات!$P$32</f>
        <v>399</v>
      </c>
      <c r="P35" s="3">
        <f t="shared" si="6"/>
        <v>-2009.8649999999998</v>
      </c>
    </row>
    <row r="36" spans="1:16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الصباحي'!$L$33*1000</f>
        <v>51000</v>
      </c>
      <c r="E36" s="3">
        <f>[30]المبيعات!$F$32</f>
        <v>39917</v>
      </c>
      <c r="F36" s="3">
        <f t="shared" si="7"/>
        <v>269439.75</v>
      </c>
      <c r="G36" s="3">
        <f t="shared" si="4"/>
        <v>13172.61</v>
      </c>
      <c r="H36" s="3">
        <f>'[30]التمام الصباحي'!$R$33*1000</f>
        <v>0</v>
      </c>
      <c r="I36" s="3">
        <f>[30]المبيعات!$I$32</f>
        <v>11363</v>
      </c>
      <c r="J36" s="3">
        <f t="shared" si="8"/>
        <v>88063.25</v>
      </c>
      <c r="K36" s="3">
        <f t="shared" si="5"/>
        <v>5113.3500000000004</v>
      </c>
      <c r="L36" s="8">
        <f t="shared" si="2"/>
        <v>357503</v>
      </c>
      <c r="M36" s="8">
        <f t="shared" si="2"/>
        <v>18285.96</v>
      </c>
      <c r="N36" s="3">
        <f t="shared" si="3"/>
        <v>3575.03</v>
      </c>
      <c r="O36" s="8">
        <f>[30]المبيعات!$P$32</f>
        <v>624</v>
      </c>
      <c r="P36" s="3">
        <f t="shared" si="6"/>
        <v>-2951.03</v>
      </c>
    </row>
    <row r="37" spans="1:16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الصباحي'!$L$33*1000</f>
        <v>51000</v>
      </c>
      <c r="E37" s="3">
        <f>[31]المبيعات!$F$32</f>
        <v>36935</v>
      </c>
      <c r="F37" s="3">
        <f t="shared" si="7"/>
        <v>249311.25</v>
      </c>
      <c r="G37" s="3">
        <f t="shared" si="4"/>
        <v>12188.550000000001</v>
      </c>
      <c r="H37" s="3">
        <f>'[31]التمام الصباحي'!$R$33*1000</f>
        <v>0</v>
      </c>
      <c r="I37" s="3">
        <f>[31]المبيعات!$I$32</f>
        <v>9256</v>
      </c>
      <c r="J37" s="3">
        <f t="shared" si="8"/>
        <v>71734</v>
      </c>
      <c r="K37" s="3">
        <f t="shared" si="5"/>
        <v>4165.2</v>
      </c>
      <c r="L37" s="8">
        <f t="shared" si="2"/>
        <v>321045.25</v>
      </c>
      <c r="M37" s="8">
        <f t="shared" si="2"/>
        <v>16353.75</v>
      </c>
      <c r="N37" s="3">
        <f t="shared" si="3"/>
        <v>3210.4524999999999</v>
      </c>
      <c r="O37" s="8">
        <f>[31]المبيعات!$P$32</f>
        <v>0</v>
      </c>
      <c r="P37" s="3">
        <f t="shared" si="6"/>
        <v>-3210.4524999999999</v>
      </c>
    </row>
    <row r="38" spans="1:16" ht="15.75" thickBot="1" x14ac:dyDescent="0.25">
      <c r="A38" s="5">
        <v>31</v>
      </c>
      <c r="B38" s="6"/>
      <c r="C38" s="6" t="s">
        <v>18</v>
      </c>
      <c r="D38" s="3"/>
      <c r="E38" s="3">
        <f>[32]المبيعات!$F$32</f>
        <v>0</v>
      </c>
      <c r="F38" s="3">
        <f t="shared" si="7"/>
        <v>0</v>
      </c>
      <c r="G38" s="3">
        <f t="shared" si="4"/>
        <v>0</v>
      </c>
      <c r="H38" s="3">
        <f>'[32]التمام الصباحي'!$R$33*1000</f>
        <v>0</v>
      </c>
      <c r="I38" s="3">
        <f>[32]المبيعات!$I$32</f>
        <v>0</v>
      </c>
      <c r="J38" s="3">
        <f t="shared" si="8"/>
        <v>0</v>
      </c>
      <c r="K38" s="3">
        <f t="shared" si="5"/>
        <v>0</v>
      </c>
      <c r="L38" s="8">
        <f t="shared" si="2"/>
        <v>0</v>
      </c>
      <c r="M38" s="8">
        <f t="shared" si="2"/>
        <v>0</v>
      </c>
      <c r="N38" s="3">
        <f t="shared" si="3"/>
        <v>0</v>
      </c>
      <c r="O38" s="8">
        <f>[32]المبيعات!$P$32</f>
        <v>0</v>
      </c>
      <c r="P38" s="3">
        <f t="shared" si="6"/>
        <v>0</v>
      </c>
    </row>
    <row r="39" spans="1:16" ht="15.75" thickBot="1" x14ac:dyDescent="0.25">
      <c r="A39" s="99" t="s">
        <v>19</v>
      </c>
      <c r="B39" s="99"/>
      <c r="C39" s="99"/>
      <c r="D39" s="4">
        <f t="shared" ref="D39:P39" si="9">SUM(D8:D38)</f>
        <v>1156000</v>
      </c>
      <c r="E39" s="4">
        <f t="shared" si="9"/>
        <v>1102325</v>
      </c>
      <c r="F39" s="4">
        <f t="shared" si="9"/>
        <v>7440693.75</v>
      </c>
      <c r="G39" s="4">
        <f t="shared" si="9"/>
        <v>363767.25000000006</v>
      </c>
      <c r="H39" s="4">
        <f t="shared" si="9"/>
        <v>255000</v>
      </c>
      <c r="I39" s="4">
        <f t="shared" si="9"/>
        <v>292167</v>
      </c>
      <c r="J39" s="4">
        <f t="shared" si="9"/>
        <v>2264294.25</v>
      </c>
      <c r="K39" s="4">
        <f t="shared" si="9"/>
        <v>131475.15</v>
      </c>
      <c r="L39" s="4">
        <f t="shared" si="9"/>
        <v>9704988</v>
      </c>
      <c r="M39" s="4">
        <f t="shared" si="9"/>
        <v>495242.39999999991</v>
      </c>
      <c r="N39" s="4">
        <f t="shared" si="9"/>
        <v>97049.879999999976</v>
      </c>
      <c r="O39" s="4">
        <f t="shared" si="9"/>
        <v>8338</v>
      </c>
      <c r="P39" s="4">
        <f t="shared" si="9"/>
        <v>-88711.879999999976</v>
      </c>
    </row>
    <row r="40" spans="1:16" hidden="1" x14ac:dyDescent="0.2"/>
    <row r="41" spans="1:16" ht="15.75" hidden="1" thickBot="1" x14ac:dyDescent="0.3">
      <c r="A41" s="105" t="s">
        <v>43</v>
      </c>
      <c r="B41" s="106"/>
      <c r="C41" s="107"/>
      <c r="D41" s="15">
        <f>D8+D9+D10+D11+D12+D13+D14</f>
        <v>306000</v>
      </c>
      <c r="E41" s="15">
        <f>E8+E9+E10+E11+E12+E13+E14</f>
        <v>245109</v>
      </c>
      <c r="F41" s="15">
        <f t="shared" ref="F41:P41" si="10">F8+F9+F10+F11+F12+F13+F14</f>
        <v>1654485.75</v>
      </c>
      <c r="G41" s="15">
        <f t="shared" si="10"/>
        <v>80885.97</v>
      </c>
      <c r="H41" s="15">
        <f t="shared" si="10"/>
        <v>51000</v>
      </c>
      <c r="I41" s="15">
        <f t="shared" si="10"/>
        <v>66942</v>
      </c>
      <c r="J41" s="15">
        <f t="shared" si="10"/>
        <v>518800.5</v>
      </c>
      <c r="K41" s="15">
        <f t="shared" si="10"/>
        <v>30123.9</v>
      </c>
      <c r="L41" s="15">
        <f t="shared" si="10"/>
        <v>2173286.25</v>
      </c>
      <c r="M41" s="15">
        <f t="shared" si="10"/>
        <v>111009.87</v>
      </c>
      <c r="N41" s="15">
        <f t="shared" si="10"/>
        <v>21732.862499999996</v>
      </c>
      <c r="O41" s="15">
        <f t="shared" si="10"/>
        <v>2965</v>
      </c>
      <c r="P41" s="15">
        <f t="shared" si="10"/>
        <v>-18767.862499999999</v>
      </c>
    </row>
    <row r="42" spans="1:16" ht="15.75" hidden="1" thickBot="1" x14ac:dyDescent="0.3">
      <c r="A42" s="103" t="s">
        <v>44</v>
      </c>
      <c r="B42" s="103"/>
      <c r="C42" s="103"/>
      <c r="D42" s="15">
        <f t="shared" ref="D42:P42" si="11">D15+D16+D17+D18+D19+D20+D21+D22</f>
        <v>289000</v>
      </c>
      <c r="E42" s="15">
        <f t="shared" si="11"/>
        <v>300214</v>
      </c>
      <c r="F42" s="15">
        <f t="shared" si="11"/>
        <v>2026444.5</v>
      </c>
      <c r="G42" s="15">
        <f t="shared" si="11"/>
        <v>99070.62</v>
      </c>
      <c r="H42" s="15">
        <f t="shared" si="11"/>
        <v>68000</v>
      </c>
      <c r="I42" s="15">
        <f t="shared" si="11"/>
        <v>77689</v>
      </c>
      <c r="J42" s="15">
        <f t="shared" si="11"/>
        <v>602089.75</v>
      </c>
      <c r="K42" s="15">
        <f t="shared" si="11"/>
        <v>34960.049999999996</v>
      </c>
      <c r="L42" s="15">
        <f t="shared" si="11"/>
        <v>2628534.25</v>
      </c>
      <c r="M42" s="15">
        <f t="shared" si="11"/>
        <v>134030.67000000001</v>
      </c>
      <c r="N42" s="15">
        <f t="shared" si="11"/>
        <v>26285.342499999999</v>
      </c>
      <c r="O42" s="15">
        <f t="shared" si="11"/>
        <v>2040</v>
      </c>
      <c r="P42" s="15">
        <f t="shared" si="11"/>
        <v>-24245.342499999999</v>
      </c>
    </row>
    <row r="43" spans="1:16" ht="15.75" hidden="1" thickBot="1" x14ac:dyDescent="0.3">
      <c r="A43" s="103" t="s">
        <v>45</v>
      </c>
      <c r="B43" s="103"/>
      <c r="C43" s="103"/>
      <c r="D43" s="15">
        <f>D23+D24+D25+D26+D27+D28+D29+D30</f>
        <v>306000</v>
      </c>
      <c r="E43" s="15">
        <f t="shared" ref="E43:P43" si="12">E23+E24+E25+E26+E27+E28+E29+E30</f>
        <v>295907</v>
      </c>
      <c r="F43" s="15">
        <f t="shared" si="12"/>
        <v>1997372.25</v>
      </c>
      <c r="G43" s="15">
        <f t="shared" si="12"/>
        <v>97649.31</v>
      </c>
      <c r="H43" s="15">
        <f t="shared" si="12"/>
        <v>102000</v>
      </c>
      <c r="I43" s="15">
        <f t="shared" si="12"/>
        <v>78698</v>
      </c>
      <c r="J43" s="15">
        <f t="shared" si="12"/>
        <v>609909.5</v>
      </c>
      <c r="K43" s="15">
        <f t="shared" si="12"/>
        <v>35414.100000000006</v>
      </c>
      <c r="L43" s="15">
        <f t="shared" si="12"/>
        <v>2607281.75</v>
      </c>
      <c r="M43" s="15">
        <f t="shared" si="12"/>
        <v>133063.41</v>
      </c>
      <c r="N43" s="15">
        <f t="shared" si="12"/>
        <v>26072.817499999997</v>
      </c>
      <c r="O43" s="15">
        <f t="shared" si="12"/>
        <v>2310</v>
      </c>
      <c r="P43" s="15">
        <f t="shared" si="12"/>
        <v>-23762.817499999997</v>
      </c>
    </row>
    <row r="44" spans="1:16" ht="15.75" hidden="1" thickBot="1" x14ac:dyDescent="0.3">
      <c r="A44" s="103" t="s">
        <v>46</v>
      </c>
      <c r="B44" s="103"/>
      <c r="C44" s="103"/>
      <c r="D44" s="15">
        <f>D31+D32+D33+D34+D35+D36+D37+D38</f>
        <v>255000</v>
      </c>
      <c r="E44" s="15">
        <f t="shared" ref="E44:P44" si="13">E31+E32+E33+E34+E35+E36+E37+E38</f>
        <v>261095</v>
      </c>
      <c r="F44" s="15">
        <f t="shared" si="13"/>
        <v>1762391.25</v>
      </c>
      <c r="G44" s="15">
        <f t="shared" si="13"/>
        <v>86161.35</v>
      </c>
      <c r="H44" s="15">
        <f t="shared" si="13"/>
        <v>34000</v>
      </c>
      <c r="I44" s="15">
        <f t="shared" si="13"/>
        <v>68838</v>
      </c>
      <c r="J44" s="15">
        <f t="shared" si="13"/>
        <v>533494.5</v>
      </c>
      <c r="K44" s="15">
        <f t="shared" si="13"/>
        <v>30977.100000000002</v>
      </c>
      <c r="L44" s="15">
        <f t="shared" si="13"/>
        <v>2295885.75</v>
      </c>
      <c r="M44" s="15">
        <f t="shared" si="13"/>
        <v>117138.45000000001</v>
      </c>
      <c r="N44" s="15">
        <f t="shared" si="13"/>
        <v>22958.857499999998</v>
      </c>
      <c r="O44" s="15">
        <f t="shared" si="13"/>
        <v>1023</v>
      </c>
      <c r="P44" s="15">
        <f t="shared" si="13"/>
        <v>-21935.857499999998</v>
      </c>
    </row>
    <row r="46" spans="1:16" x14ac:dyDescent="0.2">
      <c r="E46" s="31"/>
      <c r="I46" s="31"/>
    </row>
    <row r="47" spans="1:16" ht="15" x14ac:dyDescent="0.25">
      <c r="E47" s="30"/>
      <c r="I47" s="30"/>
    </row>
  </sheetData>
  <mergeCells count="15">
    <mergeCell ref="A42:C42"/>
    <mergeCell ref="A43:C43"/>
    <mergeCell ref="A44:C44"/>
    <mergeCell ref="L6:L7"/>
    <mergeCell ref="M6:M7"/>
    <mergeCell ref="N6:O6"/>
    <mergeCell ref="P6:P7"/>
    <mergeCell ref="A39:C39"/>
    <mergeCell ref="A41:C41"/>
    <mergeCell ref="G4:I4"/>
    <mergeCell ref="A6:A7"/>
    <mergeCell ref="B6:B7"/>
    <mergeCell ref="C6:C7"/>
    <mergeCell ref="D6:G6"/>
    <mergeCell ref="H6:K6"/>
  </mergeCells>
  <conditionalFormatting sqref="P8:P38">
    <cfRule type="cellIs" dxfId="5" priority="1" operator="lessThan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7"/>
  <sheetViews>
    <sheetView rightToLeft="1" zoomScale="68" zoomScaleNormal="68" workbookViewId="0">
      <pane ySplit="7" topLeftCell="A8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4" max="4" width="11.75" customWidth="1"/>
    <col min="5" max="5" width="11.25" customWidth="1"/>
    <col min="6" max="6" width="9.625" customWidth="1"/>
    <col min="7" max="8" width="9" customWidth="1"/>
    <col min="10" max="15" width="9" customWidth="1"/>
    <col min="16" max="16" width="9" style="11" customWidth="1"/>
  </cols>
  <sheetData>
    <row r="4" spans="1:16" ht="23.25" x14ac:dyDescent="0.35">
      <c r="G4" s="135" t="s">
        <v>72</v>
      </c>
      <c r="H4" s="135"/>
      <c r="I4" s="135"/>
    </row>
    <row r="5" spans="1:16" ht="15" thickBot="1" x14ac:dyDescent="0.25"/>
    <row r="6" spans="1:16" ht="15.75" customHeight="1" thickBot="1" x14ac:dyDescent="0.25">
      <c r="A6" s="97" t="s">
        <v>0</v>
      </c>
      <c r="B6" s="97" t="s">
        <v>1</v>
      </c>
      <c r="C6" s="97" t="s">
        <v>11</v>
      </c>
      <c r="D6" s="141" t="s">
        <v>3</v>
      </c>
      <c r="E6" s="142"/>
      <c r="F6" s="142"/>
      <c r="G6" s="143"/>
      <c r="H6" s="138" t="s">
        <v>4</v>
      </c>
      <c r="I6" s="139"/>
      <c r="J6" s="139"/>
      <c r="K6" s="140"/>
      <c r="L6" s="136" t="s">
        <v>40</v>
      </c>
      <c r="M6" s="136" t="s">
        <v>41</v>
      </c>
      <c r="N6" s="133" t="s">
        <v>6</v>
      </c>
      <c r="O6" s="133"/>
      <c r="P6" s="134" t="s">
        <v>7</v>
      </c>
    </row>
    <row r="7" spans="1:16" ht="33" customHeight="1" thickBot="1" x14ac:dyDescent="0.25">
      <c r="A7" s="98"/>
      <c r="B7" s="98"/>
      <c r="C7" s="98"/>
      <c r="D7" s="73" t="s">
        <v>47</v>
      </c>
      <c r="E7" s="73" t="s">
        <v>49</v>
      </c>
      <c r="F7" s="73" t="s">
        <v>8</v>
      </c>
      <c r="G7" s="73" t="s">
        <v>9</v>
      </c>
      <c r="H7" s="73" t="s">
        <v>47</v>
      </c>
      <c r="I7" s="73" t="s">
        <v>49</v>
      </c>
      <c r="J7" s="73" t="s">
        <v>8</v>
      </c>
      <c r="K7" s="73" t="s">
        <v>9</v>
      </c>
      <c r="L7" s="137"/>
      <c r="M7" s="137"/>
      <c r="N7" s="73" t="s">
        <v>10</v>
      </c>
      <c r="O7" s="73" t="s">
        <v>50</v>
      </c>
      <c r="P7" s="134"/>
    </row>
    <row r="8" spans="1:16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الصباحي'!$L$34*1000</f>
        <v>102000</v>
      </c>
      <c r="E8" s="3">
        <f>[2]المبيعات!$F$33</f>
        <v>59823</v>
      </c>
      <c r="F8" s="3">
        <f t="shared" ref="F8:F23" si="0">E8*6.75</f>
        <v>403805.25</v>
      </c>
      <c r="G8" s="3">
        <f>E8*0.33</f>
        <v>19741.59</v>
      </c>
      <c r="H8" s="3">
        <f>'[2]التمام الصباحي'!$R$34*1000</f>
        <v>0</v>
      </c>
      <c r="I8" s="3">
        <f>[2]المبيعات!$I$33</f>
        <v>12898</v>
      </c>
      <c r="J8" s="3">
        <f t="shared" ref="J8:J23" si="1">I8*7.75</f>
        <v>99959.5</v>
      </c>
      <c r="K8" s="3">
        <f>I8*0.45</f>
        <v>5804.1</v>
      </c>
      <c r="L8" s="8">
        <f t="shared" ref="L8:M38" si="2">F8+J8</f>
        <v>503764.75</v>
      </c>
      <c r="M8" s="8">
        <f t="shared" si="2"/>
        <v>25545.690000000002</v>
      </c>
      <c r="N8" s="3">
        <f t="shared" ref="N8:N38" si="3">(F8+J8)/100</f>
        <v>5037.6475</v>
      </c>
      <c r="O8" s="8">
        <f>[2]المبيعات!$P$33</f>
        <v>7800</v>
      </c>
      <c r="P8" s="3">
        <f>O8-N8</f>
        <v>2762.3525</v>
      </c>
    </row>
    <row r="9" spans="1:16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الصباحي'!$L$34*1000</f>
        <v>17000</v>
      </c>
      <c r="E9" s="3">
        <f>[3]المبيعات!$F$33</f>
        <v>56913</v>
      </c>
      <c r="F9" s="3">
        <f t="shared" si="0"/>
        <v>384162.75</v>
      </c>
      <c r="G9" s="3">
        <f t="shared" ref="G9:G38" si="4">E9*0.33</f>
        <v>18781.29</v>
      </c>
      <c r="H9" s="3">
        <f>'[3]التمام الصباحي'!$R$34*1000</f>
        <v>34000</v>
      </c>
      <c r="I9" s="3">
        <f>[3]المبيعات!$I$33</f>
        <v>14806</v>
      </c>
      <c r="J9" s="3">
        <f t="shared" si="1"/>
        <v>114746.5</v>
      </c>
      <c r="K9" s="3">
        <f t="shared" ref="K9:K38" si="5">I9*0.45</f>
        <v>6662.7</v>
      </c>
      <c r="L9" s="8">
        <f t="shared" si="2"/>
        <v>498909.25</v>
      </c>
      <c r="M9" s="8">
        <f t="shared" si="2"/>
        <v>25443.99</v>
      </c>
      <c r="N9" s="3">
        <f t="shared" si="3"/>
        <v>4989.0924999999997</v>
      </c>
      <c r="O9" s="8">
        <f>[3]المبيعات!$P$33</f>
        <v>5805</v>
      </c>
      <c r="P9" s="3">
        <f t="shared" ref="P9:P38" si="6">O9-N9</f>
        <v>815.90750000000025</v>
      </c>
    </row>
    <row r="10" spans="1:16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الصباحي'!$L$34*1000</f>
        <v>85000</v>
      </c>
      <c r="E10" s="3">
        <f>[4]المبيعات!$F$33</f>
        <v>59908</v>
      </c>
      <c r="F10" s="3">
        <f t="shared" si="0"/>
        <v>404379</v>
      </c>
      <c r="G10" s="3">
        <f t="shared" si="4"/>
        <v>19769.64</v>
      </c>
      <c r="H10" s="3">
        <f>'[4]التمام الصباحي'!$R$34*1000</f>
        <v>17000</v>
      </c>
      <c r="I10" s="3">
        <f>[4]المبيعات!$I$33</f>
        <v>12808</v>
      </c>
      <c r="J10" s="3">
        <f t="shared" si="1"/>
        <v>99262</v>
      </c>
      <c r="K10" s="3">
        <f t="shared" si="5"/>
        <v>5763.6</v>
      </c>
      <c r="L10" s="8">
        <f t="shared" si="2"/>
        <v>503641</v>
      </c>
      <c r="M10" s="8">
        <f t="shared" si="2"/>
        <v>25533.239999999998</v>
      </c>
      <c r="N10" s="3">
        <f t="shared" si="3"/>
        <v>5036.41</v>
      </c>
      <c r="O10" s="8">
        <f>[4]المبيعات!$P$33</f>
        <v>5910</v>
      </c>
      <c r="P10" s="3">
        <f t="shared" si="6"/>
        <v>873.59000000000015</v>
      </c>
    </row>
    <row r="11" spans="1:16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الصباحي'!$L$34*1000</f>
        <v>85000</v>
      </c>
      <c r="E11" s="3">
        <f>[5]المبيعات!$F$33</f>
        <v>60002</v>
      </c>
      <c r="F11" s="3">
        <f t="shared" si="0"/>
        <v>405013.5</v>
      </c>
      <c r="G11" s="3">
        <f t="shared" si="4"/>
        <v>19800.66</v>
      </c>
      <c r="H11" s="3">
        <f>'[5]التمام الصباحي'!$R$34*1000</f>
        <v>17000</v>
      </c>
      <c r="I11" s="3">
        <f>[5]المبيعات!$I$33</f>
        <v>13530</v>
      </c>
      <c r="J11" s="3">
        <f t="shared" si="1"/>
        <v>104857.5</v>
      </c>
      <c r="K11" s="3">
        <f t="shared" si="5"/>
        <v>6088.5</v>
      </c>
      <c r="L11" s="8">
        <f t="shared" si="2"/>
        <v>509871</v>
      </c>
      <c r="M11" s="8">
        <f t="shared" si="2"/>
        <v>25889.16</v>
      </c>
      <c r="N11" s="3">
        <f t="shared" si="3"/>
        <v>5098.71</v>
      </c>
      <c r="O11" s="8">
        <f>[5]المبيعات!$P$33</f>
        <v>6200</v>
      </c>
      <c r="P11" s="3">
        <f t="shared" si="6"/>
        <v>1101.29</v>
      </c>
    </row>
    <row r="12" spans="1:16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الصباحي'!$L$34*1000</f>
        <v>0</v>
      </c>
      <c r="E12" s="3">
        <f>[6]المبيعات!$F$33</f>
        <v>64320</v>
      </c>
      <c r="F12" s="3">
        <f t="shared" si="0"/>
        <v>434160</v>
      </c>
      <c r="G12" s="3">
        <f t="shared" si="4"/>
        <v>21225.600000000002</v>
      </c>
      <c r="H12" s="3">
        <f>'[6]التمام الصباحي'!$R$34*1000</f>
        <v>0</v>
      </c>
      <c r="I12" s="3">
        <f>[6]المبيعات!$I$33</f>
        <v>15784</v>
      </c>
      <c r="J12" s="3">
        <f t="shared" si="1"/>
        <v>122326</v>
      </c>
      <c r="K12" s="3">
        <f t="shared" si="5"/>
        <v>7102.8</v>
      </c>
      <c r="L12" s="8">
        <f t="shared" si="2"/>
        <v>556486</v>
      </c>
      <c r="M12" s="8">
        <f t="shared" si="2"/>
        <v>28328.400000000001</v>
      </c>
      <c r="N12" s="3">
        <f t="shared" si="3"/>
        <v>5564.86</v>
      </c>
      <c r="O12" s="8">
        <f>[6]المبيعات!$P$33</f>
        <v>6600</v>
      </c>
      <c r="P12" s="3">
        <f t="shared" si="6"/>
        <v>1035.1400000000003</v>
      </c>
    </row>
    <row r="13" spans="1:16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الصباحي'!$L$34*1000</f>
        <v>136000</v>
      </c>
      <c r="E13" s="3">
        <f>[7]المبيعات!$F$33</f>
        <v>63311</v>
      </c>
      <c r="F13" s="3">
        <f t="shared" si="0"/>
        <v>427349.25</v>
      </c>
      <c r="G13" s="3">
        <f t="shared" si="4"/>
        <v>20892.63</v>
      </c>
      <c r="H13" s="3">
        <f>'[7]التمام الصباحي'!$R$34*1000</f>
        <v>17000</v>
      </c>
      <c r="I13" s="3">
        <f>[7]المبيعات!$I$33</f>
        <v>14865</v>
      </c>
      <c r="J13" s="3">
        <f t="shared" si="1"/>
        <v>115203.75</v>
      </c>
      <c r="K13" s="3">
        <f t="shared" si="5"/>
        <v>6689.25</v>
      </c>
      <c r="L13" s="8">
        <f t="shared" si="2"/>
        <v>542553</v>
      </c>
      <c r="M13" s="8">
        <f t="shared" si="2"/>
        <v>27581.88</v>
      </c>
      <c r="N13" s="3">
        <f t="shared" si="3"/>
        <v>5425.53</v>
      </c>
      <c r="O13" s="8">
        <f>[7]المبيعات!$P$33</f>
        <v>6450</v>
      </c>
      <c r="P13" s="3">
        <f t="shared" si="6"/>
        <v>1024.4700000000003</v>
      </c>
    </row>
    <row r="14" spans="1:16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الصباحي'!$L$34*1000</f>
        <v>85000</v>
      </c>
      <c r="E14" s="3">
        <f>[8]المبيعات!$F$33</f>
        <v>54117</v>
      </c>
      <c r="F14" s="3">
        <f t="shared" si="0"/>
        <v>365289.75</v>
      </c>
      <c r="G14" s="3">
        <f t="shared" si="4"/>
        <v>17858.61</v>
      </c>
      <c r="H14" s="3">
        <f>'[8]التمام الصباحي'!$R$34*1000</f>
        <v>17000</v>
      </c>
      <c r="I14" s="3">
        <f>[8]المبيعات!$I$33</f>
        <v>12883</v>
      </c>
      <c r="J14" s="3">
        <f t="shared" si="1"/>
        <v>99843.25</v>
      </c>
      <c r="K14" s="3">
        <f t="shared" si="5"/>
        <v>5797.35</v>
      </c>
      <c r="L14" s="8">
        <f t="shared" si="2"/>
        <v>465133</v>
      </c>
      <c r="M14" s="8">
        <f t="shared" si="2"/>
        <v>23655.96</v>
      </c>
      <c r="N14" s="3">
        <f t="shared" si="3"/>
        <v>4651.33</v>
      </c>
      <c r="O14" s="8">
        <f>[8]المبيعات!$P$33</f>
        <v>5520</v>
      </c>
      <c r="P14" s="3">
        <f t="shared" si="6"/>
        <v>868.67000000000007</v>
      </c>
    </row>
    <row r="15" spans="1:16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الصباحي'!$L$34*1000</f>
        <v>34000</v>
      </c>
      <c r="E15" s="3">
        <f>[9]المبيعات!$F$33</f>
        <v>59350</v>
      </c>
      <c r="F15" s="3">
        <f t="shared" si="0"/>
        <v>400612.5</v>
      </c>
      <c r="G15" s="3">
        <f t="shared" si="4"/>
        <v>19585.5</v>
      </c>
      <c r="H15" s="3">
        <f>'[9]التمام الصباحي'!$R$34*1000</f>
        <v>17000</v>
      </c>
      <c r="I15" s="3">
        <f>[9]المبيعات!$I$33</f>
        <v>15485</v>
      </c>
      <c r="J15" s="3">
        <f t="shared" si="1"/>
        <v>120008.75</v>
      </c>
      <c r="K15" s="3">
        <f t="shared" si="5"/>
        <v>6968.25</v>
      </c>
      <c r="L15" s="8">
        <f t="shared" si="2"/>
        <v>520621.25</v>
      </c>
      <c r="M15" s="8">
        <f t="shared" si="2"/>
        <v>26553.75</v>
      </c>
      <c r="N15" s="3">
        <f t="shared" si="3"/>
        <v>5206.2124999999996</v>
      </c>
      <c r="O15" s="8">
        <f>[9]المبيعات!$P$33</f>
        <v>6180</v>
      </c>
      <c r="P15" s="3">
        <f t="shared" si="6"/>
        <v>973.78750000000036</v>
      </c>
    </row>
    <row r="16" spans="1:16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الصباحي'!$L$34*1000</f>
        <v>51000</v>
      </c>
      <c r="E16" s="3">
        <f>[10]المبيعات!$F$33</f>
        <v>57598</v>
      </c>
      <c r="F16" s="3">
        <f t="shared" si="0"/>
        <v>388786.5</v>
      </c>
      <c r="G16" s="3">
        <f t="shared" si="4"/>
        <v>19007.34</v>
      </c>
      <c r="H16" s="3">
        <f>'[10]التمام الصباحي'!$R$34*1000</f>
        <v>0</v>
      </c>
      <c r="I16" s="3">
        <f>[10]المبيعات!$I$33</f>
        <v>11812</v>
      </c>
      <c r="J16" s="3">
        <f t="shared" si="1"/>
        <v>91543</v>
      </c>
      <c r="K16" s="3">
        <f t="shared" si="5"/>
        <v>5315.4000000000005</v>
      </c>
      <c r="L16" s="8">
        <f t="shared" si="2"/>
        <v>480329.5</v>
      </c>
      <c r="M16" s="8">
        <f t="shared" si="2"/>
        <v>24322.74</v>
      </c>
      <c r="N16" s="3">
        <f t="shared" si="3"/>
        <v>4803.2950000000001</v>
      </c>
      <c r="O16" s="8">
        <f>[10]المبيعات!$P$33</f>
        <v>5680</v>
      </c>
      <c r="P16" s="3">
        <f t="shared" si="6"/>
        <v>876.70499999999993</v>
      </c>
    </row>
    <row r="17" spans="1:16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الصباحي'!$L$34*1000</f>
        <v>68000</v>
      </c>
      <c r="E17" s="3">
        <f>[11]المبيعات!$F$33</f>
        <v>60378</v>
      </c>
      <c r="F17" s="3">
        <f t="shared" si="0"/>
        <v>407551.5</v>
      </c>
      <c r="G17" s="3">
        <f t="shared" si="4"/>
        <v>19924.740000000002</v>
      </c>
      <c r="H17" s="3">
        <f>'[11]التمام الصباحي'!$R$34*1000</f>
        <v>34000</v>
      </c>
      <c r="I17" s="3">
        <f>[11]المبيعات!$I$33</f>
        <v>14037</v>
      </c>
      <c r="J17" s="3">
        <f t="shared" si="1"/>
        <v>108786.75</v>
      </c>
      <c r="K17" s="3">
        <f t="shared" si="5"/>
        <v>6316.6500000000005</v>
      </c>
      <c r="L17" s="8">
        <f t="shared" si="2"/>
        <v>516338.25</v>
      </c>
      <c r="M17" s="8">
        <f t="shared" si="2"/>
        <v>26241.390000000003</v>
      </c>
      <c r="N17" s="3">
        <f t="shared" si="3"/>
        <v>5163.3824999999997</v>
      </c>
      <c r="O17" s="8">
        <f>[11]المبيعات!$P$33</f>
        <v>6080</v>
      </c>
      <c r="P17" s="3">
        <f t="shared" si="6"/>
        <v>916.61750000000029</v>
      </c>
    </row>
    <row r="18" spans="1:16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الصباحي'!$L$34*1000</f>
        <v>51000</v>
      </c>
      <c r="E18" s="3">
        <f>[12]المبيعات!$F$33</f>
        <v>61464</v>
      </c>
      <c r="F18" s="3">
        <f t="shared" si="0"/>
        <v>414882</v>
      </c>
      <c r="G18" s="3">
        <f t="shared" si="4"/>
        <v>20283.120000000003</v>
      </c>
      <c r="H18" s="3">
        <f>'[12]التمام الصباحي'!$R$34*1000</f>
        <v>0</v>
      </c>
      <c r="I18" s="3">
        <f>[12]المبيعات!$I$33</f>
        <v>14997</v>
      </c>
      <c r="J18" s="3">
        <f t="shared" si="1"/>
        <v>116226.75</v>
      </c>
      <c r="K18" s="3">
        <f t="shared" si="5"/>
        <v>6748.6500000000005</v>
      </c>
      <c r="L18" s="8">
        <f t="shared" si="2"/>
        <v>531108.75</v>
      </c>
      <c r="M18" s="8">
        <f t="shared" si="2"/>
        <v>27031.770000000004</v>
      </c>
      <c r="N18" s="3">
        <f t="shared" si="3"/>
        <v>5311.0874999999996</v>
      </c>
      <c r="O18" s="8">
        <f>[12]المبيعات!$P$33</f>
        <v>6245</v>
      </c>
      <c r="P18" s="3">
        <f t="shared" si="6"/>
        <v>933.91250000000036</v>
      </c>
    </row>
    <row r="19" spans="1:16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الصباحي'!$L$34*1000</f>
        <v>51000</v>
      </c>
      <c r="E19" s="3">
        <f>[13]المبيعات!$F$33</f>
        <v>60196</v>
      </c>
      <c r="F19" s="3">
        <f t="shared" si="0"/>
        <v>406323</v>
      </c>
      <c r="G19" s="3">
        <f t="shared" si="4"/>
        <v>19864.68</v>
      </c>
      <c r="H19" s="3">
        <f>'[13]التمام الصباحي'!$R$34*1000</f>
        <v>0</v>
      </c>
      <c r="I19" s="3">
        <f>[13]المبيعات!$I$33</f>
        <v>15850</v>
      </c>
      <c r="J19" s="3">
        <f t="shared" si="1"/>
        <v>122837.5</v>
      </c>
      <c r="K19" s="3">
        <f t="shared" si="5"/>
        <v>7132.5</v>
      </c>
      <c r="L19" s="8">
        <f t="shared" si="2"/>
        <v>529160.5</v>
      </c>
      <c r="M19" s="8">
        <f t="shared" si="2"/>
        <v>26997.18</v>
      </c>
      <c r="N19" s="3">
        <f t="shared" si="3"/>
        <v>5291.6049999999996</v>
      </c>
      <c r="O19" s="8">
        <f>[13]المبيعات!$P$33</f>
        <v>220</v>
      </c>
      <c r="P19" s="3">
        <f t="shared" si="6"/>
        <v>-5071.6049999999996</v>
      </c>
    </row>
    <row r="20" spans="1:16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الصباحي'!$L$34*1000</f>
        <v>51000</v>
      </c>
      <c r="E20" s="3">
        <f>[14]المبيعات!$F$33</f>
        <v>58032</v>
      </c>
      <c r="F20" s="3">
        <f t="shared" si="0"/>
        <v>391716</v>
      </c>
      <c r="G20" s="3">
        <f t="shared" si="4"/>
        <v>19150.560000000001</v>
      </c>
      <c r="H20" s="3">
        <f>'[14]التمام الصباحي'!$R$34*1000</f>
        <v>51000</v>
      </c>
      <c r="I20" s="3">
        <f>[14]المبيعات!$I$33</f>
        <v>14116</v>
      </c>
      <c r="J20" s="3">
        <f t="shared" si="1"/>
        <v>109399</v>
      </c>
      <c r="K20" s="3">
        <f t="shared" si="5"/>
        <v>6352.2</v>
      </c>
      <c r="L20" s="8">
        <f t="shared" si="2"/>
        <v>501115</v>
      </c>
      <c r="M20" s="8">
        <f t="shared" si="2"/>
        <v>25502.760000000002</v>
      </c>
      <c r="N20" s="3">
        <f t="shared" si="3"/>
        <v>5011.1499999999996</v>
      </c>
      <c r="O20" s="8">
        <f>[14]المبيعات!$P$33</f>
        <v>5880</v>
      </c>
      <c r="P20" s="3">
        <f t="shared" si="6"/>
        <v>868.85000000000036</v>
      </c>
    </row>
    <row r="21" spans="1:16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الصباحي'!$L$34*1000</f>
        <v>51000</v>
      </c>
      <c r="E21" s="3">
        <f>[15]المبيعات!$F$33</f>
        <v>57103</v>
      </c>
      <c r="F21" s="3">
        <f t="shared" si="0"/>
        <v>385445.25</v>
      </c>
      <c r="G21" s="3">
        <f t="shared" si="4"/>
        <v>18843.990000000002</v>
      </c>
      <c r="H21" s="3">
        <f>'[15]التمام الصباحي'!$R$34*1000</f>
        <v>0</v>
      </c>
      <c r="I21" s="3">
        <f>[15]المبيعات!$I$33</f>
        <v>14398</v>
      </c>
      <c r="J21" s="3">
        <f t="shared" si="1"/>
        <v>111584.5</v>
      </c>
      <c r="K21" s="3">
        <f t="shared" si="5"/>
        <v>6479.1</v>
      </c>
      <c r="L21" s="8">
        <f t="shared" si="2"/>
        <v>497029.75</v>
      </c>
      <c r="M21" s="8">
        <f t="shared" si="2"/>
        <v>25323.090000000004</v>
      </c>
      <c r="N21" s="3">
        <f t="shared" si="3"/>
        <v>4970.2974999999997</v>
      </c>
      <c r="O21" s="8">
        <f>[15]المبيعات!$P$33</f>
        <v>5800</v>
      </c>
      <c r="P21" s="3">
        <f t="shared" si="6"/>
        <v>829.70250000000033</v>
      </c>
    </row>
    <row r="22" spans="1:16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الصباحي'!$L$34*1000</f>
        <v>85000</v>
      </c>
      <c r="E22" s="3">
        <f>[16]المبيعات!$F$33</f>
        <v>55597</v>
      </c>
      <c r="F22" s="3">
        <f t="shared" si="0"/>
        <v>375279.75</v>
      </c>
      <c r="G22" s="3">
        <f t="shared" si="4"/>
        <v>18347.010000000002</v>
      </c>
      <c r="H22" s="3">
        <f>'[16]التمام الصباحي'!$R$34*1000</f>
        <v>17000</v>
      </c>
      <c r="I22" s="3">
        <f>[16]المبيعات!$I$33</f>
        <v>1579</v>
      </c>
      <c r="J22" s="3">
        <f t="shared" si="1"/>
        <v>12237.25</v>
      </c>
      <c r="K22" s="3">
        <f t="shared" si="5"/>
        <v>710.55000000000007</v>
      </c>
      <c r="L22" s="8">
        <f t="shared" si="2"/>
        <v>387517</v>
      </c>
      <c r="M22" s="8">
        <f t="shared" si="2"/>
        <v>19057.560000000001</v>
      </c>
      <c r="N22" s="3">
        <f t="shared" si="3"/>
        <v>3875.17</v>
      </c>
      <c r="O22" s="8">
        <f>[16]المبيعات!$P$33</f>
        <v>5800</v>
      </c>
      <c r="P22" s="3">
        <f t="shared" si="6"/>
        <v>1924.83</v>
      </c>
    </row>
    <row r="23" spans="1:16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الصباحي'!$L$34*1000</f>
        <v>68000</v>
      </c>
      <c r="E23" s="3">
        <f>[17]المبيعات!$F$33</f>
        <v>59418</v>
      </c>
      <c r="F23" s="3">
        <f t="shared" si="0"/>
        <v>401071.5</v>
      </c>
      <c r="G23" s="3">
        <f t="shared" si="4"/>
        <v>19607.940000000002</v>
      </c>
      <c r="H23" s="3">
        <f>'[17]التمام الصباحي'!$R$34*1000</f>
        <v>17000</v>
      </c>
      <c r="I23" s="3">
        <f>[17]المبيعات!$I$33</f>
        <v>13495</v>
      </c>
      <c r="J23" s="3">
        <f t="shared" si="1"/>
        <v>104586.25</v>
      </c>
      <c r="K23" s="3">
        <f t="shared" si="5"/>
        <v>6072.75</v>
      </c>
      <c r="L23" s="8">
        <f t="shared" si="2"/>
        <v>505657.75</v>
      </c>
      <c r="M23" s="8">
        <f t="shared" si="2"/>
        <v>25680.690000000002</v>
      </c>
      <c r="N23" s="3">
        <f t="shared" si="3"/>
        <v>5056.5775000000003</v>
      </c>
      <c r="O23" s="8">
        <f>[17]المبيعات!$P$33</f>
        <v>5960</v>
      </c>
      <c r="P23" s="3">
        <f t="shared" si="6"/>
        <v>903.42249999999967</v>
      </c>
    </row>
    <row r="24" spans="1:16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الصباحي'!$L$34*1000</f>
        <v>34000</v>
      </c>
      <c r="E24" s="3">
        <f>[18]المبيعات!$F$33</f>
        <v>55774</v>
      </c>
      <c r="F24" s="3">
        <f>E24*6.75</f>
        <v>376474.5</v>
      </c>
      <c r="G24" s="3">
        <f t="shared" si="4"/>
        <v>18405.420000000002</v>
      </c>
      <c r="H24" s="3">
        <f>'[18]التمام الصباحي'!$R$34*1000</f>
        <v>17000</v>
      </c>
      <c r="I24" s="3">
        <f>[18]المبيعات!$I$33</f>
        <v>12632</v>
      </c>
      <c r="J24" s="3">
        <f>I24*7.75</f>
        <v>97898</v>
      </c>
      <c r="K24" s="3">
        <f t="shared" si="5"/>
        <v>5684.4000000000005</v>
      </c>
      <c r="L24" s="8">
        <f t="shared" si="2"/>
        <v>474372.5</v>
      </c>
      <c r="M24" s="8">
        <f t="shared" si="2"/>
        <v>24089.820000000003</v>
      </c>
      <c r="N24" s="3">
        <f t="shared" si="3"/>
        <v>4743.7250000000004</v>
      </c>
      <c r="O24" s="8">
        <f>[18]المبيعات!$P$33</f>
        <v>5530</v>
      </c>
      <c r="P24" s="3">
        <f t="shared" si="6"/>
        <v>786.27499999999964</v>
      </c>
    </row>
    <row r="25" spans="1:16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الصباحي'!$L$34*1000</f>
        <v>85000</v>
      </c>
      <c r="E25" s="3">
        <f>[19]المبيعات!$F$33</f>
        <v>63763</v>
      </c>
      <c r="F25" s="3">
        <f t="shared" ref="F25:F38" si="7">E25*6.75</f>
        <v>430400.25</v>
      </c>
      <c r="G25" s="3">
        <f t="shared" si="4"/>
        <v>21041.79</v>
      </c>
      <c r="H25" s="3">
        <f>'[19]التمام الصباحي'!$R$34*1000</f>
        <v>17000</v>
      </c>
      <c r="I25" s="3">
        <f>[19]المبيعات!$I$33</f>
        <v>16777</v>
      </c>
      <c r="J25" s="3">
        <f t="shared" ref="J25:J38" si="8">I25*7.75</f>
        <v>130021.75</v>
      </c>
      <c r="K25" s="3">
        <f t="shared" si="5"/>
        <v>7549.6500000000005</v>
      </c>
      <c r="L25" s="8">
        <f t="shared" si="2"/>
        <v>560422</v>
      </c>
      <c r="M25" s="8">
        <f t="shared" si="2"/>
        <v>28591.440000000002</v>
      </c>
      <c r="N25" s="3">
        <f t="shared" si="3"/>
        <v>5604.22</v>
      </c>
      <c r="O25" s="8">
        <f>[19]المبيعات!$P$33</f>
        <v>6610</v>
      </c>
      <c r="P25" s="3">
        <f t="shared" si="6"/>
        <v>1005.7799999999997</v>
      </c>
    </row>
    <row r="26" spans="1:16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الصباحي'!$L$34*1000</f>
        <v>34000</v>
      </c>
      <c r="E26" s="3">
        <f>[20]المبيعات!$F$33</f>
        <v>95041</v>
      </c>
      <c r="F26" s="3">
        <f t="shared" si="7"/>
        <v>641526.75</v>
      </c>
      <c r="G26" s="3">
        <f t="shared" si="4"/>
        <v>31363.530000000002</v>
      </c>
      <c r="H26" s="3">
        <f>'[20]التمام الصباحي'!$R$34*1000</f>
        <v>17000</v>
      </c>
      <c r="I26" s="3">
        <f>[20]المبيعات!$I$33</f>
        <v>14410</v>
      </c>
      <c r="J26" s="3">
        <f t="shared" si="8"/>
        <v>111677.5</v>
      </c>
      <c r="K26" s="3">
        <f t="shared" si="5"/>
        <v>6484.5</v>
      </c>
      <c r="L26" s="8">
        <f t="shared" si="2"/>
        <v>753204.25</v>
      </c>
      <c r="M26" s="8">
        <f t="shared" si="2"/>
        <v>37848.03</v>
      </c>
      <c r="N26" s="3">
        <f t="shared" si="3"/>
        <v>7532.0424999999996</v>
      </c>
      <c r="O26" s="8">
        <f>[20]المبيعات!$P$33</f>
        <v>6000</v>
      </c>
      <c r="P26" s="3">
        <f t="shared" si="6"/>
        <v>-1532.0424999999996</v>
      </c>
    </row>
    <row r="27" spans="1:16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الصباحي'!$L$34*1000</f>
        <v>68000</v>
      </c>
      <c r="E27" s="3">
        <f>[21]المبيعات!$F$33</f>
        <v>62741</v>
      </c>
      <c r="F27" s="3">
        <f t="shared" si="7"/>
        <v>423501.75</v>
      </c>
      <c r="G27" s="3">
        <f t="shared" si="4"/>
        <v>20704.530000000002</v>
      </c>
      <c r="H27" s="3">
        <f>'[21]التمام الصباحي'!$R$34*1000</f>
        <v>0</v>
      </c>
      <c r="I27" s="3">
        <f>[21]المبيعات!$I$33</f>
        <v>14465</v>
      </c>
      <c r="J27" s="3">
        <f t="shared" si="8"/>
        <v>112103.75</v>
      </c>
      <c r="K27" s="3">
        <f t="shared" si="5"/>
        <v>6509.25</v>
      </c>
      <c r="L27" s="8">
        <f t="shared" si="2"/>
        <v>535605.5</v>
      </c>
      <c r="M27" s="8">
        <f t="shared" si="2"/>
        <v>27213.780000000002</v>
      </c>
      <c r="N27" s="3">
        <f t="shared" si="3"/>
        <v>5356.0550000000003</v>
      </c>
      <c r="O27" s="8">
        <f>[21]المبيعات!$P$33</f>
        <v>6350</v>
      </c>
      <c r="P27" s="3">
        <f t="shared" si="6"/>
        <v>993.94499999999971</v>
      </c>
    </row>
    <row r="28" spans="1:16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الصباحي'!$L$34*1000</f>
        <v>34000</v>
      </c>
      <c r="E28" s="3">
        <f>[22]المبيعات!$F$33</f>
        <v>52096</v>
      </c>
      <c r="F28" s="3">
        <f t="shared" si="7"/>
        <v>351648</v>
      </c>
      <c r="G28" s="3">
        <f t="shared" si="4"/>
        <v>17191.68</v>
      </c>
      <c r="H28" s="3">
        <f>'[22]التمام الصباحي'!$R$34*1000</f>
        <v>17000</v>
      </c>
      <c r="I28" s="3">
        <f>[22]المبيعات!$I$33</f>
        <v>14844</v>
      </c>
      <c r="J28" s="3">
        <f t="shared" si="8"/>
        <v>115041</v>
      </c>
      <c r="K28" s="3">
        <f t="shared" si="5"/>
        <v>6679.8</v>
      </c>
      <c r="L28" s="8">
        <f t="shared" si="2"/>
        <v>466689</v>
      </c>
      <c r="M28" s="8">
        <f t="shared" si="2"/>
        <v>23871.48</v>
      </c>
      <c r="N28" s="3">
        <f t="shared" si="3"/>
        <v>4666.8900000000003</v>
      </c>
      <c r="O28" s="8">
        <f>[22]المبيعات!$P$33</f>
        <v>5380</v>
      </c>
      <c r="P28" s="3">
        <f t="shared" si="6"/>
        <v>713.10999999999967</v>
      </c>
    </row>
    <row r="29" spans="1:16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الصباحي'!$L$34*1000</f>
        <v>85000</v>
      </c>
      <c r="E29" s="3">
        <f>[23]المبيعات!$F$33</f>
        <v>66786</v>
      </c>
      <c r="F29" s="3">
        <f t="shared" si="7"/>
        <v>450805.5</v>
      </c>
      <c r="G29" s="3">
        <f t="shared" si="4"/>
        <v>22039.38</v>
      </c>
      <c r="H29" s="3">
        <f>'[23]التمام الصباحي'!$R$34*1000</f>
        <v>17000</v>
      </c>
      <c r="I29" s="3">
        <f>[23]المبيعات!$I$33</f>
        <v>15481</v>
      </c>
      <c r="J29" s="3">
        <f t="shared" si="8"/>
        <v>119977.75</v>
      </c>
      <c r="K29" s="3">
        <f t="shared" si="5"/>
        <v>6966.45</v>
      </c>
      <c r="L29" s="8">
        <f t="shared" si="2"/>
        <v>570783.25</v>
      </c>
      <c r="M29" s="8">
        <f t="shared" si="2"/>
        <v>29005.83</v>
      </c>
      <c r="N29" s="3">
        <f t="shared" si="3"/>
        <v>5707.8325000000004</v>
      </c>
      <c r="O29" s="8">
        <f>[23]المبيعات!$P$33</f>
        <v>6740</v>
      </c>
      <c r="P29" s="3">
        <f t="shared" si="6"/>
        <v>1032.1674999999996</v>
      </c>
    </row>
    <row r="30" spans="1:16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الصباحي'!$L$34*1000</f>
        <v>85000</v>
      </c>
      <c r="E30" s="3">
        <f>[24]المبيعات!$F$33</f>
        <v>58842</v>
      </c>
      <c r="F30" s="3">
        <f t="shared" si="7"/>
        <v>397183.5</v>
      </c>
      <c r="G30" s="3">
        <f t="shared" si="4"/>
        <v>19417.86</v>
      </c>
      <c r="H30" s="3">
        <f>'[24]التمام الصباحي'!$R$34*1000</f>
        <v>17000</v>
      </c>
      <c r="I30" s="3">
        <f>[24]المبيعات!$I$33</f>
        <v>13645</v>
      </c>
      <c r="J30" s="3">
        <f t="shared" si="8"/>
        <v>105748.75</v>
      </c>
      <c r="K30" s="3">
        <f t="shared" si="5"/>
        <v>6140.25</v>
      </c>
      <c r="L30" s="8">
        <f t="shared" si="2"/>
        <v>502932.25</v>
      </c>
      <c r="M30" s="8">
        <f t="shared" si="2"/>
        <v>25558.11</v>
      </c>
      <c r="N30" s="3">
        <f t="shared" si="3"/>
        <v>5029.3225000000002</v>
      </c>
      <c r="O30" s="8">
        <f>[24]المبيعات!$P$33</f>
        <v>5900</v>
      </c>
      <c r="P30" s="3">
        <f t="shared" si="6"/>
        <v>870.67749999999978</v>
      </c>
    </row>
    <row r="31" spans="1:16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الصباحي'!$L$34*1000</f>
        <v>51000</v>
      </c>
      <c r="E31" s="3">
        <f>[25]المبيعات!$F$33</f>
        <v>54019</v>
      </c>
      <c r="F31" s="3">
        <f t="shared" si="7"/>
        <v>364628.25</v>
      </c>
      <c r="G31" s="3">
        <f t="shared" si="4"/>
        <v>17826.27</v>
      </c>
      <c r="H31" s="3">
        <f>'[25]التمام الصباحي'!$R$34*1000</f>
        <v>0</v>
      </c>
      <c r="I31" s="3">
        <f>[25]المبيعات!$I$33</f>
        <v>12651</v>
      </c>
      <c r="J31" s="3">
        <f t="shared" si="8"/>
        <v>98045.25</v>
      </c>
      <c r="K31" s="3">
        <f t="shared" si="5"/>
        <v>5692.95</v>
      </c>
      <c r="L31" s="8">
        <f t="shared" si="2"/>
        <v>462673.5</v>
      </c>
      <c r="M31" s="8">
        <f t="shared" si="2"/>
        <v>23519.22</v>
      </c>
      <c r="N31" s="3">
        <f t="shared" si="3"/>
        <v>4626.7349999999997</v>
      </c>
      <c r="O31" s="8">
        <f>[25]المبيعات!$P$33</f>
        <v>5400</v>
      </c>
      <c r="P31" s="3">
        <f t="shared" si="6"/>
        <v>773.26500000000033</v>
      </c>
    </row>
    <row r="32" spans="1:16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الصباحي'!$L$34*1000</f>
        <v>51000</v>
      </c>
      <c r="E32" s="3">
        <f>[26]المبيعات!$F$33</f>
        <v>64785</v>
      </c>
      <c r="F32" s="3">
        <f t="shared" si="7"/>
        <v>437298.75</v>
      </c>
      <c r="G32" s="3">
        <f t="shared" si="4"/>
        <v>21379.05</v>
      </c>
      <c r="H32" s="3">
        <f>'[26]التمام الصباحي'!$R$34*1000</f>
        <v>0</v>
      </c>
      <c r="I32" s="3">
        <f>[26]المبيعات!$I$33</f>
        <v>14590</v>
      </c>
      <c r="J32" s="3">
        <f t="shared" si="8"/>
        <v>113072.5</v>
      </c>
      <c r="K32" s="3">
        <f t="shared" si="5"/>
        <v>6565.5</v>
      </c>
      <c r="L32" s="8">
        <f t="shared" si="2"/>
        <v>550371.25</v>
      </c>
      <c r="M32" s="8">
        <f t="shared" si="2"/>
        <v>27944.55</v>
      </c>
      <c r="N32" s="3">
        <f t="shared" si="3"/>
        <v>5503.7124999999996</v>
      </c>
      <c r="O32" s="8">
        <f>[26]المبيعات!$P$33</f>
        <v>6500</v>
      </c>
      <c r="P32" s="3">
        <f t="shared" si="6"/>
        <v>996.28750000000036</v>
      </c>
    </row>
    <row r="33" spans="1:16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الصباحي'!$L$34*1000</f>
        <v>51000</v>
      </c>
      <c r="E33" s="3">
        <f>[27]المبيعات!$F$33</f>
        <v>62242</v>
      </c>
      <c r="F33" s="3">
        <f t="shared" si="7"/>
        <v>420133.5</v>
      </c>
      <c r="G33" s="3">
        <f t="shared" si="4"/>
        <v>20539.86</v>
      </c>
      <c r="H33" s="3">
        <f>'[27]التمام الصباحي'!$R$34*1000</f>
        <v>0</v>
      </c>
      <c r="I33" s="3">
        <f>[27]المبيعات!$I$33</f>
        <v>15603</v>
      </c>
      <c r="J33" s="3">
        <f t="shared" si="8"/>
        <v>120923.25</v>
      </c>
      <c r="K33" s="3">
        <f t="shared" si="5"/>
        <v>7021.35</v>
      </c>
      <c r="L33" s="8">
        <f t="shared" si="2"/>
        <v>541056.75</v>
      </c>
      <c r="M33" s="8">
        <f t="shared" si="2"/>
        <v>27561.21</v>
      </c>
      <c r="N33" s="3">
        <f t="shared" si="3"/>
        <v>5410.5675000000001</v>
      </c>
      <c r="O33" s="8">
        <f>[27]المبيعات!$P$33</f>
        <v>6400</v>
      </c>
      <c r="P33" s="3">
        <f t="shared" si="6"/>
        <v>989.43249999999989</v>
      </c>
    </row>
    <row r="34" spans="1:16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الصباحي'!$L$34*1000</f>
        <v>51000</v>
      </c>
      <c r="E34" s="3">
        <f>[28]المبيعات!$F$33</f>
        <v>62358</v>
      </c>
      <c r="F34" s="3">
        <f t="shared" si="7"/>
        <v>420916.5</v>
      </c>
      <c r="G34" s="3">
        <f t="shared" si="4"/>
        <v>20578.14</v>
      </c>
      <c r="H34" s="3">
        <f>'[28]التمام الصباحي'!$R$34*1000</f>
        <v>51000</v>
      </c>
      <c r="I34" s="3">
        <f>[28]المبيعات!$I$33</f>
        <v>15815</v>
      </c>
      <c r="J34" s="3">
        <f t="shared" si="8"/>
        <v>122566.25</v>
      </c>
      <c r="K34" s="3">
        <f t="shared" si="5"/>
        <v>7116.75</v>
      </c>
      <c r="L34" s="8">
        <f t="shared" si="2"/>
        <v>543482.75</v>
      </c>
      <c r="M34" s="8">
        <f t="shared" si="2"/>
        <v>27694.89</v>
      </c>
      <c r="N34" s="3">
        <f t="shared" si="3"/>
        <v>5434.8275000000003</v>
      </c>
      <c r="O34" s="8">
        <f>[28]المبيعات!$P$33</f>
        <v>6400</v>
      </c>
      <c r="P34" s="3">
        <f t="shared" si="6"/>
        <v>965.17249999999967</v>
      </c>
    </row>
    <row r="35" spans="1:16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الصباحي'!$L$34*1000</f>
        <v>51000</v>
      </c>
      <c r="E35" s="3">
        <f>[29]المبيعات!$F$33</f>
        <v>46570</v>
      </c>
      <c r="F35" s="3">
        <f t="shared" si="7"/>
        <v>314347.5</v>
      </c>
      <c r="G35" s="3">
        <f t="shared" si="4"/>
        <v>15368.1</v>
      </c>
      <c r="H35" s="3">
        <f>'[29]التمام الصباحي'!$R$34*1000</f>
        <v>17000</v>
      </c>
      <c r="I35" s="3">
        <f>[29]المبيعات!$I$33</f>
        <v>14145</v>
      </c>
      <c r="J35" s="3">
        <f t="shared" si="8"/>
        <v>109623.75</v>
      </c>
      <c r="K35" s="3">
        <f t="shared" si="5"/>
        <v>6365.25</v>
      </c>
      <c r="L35" s="8">
        <f t="shared" si="2"/>
        <v>423971.25</v>
      </c>
      <c r="M35" s="8">
        <f t="shared" si="2"/>
        <v>21733.35</v>
      </c>
      <c r="N35" s="3">
        <f t="shared" si="3"/>
        <v>4239.7124999999996</v>
      </c>
      <c r="O35" s="8">
        <f>[29]المبيعات!$P$33</f>
        <v>5000</v>
      </c>
      <c r="P35" s="3">
        <f t="shared" si="6"/>
        <v>760.28750000000036</v>
      </c>
    </row>
    <row r="36" spans="1:16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الصباحي'!$L$34*1000</f>
        <v>68000</v>
      </c>
      <c r="E36" s="3">
        <f>[30]المبيعات!$F$33</f>
        <v>63587</v>
      </c>
      <c r="F36" s="3">
        <f t="shared" si="7"/>
        <v>429212.25</v>
      </c>
      <c r="G36" s="3">
        <f t="shared" si="4"/>
        <v>20983.710000000003</v>
      </c>
      <c r="H36" s="3">
        <f>'[30]التمام الصباحي'!$R$34*1000</f>
        <v>17000</v>
      </c>
      <c r="I36" s="3">
        <f>[30]المبيعات!$I$33</f>
        <v>15953</v>
      </c>
      <c r="J36" s="3">
        <f t="shared" si="8"/>
        <v>123635.75</v>
      </c>
      <c r="K36" s="3">
        <f t="shared" si="5"/>
        <v>7178.85</v>
      </c>
      <c r="L36" s="8">
        <f t="shared" si="2"/>
        <v>552848</v>
      </c>
      <c r="M36" s="8">
        <f t="shared" si="2"/>
        <v>28162.560000000005</v>
      </c>
      <c r="N36" s="3">
        <f t="shared" si="3"/>
        <v>5528.48</v>
      </c>
      <c r="O36" s="8">
        <f>[30]المبيعات!$P$33</f>
        <v>3520</v>
      </c>
      <c r="P36" s="3">
        <f t="shared" si="6"/>
        <v>-2008.4799999999996</v>
      </c>
    </row>
    <row r="37" spans="1:16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الصباحي'!$L$34*1000</f>
        <v>51000</v>
      </c>
      <c r="E37" s="3">
        <f>[31]المبيعات!$F$33</f>
        <v>60550</v>
      </c>
      <c r="F37" s="3">
        <f t="shared" si="7"/>
        <v>408712.5</v>
      </c>
      <c r="G37" s="3">
        <f t="shared" si="4"/>
        <v>19981.5</v>
      </c>
      <c r="H37" s="3">
        <f>'[31]التمام الصباحي'!$R$34*1000</f>
        <v>0</v>
      </c>
      <c r="I37" s="3">
        <f>[31]المبيعات!$I$33</f>
        <v>13504</v>
      </c>
      <c r="J37" s="3">
        <f t="shared" si="8"/>
        <v>104656</v>
      </c>
      <c r="K37" s="3">
        <f t="shared" si="5"/>
        <v>6076.8</v>
      </c>
      <c r="L37" s="8">
        <f t="shared" si="2"/>
        <v>513368.5</v>
      </c>
      <c r="M37" s="8">
        <f t="shared" si="2"/>
        <v>26058.3</v>
      </c>
      <c r="N37" s="3">
        <f t="shared" si="3"/>
        <v>5133.6850000000004</v>
      </c>
      <c r="O37" s="8">
        <f>[31]المبيعات!$P$33</f>
        <v>5915</v>
      </c>
      <c r="P37" s="3">
        <f t="shared" si="6"/>
        <v>781.3149999999996</v>
      </c>
    </row>
    <row r="38" spans="1:16" ht="15.75" thickBot="1" x14ac:dyDescent="0.25">
      <c r="A38" s="5">
        <v>31</v>
      </c>
      <c r="B38" s="6"/>
      <c r="C38" s="6" t="s">
        <v>18</v>
      </c>
      <c r="D38" s="3"/>
      <c r="E38" s="3">
        <f>[32]المبيعات!$F$33</f>
        <v>0</v>
      </c>
      <c r="F38" s="3">
        <f t="shared" si="7"/>
        <v>0</v>
      </c>
      <c r="G38" s="3">
        <f t="shared" si="4"/>
        <v>0</v>
      </c>
      <c r="H38" s="3">
        <f>'[32]التمام الصباحي'!$R$34*1000</f>
        <v>0</v>
      </c>
      <c r="I38" s="3">
        <f>[32]المبيعات!$I$33</f>
        <v>0</v>
      </c>
      <c r="J38" s="3">
        <f t="shared" si="8"/>
        <v>0</v>
      </c>
      <c r="K38" s="3">
        <f t="shared" si="5"/>
        <v>0</v>
      </c>
      <c r="L38" s="8">
        <f t="shared" si="2"/>
        <v>0</v>
      </c>
      <c r="M38" s="8">
        <f t="shared" si="2"/>
        <v>0</v>
      </c>
      <c r="N38" s="3">
        <f t="shared" si="3"/>
        <v>0</v>
      </c>
      <c r="O38" s="8">
        <f>[32]المبيعات!$P$33</f>
        <v>0</v>
      </c>
      <c r="P38" s="3">
        <f t="shared" si="6"/>
        <v>0</v>
      </c>
    </row>
    <row r="39" spans="1:16" ht="15.75" thickBot="1" x14ac:dyDescent="0.25">
      <c r="A39" s="99" t="s">
        <v>19</v>
      </c>
      <c r="B39" s="99"/>
      <c r="C39" s="99"/>
      <c r="D39" s="4">
        <f t="shared" ref="D39:P39" si="9">SUM(D8:D38)</f>
        <v>1819000</v>
      </c>
      <c r="E39" s="4">
        <f t="shared" si="9"/>
        <v>1816684</v>
      </c>
      <c r="F39" s="4">
        <f t="shared" si="9"/>
        <v>12262617</v>
      </c>
      <c r="G39" s="4">
        <f t="shared" si="9"/>
        <v>599505.72</v>
      </c>
      <c r="H39" s="4">
        <f t="shared" si="9"/>
        <v>425000</v>
      </c>
      <c r="I39" s="4">
        <f t="shared" si="9"/>
        <v>417858</v>
      </c>
      <c r="J39" s="4">
        <f t="shared" si="9"/>
        <v>3238399.5</v>
      </c>
      <c r="K39" s="4">
        <f t="shared" si="9"/>
        <v>188036.1</v>
      </c>
      <c r="L39" s="4">
        <f t="shared" si="9"/>
        <v>15501016.5</v>
      </c>
      <c r="M39" s="4">
        <f t="shared" si="9"/>
        <v>787541.82000000007</v>
      </c>
      <c r="N39" s="4">
        <f t="shared" si="9"/>
        <v>155010.16500000001</v>
      </c>
      <c r="O39" s="4">
        <f t="shared" si="9"/>
        <v>173775</v>
      </c>
      <c r="P39" s="4">
        <f t="shared" si="9"/>
        <v>18764.835000000006</v>
      </c>
    </row>
    <row r="40" spans="1:16" hidden="1" x14ac:dyDescent="0.2"/>
    <row r="41" spans="1:16" ht="15.75" hidden="1" thickBot="1" x14ac:dyDescent="0.3">
      <c r="A41" s="105" t="s">
        <v>43</v>
      </c>
      <c r="B41" s="106"/>
      <c r="C41" s="107"/>
      <c r="D41" s="15">
        <f>D8+D9+D10+D11+D12+D13+D14</f>
        <v>510000</v>
      </c>
      <c r="E41" s="15">
        <f>E8+E9+E10+E11+E12+E13+E14</f>
        <v>418394</v>
      </c>
      <c r="F41" s="15">
        <f t="shared" ref="F41:P41" si="10">F8+F9+F10+F11+F12+F13+F14</f>
        <v>2824159.5</v>
      </c>
      <c r="G41" s="15">
        <f t="shared" si="10"/>
        <v>138070.02000000002</v>
      </c>
      <c r="H41" s="15">
        <f t="shared" si="10"/>
        <v>102000</v>
      </c>
      <c r="I41" s="15">
        <f t="shared" si="10"/>
        <v>97574</v>
      </c>
      <c r="J41" s="15">
        <f t="shared" si="10"/>
        <v>756198.5</v>
      </c>
      <c r="K41" s="15">
        <f t="shared" si="10"/>
        <v>43908.299999999996</v>
      </c>
      <c r="L41" s="15">
        <f t="shared" si="10"/>
        <v>3580358</v>
      </c>
      <c r="M41" s="15">
        <f t="shared" si="10"/>
        <v>181978.32</v>
      </c>
      <c r="N41" s="15">
        <f t="shared" si="10"/>
        <v>35803.58</v>
      </c>
      <c r="O41" s="15">
        <f t="shared" si="10"/>
        <v>44285</v>
      </c>
      <c r="P41" s="15">
        <f t="shared" si="10"/>
        <v>8481.4200000000019</v>
      </c>
    </row>
    <row r="42" spans="1:16" ht="15.75" hidden="1" thickBot="1" x14ac:dyDescent="0.3">
      <c r="A42" s="103" t="s">
        <v>44</v>
      </c>
      <c r="B42" s="103"/>
      <c r="C42" s="103"/>
      <c r="D42" s="15">
        <f t="shared" ref="D42:P42" si="11">D15+D16+D17+D18+D19+D20+D21+D22</f>
        <v>442000</v>
      </c>
      <c r="E42" s="15">
        <f t="shared" si="11"/>
        <v>469718</v>
      </c>
      <c r="F42" s="15">
        <f t="shared" si="11"/>
        <v>3170596.5</v>
      </c>
      <c r="G42" s="15">
        <f t="shared" si="11"/>
        <v>155006.94</v>
      </c>
      <c r="H42" s="15">
        <f t="shared" si="11"/>
        <v>119000</v>
      </c>
      <c r="I42" s="15">
        <f t="shared" si="11"/>
        <v>102274</v>
      </c>
      <c r="J42" s="15">
        <f t="shared" si="11"/>
        <v>792623.5</v>
      </c>
      <c r="K42" s="15">
        <f t="shared" si="11"/>
        <v>46023.3</v>
      </c>
      <c r="L42" s="15">
        <f t="shared" si="11"/>
        <v>3963220</v>
      </c>
      <c r="M42" s="15">
        <f t="shared" si="11"/>
        <v>201030.24000000002</v>
      </c>
      <c r="N42" s="15">
        <f t="shared" si="11"/>
        <v>39632.199999999997</v>
      </c>
      <c r="O42" s="15">
        <f t="shared" si="11"/>
        <v>41885</v>
      </c>
      <c r="P42" s="15">
        <f t="shared" si="11"/>
        <v>2252.800000000002</v>
      </c>
    </row>
    <row r="43" spans="1:16" ht="15.75" hidden="1" thickBot="1" x14ac:dyDescent="0.3">
      <c r="A43" s="103" t="s">
        <v>45</v>
      </c>
      <c r="B43" s="103"/>
      <c r="C43" s="103"/>
      <c r="D43" s="15">
        <f>D23+D24+D25+D26+D27+D28+D29+D30</f>
        <v>493000</v>
      </c>
      <c r="E43" s="15">
        <f t="shared" ref="E43:P43" si="12">E23+E24+E25+E26+E27+E28+E29+E30</f>
        <v>514461</v>
      </c>
      <c r="F43" s="15">
        <f t="shared" si="12"/>
        <v>3472611.75</v>
      </c>
      <c r="G43" s="15">
        <f t="shared" si="12"/>
        <v>169772.13</v>
      </c>
      <c r="H43" s="15">
        <f t="shared" si="12"/>
        <v>119000</v>
      </c>
      <c r="I43" s="15">
        <f t="shared" si="12"/>
        <v>115749</v>
      </c>
      <c r="J43" s="15">
        <f t="shared" si="12"/>
        <v>897054.75</v>
      </c>
      <c r="K43" s="15">
        <f t="shared" si="12"/>
        <v>52087.05</v>
      </c>
      <c r="L43" s="15">
        <f t="shared" si="12"/>
        <v>4369666.5</v>
      </c>
      <c r="M43" s="15">
        <f t="shared" si="12"/>
        <v>221859.18</v>
      </c>
      <c r="N43" s="15">
        <f t="shared" si="12"/>
        <v>43696.665000000001</v>
      </c>
      <c r="O43" s="15">
        <f t="shared" si="12"/>
        <v>48470</v>
      </c>
      <c r="P43" s="15">
        <f t="shared" si="12"/>
        <v>4773.3349999999982</v>
      </c>
    </row>
    <row r="44" spans="1:16" ht="15.75" hidden="1" thickBot="1" x14ac:dyDescent="0.3">
      <c r="A44" s="103" t="s">
        <v>46</v>
      </c>
      <c r="B44" s="103"/>
      <c r="C44" s="103"/>
      <c r="D44" s="15">
        <f>D31+D32+D33+D34+D35+D36+D37+D38</f>
        <v>374000</v>
      </c>
      <c r="E44" s="15">
        <f t="shared" ref="E44:P44" si="13">E31+E32+E33+E34+E35+E36+E37+E38</f>
        <v>414111</v>
      </c>
      <c r="F44" s="15">
        <f t="shared" si="13"/>
        <v>2795249.25</v>
      </c>
      <c r="G44" s="15">
        <f t="shared" si="13"/>
        <v>136656.63</v>
      </c>
      <c r="H44" s="15">
        <f t="shared" si="13"/>
        <v>85000</v>
      </c>
      <c r="I44" s="15">
        <f t="shared" si="13"/>
        <v>102261</v>
      </c>
      <c r="J44" s="15">
        <f t="shared" si="13"/>
        <v>792522.75</v>
      </c>
      <c r="K44" s="15">
        <f t="shared" si="13"/>
        <v>46017.450000000004</v>
      </c>
      <c r="L44" s="15">
        <f t="shared" si="13"/>
        <v>3587772</v>
      </c>
      <c r="M44" s="15">
        <f t="shared" si="13"/>
        <v>182674.08</v>
      </c>
      <c r="N44" s="15">
        <f t="shared" si="13"/>
        <v>35877.72</v>
      </c>
      <c r="O44" s="15">
        <f t="shared" si="13"/>
        <v>39135</v>
      </c>
      <c r="P44" s="15">
        <f t="shared" si="13"/>
        <v>3257.2800000000007</v>
      </c>
    </row>
    <row r="46" spans="1:16" x14ac:dyDescent="0.2">
      <c r="E46" s="31"/>
      <c r="I46" s="31"/>
    </row>
    <row r="47" spans="1:16" ht="15" x14ac:dyDescent="0.25">
      <c r="E47" s="30"/>
      <c r="I47" s="30"/>
    </row>
  </sheetData>
  <mergeCells count="15">
    <mergeCell ref="A42:C42"/>
    <mergeCell ref="A43:C43"/>
    <mergeCell ref="A44:C44"/>
    <mergeCell ref="L6:L7"/>
    <mergeCell ref="M6:M7"/>
    <mergeCell ref="N6:O6"/>
    <mergeCell ref="P6:P7"/>
    <mergeCell ref="A39:C39"/>
    <mergeCell ref="A41:C41"/>
    <mergeCell ref="G4:I4"/>
    <mergeCell ref="A6:A7"/>
    <mergeCell ref="B6:B7"/>
    <mergeCell ref="C6:C7"/>
    <mergeCell ref="D6:G6"/>
    <mergeCell ref="H6:K6"/>
  </mergeCells>
  <conditionalFormatting sqref="P8:P38">
    <cfRule type="cellIs" dxfId="4" priority="1" operator="lessThan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7"/>
  <sheetViews>
    <sheetView rightToLeft="1" topLeftCell="A8" zoomScale="87" zoomScaleNormal="87" workbookViewId="0">
      <selection activeCell="D37" sqref="D37"/>
    </sheetView>
  </sheetViews>
  <sheetFormatPr defaultRowHeight="14.25" x14ac:dyDescent="0.2"/>
  <cols>
    <col min="1" max="1" width="3.375" customWidth="1"/>
    <col min="2" max="2" width="13.25" customWidth="1"/>
    <col min="9" max="9" width="10.125" customWidth="1"/>
    <col min="10" max="10" width="10.625" customWidth="1"/>
    <col min="20" max="20" width="9" style="11"/>
  </cols>
  <sheetData>
    <row r="3" spans="1:20" ht="23.25" x14ac:dyDescent="0.35">
      <c r="I3" s="151" t="s">
        <v>91</v>
      </c>
      <c r="J3" s="135"/>
    </row>
    <row r="5" spans="1:20" ht="15" thickBot="1" x14ac:dyDescent="0.25"/>
    <row r="6" spans="1:20" ht="15.75" thickBot="1" x14ac:dyDescent="0.25">
      <c r="A6" s="97" t="s">
        <v>0</v>
      </c>
      <c r="B6" s="97" t="s">
        <v>1</v>
      </c>
      <c r="C6" s="97" t="s">
        <v>11</v>
      </c>
      <c r="D6" s="138" t="s">
        <v>2</v>
      </c>
      <c r="E6" s="139"/>
      <c r="F6" s="139"/>
      <c r="G6" s="140"/>
      <c r="H6" s="138" t="s">
        <v>3</v>
      </c>
      <c r="I6" s="139"/>
      <c r="J6" s="139"/>
      <c r="K6" s="140"/>
      <c r="L6" s="138" t="s">
        <v>4</v>
      </c>
      <c r="M6" s="139"/>
      <c r="N6" s="139"/>
      <c r="O6" s="140"/>
      <c r="P6" s="136" t="s">
        <v>40</v>
      </c>
      <c r="Q6" s="136" t="s">
        <v>41</v>
      </c>
      <c r="R6" s="133" t="s">
        <v>6</v>
      </c>
      <c r="S6" s="133"/>
      <c r="T6" s="134" t="s">
        <v>7</v>
      </c>
    </row>
    <row r="7" spans="1:20" ht="31.5" customHeight="1" thickBot="1" x14ac:dyDescent="0.25">
      <c r="A7" s="98"/>
      <c r="B7" s="98"/>
      <c r="C7" s="98"/>
      <c r="D7" s="89" t="s">
        <v>48</v>
      </c>
      <c r="E7" s="89" t="s">
        <v>49</v>
      </c>
      <c r="F7" s="89" t="s">
        <v>8</v>
      </c>
      <c r="G7" s="89" t="s">
        <v>9</v>
      </c>
      <c r="H7" s="89" t="s">
        <v>48</v>
      </c>
      <c r="I7" s="89" t="s">
        <v>49</v>
      </c>
      <c r="J7" s="89" t="s">
        <v>8</v>
      </c>
      <c r="K7" s="89" t="s">
        <v>9</v>
      </c>
      <c r="L7" s="89" t="s">
        <v>48</v>
      </c>
      <c r="M7" s="89" t="s">
        <v>49</v>
      </c>
      <c r="N7" s="89" t="s">
        <v>8</v>
      </c>
      <c r="O7" s="89" t="s">
        <v>9</v>
      </c>
      <c r="P7" s="137"/>
      <c r="Q7" s="137"/>
      <c r="R7" s="89" t="s">
        <v>10</v>
      </c>
      <c r="S7" s="89" t="s">
        <v>50</v>
      </c>
      <c r="T7" s="134"/>
    </row>
    <row r="8" spans="1:20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الصباحي'!$F$35*1000</f>
        <v>0</v>
      </c>
      <c r="E8" s="2">
        <f>[2]المبيعات!$C$34</f>
        <v>0</v>
      </c>
      <c r="F8" s="3">
        <f t="shared" ref="F8:F23" si="0">E8*5.5</f>
        <v>0</v>
      </c>
      <c r="G8" s="3">
        <f>E8*0.25</f>
        <v>0</v>
      </c>
      <c r="H8" s="3">
        <f>'[2]التمام الصباحي'!$L$35*1000</f>
        <v>0</v>
      </c>
      <c r="I8" s="2">
        <f>[2]المبيعات!$F$34</f>
        <v>0</v>
      </c>
      <c r="J8" s="3">
        <f t="shared" ref="J8:J23" si="1">I8*6.75</f>
        <v>0</v>
      </c>
      <c r="K8" s="3">
        <f>I8*0.33</f>
        <v>0</v>
      </c>
      <c r="L8" s="3">
        <f>'[2]التمام الصباحي'!$R$35*1000</f>
        <v>0</v>
      </c>
      <c r="M8" s="2">
        <f>[2]المبيعات!$I$34</f>
        <v>0</v>
      </c>
      <c r="N8" s="3">
        <f t="shared" ref="N8:N23" si="2">M8*7.75</f>
        <v>0</v>
      </c>
      <c r="O8" s="3">
        <f>M8*0.45</f>
        <v>0</v>
      </c>
      <c r="P8" s="8">
        <f t="shared" ref="P8:Q38" si="3">F8+J8+N8</f>
        <v>0</v>
      </c>
      <c r="Q8" s="8">
        <f t="shared" si="3"/>
        <v>0</v>
      </c>
      <c r="R8" s="3">
        <f>(F8+J8+N8)/100</f>
        <v>0</v>
      </c>
      <c r="S8" s="32">
        <f>'[2]أخذ التمام الصباحي'!$Q$32</f>
        <v>0</v>
      </c>
      <c r="T8" s="12">
        <f>S8-R8</f>
        <v>0</v>
      </c>
    </row>
    <row r="9" spans="1:20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الصباحي'!$F$35*1000</f>
        <v>0</v>
      </c>
      <c r="E9" s="2">
        <f>[3]المبيعات!$C$34</f>
        <v>0</v>
      </c>
      <c r="F9" s="3">
        <f t="shared" si="0"/>
        <v>0</v>
      </c>
      <c r="G9" s="3">
        <f t="shared" ref="G9:G38" si="4">E9*0.25</f>
        <v>0</v>
      </c>
      <c r="H9" s="3">
        <f>'[3]التمام الصباحي'!$L$35*1000</f>
        <v>0</v>
      </c>
      <c r="I9" s="2">
        <f>[3]المبيعات!$F$34</f>
        <v>0</v>
      </c>
      <c r="J9" s="3">
        <f t="shared" si="1"/>
        <v>0</v>
      </c>
      <c r="K9" s="3">
        <f t="shared" ref="K9:K38" si="5">I9*0.33</f>
        <v>0</v>
      </c>
      <c r="L9" s="3">
        <f>'[3]التمام الصباحي'!$R$35*1000</f>
        <v>0</v>
      </c>
      <c r="M9" s="2">
        <f>[3]المبيعات!$I$34</f>
        <v>0</v>
      </c>
      <c r="N9" s="3">
        <f t="shared" si="2"/>
        <v>0</v>
      </c>
      <c r="O9" s="3">
        <f t="shared" ref="O9:O38" si="6">M9*0.45</f>
        <v>0</v>
      </c>
      <c r="P9" s="8">
        <f t="shared" si="3"/>
        <v>0</v>
      </c>
      <c r="Q9" s="8">
        <f t="shared" si="3"/>
        <v>0</v>
      </c>
      <c r="R9" s="3">
        <f t="shared" ref="R9:R38" si="7">(F9+J9+N9)/100</f>
        <v>0</v>
      </c>
      <c r="S9" s="32">
        <f>'[3]أخذ التمام الصباحي'!$Q$32</f>
        <v>0</v>
      </c>
      <c r="T9" s="12">
        <f t="shared" ref="T9:T38" si="8">S9-R9</f>
        <v>0</v>
      </c>
    </row>
    <row r="10" spans="1:20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الصباحي'!$F$35*1000</f>
        <v>0</v>
      </c>
      <c r="E10" s="2">
        <f>[4]المبيعات!$C$34</f>
        <v>0</v>
      </c>
      <c r="F10" s="3">
        <f t="shared" si="0"/>
        <v>0</v>
      </c>
      <c r="G10" s="3">
        <f t="shared" si="4"/>
        <v>0</v>
      </c>
      <c r="H10" s="3">
        <f>'[4]التمام الصباحي'!$L$35*1000</f>
        <v>0</v>
      </c>
      <c r="I10" s="2">
        <f>[4]المبيعات!$F$34</f>
        <v>0</v>
      </c>
      <c r="J10" s="3">
        <f t="shared" si="1"/>
        <v>0</v>
      </c>
      <c r="K10" s="3">
        <f t="shared" si="5"/>
        <v>0</v>
      </c>
      <c r="L10" s="3">
        <f>'[4]التمام الصباحي'!$R$35*1000</f>
        <v>0</v>
      </c>
      <c r="M10" s="2">
        <f>[4]المبيعات!$I$34</f>
        <v>0</v>
      </c>
      <c r="N10" s="3">
        <f t="shared" si="2"/>
        <v>0</v>
      </c>
      <c r="O10" s="3">
        <f t="shared" si="6"/>
        <v>0</v>
      </c>
      <c r="P10" s="8">
        <f t="shared" si="3"/>
        <v>0</v>
      </c>
      <c r="Q10" s="8">
        <f t="shared" si="3"/>
        <v>0</v>
      </c>
      <c r="R10" s="3">
        <f t="shared" si="7"/>
        <v>0</v>
      </c>
      <c r="S10" s="32">
        <f>'[4]أخذ التمام الصباحي'!$Q$32</f>
        <v>0</v>
      </c>
      <c r="T10" s="12">
        <f t="shared" si="8"/>
        <v>0</v>
      </c>
    </row>
    <row r="11" spans="1:20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الصباحي'!$F$35*1000</f>
        <v>0</v>
      </c>
      <c r="E11" s="2">
        <f>[5]المبيعات!$C$34</f>
        <v>0</v>
      </c>
      <c r="F11" s="3">
        <f t="shared" si="0"/>
        <v>0</v>
      </c>
      <c r="G11" s="3">
        <f t="shared" si="4"/>
        <v>0</v>
      </c>
      <c r="H11" s="3">
        <f>'[5]التمام الصباحي'!$L$35*1000</f>
        <v>0</v>
      </c>
      <c r="I11" s="2">
        <f>[5]المبيعات!$F$34</f>
        <v>0</v>
      </c>
      <c r="J11" s="3">
        <f t="shared" si="1"/>
        <v>0</v>
      </c>
      <c r="K11" s="3">
        <f t="shared" si="5"/>
        <v>0</v>
      </c>
      <c r="L11" s="3">
        <f>'[5]التمام الصباحي'!$R$35*1000</f>
        <v>0</v>
      </c>
      <c r="M11" s="2">
        <f>[5]المبيعات!$I$34</f>
        <v>0</v>
      </c>
      <c r="N11" s="3">
        <f t="shared" si="2"/>
        <v>0</v>
      </c>
      <c r="O11" s="3">
        <f t="shared" si="6"/>
        <v>0</v>
      </c>
      <c r="P11" s="8">
        <f t="shared" si="3"/>
        <v>0</v>
      </c>
      <c r="Q11" s="8">
        <f t="shared" si="3"/>
        <v>0</v>
      </c>
      <c r="R11" s="3">
        <f t="shared" si="7"/>
        <v>0</v>
      </c>
      <c r="S11" s="32">
        <f>'[5]أخذ التمام الصباحي'!$Q$32</f>
        <v>0</v>
      </c>
      <c r="T11" s="12">
        <f t="shared" si="8"/>
        <v>0</v>
      </c>
    </row>
    <row r="12" spans="1:20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الصباحي'!$F$35*1000</f>
        <v>0</v>
      </c>
      <c r="E12" s="2">
        <f>[6]المبيعات!$C$34</f>
        <v>0</v>
      </c>
      <c r="F12" s="3">
        <f t="shared" si="0"/>
        <v>0</v>
      </c>
      <c r="G12" s="3">
        <f t="shared" si="4"/>
        <v>0</v>
      </c>
      <c r="H12" s="3">
        <f>'[6]التمام الصباحي'!$L$35*1000</f>
        <v>0</v>
      </c>
      <c r="I12" s="2">
        <f>[6]المبيعات!$F$34</f>
        <v>0</v>
      </c>
      <c r="J12" s="3">
        <f t="shared" si="1"/>
        <v>0</v>
      </c>
      <c r="K12" s="3">
        <f t="shared" si="5"/>
        <v>0</v>
      </c>
      <c r="L12" s="3">
        <f>'[6]التمام الصباحي'!$R$35*1000</f>
        <v>0</v>
      </c>
      <c r="M12" s="2">
        <f>[6]المبيعات!$I$34</f>
        <v>0</v>
      </c>
      <c r="N12" s="3">
        <f t="shared" si="2"/>
        <v>0</v>
      </c>
      <c r="O12" s="3">
        <f t="shared" si="6"/>
        <v>0</v>
      </c>
      <c r="P12" s="8">
        <f t="shared" si="3"/>
        <v>0</v>
      </c>
      <c r="Q12" s="8">
        <f t="shared" si="3"/>
        <v>0</v>
      </c>
      <c r="R12" s="3">
        <f t="shared" si="7"/>
        <v>0</v>
      </c>
      <c r="S12" s="32">
        <f>'[6]أخذ التمام الصباحي'!$Q$32</f>
        <v>0</v>
      </c>
      <c r="T12" s="12">
        <f t="shared" si="8"/>
        <v>0</v>
      </c>
    </row>
    <row r="13" spans="1:20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الصباحي'!$F$35*1000</f>
        <v>0</v>
      </c>
      <c r="E13" s="2">
        <f>[7]المبيعات!$C$34</f>
        <v>0</v>
      </c>
      <c r="F13" s="3">
        <f t="shared" si="0"/>
        <v>0</v>
      </c>
      <c r="G13" s="3">
        <f t="shared" si="4"/>
        <v>0</v>
      </c>
      <c r="H13" s="3">
        <f>'[7]التمام الصباحي'!$L$35*1000</f>
        <v>0</v>
      </c>
      <c r="I13" s="2">
        <f>[7]المبيعات!$F$34</f>
        <v>0</v>
      </c>
      <c r="J13" s="3">
        <f t="shared" si="1"/>
        <v>0</v>
      </c>
      <c r="K13" s="3">
        <f t="shared" si="5"/>
        <v>0</v>
      </c>
      <c r="L13" s="3">
        <f>'[7]التمام الصباحي'!$R$35*1000</f>
        <v>0</v>
      </c>
      <c r="M13" s="2">
        <f>[7]المبيعات!$I$34</f>
        <v>0</v>
      </c>
      <c r="N13" s="3">
        <f t="shared" si="2"/>
        <v>0</v>
      </c>
      <c r="O13" s="3">
        <f t="shared" si="6"/>
        <v>0</v>
      </c>
      <c r="P13" s="8">
        <f t="shared" si="3"/>
        <v>0</v>
      </c>
      <c r="Q13" s="8">
        <f t="shared" si="3"/>
        <v>0</v>
      </c>
      <c r="R13" s="3">
        <f t="shared" si="7"/>
        <v>0</v>
      </c>
      <c r="S13" s="32">
        <f>'[7]أخذ التمام الصباحي'!$Q$32</f>
        <v>0</v>
      </c>
      <c r="T13" s="12">
        <f t="shared" si="8"/>
        <v>0</v>
      </c>
    </row>
    <row r="14" spans="1:20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الصباحي'!$F$35*1000</f>
        <v>0</v>
      </c>
      <c r="E14" s="2">
        <f>[8]المبيعات!$C$34</f>
        <v>0</v>
      </c>
      <c r="F14" s="3">
        <f t="shared" si="0"/>
        <v>0</v>
      </c>
      <c r="G14" s="3">
        <f t="shared" si="4"/>
        <v>0</v>
      </c>
      <c r="H14" s="3">
        <f>'[8]التمام الصباحي'!$L$35*1000</f>
        <v>0</v>
      </c>
      <c r="I14" s="2">
        <f>[8]المبيعات!$F$34</f>
        <v>0</v>
      </c>
      <c r="J14" s="3">
        <f t="shared" si="1"/>
        <v>0</v>
      </c>
      <c r="K14" s="3">
        <f t="shared" si="5"/>
        <v>0</v>
      </c>
      <c r="L14" s="3">
        <f>'[8]التمام الصباحي'!$R$35*1000</f>
        <v>0</v>
      </c>
      <c r="M14" s="2">
        <f>[8]المبيعات!$I$34</f>
        <v>0</v>
      </c>
      <c r="N14" s="3">
        <f t="shared" si="2"/>
        <v>0</v>
      </c>
      <c r="O14" s="3">
        <f t="shared" si="6"/>
        <v>0</v>
      </c>
      <c r="P14" s="8">
        <f t="shared" si="3"/>
        <v>0</v>
      </c>
      <c r="Q14" s="8">
        <f t="shared" si="3"/>
        <v>0</v>
      </c>
      <c r="R14" s="3">
        <f t="shared" si="7"/>
        <v>0</v>
      </c>
      <c r="S14" s="32">
        <f>'[8]أخذ التمام الصباحي'!$Q$32</f>
        <v>0</v>
      </c>
      <c r="T14" s="12">
        <f t="shared" si="8"/>
        <v>0</v>
      </c>
    </row>
    <row r="15" spans="1:20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الصباحي'!$F$35*1000</f>
        <v>0</v>
      </c>
      <c r="E15" s="2">
        <f>[9]المبيعات!$C$34</f>
        <v>0</v>
      </c>
      <c r="F15" s="3">
        <f t="shared" si="0"/>
        <v>0</v>
      </c>
      <c r="G15" s="3">
        <f t="shared" si="4"/>
        <v>0</v>
      </c>
      <c r="H15" s="3">
        <f>'[9]التمام الصباحي'!$L$35*1000</f>
        <v>0</v>
      </c>
      <c r="I15" s="2">
        <f>[9]المبيعات!$F$34</f>
        <v>0</v>
      </c>
      <c r="J15" s="3">
        <f t="shared" si="1"/>
        <v>0</v>
      </c>
      <c r="K15" s="3">
        <f t="shared" si="5"/>
        <v>0</v>
      </c>
      <c r="L15" s="3">
        <f>'[9]التمام الصباحي'!$R$35*1000</f>
        <v>0</v>
      </c>
      <c r="M15" s="2">
        <f>[9]المبيعات!$I$34</f>
        <v>0</v>
      </c>
      <c r="N15" s="3">
        <f t="shared" si="2"/>
        <v>0</v>
      </c>
      <c r="O15" s="3">
        <f t="shared" si="6"/>
        <v>0</v>
      </c>
      <c r="P15" s="8">
        <f t="shared" si="3"/>
        <v>0</v>
      </c>
      <c r="Q15" s="8">
        <f t="shared" si="3"/>
        <v>0</v>
      </c>
      <c r="R15" s="3">
        <f t="shared" si="7"/>
        <v>0</v>
      </c>
      <c r="S15" s="32">
        <f>'[9]أخذ التمام الصباحي'!$Q$32</f>
        <v>0</v>
      </c>
      <c r="T15" s="12">
        <f t="shared" si="8"/>
        <v>0</v>
      </c>
    </row>
    <row r="16" spans="1:20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الصباحي'!$F$35*1000</f>
        <v>0</v>
      </c>
      <c r="E16" s="2">
        <f>[10]المبيعات!$C$34</f>
        <v>0</v>
      </c>
      <c r="F16" s="3">
        <f t="shared" si="0"/>
        <v>0</v>
      </c>
      <c r="G16" s="3">
        <f t="shared" si="4"/>
        <v>0</v>
      </c>
      <c r="H16" s="3">
        <f>'[10]التمام الصباحي'!$L$35*1000</f>
        <v>0</v>
      </c>
      <c r="I16" s="2">
        <f>[10]المبيعات!$F$34</f>
        <v>0</v>
      </c>
      <c r="J16" s="3">
        <f t="shared" si="1"/>
        <v>0</v>
      </c>
      <c r="K16" s="3">
        <f t="shared" si="5"/>
        <v>0</v>
      </c>
      <c r="L16" s="3">
        <f>'[10]التمام الصباحي'!$R$35*1000</f>
        <v>0</v>
      </c>
      <c r="M16" s="2">
        <f>[10]المبيعات!$I$34</f>
        <v>0</v>
      </c>
      <c r="N16" s="3">
        <f t="shared" si="2"/>
        <v>0</v>
      </c>
      <c r="O16" s="3">
        <f t="shared" si="6"/>
        <v>0</v>
      </c>
      <c r="P16" s="8">
        <f t="shared" si="3"/>
        <v>0</v>
      </c>
      <c r="Q16" s="8">
        <f t="shared" si="3"/>
        <v>0</v>
      </c>
      <c r="R16" s="3">
        <f t="shared" si="7"/>
        <v>0</v>
      </c>
      <c r="S16" s="32">
        <f>'[10]أخذ التمام الصباحي'!$Q$32</f>
        <v>0</v>
      </c>
      <c r="T16" s="12">
        <f t="shared" si="8"/>
        <v>0</v>
      </c>
    </row>
    <row r="17" spans="1:20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الصباحي'!$F$35*1000</f>
        <v>0</v>
      </c>
      <c r="E17" s="2">
        <f>[11]المبيعات!$C$34</f>
        <v>0</v>
      </c>
      <c r="F17" s="3">
        <f t="shared" si="0"/>
        <v>0</v>
      </c>
      <c r="G17" s="3">
        <f t="shared" si="4"/>
        <v>0</v>
      </c>
      <c r="H17" s="3">
        <f>'[11]التمام الصباحي'!$L$35*1000</f>
        <v>0</v>
      </c>
      <c r="I17" s="2">
        <f>[11]المبيعات!$F$34</f>
        <v>0</v>
      </c>
      <c r="J17" s="3">
        <f t="shared" si="1"/>
        <v>0</v>
      </c>
      <c r="K17" s="3">
        <f t="shared" si="5"/>
        <v>0</v>
      </c>
      <c r="L17" s="3">
        <f>'[11]التمام الصباحي'!$R$35*1000</f>
        <v>0</v>
      </c>
      <c r="M17" s="2">
        <f>[11]المبيعات!$I$34</f>
        <v>0</v>
      </c>
      <c r="N17" s="3">
        <f t="shared" si="2"/>
        <v>0</v>
      </c>
      <c r="O17" s="3">
        <f t="shared" si="6"/>
        <v>0</v>
      </c>
      <c r="P17" s="8">
        <f t="shared" si="3"/>
        <v>0</v>
      </c>
      <c r="Q17" s="8">
        <f t="shared" si="3"/>
        <v>0</v>
      </c>
      <c r="R17" s="3">
        <f t="shared" si="7"/>
        <v>0</v>
      </c>
      <c r="S17" s="32">
        <f>'[11]أخذ التمام الصباحي'!$Q$32</f>
        <v>0</v>
      </c>
      <c r="T17" s="12">
        <f t="shared" si="8"/>
        <v>0</v>
      </c>
    </row>
    <row r="18" spans="1:20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الصباحي'!$F$35*1000</f>
        <v>0</v>
      </c>
      <c r="E18" s="2">
        <f>[12]المبيعات!$C$34</f>
        <v>0</v>
      </c>
      <c r="F18" s="3">
        <f t="shared" si="0"/>
        <v>0</v>
      </c>
      <c r="G18" s="3">
        <f t="shared" si="4"/>
        <v>0</v>
      </c>
      <c r="H18" s="3">
        <f>'[12]التمام الصباحي'!$L$35*1000</f>
        <v>0</v>
      </c>
      <c r="I18" s="2">
        <f>[12]المبيعات!$F$34</f>
        <v>0</v>
      </c>
      <c r="J18" s="3">
        <f t="shared" si="1"/>
        <v>0</v>
      </c>
      <c r="K18" s="3">
        <f t="shared" si="5"/>
        <v>0</v>
      </c>
      <c r="L18" s="3">
        <f>'[12]التمام الصباحي'!$R$35*1000</f>
        <v>0</v>
      </c>
      <c r="M18" s="2">
        <f>[12]المبيعات!$I$34</f>
        <v>0</v>
      </c>
      <c r="N18" s="3">
        <f t="shared" si="2"/>
        <v>0</v>
      </c>
      <c r="O18" s="3">
        <f t="shared" si="6"/>
        <v>0</v>
      </c>
      <c r="P18" s="8">
        <f t="shared" si="3"/>
        <v>0</v>
      </c>
      <c r="Q18" s="8">
        <f t="shared" si="3"/>
        <v>0</v>
      </c>
      <c r="R18" s="3">
        <f t="shared" si="7"/>
        <v>0</v>
      </c>
      <c r="S18" s="32">
        <f>'[12]أخذ التمام الصباحي'!$Q$32</f>
        <v>0</v>
      </c>
      <c r="T18" s="12">
        <f t="shared" si="8"/>
        <v>0</v>
      </c>
    </row>
    <row r="19" spans="1:20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الصباحي'!$F$35*1000</f>
        <v>0</v>
      </c>
      <c r="E19" s="2">
        <f>[13]المبيعات!$C$34</f>
        <v>0</v>
      </c>
      <c r="F19" s="3">
        <f t="shared" si="0"/>
        <v>0</v>
      </c>
      <c r="G19" s="3">
        <f t="shared" si="4"/>
        <v>0</v>
      </c>
      <c r="H19" s="3">
        <f>'[13]التمام الصباحي'!$L$35*1000</f>
        <v>0</v>
      </c>
      <c r="I19" s="2">
        <f>[13]المبيعات!$F$34</f>
        <v>0</v>
      </c>
      <c r="J19" s="3">
        <f t="shared" si="1"/>
        <v>0</v>
      </c>
      <c r="K19" s="3">
        <f t="shared" si="5"/>
        <v>0</v>
      </c>
      <c r="L19" s="3">
        <f>'[13]التمام الصباحي'!$R$35*1000</f>
        <v>0</v>
      </c>
      <c r="M19" s="2">
        <f>[13]المبيعات!$I$34</f>
        <v>0</v>
      </c>
      <c r="N19" s="3">
        <f t="shared" si="2"/>
        <v>0</v>
      </c>
      <c r="O19" s="3">
        <f t="shared" si="6"/>
        <v>0</v>
      </c>
      <c r="P19" s="8">
        <f t="shared" si="3"/>
        <v>0</v>
      </c>
      <c r="Q19" s="8">
        <f t="shared" si="3"/>
        <v>0</v>
      </c>
      <c r="R19" s="3">
        <f t="shared" si="7"/>
        <v>0</v>
      </c>
      <c r="S19" s="32">
        <f>'[13]أخذ التمام الصباحي'!$Q$32</f>
        <v>0</v>
      </c>
      <c r="T19" s="12">
        <f t="shared" si="8"/>
        <v>0</v>
      </c>
    </row>
    <row r="20" spans="1:20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الصباحي'!$F$35*1000</f>
        <v>0</v>
      </c>
      <c r="E20" s="2">
        <f>[14]المبيعات!$C$34</f>
        <v>0</v>
      </c>
      <c r="F20" s="3">
        <f t="shared" si="0"/>
        <v>0</v>
      </c>
      <c r="G20" s="3">
        <f t="shared" si="4"/>
        <v>0</v>
      </c>
      <c r="H20" s="3">
        <f>'[14]التمام الصباحي'!$L$35*1000</f>
        <v>0</v>
      </c>
      <c r="I20" s="2">
        <f>[14]المبيعات!$F$34</f>
        <v>0</v>
      </c>
      <c r="J20" s="3">
        <f t="shared" si="1"/>
        <v>0</v>
      </c>
      <c r="K20" s="3">
        <f t="shared" si="5"/>
        <v>0</v>
      </c>
      <c r="L20" s="3">
        <f>'[14]التمام الصباحي'!$R$35*1000</f>
        <v>0</v>
      </c>
      <c r="M20" s="2">
        <f>[14]المبيعات!$I$34</f>
        <v>0</v>
      </c>
      <c r="N20" s="3">
        <f t="shared" si="2"/>
        <v>0</v>
      </c>
      <c r="O20" s="3">
        <f t="shared" si="6"/>
        <v>0</v>
      </c>
      <c r="P20" s="8">
        <f t="shared" si="3"/>
        <v>0</v>
      </c>
      <c r="Q20" s="8">
        <f t="shared" si="3"/>
        <v>0</v>
      </c>
      <c r="R20" s="3">
        <f t="shared" si="7"/>
        <v>0</v>
      </c>
      <c r="S20" s="32">
        <f>'[14]أخذ التمام الصباحي'!$Q$32</f>
        <v>0</v>
      </c>
      <c r="T20" s="12">
        <f t="shared" si="8"/>
        <v>0</v>
      </c>
    </row>
    <row r="21" spans="1:20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الصباحي'!$F$35*1000</f>
        <v>0</v>
      </c>
      <c r="E21" s="2">
        <f>[15]المبيعات!$C$34</f>
        <v>0</v>
      </c>
      <c r="F21" s="3">
        <f t="shared" si="0"/>
        <v>0</v>
      </c>
      <c r="G21" s="3">
        <f t="shared" si="4"/>
        <v>0</v>
      </c>
      <c r="H21" s="3">
        <f>'[15]التمام الصباحي'!$L$35*1000</f>
        <v>0</v>
      </c>
      <c r="I21" s="2">
        <f>[15]المبيعات!$F$34</f>
        <v>0</v>
      </c>
      <c r="J21" s="3">
        <f t="shared" si="1"/>
        <v>0</v>
      </c>
      <c r="K21" s="3">
        <f t="shared" si="5"/>
        <v>0</v>
      </c>
      <c r="L21" s="3">
        <f>'[15]التمام الصباحي'!$R$35*1000</f>
        <v>0</v>
      </c>
      <c r="M21" s="2">
        <f>[15]المبيعات!$I$34</f>
        <v>0</v>
      </c>
      <c r="N21" s="3">
        <f t="shared" si="2"/>
        <v>0</v>
      </c>
      <c r="O21" s="3">
        <f t="shared" si="6"/>
        <v>0</v>
      </c>
      <c r="P21" s="8">
        <f t="shared" si="3"/>
        <v>0</v>
      </c>
      <c r="Q21" s="8">
        <f t="shared" si="3"/>
        <v>0</v>
      </c>
      <c r="R21" s="3">
        <f t="shared" si="7"/>
        <v>0</v>
      </c>
      <c r="S21" s="32">
        <f>'[15]أخذ التمام الصباحي'!$Q$32</f>
        <v>0</v>
      </c>
      <c r="T21" s="12">
        <f t="shared" si="8"/>
        <v>0</v>
      </c>
    </row>
    <row r="22" spans="1:20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الصباحي'!$F$35*1000</f>
        <v>0</v>
      </c>
      <c r="E22" s="2">
        <f>[16]المبيعات!$C$34</f>
        <v>0</v>
      </c>
      <c r="F22" s="3">
        <f t="shared" si="0"/>
        <v>0</v>
      </c>
      <c r="G22" s="3">
        <f t="shared" si="4"/>
        <v>0</v>
      </c>
      <c r="H22" s="3">
        <f>'[16]التمام الصباحي'!$L$35*1000</f>
        <v>0</v>
      </c>
      <c r="I22" s="2">
        <f>[16]المبيعات!$F$34</f>
        <v>0</v>
      </c>
      <c r="J22" s="3">
        <f t="shared" si="1"/>
        <v>0</v>
      </c>
      <c r="K22" s="3">
        <f t="shared" si="5"/>
        <v>0</v>
      </c>
      <c r="L22" s="3">
        <f>'[16]التمام الصباحي'!$R$35*1000</f>
        <v>0</v>
      </c>
      <c r="M22" s="2">
        <f>[16]المبيعات!$I$34</f>
        <v>0</v>
      </c>
      <c r="N22" s="3">
        <f t="shared" si="2"/>
        <v>0</v>
      </c>
      <c r="O22" s="3">
        <f t="shared" si="6"/>
        <v>0</v>
      </c>
      <c r="P22" s="8">
        <f t="shared" si="3"/>
        <v>0</v>
      </c>
      <c r="Q22" s="8">
        <f t="shared" si="3"/>
        <v>0</v>
      </c>
      <c r="R22" s="3">
        <f t="shared" si="7"/>
        <v>0</v>
      </c>
      <c r="S22" s="32">
        <f>'[16]أخذ التمام الصباحي'!$Q$32</f>
        <v>0</v>
      </c>
      <c r="T22" s="12">
        <f t="shared" si="8"/>
        <v>0</v>
      </c>
    </row>
    <row r="23" spans="1:20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الصباحي'!$F$35*1000</f>
        <v>0</v>
      </c>
      <c r="E23" s="2">
        <f>[17]المبيعات!$C$34</f>
        <v>0</v>
      </c>
      <c r="F23" s="3">
        <f t="shared" si="0"/>
        <v>0</v>
      </c>
      <c r="G23" s="3">
        <f t="shared" si="4"/>
        <v>0</v>
      </c>
      <c r="H23" s="3">
        <f>'[17]التمام الصباحي'!$L$35*1000</f>
        <v>0</v>
      </c>
      <c r="I23" s="2">
        <f>[17]المبيعات!$F$34</f>
        <v>0</v>
      </c>
      <c r="J23" s="3">
        <f t="shared" si="1"/>
        <v>0</v>
      </c>
      <c r="K23" s="3">
        <f t="shared" si="5"/>
        <v>0</v>
      </c>
      <c r="L23" s="3">
        <f>'[17]التمام الصباحي'!$R$35*1000</f>
        <v>0</v>
      </c>
      <c r="M23" s="2">
        <f>[17]المبيعات!$I$34</f>
        <v>0</v>
      </c>
      <c r="N23" s="3">
        <f t="shared" si="2"/>
        <v>0</v>
      </c>
      <c r="O23" s="3">
        <f t="shared" si="6"/>
        <v>0</v>
      </c>
      <c r="P23" s="8">
        <f t="shared" si="3"/>
        <v>0</v>
      </c>
      <c r="Q23" s="8">
        <f t="shared" si="3"/>
        <v>0</v>
      </c>
      <c r="R23" s="3">
        <f t="shared" si="7"/>
        <v>0</v>
      </c>
      <c r="S23" s="32">
        <f>'[17]أخذ التمام الصباحي'!$Q$32</f>
        <v>0</v>
      </c>
      <c r="T23" s="12">
        <f t="shared" si="8"/>
        <v>0</v>
      </c>
    </row>
    <row r="24" spans="1:20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الصباحي'!$F$35*1000</f>
        <v>0</v>
      </c>
      <c r="E24" s="2">
        <f>[18]المبيعات!$C$34</f>
        <v>0</v>
      </c>
      <c r="F24" s="3">
        <f>E24*5.5</f>
        <v>0</v>
      </c>
      <c r="G24" s="3">
        <f t="shared" si="4"/>
        <v>0</v>
      </c>
      <c r="H24" s="3">
        <f>'[18]التمام الصباحي'!$L$35*1000</f>
        <v>0</v>
      </c>
      <c r="I24" s="2">
        <f>[18]المبيعات!$F$34</f>
        <v>0</v>
      </c>
      <c r="J24" s="3">
        <f>I24*6.75</f>
        <v>0</v>
      </c>
      <c r="K24" s="3">
        <f t="shared" si="5"/>
        <v>0</v>
      </c>
      <c r="L24" s="3">
        <f>'[18]التمام الصباحي'!$R$35*1000</f>
        <v>0</v>
      </c>
      <c r="M24" s="2">
        <f>[18]المبيعات!$I$34</f>
        <v>0</v>
      </c>
      <c r="N24" s="3">
        <f>M24*7.75</f>
        <v>0</v>
      </c>
      <c r="O24" s="3">
        <f t="shared" si="6"/>
        <v>0</v>
      </c>
      <c r="P24" s="8">
        <f t="shared" si="3"/>
        <v>0</v>
      </c>
      <c r="Q24" s="8">
        <f t="shared" si="3"/>
        <v>0</v>
      </c>
      <c r="R24" s="3">
        <f t="shared" si="7"/>
        <v>0</v>
      </c>
      <c r="S24" s="32">
        <f>'[18]أخذ التمام الصباحي'!$Q$32</f>
        <v>0</v>
      </c>
      <c r="T24" s="12">
        <f t="shared" si="8"/>
        <v>0</v>
      </c>
    </row>
    <row r="25" spans="1:20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الصباحي'!$F$35*1000</f>
        <v>0</v>
      </c>
      <c r="E25" s="2">
        <f>[19]المبيعات!$C$34</f>
        <v>0</v>
      </c>
      <c r="F25" s="3">
        <f t="shared" ref="F25:F38" si="9">E25*5.5</f>
        <v>0</v>
      </c>
      <c r="G25" s="3">
        <f t="shared" si="4"/>
        <v>0</v>
      </c>
      <c r="H25" s="3">
        <f>'[19]التمام الصباحي'!$L$35*1000</f>
        <v>0</v>
      </c>
      <c r="I25" s="2">
        <f>[19]المبيعات!$F$34</f>
        <v>0</v>
      </c>
      <c r="J25" s="3">
        <f t="shared" ref="J25:J38" si="10">I25*6.75</f>
        <v>0</v>
      </c>
      <c r="K25" s="3">
        <f t="shared" si="5"/>
        <v>0</v>
      </c>
      <c r="L25" s="3">
        <f>'[19]التمام الصباحي'!$R$35*1000</f>
        <v>0</v>
      </c>
      <c r="M25" s="2">
        <f>[19]المبيعات!$I$34</f>
        <v>0</v>
      </c>
      <c r="N25" s="3">
        <f t="shared" ref="N25:N38" si="11">M25*7.75</f>
        <v>0</v>
      </c>
      <c r="O25" s="3">
        <f t="shared" si="6"/>
        <v>0</v>
      </c>
      <c r="P25" s="8">
        <f t="shared" si="3"/>
        <v>0</v>
      </c>
      <c r="Q25" s="8">
        <f t="shared" si="3"/>
        <v>0</v>
      </c>
      <c r="R25" s="3">
        <f t="shared" si="7"/>
        <v>0</v>
      </c>
      <c r="S25" s="32">
        <f>'[19]أخذ التمام الصباحي'!$Q$32</f>
        <v>0</v>
      </c>
      <c r="T25" s="12">
        <f t="shared" si="8"/>
        <v>0</v>
      </c>
    </row>
    <row r="26" spans="1:20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الصباحي'!$F$35*1000</f>
        <v>0</v>
      </c>
      <c r="E26" s="2">
        <f>[20]المبيعات!$C$34</f>
        <v>0</v>
      </c>
      <c r="F26" s="3">
        <f t="shared" si="9"/>
        <v>0</v>
      </c>
      <c r="G26" s="3">
        <f t="shared" si="4"/>
        <v>0</v>
      </c>
      <c r="H26" s="3">
        <f>'[20]التمام الصباحي'!$L$35*1000</f>
        <v>0</v>
      </c>
      <c r="I26" s="2">
        <f>[20]المبيعات!$F$34</f>
        <v>0</v>
      </c>
      <c r="J26" s="3">
        <f t="shared" si="10"/>
        <v>0</v>
      </c>
      <c r="K26" s="3">
        <f t="shared" si="5"/>
        <v>0</v>
      </c>
      <c r="L26" s="3">
        <f>'[20]التمام الصباحي'!$R$35*1000</f>
        <v>0</v>
      </c>
      <c r="M26" s="2">
        <f>[20]المبيعات!$I$34</f>
        <v>0</v>
      </c>
      <c r="N26" s="3">
        <f t="shared" si="11"/>
        <v>0</v>
      </c>
      <c r="O26" s="3">
        <f t="shared" si="6"/>
        <v>0</v>
      </c>
      <c r="P26" s="8">
        <f t="shared" si="3"/>
        <v>0</v>
      </c>
      <c r="Q26" s="8">
        <f t="shared" si="3"/>
        <v>0</v>
      </c>
      <c r="R26" s="3">
        <f t="shared" si="7"/>
        <v>0</v>
      </c>
      <c r="S26" s="32">
        <f>'[20]أخذ التمام الصباحي'!$Q$32</f>
        <v>0</v>
      </c>
      <c r="T26" s="12">
        <f t="shared" si="8"/>
        <v>0</v>
      </c>
    </row>
    <row r="27" spans="1:20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الصباحي'!$F$35*1000</f>
        <v>0</v>
      </c>
      <c r="E27" s="2">
        <f>[21]المبيعات!$C$34</f>
        <v>0</v>
      </c>
      <c r="F27" s="3">
        <f t="shared" si="9"/>
        <v>0</v>
      </c>
      <c r="G27" s="3">
        <f t="shared" si="4"/>
        <v>0</v>
      </c>
      <c r="H27" s="3">
        <f>'[21]التمام الصباحي'!$L$35*1000</f>
        <v>0</v>
      </c>
      <c r="I27" s="2">
        <f>[21]المبيعات!$F$34</f>
        <v>0</v>
      </c>
      <c r="J27" s="3">
        <f t="shared" si="10"/>
        <v>0</v>
      </c>
      <c r="K27" s="3">
        <f t="shared" si="5"/>
        <v>0</v>
      </c>
      <c r="L27" s="3">
        <f>'[21]التمام الصباحي'!$R$35*1000</f>
        <v>0</v>
      </c>
      <c r="M27" s="2">
        <f>[21]المبيعات!$I$34</f>
        <v>0</v>
      </c>
      <c r="N27" s="3">
        <f t="shared" si="11"/>
        <v>0</v>
      </c>
      <c r="O27" s="3">
        <f t="shared" si="6"/>
        <v>0</v>
      </c>
      <c r="P27" s="8">
        <f t="shared" si="3"/>
        <v>0</v>
      </c>
      <c r="Q27" s="8">
        <f t="shared" si="3"/>
        <v>0</v>
      </c>
      <c r="R27" s="3">
        <f t="shared" si="7"/>
        <v>0</v>
      </c>
      <c r="S27" s="32">
        <f>'[21]أخذ التمام الصباحي'!$Q$32</f>
        <v>0</v>
      </c>
      <c r="T27" s="12">
        <f t="shared" si="8"/>
        <v>0</v>
      </c>
    </row>
    <row r="28" spans="1:20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الصباحي'!$F$35*1000</f>
        <v>0</v>
      </c>
      <c r="E28" s="2">
        <f>[22]المبيعات!$C$34</f>
        <v>0</v>
      </c>
      <c r="F28" s="3">
        <f t="shared" si="9"/>
        <v>0</v>
      </c>
      <c r="G28" s="3">
        <f t="shared" si="4"/>
        <v>0</v>
      </c>
      <c r="H28" s="3">
        <f>'[22]التمام الصباحي'!$L$35*1000</f>
        <v>0</v>
      </c>
      <c r="I28" s="2">
        <f>[22]المبيعات!$F$34</f>
        <v>0</v>
      </c>
      <c r="J28" s="3">
        <f t="shared" si="10"/>
        <v>0</v>
      </c>
      <c r="K28" s="3">
        <f t="shared" si="5"/>
        <v>0</v>
      </c>
      <c r="L28" s="3">
        <f>'[22]التمام الصباحي'!$R$35*1000</f>
        <v>0</v>
      </c>
      <c r="M28" s="2">
        <f>[22]المبيعات!$I$34</f>
        <v>0</v>
      </c>
      <c r="N28" s="3">
        <f t="shared" si="11"/>
        <v>0</v>
      </c>
      <c r="O28" s="3">
        <f t="shared" si="6"/>
        <v>0</v>
      </c>
      <c r="P28" s="8">
        <f t="shared" si="3"/>
        <v>0</v>
      </c>
      <c r="Q28" s="8">
        <f t="shared" si="3"/>
        <v>0</v>
      </c>
      <c r="R28" s="3">
        <f t="shared" si="7"/>
        <v>0</v>
      </c>
      <c r="S28" s="32">
        <f>'[22]أخذ التمام الصباحي'!$Q$32</f>
        <v>0</v>
      </c>
      <c r="T28" s="12">
        <f t="shared" si="8"/>
        <v>0</v>
      </c>
    </row>
    <row r="29" spans="1:20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الصباحي'!$F$35*1000</f>
        <v>0</v>
      </c>
      <c r="E29" s="2">
        <f>[23]المبيعات!$C$34</f>
        <v>0</v>
      </c>
      <c r="F29" s="3">
        <f t="shared" si="9"/>
        <v>0</v>
      </c>
      <c r="G29" s="3">
        <f t="shared" si="4"/>
        <v>0</v>
      </c>
      <c r="H29" s="3">
        <f>'[23]التمام الصباحي'!$L$35*1000</f>
        <v>0</v>
      </c>
      <c r="I29" s="2">
        <f>[23]المبيعات!$F$34</f>
        <v>0</v>
      </c>
      <c r="J29" s="3">
        <f t="shared" si="10"/>
        <v>0</v>
      </c>
      <c r="K29" s="3">
        <f t="shared" si="5"/>
        <v>0</v>
      </c>
      <c r="L29" s="3">
        <f>'[23]التمام الصباحي'!$R$35*1000</f>
        <v>0</v>
      </c>
      <c r="M29" s="2">
        <f>[23]المبيعات!$I$34</f>
        <v>0</v>
      </c>
      <c r="N29" s="3">
        <f t="shared" si="11"/>
        <v>0</v>
      </c>
      <c r="O29" s="3">
        <f t="shared" si="6"/>
        <v>0</v>
      </c>
      <c r="P29" s="8">
        <f t="shared" si="3"/>
        <v>0</v>
      </c>
      <c r="Q29" s="8">
        <f t="shared" si="3"/>
        <v>0</v>
      </c>
      <c r="R29" s="3">
        <f t="shared" si="7"/>
        <v>0</v>
      </c>
      <c r="S29" s="32">
        <f>'[23]أخذ التمام الصباحي'!$Q$32</f>
        <v>0</v>
      </c>
      <c r="T29" s="12">
        <f t="shared" si="8"/>
        <v>0</v>
      </c>
    </row>
    <row r="30" spans="1:20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الصباحي'!$F$35*1000</f>
        <v>0</v>
      </c>
      <c r="E30" s="2">
        <f>[24]المبيعات!$C$34</f>
        <v>0</v>
      </c>
      <c r="F30" s="3">
        <f t="shared" si="9"/>
        <v>0</v>
      </c>
      <c r="G30" s="3">
        <f t="shared" si="4"/>
        <v>0</v>
      </c>
      <c r="H30" s="3">
        <f>'[24]التمام الصباحي'!$L$35*1000</f>
        <v>0</v>
      </c>
      <c r="I30" s="2">
        <f>[24]المبيعات!$F$34</f>
        <v>0</v>
      </c>
      <c r="J30" s="3">
        <f t="shared" si="10"/>
        <v>0</v>
      </c>
      <c r="K30" s="3">
        <f t="shared" si="5"/>
        <v>0</v>
      </c>
      <c r="L30" s="3">
        <f>'[24]التمام الصباحي'!$R$35*1000</f>
        <v>0</v>
      </c>
      <c r="M30" s="2">
        <f>[24]المبيعات!$I$34</f>
        <v>0</v>
      </c>
      <c r="N30" s="3">
        <f t="shared" si="11"/>
        <v>0</v>
      </c>
      <c r="O30" s="3">
        <f t="shared" si="6"/>
        <v>0</v>
      </c>
      <c r="P30" s="8">
        <f t="shared" si="3"/>
        <v>0</v>
      </c>
      <c r="Q30" s="8">
        <f t="shared" si="3"/>
        <v>0</v>
      </c>
      <c r="R30" s="3">
        <f t="shared" si="7"/>
        <v>0</v>
      </c>
      <c r="S30" s="32">
        <f>'[24]أخذ التمام الصباحي'!$Q$32</f>
        <v>0</v>
      </c>
      <c r="T30" s="12">
        <f t="shared" si="8"/>
        <v>0</v>
      </c>
    </row>
    <row r="31" spans="1:20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الصباحي'!$F$35*1000</f>
        <v>0</v>
      </c>
      <c r="E31" s="2">
        <f>[25]المبيعات!$C$34</f>
        <v>0</v>
      </c>
      <c r="F31" s="3">
        <f t="shared" si="9"/>
        <v>0</v>
      </c>
      <c r="G31" s="3">
        <f t="shared" si="4"/>
        <v>0</v>
      </c>
      <c r="H31" s="3">
        <f>'[25]التمام الصباحي'!$L$35*1000</f>
        <v>0</v>
      </c>
      <c r="I31" s="2">
        <f>[25]المبيعات!$F$34</f>
        <v>0</v>
      </c>
      <c r="J31" s="3">
        <f t="shared" si="10"/>
        <v>0</v>
      </c>
      <c r="K31" s="3">
        <f t="shared" si="5"/>
        <v>0</v>
      </c>
      <c r="L31" s="3">
        <f>'[25]التمام الصباحي'!$R$35*1000</f>
        <v>0</v>
      </c>
      <c r="M31" s="2">
        <f>[25]المبيعات!$I$34</f>
        <v>0</v>
      </c>
      <c r="N31" s="3">
        <f t="shared" si="11"/>
        <v>0</v>
      </c>
      <c r="O31" s="3">
        <f t="shared" si="6"/>
        <v>0</v>
      </c>
      <c r="P31" s="8">
        <f t="shared" si="3"/>
        <v>0</v>
      </c>
      <c r="Q31" s="8">
        <f t="shared" si="3"/>
        <v>0</v>
      </c>
      <c r="R31" s="3">
        <f t="shared" si="7"/>
        <v>0</v>
      </c>
      <c r="S31" s="32">
        <f>'[25]أخذ التمام الصباحي'!$Q$32</f>
        <v>0</v>
      </c>
      <c r="T31" s="12">
        <f t="shared" si="8"/>
        <v>0</v>
      </c>
    </row>
    <row r="32" spans="1:20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الصباحي'!$F$35*1000</f>
        <v>51000</v>
      </c>
      <c r="E32" s="2">
        <f>[26]المبيعات!$C$34</f>
        <v>0</v>
      </c>
      <c r="F32" s="3">
        <f t="shared" si="9"/>
        <v>0</v>
      </c>
      <c r="G32" s="3">
        <f t="shared" si="4"/>
        <v>0</v>
      </c>
      <c r="H32" s="3">
        <f>'[26]التمام الصباحي'!$L$35*1000</f>
        <v>85000</v>
      </c>
      <c r="I32" s="2">
        <f>[26]المبيعات!$F$34</f>
        <v>0</v>
      </c>
      <c r="J32" s="3">
        <f t="shared" si="10"/>
        <v>0</v>
      </c>
      <c r="K32" s="3">
        <f t="shared" si="5"/>
        <v>0</v>
      </c>
      <c r="L32" s="3">
        <f>'[26]التمام الصباحي'!$R$35*1000</f>
        <v>68000</v>
      </c>
      <c r="M32" s="2">
        <f>[26]المبيعات!$I$34</f>
        <v>0</v>
      </c>
      <c r="N32" s="3">
        <f t="shared" si="11"/>
        <v>0</v>
      </c>
      <c r="O32" s="3">
        <f t="shared" si="6"/>
        <v>0</v>
      </c>
      <c r="P32" s="8">
        <f t="shared" si="3"/>
        <v>0</v>
      </c>
      <c r="Q32" s="8">
        <f t="shared" si="3"/>
        <v>0</v>
      </c>
      <c r="R32" s="3">
        <f t="shared" si="7"/>
        <v>0</v>
      </c>
      <c r="S32" s="32">
        <f>'[26]أخذ التمام الصباحي'!$Q$32</f>
        <v>0</v>
      </c>
      <c r="T32" s="12">
        <f t="shared" si="8"/>
        <v>0</v>
      </c>
    </row>
    <row r="33" spans="1:20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الصباحي'!$F$35*1000</f>
        <v>34000</v>
      </c>
      <c r="E33" s="2">
        <f>[27]المبيعات!$C$34</f>
        <v>0</v>
      </c>
      <c r="F33" s="3">
        <f t="shared" si="9"/>
        <v>0</v>
      </c>
      <c r="G33" s="3">
        <f t="shared" si="4"/>
        <v>0</v>
      </c>
      <c r="H33" s="3">
        <f>'[27]التمام الصباحي'!$L$35*1000</f>
        <v>0</v>
      </c>
      <c r="I33" s="2">
        <f>[27]المبيعات!$F$34</f>
        <v>0</v>
      </c>
      <c r="J33" s="3">
        <f t="shared" si="10"/>
        <v>0</v>
      </c>
      <c r="K33" s="3">
        <f t="shared" si="5"/>
        <v>0</v>
      </c>
      <c r="L33" s="3">
        <f>'[27]التمام الصباحي'!$R$35*1000</f>
        <v>17000</v>
      </c>
      <c r="M33" s="2">
        <f>[27]المبيعات!$I$34</f>
        <v>0</v>
      </c>
      <c r="N33" s="3">
        <f t="shared" si="11"/>
        <v>0</v>
      </c>
      <c r="O33" s="3">
        <f t="shared" si="6"/>
        <v>0</v>
      </c>
      <c r="P33" s="8">
        <f t="shared" si="3"/>
        <v>0</v>
      </c>
      <c r="Q33" s="8">
        <f t="shared" si="3"/>
        <v>0</v>
      </c>
      <c r="R33" s="3">
        <f t="shared" si="7"/>
        <v>0</v>
      </c>
      <c r="S33" s="32">
        <f>'[27]أخذ التمام الصباحي'!$Q$32</f>
        <v>0</v>
      </c>
      <c r="T33" s="12">
        <f t="shared" si="8"/>
        <v>0</v>
      </c>
    </row>
    <row r="34" spans="1:20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الصباحي'!$F$35*1000</f>
        <v>0</v>
      </c>
      <c r="E34" s="2">
        <f>[28]المبيعات!$C$34</f>
        <v>7425</v>
      </c>
      <c r="F34" s="3">
        <f t="shared" si="9"/>
        <v>40837.5</v>
      </c>
      <c r="G34" s="3">
        <f t="shared" si="4"/>
        <v>1856.25</v>
      </c>
      <c r="H34" s="3">
        <f>'[28]التمام الصباحي'!$L$35*1000</f>
        <v>0</v>
      </c>
      <c r="I34" s="2">
        <f>[28]المبيعات!$F$34</f>
        <v>8104</v>
      </c>
      <c r="J34" s="3">
        <f t="shared" si="10"/>
        <v>54702</v>
      </c>
      <c r="K34" s="3">
        <f t="shared" si="5"/>
        <v>2674.32</v>
      </c>
      <c r="L34" s="3">
        <f>'[28]التمام الصباحي'!$R$35*1000</f>
        <v>0</v>
      </c>
      <c r="M34" s="2">
        <f>[28]المبيعات!$I$34</f>
        <v>1309</v>
      </c>
      <c r="N34" s="3">
        <f t="shared" si="11"/>
        <v>10144.75</v>
      </c>
      <c r="O34" s="3">
        <f t="shared" si="6"/>
        <v>589.05000000000007</v>
      </c>
      <c r="P34" s="8">
        <f t="shared" si="3"/>
        <v>105684.25</v>
      </c>
      <c r="Q34" s="8">
        <f t="shared" si="3"/>
        <v>5119.62</v>
      </c>
      <c r="R34" s="3">
        <f t="shared" si="7"/>
        <v>1056.8425</v>
      </c>
      <c r="S34" s="32">
        <f>'[28]أخذ التمام الصباحي'!$Q$32</f>
        <v>1280</v>
      </c>
      <c r="T34" s="12">
        <f t="shared" si="8"/>
        <v>223.15750000000003</v>
      </c>
    </row>
    <row r="35" spans="1:20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الصباحي'!$F$35*1000</f>
        <v>0</v>
      </c>
      <c r="E35" s="2">
        <f>[29]المبيعات!$C$34</f>
        <v>10359</v>
      </c>
      <c r="F35" s="3">
        <f t="shared" si="9"/>
        <v>56974.5</v>
      </c>
      <c r="G35" s="3">
        <f t="shared" si="4"/>
        <v>2589.75</v>
      </c>
      <c r="H35" s="3">
        <f>'[29]التمام الصباحي'!$L$35*1000</f>
        <v>0</v>
      </c>
      <c r="I35" s="2">
        <f>[29]المبيعات!$F$34</f>
        <v>12526</v>
      </c>
      <c r="J35" s="3">
        <f t="shared" si="10"/>
        <v>84550.5</v>
      </c>
      <c r="K35" s="3">
        <f t="shared" si="5"/>
        <v>4133.58</v>
      </c>
      <c r="L35" s="3">
        <f>'[29]التمام الصباحي'!$R$35*1000</f>
        <v>0</v>
      </c>
      <c r="M35" s="2">
        <f>[29]المبيعات!$I$34</f>
        <v>1147</v>
      </c>
      <c r="N35" s="3">
        <f t="shared" si="11"/>
        <v>8889.25</v>
      </c>
      <c r="O35" s="3">
        <f t="shared" si="6"/>
        <v>516.15</v>
      </c>
      <c r="P35" s="8">
        <f t="shared" si="3"/>
        <v>150414.25</v>
      </c>
      <c r="Q35" s="8">
        <f t="shared" si="3"/>
        <v>7239.48</v>
      </c>
      <c r="R35" s="3">
        <f t="shared" si="7"/>
        <v>1504.1424999999999</v>
      </c>
      <c r="S35" s="32">
        <f>'[29]أخذ التمام الصباحي'!$Q$32</f>
        <v>2113</v>
      </c>
      <c r="T35" s="12">
        <f t="shared" si="8"/>
        <v>608.85750000000007</v>
      </c>
    </row>
    <row r="36" spans="1:20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الصباحي'!$F$35*1000</f>
        <v>34000</v>
      </c>
      <c r="E36" s="2">
        <f>[30]المبيعات!$C$34</f>
        <v>19000</v>
      </c>
      <c r="F36" s="3">
        <f t="shared" si="9"/>
        <v>104500</v>
      </c>
      <c r="G36" s="3">
        <f t="shared" si="4"/>
        <v>4750</v>
      </c>
      <c r="H36" s="3">
        <f>'[30]التمام الصباحي'!$L$35*1000</f>
        <v>34000</v>
      </c>
      <c r="I36" s="2">
        <f>[30]المبيعات!$F$34</f>
        <v>19000</v>
      </c>
      <c r="J36" s="3">
        <f t="shared" si="10"/>
        <v>128250</v>
      </c>
      <c r="K36" s="3">
        <f t="shared" si="5"/>
        <v>6270</v>
      </c>
      <c r="L36" s="3">
        <f>'[30]التمام الصباحي'!$R$35*1000</f>
        <v>0</v>
      </c>
      <c r="M36" s="2">
        <f>[30]المبيعات!$I$34</f>
        <v>1800</v>
      </c>
      <c r="N36" s="3">
        <f t="shared" si="11"/>
        <v>13950</v>
      </c>
      <c r="O36" s="3">
        <f t="shared" si="6"/>
        <v>810</v>
      </c>
      <c r="P36" s="8">
        <f t="shared" si="3"/>
        <v>246700</v>
      </c>
      <c r="Q36" s="8">
        <f t="shared" si="3"/>
        <v>11830</v>
      </c>
      <c r="R36" s="3">
        <f t="shared" si="7"/>
        <v>2467</v>
      </c>
      <c r="S36" s="32">
        <f>'[30]أخذ التمام الصباحي'!$Q$32</f>
        <v>4180</v>
      </c>
      <c r="T36" s="12">
        <f t="shared" si="8"/>
        <v>1713</v>
      </c>
    </row>
    <row r="37" spans="1:20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الصباحي'!$F$35*1000</f>
        <v>17000</v>
      </c>
      <c r="E37" s="2">
        <f>[31]المبيعات!$C$34</f>
        <v>23097</v>
      </c>
      <c r="F37" s="3">
        <f t="shared" si="9"/>
        <v>127033.5</v>
      </c>
      <c r="G37" s="3">
        <f t="shared" si="4"/>
        <v>5774.25</v>
      </c>
      <c r="H37" s="3">
        <f>'[31]التمام الصباحي'!$L$35*1000</f>
        <v>34000</v>
      </c>
      <c r="I37" s="2">
        <f>[31]المبيعات!$F$34</f>
        <v>19334</v>
      </c>
      <c r="J37" s="3">
        <f t="shared" si="10"/>
        <v>130504.5</v>
      </c>
      <c r="K37" s="3">
        <f t="shared" si="5"/>
        <v>6380.22</v>
      </c>
      <c r="L37" s="3">
        <f>'[31]التمام الصباحي'!$R$35*1000</f>
        <v>0</v>
      </c>
      <c r="M37" s="2">
        <f>[31]المبيعات!$I$34</f>
        <v>2377</v>
      </c>
      <c r="N37" s="3">
        <f t="shared" si="11"/>
        <v>18421.75</v>
      </c>
      <c r="O37" s="3">
        <f t="shared" si="6"/>
        <v>1069.6500000000001</v>
      </c>
      <c r="P37" s="8">
        <f t="shared" si="3"/>
        <v>275959.75</v>
      </c>
      <c r="Q37" s="8">
        <f t="shared" si="3"/>
        <v>13224.12</v>
      </c>
      <c r="R37" s="3">
        <f t="shared" si="7"/>
        <v>2759.5974999999999</v>
      </c>
      <c r="S37" s="32">
        <f>'[31]أخذ التمام الصباحي'!$Q$32</f>
        <v>7050</v>
      </c>
      <c r="T37" s="12">
        <f t="shared" si="8"/>
        <v>4290.4025000000001</v>
      </c>
    </row>
    <row r="38" spans="1:20" ht="15.75" thickBot="1" x14ac:dyDescent="0.25">
      <c r="A38" s="5">
        <v>31</v>
      </c>
      <c r="B38" s="6"/>
      <c r="C38" s="6" t="s">
        <v>18</v>
      </c>
      <c r="D38" s="3"/>
      <c r="E38" s="2">
        <f>[32]المبيعات!$C$34</f>
        <v>0</v>
      </c>
      <c r="F38" s="3">
        <f t="shared" si="9"/>
        <v>0</v>
      </c>
      <c r="G38" s="3">
        <f t="shared" si="4"/>
        <v>0</v>
      </c>
      <c r="H38" s="3">
        <f>'[32]التمام الصباحي'!$L$35*1000</f>
        <v>0</v>
      </c>
      <c r="I38" s="2">
        <f>[32]المبيعات!$F$34</f>
        <v>0</v>
      </c>
      <c r="J38" s="3">
        <f t="shared" si="10"/>
        <v>0</v>
      </c>
      <c r="K38" s="3">
        <f t="shared" si="5"/>
        <v>0</v>
      </c>
      <c r="L38" s="3">
        <f>'[32]التمام الصباحي'!$R$35*1000</f>
        <v>0</v>
      </c>
      <c r="M38" s="3">
        <f>[32]المبيعات!$I$34</f>
        <v>0</v>
      </c>
      <c r="N38" s="3">
        <f t="shared" si="11"/>
        <v>0</v>
      </c>
      <c r="O38" s="3">
        <f t="shared" si="6"/>
        <v>0</v>
      </c>
      <c r="P38" s="8">
        <f t="shared" si="3"/>
        <v>0</v>
      </c>
      <c r="Q38" s="8">
        <f t="shared" si="3"/>
        <v>0</v>
      </c>
      <c r="R38" s="3">
        <f t="shared" si="7"/>
        <v>0</v>
      </c>
      <c r="S38" s="32">
        <f>'[32]أخذ التمام الصباحي'!$Q$32</f>
        <v>0</v>
      </c>
      <c r="T38" s="12">
        <f t="shared" si="8"/>
        <v>0</v>
      </c>
    </row>
    <row r="39" spans="1:20" ht="15.75" thickBot="1" x14ac:dyDescent="0.25">
      <c r="A39" s="99" t="s">
        <v>19</v>
      </c>
      <c r="B39" s="99"/>
      <c r="C39" s="99"/>
      <c r="D39" s="4">
        <f>SUM(D8:D38)</f>
        <v>136000</v>
      </c>
      <c r="E39" s="4">
        <f t="shared" ref="E39:T39" si="12">SUM(E8:E38)</f>
        <v>59881</v>
      </c>
      <c r="F39" s="4">
        <f t="shared" si="12"/>
        <v>329345.5</v>
      </c>
      <c r="G39" s="4">
        <f t="shared" si="12"/>
        <v>14970.25</v>
      </c>
      <c r="H39" s="4">
        <f t="shared" si="12"/>
        <v>153000</v>
      </c>
      <c r="I39" s="4">
        <f t="shared" si="12"/>
        <v>58964</v>
      </c>
      <c r="J39" s="4">
        <f t="shared" si="12"/>
        <v>398007</v>
      </c>
      <c r="K39" s="4">
        <f t="shared" si="12"/>
        <v>19458.12</v>
      </c>
      <c r="L39" s="4">
        <f t="shared" si="12"/>
        <v>85000</v>
      </c>
      <c r="M39" s="4">
        <f t="shared" si="12"/>
        <v>6633</v>
      </c>
      <c r="N39" s="4">
        <f t="shared" si="12"/>
        <v>51405.75</v>
      </c>
      <c r="O39" s="4">
        <f t="shared" si="12"/>
        <v>2984.8500000000004</v>
      </c>
      <c r="P39" s="4">
        <f t="shared" si="12"/>
        <v>778758.25</v>
      </c>
      <c r="Q39" s="4">
        <f t="shared" si="12"/>
        <v>37413.22</v>
      </c>
      <c r="R39" s="4">
        <f t="shared" si="12"/>
        <v>7787.5824999999995</v>
      </c>
      <c r="S39" s="4">
        <f t="shared" si="12"/>
        <v>14623</v>
      </c>
      <c r="T39" s="4">
        <f t="shared" si="12"/>
        <v>6835.4175000000005</v>
      </c>
    </row>
    <row r="40" spans="1:20" ht="15" thickBot="1" x14ac:dyDescent="0.25"/>
    <row r="41" spans="1:20" ht="15.75" thickBot="1" x14ac:dyDescent="0.3">
      <c r="A41" s="104" t="s">
        <v>43</v>
      </c>
      <c r="B41" s="104"/>
      <c r="C41" s="104"/>
      <c r="D41" s="15">
        <f t="shared" ref="D41:T41" si="13">D8+D9+D10+D11+D12+D13+D14</f>
        <v>0</v>
      </c>
      <c r="E41" s="15">
        <f t="shared" si="13"/>
        <v>0</v>
      </c>
      <c r="F41" s="15">
        <f t="shared" si="13"/>
        <v>0</v>
      </c>
      <c r="G41" s="15">
        <f t="shared" si="13"/>
        <v>0</v>
      </c>
      <c r="H41" s="15">
        <f t="shared" si="13"/>
        <v>0</v>
      </c>
      <c r="I41" s="15">
        <f t="shared" si="13"/>
        <v>0</v>
      </c>
      <c r="J41" s="15">
        <f t="shared" si="13"/>
        <v>0</v>
      </c>
      <c r="K41" s="15">
        <f t="shared" si="13"/>
        <v>0</v>
      </c>
      <c r="L41" s="15">
        <f t="shared" si="13"/>
        <v>0</v>
      </c>
      <c r="M41" s="15">
        <f t="shared" si="13"/>
        <v>0</v>
      </c>
      <c r="N41" s="15">
        <f t="shared" si="13"/>
        <v>0</v>
      </c>
      <c r="O41" s="15">
        <f t="shared" si="13"/>
        <v>0</v>
      </c>
      <c r="P41" s="15">
        <f t="shared" si="13"/>
        <v>0</v>
      </c>
      <c r="Q41" s="15">
        <f t="shared" si="13"/>
        <v>0</v>
      </c>
      <c r="R41" s="15">
        <f t="shared" si="13"/>
        <v>0</v>
      </c>
      <c r="S41" s="15">
        <f t="shared" si="13"/>
        <v>0</v>
      </c>
      <c r="T41" s="15">
        <f t="shared" si="13"/>
        <v>0</v>
      </c>
    </row>
    <row r="42" spans="1:20" ht="15.75" thickBot="1" x14ac:dyDescent="0.3">
      <c r="A42" s="104" t="s">
        <v>44</v>
      </c>
      <c r="B42" s="104"/>
      <c r="C42" s="104"/>
      <c r="D42" s="15">
        <f t="shared" ref="D42:T42" si="14">D15+D16+D17+D18+D19+D20+D21+D22</f>
        <v>0</v>
      </c>
      <c r="E42" s="15">
        <f t="shared" si="14"/>
        <v>0</v>
      </c>
      <c r="F42" s="15">
        <f t="shared" si="14"/>
        <v>0</v>
      </c>
      <c r="G42" s="15">
        <f t="shared" si="14"/>
        <v>0</v>
      </c>
      <c r="H42" s="15">
        <f t="shared" si="14"/>
        <v>0</v>
      </c>
      <c r="I42" s="15">
        <f t="shared" si="14"/>
        <v>0</v>
      </c>
      <c r="J42" s="15">
        <f t="shared" si="14"/>
        <v>0</v>
      </c>
      <c r="K42" s="15">
        <f t="shared" si="14"/>
        <v>0</v>
      </c>
      <c r="L42" s="15">
        <f t="shared" si="14"/>
        <v>0</v>
      </c>
      <c r="M42" s="15">
        <f t="shared" si="14"/>
        <v>0</v>
      </c>
      <c r="N42" s="15">
        <f t="shared" si="14"/>
        <v>0</v>
      </c>
      <c r="O42" s="15">
        <f t="shared" si="14"/>
        <v>0</v>
      </c>
      <c r="P42" s="15">
        <f t="shared" si="14"/>
        <v>0</v>
      </c>
      <c r="Q42" s="15">
        <f t="shared" si="14"/>
        <v>0</v>
      </c>
      <c r="R42" s="15">
        <f t="shared" si="14"/>
        <v>0</v>
      </c>
      <c r="S42" s="15">
        <f t="shared" si="14"/>
        <v>0</v>
      </c>
      <c r="T42" s="15">
        <f t="shared" si="14"/>
        <v>0</v>
      </c>
    </row>
    <row r="43" spans="1:20" ht="15.75" thickBot="1" x14ac:dyDescent="0.3">
      <c r="A43" s="104" t="s">
        <v>45</v>
      </c>
      <c r="B43" s="104"/>
      <c r="C43" s="104"/>
      <c r="D43" s="15">
        <f t="shared" ref="D43:T43" si="15">D23+D24+D25+D26+D27+D28+D29+D30</f>
        <v>0</v>
      </c>
      <c r="E43" s="15">
        <f t="shared" si="15"/>
        <v>0</v>
      </c>
      <c r="F43" s="15">
        <f t="shared" si="15"/>
        <v>0</v>
      </c>
      <c r="G43" s="15">
        <f t="shared" si="15"/>
        <v>0</v>
      </c>
      <c r="H43" s="15">
        <f t="shared" si="15"/>
        <v>0</v>
      </c>
      <c r="I43" s="15">
        <f t="shared" si="15"/>
        <v>0</v>
      </c>
      <c r="J43" s="15">
        <f t="shared" si="15"/>
        <v>0</v>
      </c>
      <c r="K43" s="15">
        <f t="shared" si="15"/>
        <v>0</v>
      </c>
      <c r="L43" s="15">
        <f t="shared" si="15"/>
        <v>0</v>
      </c>
      <c r="M43" s="15">
        <f t="shared" si="15"/>
        <v>0</v>
      </c>
      <c r="N43" s="15">
        <f t="shared" si="15"/>
        <v>0</v>
      </c>
      <c r="O43" s="15">
        <f t="shared" si="15"/>
        <v>0</v>
      </c>
      <c r="P43" s="15">
        <f t="shared" si="15"/>
        <v>0</v>
      </c>
      <c r="Q43" s="15">
        <f t="shared" si="15"/>
        <v>0</v>
      </c>
      <c r="R43" s="15">
        <f t="shared" si="15"/>
        <v>0</v>
      </c>
      <c r="S43" s="15">
        <f t="shared" si="15"/>
        <v>0</v>
      </c>
      <c r="T43" s="15">
        <f t="shared" si="15"/>
        <v>0</v>
      </c>
    </row>
    <row r="44" spans="1:20" ht="15.75" thickBot="1" x14ac:dyDescent="0.3">
      <c r="A44" s="104" t="s">
        <v>46</v>
      </c>
      <c r="B44" s="104"/>
      <c r="C44" s="104"/>
      <c r="D44" s="15">
        <f>D31+D32+D33+D34+D35+D36+D37</f>
        <v>136000</v>
      </c>
      <c r="E44" s="15">
        <f t="shared" ref="E44:T44" si="16">E31+E32+E33+E34+E35+E36+E37</f>
        <v>59881</v>
      </c>
      <c r="F44" s="15">
        <f t="shared" si="16"/>
        <v>329345.5</v>
      </c>
      <c r="G44" s="15">
        <f t="shared" si="16"/>
        <v>14970.25</v>
      </c>
      <c r="H44" s="15">
        <f t="shared" si="16"/>
        <v>153000</v>
      </c>
      <c r="I44" s="15">
        <f t="shared" si="16"/>
        <v>58964</v>
      </c>
      <c r="J44" s="15">
        <f t="shared" si="16"/>
        <v>398007</v>
      </c>
      <c r="K44" s="15">
        <f t="shared" si="16"/>
        <v>19458.12</v>
      </c>
      <c r="L44" s="15">
        <f t="shared" si="16"/>
        <v>85000</v>
      </c>
      <c r="M44" s="15">
        <f t="shared" si="16"/>
        <v>6633</v>
      </c>
      <c r="N44" s="15">
        <f t="shared" si="16"/>
        <v>51405.75</v>
      </c>
      <c r="O44" s="15">
        <f t="shared" si="16"/>
        <v>2984.8500000000004</v>
      </c>
      <c r="P44" s="15">
        <f t="shared" si="16"/>
        <v>778758.25</v>
      </c>
      <c r="Q44" s="15">
        <f t="shared" si="16"/>
        <v>37413.22</v>
      </c>
      <c r="R44" s="15">
        <f t="shared" si="16"/>
        <v>7787.5824999999995</v>
      </c>
      <c r="S44" s="15">
        <f t="shared" si="16"/>
        <v>14623</v>
      </c>
      <c r="T44" s="15">
        <f t="shared" si="16"/>
        <v>6835.4175000000005</v>
      </c>
    </row>
    <row r="46" spans="1:20" x14ac:dyDescent="0.2">
      <c r="E46" s="31"/>
      <c r="I46" s="31"/>
      <c r="M46" s="31"/>
    </row>
    <row r="47" spans="1:20" ht="15" x14ac:dyDescent="0.25">
      <c r="E47" s="30"/>
      <c r="I47" s="30"/>
      <c r="M47" s="30"/>
    </row>
  </sheetData>
  <mergeCells count="16">
    <mergeCell ref="I3:J3"/>
    <mergeCell ref="L6:O6"/>
    <mergeCell ref="Q6:Q7"/>
    <mergeCell ref="R6:S6"/>
    <mergeCell ref="T6:T7"/>
    <mergeCell ref="P6:P7"/>
    <mergeCell ref="D6:G6"/>
    <mergeCell ref="H6:K6"/>
    <mergeCell ref="A42:C42"/>
    <mergeCell ref="A43:C43"/>
    <mergeCell ref="A44:C44"/>
    <mergeCell ref="A39:C39"/>
    <mergeCell ref="A41:C41"/>
    <mergeCell ref="A6:A7"/>
    <mergeCell ref="B6:B7"/>
    <mergeCell ref="C6:C7"/>
  </mergeCells>
  <conditionalFormatting sqref="T8:T38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7"/>
  <sheetViews>
    <sheetView rightToLeft="1" workbookViewId="0">
      <selection activeCell="D37" sqref="D37"/>
    </sheetView>
  </sheetViews>
  <sheetFormatPr defaultRowHeight="14.25" x14ac:dyDescent="0.2"/>
  <cols>
    <col min="1" max="1" width="3.375" customWidth="1"/>
    <col min="2" max="2" width="13.25" customWidth="1"/>
    <col min="4" max="4" width="11.75" customWidth="1"/>
    <col min="5" max="5" width="11.25" customWidth="1"/>
    <col min="6" max="6" width="9.625" customWidth="1"/>
    <col min="7" max="8" width="9" customWidth="1"/>
    <col min="10" max="15" width="9" customWidth="1"/>
    <col min="16" max="16" width="9" style="11" customWidth="1"/>
  </cols>
  <sheetData>
    <row r="4" spans="1:16" ht="23.25" x14ac:dyDescent="0.35">
      <c r="G4" s="135" t="s">
        <v>88</v>
      </c>
      <c r="H4" s="135"/>
      <c r="I4" s="135"/>
    </row>
    <row r="5" spans="1:16" ht="15" thickBot="1" x14ac:dyDescent="0.25"/>
    <row r="6" spans="1:16" ht="15.75" customHeight="1" thickBot="1" x14ac:dyDescent="0.25">
      <c r="A6" s="97" t="s">
        <v>0</v>
      </c>
      <c r="B6" s="97" t="s">
        <v>1</v>
      </c>
      <c r="C6" s="97" t="s">
        <v>11</v>
      </c>
      <c r="D6" s="141" t="s">
        <v>3</v>
      </c>
      <c r="E6" s="142"/>
      <c r="F6" s="142"/>
      <c r="G6" s="143"/>
      <c r="H6" s="138" t="s">
        <v>4</v>
      </c>
      <c r="I6" s="139"/>
      <c r="J6" s="139"/>
      <c r="K6" s="140"/>
      <c r="L6" s="136" t="s">
        <v>40</v>
      </c>
      <c r="M6" s="136" t="s">
        <v>41</v>
      </c>
      <c r="N6" s="133" t="s">
        <v>6</v>
      </c>
      <c r="O6" s="133"/>
      <c r="P6" s="134" t="s">
        <v>7</v>
      </c>
    </row>
    <row r="7" spans="1:16" ht="33" customHeight="1" thickBot="1" x14ac:dyDescent="0.25">
      <c r="A7" s="98"/>
      <c r="B7" s="98"/>
      <c r="C7" s="98"/>
      <c r="D7" s="83" t="s">
        <v>47</v>
      </c>
      <c r="E7" s="83" t="s">
        <v>49</v>
      </c>
      <c r="F7" s="83" t="s">
        <v>8</v>
      </c>
      <c r="G7" s="83" t="s">
        <v>9</v>
      </c>
      <c r="H7" s="83" t="s">
        <v>47</v>
      </c>
      <c r="I7" s="83" t="s">
        <v>49</v>
      </c>
      <c r="J7" s="83" t="s">
        <v>8</v>
      </c>
      <c r="K7" s="83" t="s">
        <v>9</v>
      </c>
      <c r="L7" s="137"/>
      <c r="M7" s="137"/>
      <c r="N7" s="83" t="s">
        <v>10</v>
      </c>
      <c r="O7" s="83" t="s">
        <v>50</v>
      </c>
      <c r="P7" s="134"/>
    </row>
    <row r="8" spans="1:16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الصباحي'!$L$36*1000</f>
        <v>0</v>
      </c>
      <c r="E8" s="3">
        <f>[2]المبيعات!$F$35</f>
        <v>0</v>
      </c>
      <c r="F8" s="3">
        <f t="shared" ref="F8:F23" si="0">E8*6.75</f>
        <v>0</v>
      </c>
      <c r="G8" s="3">
        <f>E8*0.33</f>
        <v>0</v>
      </c>
      <c r="H8" s="3">
        <f>'[2]التمام الصباحي'!$R$36*1000</f>
        <v>0</v>
      </c>
      <c r="I8" s="3">
        <f>[2]المبيعات!$I$35</f>
        <v>0</v>
      </c>
      <c r="J8" s="3">
        <f t="shared" ref="J8:J23" si="1">I8*7.75</f>
        <v>0</v>
      </c>
      <c r="K8" s="3">
        <f>I8*0.45</f>
        <v>0</v>
      </c>
      <c r="L8" s="8">
        <f t="shared" ref="L8:M38" si="2">F8+J8</f>
        <v>0</v>
      </c>
      <c r="M8" s="8">
        <f t="shared" si="2"/>
        <v>0</v>
      </c>
      <c r="N8" s="3">
        <f t="shared" ref="N8:N38" si="3">(F8+J8)/100</f>
        <v>0</v>
      </c>
      <c r="O8" s="8">
        <f>[2]المبيعات!$P$35</f>
        <v>0</v>
      </c>
      <c r="P8" s="3">
        <f>O8-N8</f>
        <v>0</v>
      </c>
    </row>
    <row r="9" spans="1:16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الصباحي'!$L$36*1000</f>
        <v>0</v>
      </c>
      <c r="E9" s="3">
        <f>[3]المبيعات!$F$35</f>
        <v>0</v>
      </c>
      <c r="F9" s="3">
        <f t="shared" si="0"/>
        <v>0</v>
      </c>
      <c r="G9" s="3">
        <f t="shared" ref="G9:G38" si="4">E9*0.33</f>
        <v>0</v>
      </c>
      <c r="H9" s="3">
        <f>'[3]التمام الصباحي'!$R$36*1000</f>
        <v>0</v>
      </c>
      <c r="I9" s="3">
        <f>[3]المبيعات!$I$35</f>
        <v>0</v>
      </c>
      <c r="J9" s="3">
        <f t="shared" si="1"/>
        <v>0</v>
      </c>
      <c r="K9" s="3">
        <f t="shared" ref="K9:K38" si="5">I9*0.45</f>
        <v>0</v>
      </c>
      <c r="L9" s="8">
        <f t="shared" si="2"/>
        <v>0</v>
      </c>
      <c r="M9" s="8">
        <f t="shared" si="2"/>
        <v>0</v>
      </c>
      <c r="N9" s="3">
        <f t="shared" si="3"/>
        <v>0</v>
      </c>
      <c r="O9" s="8">
        <f>[3]المبيعات!$P$35</f>
        <v>0</v>
      </c>
      <c r="P9" s="3">
        <f t="shared" ref="P9:P38" si="6">O9-N9</f>
        <v>0</v>
      </c>
    </row>
    <row r="10" spans="1:16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الصباحي'!$L$36*1000</f>
        <v>0</v>
      </c>
      <c r="E10" s="3">
        <f>[4]المبيعات!$F$35</f>
        <v>0</v>
      </c>
      <c r="F10" s="3">
        <f t="shared" si="0"/>
        <v>0</v>
      </c>
      <c r="G10" s="3">
        <f t="shared" si="4"/>
        <v>0</v>
      </c>
      <c r="H10" s="3">
        <f>'[4]التمام الصباحي'!$R$36*1000</f>
        <v>0</v>
      </c>
      <c r="I10" s="3">
        <f>[4]المبيعات!$I$35</f>
        <v>0</v>
      </c>
      <c r="J10" s="3">
        <f t="shared" si="1"/>
        <v>0</v>
      </c>
      <c r="K10" s="3">
        <f t="shared" si="5"/>
        <v>0</v>
      </c>
      <c r="L10" s="8">
        <f t="shared" si="2"/>
        <v>0</v>
      </c>
      <c r="M10" s="8">
        <f t="shared" si="2"/>
        <v>0</v>
      </c>
      <c r="N10" s="3">
        <f t="shared" si="3"/>
        <v>0</v>
      </c>
      <c r="O10" s="8">
        <f>[4]المبيعات!$P$35</f>
        <v>0</v>
      </c>
      <c r="P10" s="3">
        <f t="shared" si="6"/>
        <v>0</v>
      </c>
    </row>
    <row r="11" spans="1:16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الصباحي'!$L$36*1000</f>
        <v>0</v>
      </c>
      <c r="E11" s="3">
        <f>[5]المبيعات!$F$35</f>
        <v>0</v>
      </c>
      <c r="F11" s="3">
        <f t="shared" si="0"/>
        <v>0</v>
      </c>
      <c r="G11" s="3">
        <f t="shared" si="4"/>
        <v>0</v>
      </c>
      <c r="H11" s="3">
        <f>'[5]التمام الصباحي'!$R$36*1000</f>
        <v>0</v>
      </c>
      <c r="I11" s="3">
        <f>[5]المبيعات!$I$35</f>
        <v>0</v>
      </c>
      <c r="J11" s="3">
        <f t="shared" si="1"/>
        <v>0</v>
      </c>
      <c r="K11" s="3">
        <f t="shared" si="5"/>
        <v>0</v>
      </c>
      <c r="L11" s="8">
        <f t="shared" si="2"/>
        <v>0</v>
      </c>
      <c r="M11" s="8">
        <f t="shared" si="2"/>
        <v>0</v>
      </c>
      <c r="N11" s="3">
        <f t="shared" si="3"/>
        <v>0</v>
      </c>
      <c r="O11" s="8">
        <f>[5]المبيعات!$P$35</f>
        <v>0</v>
      </c>
      <c r="P11" s="3">
        <f t="shared" si="6"/>
        <v>0</v>
      </c>
    </row>
    <row r="12" spans="1:16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الصباحي'!$L$36*1000</f>
        <v>0</v>
      </c>
      <c r="E12" s="3">
        <f>[6]المبيعات!$F$35</f>
        <v>0</v>
      </c>
      <c r="F12" s="3">
        <f t="shared" si="0"/>
        <v>0</v>
      </c>
      <c r="G12" s="3">
        <f t="shared" si="4"/>
        <v>0</v>
      </c>
      <c r="H12" s="3">
        <f>'[6]التمام الصباحي'!$R$36*1000</f>
        <v>0</v>
      </c>
      <c r="I12" s="3">
        <f>[6]المبيعات!$I$35</f>
        <v>0</v>
      </c>
      <c r="J12" s="3">
        <f t="shared" si="1"/>
        <v>0</v>
      </c>
      <c r="K12" s="3">
        <f t="shared" si="5"/>
        <v>0</v>
      </c>
      <c r="L12" s="8">
        <f t="shared" si="2"/>
        <v>0</v>
      </c>
      <c r="M12" s="8">
        <f t="shared" si="2"/>
        <v>0</v>
      </c>
      <c r="N12" s="3">
        <f t="shared" si="3"/>
        <v>0</v>
      </c>
      <c r="O12" s="8">
        <f>[6]المبيعات!$P$35</f>
        <v>0</v>
      </c>
      <c r="P12" s="3">
        <f t="shared" si="6"/>
        <v>0</v>
      </c>
    </row>
    <row r="13" spans="1:16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الصباحي'!$L$36*1000</f>
        <v>0</v>
      </c>
      <c r="E13" s="3">
        <f>[7]المبيعات!$F$35</f>
        <v>0</v>
      </c>
      <c r="F13" s="3">
        <f t="shared" si="0"/>
        <v>0</v>
      </c>
      <c r="G13" s="3">
        <f t="shared" si="4"/>
        <v>0</v>
      </c>
      <c r="H13" s="3">
        <f>'[7]التمام الصباحي'!$R$36*1000</f>
        <v>0</v>
      </c>
      <c r="I13" s="3">
        <f>[7]المبيعات!$I$35</f>
        <v>0</v>
      </c>
      <c r="J13" s="3">
        <f t="shared" si="1"/>
        <v>0</v>
      </c>
      <c r="K13" s="3">
        <f t="shared" si="5"/>
        <v>0</v>
      </c>
      <c r="L13" s="8">
        <f t="shared" si="2"/>
        <v>0</v>
      </c>
      <c r="M13" s="8">
        <f t="shared" si="2"/>
        <v>0</v>
      </c>
      <c r="N13" s="3">
        <f t="shared" si="3"/>
        <v>0</v>
      </c>
      <c r="O13" s="8">
        <f>[7]المبيعات!$P$35</f>
        <v>0</v>
      </c>
      <c r="P13" s="3">
        <f t="shared" si="6"/>
        <v>0</v>
      </c>
    </row>
    <row r="14" spans="1:16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الصباحي'!$L$36*1000</f>
        <v>0</v>
      </c>
      <c r="E14" s="3">
        <f>[8]المبيعات!$F$35</f>
        <v>0</v>
      </c>
      <c r="F14" s="3">
        <f t="shared" si="0"/>
        <v>0</v>
      </c>
      <c r="G14" s="3">
        <f t="shared" si="4"/>
        <v>0</v>
      </c>
      <c r="H14" s="3">
        <f>'[8]التمام الصباحي'!$R$36*1000</f>
        <v>0</v>
      </c>
      <c r="I14" s="3">
        <f>[8]المبيعات!$I$35</f>
        <v>0</v>
      </c>
      <c r="J14" s="3">
        <f t="shared" si="1"/>
        <v>0</v>
      </c>
      <c r="K14" s="3">
        <f t="shared" si="5"/>
        <v>0</v>
      </c>
      <c r="L14" s="8">
        <f t="shared" si="2"/>
        <v>0</v>
      </c>
      <c r="M14" s="8">
        <f t="shared" si="2"/>
        <v>0</v>
      </c>
      <c r="N14" s="3">
        <f t="shared" si="3"/>
        <v>0</v>
      </c>
      <c r="O14" s="8">
        <f>[8]المبيعات!$P$35</f>
        <v>0</v>
      </c>
      <c r="P14" s="3">
        <f t="shared" si="6"/>
        <v>0</v>
      </c>
    </row>
    <row r="15" spans="1:16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الصباحي'!$L$36*1000</f>
        <v>0</v>
      </c>
      <c r="E15" s="3">
        <f>[9]المبيعات!$F$35</f>
        <v>0</v>
      </c>
      <c r="F15" s="3">
        <f t="shared" si="0"/>
        <v>0</v>
      </c>
      <c r="G15" s="3">
        <f t="shared" si="4"/>
        <v>0</v>
      </c>
      <c r="H15" s="3">
        <f>'[9]التمام الصباحي'!$R$36*1000</f>
        <v>0</v>
      </c>
      <c r="I15" s="3">
        <f>[9]المبيعات!$I$35</f>
        <v>0</v>
      </c>
      <c r="J15" s="3">
        <f t="shared" si="1"/>
        <v>0</v>
      </c>
      <c r="K15" s="3">
        <f t="shared" si="5"/>
        <v>0</v>
      </c>
      <c r="L15" s="8">
        <f t="shared" si="2"/>
        <v>0</v>
      </c>
      <c r="M15" s="8">
        <f t="shared" si="2"/>
        <v>0</v>
      </c>
      <c r="N15" s="3">
        <f t="shared" si="3"/>
        <v>0</v>
      </c>
      <c r="O15" s="8">
        <f>[9]المبيعات!$P$35</f>
        <v>0</v>
      </c>
      <c r="P15" s="3">
        <f t="shared" si="6"/>
        <v>0</v>
      </c>
    </row>
    <row r="16" spans="1:16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الصباحي'!$L$36*1000</f>
        <v>0</v>
      </c>
      <c r="E16" s="3">
        <f>[10]المبيعات!$F$35</f>
        <v>0</v>
      </c>
      <c r="F16" s="3">
        <f t="shared" si="0"/>
        <v>0</v>
      </c>
      <c r="G16" s="3">
        <f t="shared" si="4"/>
        <v>0</v>
      </c>
      <c r="H16" s="3">
        <f>'[10]التمام الصباحي'!$R$36*1000</f>
        <v>0</v>
      </c>
      <c r="I16" s="3">
        <f>[10]المبيعات!$I$35</f>
        <v>0</v>
      </c>
      <c r="J16" s="3">
        <f t="shared" si="1"/>
        <v>0</v>
      </c>
      <c r="K16" s="3">
        <f t="shared" si="5"/>
        <v>0</v>
      </c>
      <c r="L16" s="8">
        <f t="shared" si="2"/>
        <v>0</v>
      </c>
      <c r="M16" s="8">
        <f t="shared" si="2"/>
        <v>0</v>
      </c>
      <c r="N16" s="3">
        <f t="shared" si="3"/>
        <v>0</v>
      </c>
      <c r="O16" s="8">
        <f>[10]المبيعات!$P$35</f>
        <v>0</v>
      </c>
      <c r="P16" s="3">
        <f t="shared" si="6"/>
        <v>0</v>
      </c>
    </row>
    <row r="17" spans="1:16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الصباحي'!$L$36*1000</f>
        <v>0</v>
      </c>
      <c r="E17" s="3">
        <f>[11]المبيعات!$F$35</f>
        <v>0</v>
      </c>
      <c r="F17" s="3">
        <f t="shared" si="0"/>
        <v>0</v>
      </c>
      <c r="G17" s="3">
        <f t="shared" si="4"/>
        <v>0</v>
      </c>
      <c r="H17" s="3">
        <f>'[11]التمام الصباحي'!$R$36*1000</f>
        <v>0</v>
      </c>
      <c r="I17" s="3">
        <f>[11]المبيعات!$I$35</f>
        <v>0</v>
      </c>
      <c r="J17" s="3">
        <f t="shared" si="1"/>
        <v>0</v>
      </c>
      <c r="K17" s="3">
        <f t="shared" si="5"/>
        <v>0</v>
      </c>
      <c r="L17" s="8">
        <f t="shared" si="2"/>
        <v>0</v>
      </c>
      <c r="M17" s="8">
        <f t="shared" si="2"/>
        <v>0</v>
      </c>
      <c r="N17" s="3">
        <f t="shared" si="3"/>
        <v>0</v>
      </c>
      <c r="O17" s="8">
        <f>[11]المبيعات!$P$35</f>
        <v>0</v>
      </c>
      <c r="P17" s="3">
        <f t="shared" si="6"/>
        <v>0</v>
      </c>
    </row>
    <row r="18" spans="1:16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الصباحي'!$L$36*1000</f>
        <v>0</v>
      </c>
      <c r="E18" s="3">
        <f>[12]المبيعات!$F$35</f>
        <v>0</v>
      </c>
      <c r="F18" s="3">
        <f t="shared" si="0"/>
        <v>0</v>
      </c>
      <c r="G18" s="3">
        <f t="shared" si="4"/>
        <v>0</v>
      </c>
      <c r="H18" s="3">
        <f>'[12]التمام الصباحي'!$R$36*1000</f>
        <v>0</v>
      </c>
      <c r="I18" s="3">
        <f>[12]المبيعات!$I$35</f>
        <v>0</v>
      </c>
      <c r="J18" s="3">
        <f t="shared" si="1"/>
        <v>0</v>
      </c>
      <c r="K18" s="3">
        <f t="shared" si="5"/>
        <v>0</v>
      </c>
      <c r="L18" s="8">
        <f t="shared" si="2"/>
        <v>0</v>
      </c>
      <c r="M18" s="8">
        <f t="shared" si="2"/>
        <v>0</v>
      </c>
      <c r="N18" s="3">
        <f t="shared" si="3"/>
        <v>0</v>
      </c>
      <c r="O18" s="8">
        <f>[12]المبيعات!$P$35</f>
        <v>0</v>
      </c>
      <c r="P18" s="3">
        <f t="shared" si="6"/>
        <v>0</v>
      </c>
    </row>
    <row r="19" spans="1:16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الصباحي'!$L$36*1000</f>
        <v>0</v>
      </c>
      <c r="E19" s="3">
        <f>[13]المبيعات!$F$35</f>
        <v>0</v>
      </c>
      <c r="F19" s="3">
        <f t="shared" si="0"/>
        <v>0</v>
      </c>
      <c r="G19" s="3">
        <f t="shared" si="4"/>
        <v>0</v>
      </c>
      <c r="H19" s="3">
        <f>'[13]التمام الصباحي'!$R$36*1000</f>
        <v>0</v>
      </c>
      <c r="I19" s="3">
        <f>[13]المبيعات!$I$35</f>
        <v>0</v>
      </c>
      <c r="J19" s="3">
        <f t="shared" si="1"/>
        <v>0</v>
      </c>
      <c r="K19" s="3">
        <f t="shared" si="5"/>
        <v>0</v>
      </c>
      <c r="L19" s="8">
        <f t="shared" si="2"/>
        <v>0</v>
      </c>
      <c r="M19" s="8">
        <f t="shared" si="2"/>
        <v>0</v>
      </c>
      <c r="N19" s="3">
        <f t="shared" si="3"/>
        <v>0</v>
      </c>
      <c r="O19" s="8">
        <f>[13]المبيعات!$P$35</f>
        <v>0</v>
      </c>
      <c r="P19" s="3">
        <f t="shared" si="6"/>
        <v>0</v>
      </c>
    </row>
    <row r="20" spans="1:16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الصباحي'!$L$36*1000</f>
        <v>0</v>
      </c>
      <c r="E20" s="3">
        <f>[14]المبيعات!$F$35</f>
        <v>0</v>
      </c>
      <c r="F20" s="3">
        <f t="shared" si="0"/>
        <v>0</v>
      </c>
      <c r="G20" s="3">
        <f t="shared" si="4"/>
        <v>0</v>
      </c>
      <c r="H20" s="3">
        <f>'[14]التمام الصباحي'!$R$36*1000</f>
        <v>0</v>
      </c>
      <c r="I20" s="3">
        <f>[14]المبيعات!$I$35</f>
        <v>0</v>
      </c>
      <c r="J20" s="3">
        <f t="shared" si="1"/>
        <v>0</v>
      </c>
      <c r="K20" s="3">
        <f t="shared" si="5"/>
        <v>0</v>
      </c>
      <c r="L20" s="8">
        <f t="shared" si="2"/>
        <v>0</v>
      </c>
      <c r="M20" s="8">
        <f t="shared" si="2"/>
        <v>0</v>
      </c>
      <c r="N20" s="3">
        <f t="shared" si="3"/>
        <v>0</v>
      </c>
      <c r="O20" s="8">
        <f>[14]المبيعات!$P$35</f>
        <v>0</v>
      </c>
      <c r="P20" s="3">
        <f t="shared" si="6"/>
        <v>0</v>
      </c>
    </row>
    <row r="21" spans="1:16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الصباحي'!$L$36*1000</f>
        <v>0</v>
      </c>
      <c r="E21" s="3">
        <f>[15]المبيعات!$F$35</f>
        <v>0</v>
      </c>
      <c r="F21" s="3">
        <f t="shared" si="0"/>
        <v>0</v>
      </c>
      <c r="G21" s="3">
        <f t="shared" si="4"/>
        <v>0</v>
      </c>
      <c r="H21" s="3">
        <f>'[15]التمام الصباحي'!$R$36*1000</f>
        <v>0</v>
      </c>
      <c r="I21" s="3">
        <f>[15]المبيعات!$I$35</f>
        <v>0</v>
      </c>
      <c r="J21" s="3">
        <f t="shared" si="1"/>
        <v>0</v>
      </c>
      <c r="K21" s="3">
        <f t="shared" si="5"/>
        <v>0</v>
      </c>
      <c r="L21" s="8">
        <f t="shared" si="2"/>
        <v>0</v>
      </c>
      <c r="M21" s="8">
        <f t="shared" si="2"/>
        <v>0</v>
      </c>
      <c r="N21" s="3">
        <f t="shared" si="3"/>
        <v>0</v>
      </c>
      <c r="O21" s="8">
        <f>[15]المبيعات!$P$35</f>
        <v>0</v>
      </c>
      <c r="P21" s="3">
        <f t="shared" si="6"/>
        <v>0</v>
      </c>
    </row>
    <row r="22" spans="1:16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الصباحي'!$L$36*1000</f>
        <v>0</v>
      </c>
      <c r="E22" s="3">
        <f>[16]المبيعات!$F$35</f>
        <v>0</v>
      </c>
      <c r="F22" s="3">
        <f t="shared" si="0"/>
        <v>0</v>
      </c>
      <c r="G22" s="3">
        <f t="shared" si="4"/>
        <v>0</v>
      </c>
      <c r="H22" s="3">
        <f>'[16]التمام الصباحي'!$R$36*1000</f>
        <v>0</v>
      </c>
      <c r="I22" s="3">
        <f>[16]المبيعات!$I$35</f>
        <v>0</v>
      </c>
      <c r="J22" s="3">
        <f t="shared" si="1"/>
        <v>0</v>
      </c>
      <c r="K22" s="3">
        <f t="shared" si="5"/>
        <v>0</v>
      </c>
      <c r="L22" s="8">
        <f t="shared" si="2"/>
        <v>0</v>
      </c>
      <c r="M22" s="8">
        <f t="shared" si="2"/>
        <v>0</v>
      </c>
      <c r="N22" s="3">
        <f t="shared" si="3"/>
        <v>0</v>
      </c>
      <c r="O22" s="8">
        <f>[16]المبيعات!$P$35</f>
        <v>0</v>
      </c>
      <c r="P22" s="3">
        <f t="shared" si="6"/>
        <v>0</v>
      </c>
    </row>
    <row r="23" spans="1:16" ht="15.75" thickBot="1" x14ac:dyDescent="0.25">
      <c r="A23" s="5">
        <v>16</v>
      </c>
      <c r="B23" s="6">
        <v>43724</v>
      </c>
      <c r="C23" s="6" t="s">
        <v>17</v>
      </c>
      <c r="D23" s="3">
        <f>'[7]التمام الصباحي'!$L$36*1000</f>
        <v>0</v>
      </c>
      <c r="E23" s="3">
        <f>[17]المبيعات!$F$35</f>
        <v>0</v>
      </c>
      <c r="F23" s="3">
        <f t="shared" si="0"/>
        <v>0</v>
      </c>
      <c r="G23" s="3">
        <f t="shared" si="4"/>
        <v>0</v>
      </c>
      <c r="H23" s="3">
        <f>'[17]التمام الصباحي'!$R$36*1000</f>
        <v>0</v>
      </c>
      <c r="I23" s="3">
        <f>[17]المبيعات!$I$35</f>
        <v>0</v>
      </c>
      <c r="J23" s="3">
        <f t="shared" si="1"/>
        <v>0</v>
      </c>
      <c r="K23" s="3">
        <f t="shared" si="5"/>
        <v>0</v>
      </c>
      <c r="L23" s="8">
        <f t="shared" si="2"/>
        <v>0</v>
      </c>
      <c r="M23" s="8">
        <f t="shared" si="2"/>
        <v>0</v>
      </c>
      <c r="N23" s="3">
        <f t="shared" si="3"/>
        <v>0</v>
      </c>
      <c r="O23" s="8">
        <f>[17]المبيعات!$P$35</f>
        <v>0</v>
      </c>
      <c r="P23" s="3">
        <f t="shared" si="6"/>
        <v>0</v>
      </c>
    </row>
    <row r="24" spans="1:16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الصباحي'!$L$36*1000</f>
        <v>0</v>
      </c>
      <c r="E24" s="3">
        <f>[18]المبيعات!$F$35</f>
        <v>0</v>
      </c>
      <c r="F24" s="3">
        <f>E24*6.75</f>
        <v>0</v>
      </c>
      <c r="G24" s="3">
        <f t="shared" si="4"/>
        <v>0</v>
      </c>
      <c r="H24" s="3">
        <f>'[18]التمام الصباحي'!$R$36*1000</f>
        <v>0</v>
      </c>
      <c r="I24" s="3">
        <f>[18]المبيعات!$I$35</f>
        <v>0</v>
      </c>
      <c r="J24" s="3">
        <f>I24*7.75</f>
        <v>0</v>
      </c>
      <c r="K24" s="3">
        <f t="shared" si="5"/>
        <v>0</v>
      </c>
      <c r="L24" s="8">
        <f t="shared" si="2"/>
        <v>0</v>
      </c>
      <c r="M24" s="8">
        <f t="shared" si="2"/>
        <v>0</v>
      </c>
      <c r="N24" s="3">
        <f t="shared" si="3"/>
        <v>0</v>
      </c>
      <c r="O24" s="8">
        <f>[18]المبيعات!$P$35</f>
        <v>0</v>
      </c>
      <c r="P24" s="3">
        <f t="shared" si="6"/>
        <v>0</v>
      </c>
    </row>
    <row r="25" spans="1:16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الصباحي'!$L$36*1000</f>
        <v>0</v>
      </c>
      <c r="E25" s="3">
        <f>[19]المبيعات!$F$35</f>
        <v>0</v>
      </c>
      <c r="F25" s="3">
        <f t="shared" ref="F25:F38" si="7">E25*6.75</f>
        <v>0</v>
      </c>
      <c r="G25" s="3">
        <f t="shared" si="4"/>
        <v>0</v>
      </c>
      <c r="H25" s="3">
        <f>'[19]التمام الصباحي'!$R$36*1000</f>
        <v>0</v>
      </c>
      <c r="I25" s="3">
        <f>[19]المبيعات!$I$35</f>
        <v>0</v>
      </c>
      <c r="J25" s="3">
        <f t="shared" ref="J25:J38" si="8">I25*7.75</f>
        <v>0</v>
      </c>
      <c r="K25" s="3">
        <f t="shared" si="5"/>
        <v>0</v>
      </c>
      <c r="L25" s="8">
        <f t="shared" si="2"/>
        <v>0</v>
      </c>
      <c r="M25" s="8">
        <f t="shared" si="2"/>
        <v>0</v>
      </c>
      <c r="N25" s="3">
        <f t="shared" si="3"/>
        <v>0</v>
      </c>
      <c r="O25" s="8">
        <f>[19]المبيعات!$P$35</f>
        <v>0</v>
      </c>
      <c r="P25" s="3">
        <f t="shared" si="6"/>
        <v>0</v>
      </c>
    </row>
    <row r="26" spans="1:16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الصباحي'!$L$36*1000</f>
        <v>0</v>
      </c>
      <c r="E26" s="3">
        <f>[20]المبيعات!$F$35</f>
        <v>0</v>
      </c>
      <c r="F26" s="3">
        <f t="shared" si="7"/>
        <v>0</v>
      </c>
      <c r="G26" s="3">
        <f t="shared" si="4"/>
        <v>0</v>
      </c>
      <c r="H26" s="3">
        <f>'[20]التمام الصباحي'!$R$36*1000</f>
        <v>0</v>
      </c>
      <c r="I26" s="3">
        <f>[20]المبيعات!$I$35</f>
        <v>0</v>
      </c>
      <c r="J26" s="3">
        <f t="shared" si="8"/>
        <v>0</v>
      </c>
      <c r="K26" s="3">
        <f t="shared" si="5"/>
        <v>0</v>
      </c>
      <c r="L26" s="8">
        <f t="shared" si="2"/>
        <v>0</v>
      </c>
      <c r="M26" s="8">
        <f t="shared" si="2"/>
        <v>0</v>
      </c>
      <c r="N26" s="3">
        <f t="shared" si="3"/>
        <v>0</v>
      </c>
      <c r="O26" s="8">
        <f>[20]المبيعات!$P$35</f>
        <v>0</v>
      </c>
      <c r="P26" s="3">
        <f t="shared" si="6"/>
        <v>0</v>
      </c>
    </row>
    <row r="27" spans="1:16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الصباحي'!$L$36*1000</f>
        <v>0</v>
      </c>
      <c r="E27" s="3">
        <f>[21]المبيعات!$F$35</f>
        <v>0</v>
      </c>
      <c r="F27" s="3">
        <f t="shared" si="7"/>
        <v>0</v>
      </c>
      <c r="G27" s="3">
        <f t="shared" si="4"/>
        <v>0</v>
      </c>
      <c r="H27" s="3">
        <f>'[21]التمام الصباحي'!$R$36*1000</f>
        <v>0</v>
      </c>
      <c r="I27" s="3">
        <f>[21]المبيعات!$I$35</f>
        <v>0</v>
      </c>
      <c r="J27" s="3">
        <f t="shared" si="8"/>
        <v>0</v>
      </c>
      <c r="K27" s="3">
        <f t="shared" si="5"/>
        <v>0</v>
      </c>
      <c r="L27" s="8">
        <f t="shared" si="2"/>
        <v>0</v>
      </c>
      <c r="M27" s="8">
        <f t="shared" si="2"/>
        <v>0</v>
      </c>
      <c r="N27" s="3">
        <f t="shared" si="3"/>
        <v>0</v>
      </c>
      <c r="O27" s="8">
        <f>[21]المبيعات!$P$35</f>
        <v>0</v>
      </c>
      <c r="P27" s="3">
        <f t="shared" si="6"/>
        <v>0</v>
      </c>
    </row>
    <row r="28" spans="1:16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الصباحي'!$L$36*1000</f>
        <v>0</v>
      </c>
      <c r="E28" s="3">
        <f>[22]المبيعات!$F$35</f>
        <v>0</v>
      </c>
      <c r="F28" s="3">
        <f t="shared" si="7"/>
        <v>0</v>
      </c>
      <c r="G28" s="3">
        <f t="shared" si="4"/>
        <v>0</v>
      </c>
      <c r="H28" s="3">
        <f>'[22]التمام الصباحي'!$R$36*1000</f>
        <v>0</v>
      </c>
      <c r="I28" s="3">
        <f>[22]المبيعات!$I$35</f>
        <v>0</v>
      </c>
      <c r="J28" s="3">
        <f t="shared" si="8"/>
        <v>0</v>
      </c>
      <c r="K28" s="3">
        <f t="shared" si="5"/>
        <v>0</v>
      </c>
      <c r="L28" s="8">
        <f t="shared" si="2"/>
        <v>0</v>
      </c>
      <c r="M28" s="8">
        <f t="shared" si="2"/>
        <v>0</v>
      </c>
      <c r="N28" s="3">
        <f t="shared" si="3"/>
        <v>0</v>
      </c>
      <c r="O28" s="8">
        <f>[22]المبيعات!$P$35</f>
        <v>0</v>
      </c>
      <c r="P28" s="3">
        <f t="shared" si="6"/>
        <v>0</v>
      </c>
    </row>
    <row r="29" spans="1:16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الصباحي'!$L$36*1000</f>
        <v>0</v>
      </c>
      <c r="E29" s="3">
        <f>[23]المبيعات!$F$35</f>
        <v>0</v>
      </c>
      <c r="F29" s="3">
        <f t="shared" si="7"/>
        <v>0</v>
      </c>
      <c r="G29" s="3">
        <f t="shared" si="4"/>
        <v>0</v>
      </c>
      <c r="H29" s="3">
        <f>'[23]التمام الصباحي'!$R$36*1000</f>
        <v>0</v>
      </c>
      <c r="I29" s="3">
        <f>[23]المبيعات!$I$35</f>
        <v>0</v>
      </c>
      <c r="J29" s="3">
        <f t="shared" si="8"/>
        <v>0</v>
      </c>
      <c r="K29" s="3">
        <f t="shared" si="5"/>
        <v>0</v>
      </c>
      <c r="L29" s="8">
        <f t="shared" si="2"/>
        <v>0</v>
      </c>
      <c r="M29" s="8">
        <f t="shared" si="2"/>
        <v>0</v>
      </c>
      <c r="N29" s="3">
        <f t="shared" si="3"/>
        <v>0</v>
      </c>
      <c r="O29" s="8">
        <f>[23]المبيعات!$P$35</f>
        <v>0</v>
      </c>
      <c r="P29" s="3">
        <f t="shared" si="6"/>
        <v>0</v>
      </c>
    </row>
    <row r="30" spans="1:16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الصباحي'!$L$36*1000</f>
        <v>0</v>
      </c>
      <c r="E30" s="3">
        <f>[24]المبيعات!$F$35</f>
        <v>0</v>
      </c>
      <c r="F30" s="3">
        <f t="shared" si="7"/>
        <v>0</v>
      </c>
      <c r="G30" s="3">
        <f t="shared" si="4"/>
        <v>0</v>
      </c>
      <c r="H30" s="3">
        <f>'[24]التمام الصباحي'!$R$36*1000</f>
        <v>0</v>
      </c>
      <c r="I30" s="3">
        <f>[24]المبيعات!$I$35</f>
        <v>0</v>
      </c>
      <c r="J30" s="3">
        <f t="shared" si="8"/>
        <v>0</v>
      </c>
      <c r="K30" s="3">
        <f t="shared" si="5"/>
        <v>0</v>
      </c>
      <c r="L30" s="8">
        <f t="shared" si="2"/>
        <v>0</v>
      </c>
      <c r="M30" s="8">
        <f t="shared" si="2"/>
        <v>0</v>
      </c>
      <c r="N30" s="3">
        <f t="shared" si="3"/>
        <v>0</v>
      </c>
      <c r="O30" s="8">
        <f>[24]المبيعات!$P$35</f>
        <v>0</v>
      </c>
      <c r="P30" s="3">
        <f t="shared" si="6"/>
        <v>0</v>
      </c>
    </row>
    <row r="31" spans="1:16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الصباحي'!$L$36*1000</f>
        <v>0</v>
      </c>
      <c r="E31" s="3">
        <f>[25]المبيعات!$F$35</f>
        <v>0</v>
      </c>
      <c r="F31" s="3">
        <f t="shared" si="7"/>
        <v>0</v>
      </c>
      <c r="G31" s="3">
        <f t="shared" si="4"/>
        <v>0</v>
      </c>
      <c r="H31" s="3">
        <f>'[25]التمام الصباحي'!$R$36*1000</f>
        <v>0</v>
      </c>
      <c r="I31" s="3">
        <f>[25]المبيعات!$I$35</f>
        <v>0</v>
      </c>
      <c r="J31" s="3">
        <f t="shared" si="8"/>
        <v>0</v>
      </c>
      <c r="K31" s="3">
        <f t="shared" si="5"/>
        <v>0</v>
      </c>
      <c r="L31" s="8">
        <f t="shared" si="2"/>
        <v>0</v>
      </c>
      <c r="M31" s="8">
        <f t="shared" si="2"/>
        <v>0</v>
      </c>
      <c r="N31" s="3">
        <f t="shared" si="3"/>
        <v>0</v>
      </c>
      <c r="O31" s="8">
        <f>[25]المبيعات!$P$35</f>
        <v>0</v>
      </c>
      <c r="P31" s="3">
        <f t="shared" si="6"/>
        <v>0</v>
      </c>
    </row>
    <row r="32" spans="1:16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الصباحي'!$L$36*1000</f>
        <v>0</v>
      </c>
      <c r="E32" s="3">
        <f>[26]المبيعات!$F$35</f>
        <v>0</v>
      </c>
      <c r="F32" s="3">
        <f t="shared" si="7"/>
        <v>0</v>
      </c>
      <c r="G32" s="3">
        <f t="shared" si="4"/>
        <v>0</v>
      </c>
      <c r="H32" s="3">
        <f>'[26]التمام الصباحي'!$R$36*1000</f>
        <v>0</v>
      </c>
      <c r="I32" s="3">
        <f>[26]المبيعات!$I$35</f>
        <v>0</v>
      </c>
      <c r="J32" s="3">
        <f t="shared" si="8"/>
        <v>0</v>
      </c>
      <c r="K32" s="3">
        <f t="shared" si="5"/>
        <v>0</v>
      </c>
      <c r="L32" s="8">
        <f t="shared" si="2"/>
        <v>0</v>
      </c>
      <c r="M32" s="8">
        <f t="shared" si="2"/>
        <v>0</v>
      </c>
      <c r="N32" s="3">
        <f t="shared" si="3"/>
        <v>0</v>
      </c>
      <c r="O32" s="8">
        <f>[26]المبيعات!$P$35</f>
        <v>0</v>
      </c>
      <c r="P32" s="3">
        <f t="shared" si="6"/>
        <v>0</v>
      </c>
    </row>
    <row r="33" spans="1:16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الصباحي'!$L$36*1000</f>
        <v>0</v>
      </c>
      <c r="E33" s="3">
        <f>[27]المبيعات!$F$35</f>
        <v>0</v>
      </c>
      <c r="F33" s="3">
        <f t="shared" si="7"/>
        <v>0</v>
      </c>
      <c r="G33" s="3">
        <f t="shared" si="4"/>
        <v>0</v>
      </c>
      <c r="H33" s="3">
        <f>'[27]التمام الصباحي'!$R$36*1000</f>
        <v>0</v>
      </c>
      <c r="I33" s="3">
        <f>[27]المبيعات!$I$35</f>
        <v>0</v>
      </c>
      <c r="J33" s="3">
        <f t="shared" si="8"/>
        <v>0</v>
      </c>
      <c r="K33" s="3">
        <f t="shared" si="5"/>
        <v>0</v>
      </c>
      <c r="L33" s="8">
        <f t="shared" si="2"/>
        <v>0</v>
      </c>
      <c r="M33" s="8">
        <f t="shared" si="2"/>
        <v>0</v>
      </c>
      <c r="N33" s="3">
        <f t="shared" si="3"/>
        <v>0</v>
      </c>
      <c r="O33" s="8">
        <f>[27]المبيعات!$P$35</f>
        <v>0</v>
      </c>
      <c r="P33" s="3">
        <f t="shared" si="6"/>
        <v>0</v>
      </c>
    </row>
    <row r="34" spans="1:16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الصباحي'!$L$36*1000</f>
        <v>0</v>
      </c>
      <c r="E34" s="3">
        <f>[28]المبيعات!$F$35</f>
        <v>0</v>
      </c>
      <c r="F34" s="3">
        <f t="shared" si="7"/>
        <v>0</v>
      </c>
      <c r="G34" s="3">
        <f t="shared" si="4"/>
        <v>0</v>
      </c>
      <c r="H34" s="3">
        <f>'[28]التمام الصباحي'!$R$36*1000</f>
        <v>0</v>
      </c>
      <c r="I34" s="3">
        <f>[28]المبيعات!$I$35</f>
        <v>0</v>
      </c>
      <c r="J34" s="3">
        <f t="shared" si="8"/>
        <v>0</v>
      </c>
      <c r="K34" s="3">
        <f t="shared" si="5"/>
        <v>0</v>
      </c>
      <c r="L34" s="8">
        <f t="shared" si="2"/>
        <v>0</v>
      </c>
      <c r="M34" s="8">
        <f t="shared" si="2"/>
        <v>0</v>
      </c>
      <c r="N34" s="3">
        <f t="shared" si="3"/>
        <v>0</v>
      </c>
      <c r="O34" s="8">
        <f>[28]المبيعات!$P$35</f>
        <v>0</v>
      </c>
      <c r="P34" s="3">
        <f t="shared" si="6"/>
        <v>0</v>
      </c>
    </row>
    <row r="35" spans="1:16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الصباحي'!$L$36*1000</f>
        <v>0</v>
      </c>
      <c r="E35" s="3">
        <f>[29]المبيعات!$F$35</f>
        <v>0</v>
      </c>
      <c r="F35" s="3">
        <f t="shared" si="7"/>
        <v>0</v>
      </c>
      <c r="G35" s="3">
        <f t="shared" si="4"/>
        <v>0</v>
      </c>
      <c r="H35" s="3">
        <f>'[29]التمام الصباحي'!$R$36*1000</f>
        <v>0</v>
      </c>
      <c r="I35" s="3">
        <f>[29]المبيعات!$I$35</f>
        <v>0</v>
      </c>
      <c r="J35" s="3">
        <f t="shared" si="8"/>
        <v>0</v>
      </c>
      <c r="K35" s="3">
        <f t="shared" si="5"/>
        <v>0</v>
      </c>
      <c r="L35" s="8">
        <f t="shared" si="2"/>
        <v>0</v>
      </c>
      <c r="M35" s="8">
        <f t="shared" si="2"/>
        <v>0</v>
      </c>
      <c r="N35" s="3">
        <f t="shared" si="3"/>
        <v>0</v>
      </c>
      <c r="O35" s="8">
        <f>[29]المبيعات!$P$35</f>
        <v>0</v>
      </c>
      <c r="P35" s="3">
        <f t="shared" si="6"/>
        <v>0</v>
      </c>
    </row>
    <row r="36" spans="1:16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الصباحي'!$L$36*1000</f>
        <v>0</v>
      </c>
      <c r="E36" s="3">
        <f>[30]المبيعات!$F$35</f>
        <v>0</v>
      </c>
      <c r="F36" s="3">
        <f t="shared" si="7"/>
        <v>0</v>
      </c>
      <c r="G36" s="3">
        <f t="shared" si="4"/>
        <v>0</v>
      </c>
      <c r="H36" s="3">
        <f>'[30]التمام الصباحي'!$R$36*1000</f>
        <v>0</v>
      </c>
      <c r="I36" s="3">
        <f>[30]المبيعات!$I$35</f>
        <v>0</v>
      </c>
      <c r="J36" s="3">
        <f t="shared" si="8"/>
        <v>0</v>
      </c>
      <c r="K36" s="3">
        <f t="shared" si="5"/>
        <v>0</v>
      </c>
      <c r="L36" s="8">
        <f t="shared" si="2"/>
        <v>0</v>
      </c>
      <c r="M36" s="8">
        <f t="shared" si="2"/>
        <v>0</v>
      </c>
      <c r="N36" s="3">
        <f t="shared" si="3"/>
        <v>0</v>
      </c>
      <c r="O36" s="8">
        <f>[30]المبيعات!$P$35</f>
        <v>0</v>
      </c>
      <c r="P36" s="3">
        <f t="shared" si="6"/>
        <v>0</v>
      </c>
    </row>
    <row r="37" spans="1:16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الصباحي'!$L$36*1000</f>
        <v>0</v>
      </c>
      <c r="E37" s="3">
        <f>[33]المبيعات!$F$35</f>
        <v>0</v>
      </c>
      <c r="F37" s="3">
        <f t="shared" si="7"/>
        <v>0</v>
      </c>
      <c r="G37" s="3">
        <f t="shared" si="4"/>
        <v>0</v>
      </c>
      <c r="H37" s="3">
        <f>'[33]التمام الصباحي'!$R$36*1000</f>
        <v>0</v>
      </c>
      <c r="I37" s="3">
        <f>[33]المبيعات!$I$35</f>
        <v>0</v>
      </c>
      <c r="J37" s="3">
        <f t="shared" si="8"/>
        <v>0</v>
      </c>
      <c r="K37" s="3">
        <f t="shared" si="5"/>
        <v>0</v>
      </c>
      <c r="L37" s="8">
        <f t="shared" si="2"/>
        <v>0</v>
      </c>
      <c r="M37" s="8">
        <f t="shared" si="2"/>
        <v>0</v>
      </c>
      <c r="N37" s="3">
        <f t="shared" si="3"/>
        <v>0</v>
      </c>
      <c r="O37" s="8">
        <f>[33]المبيعات!$P$35</f>
        <v>0</v>
      </c>
      <c r="P37" s="3">
        <f t="shared" si="6"/>
        <v>0</v>
      </c>
    </row>
    <row r="38" spans="1:16" ht="15.75" thickBot="1" x14ac:dyDescent="0.25">
      <c r="A38" s="5">
        <v>31</v>
      </c>
      <c r="B38" s="6"/>
      <c r="C38" s="6" t="s">
        <v>18</v>
      </c>
      <c r="D38" s="3">
        <f>'[32]التمام الصباحي'!$L$36*1000</f>
        <v>0</v>
      </c>
      <c r="E38" s="3">
        <f>[32]المبيعات!$F$35</f>
        <v>0</v>
      </c>
      <c r="F38" s="3">
        <f t="shared" si="7"/>
        <v>0</v>
      </c>
      <c r="G38" s="3">
        <f t="shared" si="4"/>
        <v>0</v>
      </c>
      <c r="H38" s="3">
        <f>'[32]التمام الصباحي'!$R$36*1000</f>
        <v>0</v>
      </c>
      <c r="I38" s="3">
        <f>[32]المبيعات!$I$35</f>
        <v>0</v>
      </c>
      <c r="J38" s="3">
        <f t="shared" si="8"/>
        <v>0</v>
      </c>
      <c r="K38" s="3">
        <f t="shared" si="5"/>
        <v>0</v>
      </c>
      <c r="L38" s="8">
        <f t="shared" si="2"/>
        <v>0</v>
      </c>
      <c r="M38" s="8">
        <f t="shared" si="2"/>
        <v>0</v>
      </c>
      <c r="N38" s="3">
        <f t="shared" si="3"/>
        <v>0</v>
      </c>
      <c r="O38" s="8">
        <f>[32]المبيعات!$P$35</f>
        <v>0</v>
      </c>
      <c r="P38" s="3">
        <f t="shared" si="6"/>
        <v>0</v>
      </c>
    </row>
    <row r="39" spans="1:16" ht="15.75" thickBot="1" x14ac:dyDescent="0.25">
      <c r="A39" s="99" t="s">
        <v>19</v>
      </c>
      <c r="B39" s="99"/>
      <c r="C39" s="99"/>
      <c r="D39" s="4">
        <f t="shared" ref="D39:P39" si="9">SUM(D8:D38)</f>
        <v>0</v>
      </c>
      <c r="E39" s="4">
        <f t="shared" si="9"/>
        <v>0</v>
      </c>
      <c r="F39" s="4">
        <f t="shared" si="9"/>
        <v>0</v>
      </c>
      <c r="G39" s="4">
        <f t="shared" si="9"/>
        <v>0</v>
      </c>
      <c r="H39" s="4">
        <f t="shared" si="9"/>
        <v>0</v>
      </c>
      <c r="I39" s="4">
        <f t="shared" si="9"/>
        <v>0</v>
      </c>
      <c r="J39" s="4">
        <f t="shared" si="9"/>
        <v>0</v>
      </c>
      <c r="K39" s="4">
        <f t="shared" si="9"/>
        <v>0</v>
      </c>
      <c r="L39" s="4">
        <f t="shared" si="9"/>
        <v>0</v>
      </c>
      <c r="M39" s="4">
        <f t="shared" si="9"/>
        <v>0</v>
      </c>
      <c r="N39" s="4">
        <f t="shared" si="9"/>
        <v>0</v>
      </c>
      <c r="O39" s="4">
        <f t="shared" si="9"/>
        <v>0</v>
      </c>
      <c r="P39" s="4">
        <f t="shared" si="9"/>
        <v>0</v>
      </c>
    </row>
    <row r="40" spans="1:16" hidden="1" x14ac:dyDescent="0.2"/>
    <row r="41" spans="1:16" ht="15.75" hidden="1" thickBot="1" x14ac:dyDescent="0.3">
      <c r="A41" s="105" t="s">
        <v>43</v>
      </c>
      <c r="B41" s="106"/>
      <c r="C41" s="107"/>
      <c r="D41" s="15">
        <f>D8+D9+D10+D11+D12+D13+D14</f>
        <v>0</v>
      </c>
      <c r="E41" s="15">
        <f>E8+E9+E10+E11+E12+E13+E14</f>
        <v>0</v>
      </c>
      <c r="F41" s="15">
        <f t="shared" ref="F41:P41" si="10">F8+F9+F10+F11+F12+F13+F14</f>
        <v>0</v>
      </c>
      <c r="G41" s="15">
        <f t="shared" si="10"/>
        <v>0</v>
      </c>
      <c r="H41" s="15">
        <f t="shared" si="10"/>
        <v>0</v>
      </c>
      <c r="I41" s="15">
        <f t="shared" si="10"/>
        <v>0</v>
      </c>
      <c r="J41" s="15">
        <f t="shared" si="10"/>
        <v>0</v>
      </c>
      <c r="K41" s="15">
        <f t="shared" si="10"/>
        <v>0</v>
      </c>
      <c r="L41" s="15">
        <f t="shared" si="10"/>
        <v>0</v>
      </c>
      <c r="M41" s="15">
        <f t="shared" si="10"/>
        <v>0</v>
      </c>
      <c r="N41" s="15">
        <f t="shared" si="10"/>
        <v>0</v>
      </c>
      <c r="O41" s="15">
        <f t="shared" si="10"/>
        <v>0</v>
      </c>
      <c r="P41" s="15">
        <f t="shared" si="10"/>
        <v>0</v>
      </c>
    </row>
    <row r="42" spans="1:16" ht="15.75" hidden="1" thickBot="1" x14ac:dyDescent="0.3">
      <c r="A42" s="103" t="s">
        <v>44</v>
      </c>
      <c r="B42" s="103"/>
      <c r="C42" s="103"/>
      <c r="D42" s="15">
        <f t="shared" ref="D42:P42" si="11">D15+D16+D17+D18+D19+D20+D21+D22</f>
        <v>0</v>
      </c>
      <c r="E42" s="15">
        <f t="shared" si="11"/>
        <v>0</v>
      </c>
      <c r="F42" s="15">
        <f t="shared" si="11"/>
        <v>0</v>
      </c>
      <c r="G42" s="15">
        <f t="shared" si="11"/>
        <v>0</v>
      </c>
      <c r="H42" s="15">
        <f t="shared" si="11"/>
        <v>0</v>
      </c>
      <c r="I42" s="15">
        <f t="shared" si="11"/>
        <v>0</v>
      </c>
      <c r="J42" s="15">
        <f t="shared" si="11"/>
        <v>0</v>
      </c>
      <c r="K42" s="15">
        <f t="shared" si="11"/>
        <v>0</v>
      </c>
      <c r="L42" s="15">
        <f t="shared" si="11"/>
        <v>0</v>
      </c>
      <c r="M42" s="15">
        <f t="shared" si="11"/>
        <v>0</v>
      </c>
      <c r="N42" s="15">
        <f t="shared" si="11"/>
        <v>0</v>
      </c>
      <c r="O42" s="15">
        <f t="shared" si="11"/>
        <v>0</v>
      </c>
      <c r="P42" s="15">
        <f t="shared" si="11"/>
        <v>0</v>
      </c>
    </row>
    <row r="43" spans="1:16" ht="15.75" hidden="1" thickBot="1" x14ac:dyDescent="0.3">
      <c r="A43" s="103" t="s">
        <v>45</v>
      </c>
      <c r="B43" s="103"/>
      <c r="C43" s="103"/>
      <c r="D43" s="15">
        <f>D23+D24+D25+D26+D27+D28+D29+D30</f>
        <v>0</v>
      </c>
      <c r="E43" s="15">
        <f t="shared" ref="E43:P43" si="12">E23+E24+E25+E26+E27+E28+E29+E30</f>
        <v>0</v>
      </c>
      <c r="F43" s="15">
        <f t="shared" si="12"/>
        <v>0</v>
      </c>
      <c r="G43" s="15">
        <f t="shared" si="12"/>
        <v>0</v>
      </c>
      <c r="H43" s="15">
        <f t="shared" si="12"/>
        <v>0</v>
      </c>
      <c r="I43" s="15">
        <f t="shared" si="12"/>
        <v>0</v>
      </c>
      <c r="J43" s="15">
        <f t="shared" si="12"/>
        <v>0</v>
      </c>
      <c r="K43" s="15">
        <f t="shared" si="12"/>
        <v>0</v>
      </c>
      <c r="L43" s="15">
        <f t="shared" si="12"/>
        <v>0</v>
      </c>
      <c r="M43" s="15">
        <f t="shared" si="12"/>
        <v>0</v>
      </c>
      <c r="N43" s="15">
        <f t="shared" si="12"/>
        <v>0</v>
      </c>
      <c r="O43" s="15">
        <f t="shared" si="12"/>
        <v>0</v>
      </c>
      <c r="P43" s="15">
        <f t="shared" si="12"/>
        <v>0</v>
      </c>
    </row>
    <row r="44" spans="1:16" ht="15.75" hidden="1" thickBot="1" x14ac:dyDescent="0.3">
      <c r="A44" s="103" t="s">
        <v>46</v>
      </c>
      <c r="B44" s="103"/>
      <c r="C44" s="103"/>
      <c r="D44" s="15">
        <f>D31+D32+D33+D34+D35+D36+D37+D38</f>
        <v>0</v>
      </c>
      <c r="E44" s="15">
        <f t="shared" ref="E44:P44" si="13">E31+E32+E33+E34+E35+E36+E37+E38</f>
        <v>0</v>
      </c>
      <c r="F44" s="15">
        <f t="shared" si="13"/>
        <v>0</v>
      </c>
      <c r="G44" s="15">
        <f t="shared" si="13"/>
        <v>0</v>
      </c>
      <c r="H44" s="15">
        <f t="shared" si="13"/>
        <v>0</v>
      </c>
      <c r="I44" s="15">
        <f t="shared" si="13"/>
        <v>0</v>
      </c>
      <c r="J44" s="15">
        <f t="shared" si="13"/>
        <v>0</v>
      </c>
      <c r="K44" s="15">
        <f t="shared" si="13"/>
        <v>0</v>
      </c>
      <c r="L44" s="15">
        <f t="shared" si="13"/>
        <v>0</v>
      </c>
      <c r="M44" s="15">
        <f t="shared" si="13"/>
        <v>0</v>
      </c>
      <c r="N44" s="15">
        <f t="shared" si="13"/>
        <v>0</v>
      </c>
      <c r="O44" s="15">
        <f t="shared" si="13"/>
        <v>0</v>
      </c>
      <c r="P44" s="15">
        <f t="shared" si="13"/>
        <v>0</v>
      </c>
    </row>
    <row r="46" spans="1:16" x14ac:dyDescent="0.2">
      <c r="E46" s="31"/>
      <c r="I46" s="31"/>
    </row>
    <row r="47" spans="1:16" ht="15" x14ac:dyDescent="0.25">
      <c r="E47" s="30"/>
      <c r="I47" s="30"/>
    </row>
  </sheetData>
  <mergeCells count="15">
    <mergeCell ref="N6:O6"/>
    <mergeCell ref="P6:P7"/>
    <mergeCell ref="A39:C39"/>
    <mergeCell ref="A41:C41"/>
    <mergeCell ref="G4:I4"/>
    <mergeCell ref="A6:A7"/>
    <mergeCell ref="B6:B7"/>
    <mergeCell ref="C6:C7"/>
    <mergeCell ref="D6:G6"/>
    <mergeCell ref="H6:K6"/>
    <mergeCell ref="A42:C42"/>
    <mergeCell ref="A43:C43"/>
    <mergeCell ref="A44:C44"/>
    <mergeCell ref="L6:L7"/>
    <mergeCell ref="M6:M7"/>
  </mergeCells>
  <conditionalFormatting sqref="P8:P38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7"/>
  <sheetViews>
    <sheetView rightToLeft="1" workbookViewId="0">
      <selection activeCell="D34" sqref="D34"/>
    </sheetView>
  </sheetViews>
  <sheetFormatPr defaultRowHeight="14.25" x14ac:dyDescent="0.2"/>
  <cols>
    <col min="1" max="1" width="3.375" customWidth="1"/>
    <col min="2" max="2" width="13.25" customWidth="1"/>
    <col min="4" max="4" width="11.75" customWidth="1"/>
    <col min="5" max="5" width="11.25" customWidth="1"/>
    <col min="6" max="6" width="9.625" customWidth="1"/>
    <col min="7" max="8" width="9" customWidth="1"/>
    <col min="10" max="15" width="9" customWidth="1"/>
    <col min="16" max="16" width="9" style="11" customWidth="1"/>
  </cols>
  <sheetData>
    <row r="4" spans="1:16" ht="23.25" x14ac:dyDescent="0.35">
      <c r="G4" s="135" t="s">
        <v>89</v>
      </c>
      <c r="H4" s="135"/>
      <c r="I4" s="135"/>
    </row>
    <row r="5" spans="1:16" ht="15" thickBot="1" x14ac:dyDescent="0.25"/>
    <row r="6" spans="1:16" ht="15.75" customHeight="1" thickBot="1" x14ac:dyDescent="0.25">
      <c r="A6" s="97" t="s">
        <v>0</v>
      </c>
      <c r="B6" s="97" t="s">
        <v>1</v>
      </c>
      <c r="C6" s="97" t="s">
        <v>11</v>
      </c>
      <c r="D6" s="141" t="s">
        <v>3</v>
      </c>
      <c r="E6" s="142"/>
      <c r="F6" s="142"/>
      <c r="G6" s="143"/>
      <c r="H6" s="138" t="s">
        <v>4</v>
      </c>
      <c r="I6" s="139"/>
      <c r="J6" s="139"/>
      <c r="K6" s="140"/>
      <c r="L6" s="136" t="s">
        <v>40</v>
      </c>
      <c r="M6" s="136" t="s">
        <v>41</v>
      </c>
      <c r="N6" s="133" t="s">
        <v>6</v>
      </c>
      <c r="O6" s="133"/>
      <c r="P6" s="134" t="s">
        <v>7</v>
      </c>
    </row>
    <row r="7" spans="1:16" ht="33" customHeight="1" thickBot="1" x14ac:dyDescent="0.25">
      <c r="A7" s="98"/>
      <c r="B7" s="98"/>
      <c r="C7" s="98"/>
      <c r="D7" s="83" t="s">
        <v>47</v>
      </c>
      <c r="E7" s="83" t="s">
        <v>49</v>
      </c>
      <c r="F7" s="83" t="s">
        <v>8</v>
      </c>
      <c r="G7" s="83" t="s">
        <v>9</v>
      </c>
      <c r="H7" s="83" t="s">
        <v>47</v>
      </c>
      <c r="I7" s="83" t="s">
        <v>49</v>
      </c>
      <c r="J7" s="83" t="s">
        <v>8</v>
      </c>
      <c r="K7" s="83" t="s">
        <v>9</v>
      </c>
      <c r="L7" s="137"/>
      <c r="M7" s="137"/>
      <c r="N7" s="83" t="s">
        <v>10</v>
      </c>
      <c r="O7" s="83" t="s">
        <v>50</v>
      </c>
      <c r="P7" s="134"/>
    </row>
    <row r="8" spans="1:16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الصباحي'!$L$37*1000</f>
        <v>0</v>
      </c>
      <c r="E8" s="3">
        <f>[2]المبيعات!$F$36</f>
        <v>0</v>
      </c>
      <c r="F8" s="3">
        <f t="shared" ref="F8:F23" si="0">E8*6.75</f>
        <v>0</v>
      </c>
      <c r="G8" s="3">
        <f>E8*0.33</f>
        <v>0</v>
      </c>
      <c r="H8" s="3">
        <f>'[2]التمام الصباحي'!$R$37*1000</f>
        <v>0</v>
      </c>
      <c r="I8" s="3">
        <f>[2]المبيعات!$I$36</f>
        <v>0</v>
      </c>
      <c r="J8" s="3">
        <f t="shared" ref="J8:J23" si="1">I8*7.75</f>
        <v>0</v>
      </c>
      <c r="K8" s="3">
        <f>I8*0.45</f>
        <v>0</v>
      </c>
      <c r="L8" s="8">
        <f t="shared" ref="L8:M38" si="2">F8+J8</f>
        <v>0</v>
      </c>
      <c r="M8" s="8">
        <f t="shared" si="2"/>
        <v>0</v>
      </c>
      <c r="N8" s="3">
        <f t="shared" ref="N8:N38" si="3">(F8+J8)/100</f>
        <v>0</v>
      </c>
      <c r="O8" s="8">
        <f>[2]المبيعات!$P$36</f>
        <v>0</v>
      </c>
      <c r="P8" s="3">
        <f>O8-N8</f>
        <v>0</v>
      </c>
    </row>
    <row r="9" spans="1:16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الصباحي'!$L$37*1000</f>
        <v>0</v>
      </c>
      <c r="E9" s="3">
        <f>[3]المبيعات!$F$36</f>
        <v>0</v>
      </c>
      <c r="F9" s="3">
        <f t="shared" si="0"/>
        <v>0</v>
      </c>
      <c r="G9" s="3">
        <f t="shared" ref="G9:G38" si="4">E9*0.33</f>
        <v>0</v>
      </c>
      <c r="H9" s="3">
        <f>'[3]التمام الصباحي'!$R$37*1000</f>
        <v>0</v>
      </c>
      <c r="I9" s="3">
        <f>[3]المبيعات!$I$36</f>
        <v>0</v>
      </c>
      <c r="J9" s="3">
        <f t="shared" si="1"/>
        <v>0</v>
      </c>
      <c r="K9" s="3">
        <f t="shared" ref="K9:K38" si="5">I9*0.45</f>
        <v>0</v>
      </c>
      <c r="L9" s="8">
        <f t="shared" si="2"/>
        <v>0</v>
      </c>
      <c r="M9" s="8">
        <f t="shared" si="2"/>
        <v>0</v>
      </c>
      <c r="N9" s="3">
        <f t="shared" si="3"/>
        <v>0</v>
      </c>
      <c r="O9" s="8">
        <f>[3]المبيعات!$P$36</f>
        <v>0</v>
      </c>
      <c r="P9" s="3">
        <f t="shared" ref="P9:P38" si="6">O9-N9</f>
        <v>0</v>
      </c>
    </row>
    <row r="10" spans="1:16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الصباحي'!$L$37*1000</f>
        <v>0</v>
      </c>
      <c r="E10" s="3">
        <f>[4]المبيعات!$F$36</f>
        <v>0</v>
      </c>
      <c r="F10" s="3">
        <f t="shared" si="0"/>
        <v>0</v>
      </c>
      <c r="G10" s="3">
        <f t="shared" si="4"/>
        <v>0</v>
      </c>
      <c r="H10" s="3">
        <f>'[4]التمام الصباحي'!$R$37*1000</f>
        <v>0</v>
      </c>
      <c r="I10" s="3">
        <f>[4]المبيعات!$I$36</f>
        <v>0</v>
      </c>
      <c r="J10" s="3">
        <f t="shared" si="1"/>
        <v>0</v>
      </c>
      <c r="K10" s="3">
        <f t="shared" si="5"/>
        <v>0</v>
      </c>
      <c r="L10" s="8">
        <f t="shared" si="2"/>
        <v>0</v>
      </c>
      <c r="M10" s="8">
        <f t="shared" si="2"/>
        <v>0</v>
      </c>
      <c r="N10" s="3">
        <f t="shared" si="3"/>
        <v>0</v>
      </c>
      <c r="O10" s="8">
        <f>[4]المبيعات!$P$36</f>
        <v>0</v>
      </c>
      <c r="P10" s="3">
        <f t="shared" si="6"/>
        <v>0</v>
      </c>
    </row>
    <row r="11" spans="1:16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الصباحي'!$L$37*1000</f>
        <v>0</v>
      </c>
      <c r="E11" s="3">
        <f>[5]المبيعات!$F$36</f>
        <v>0</v>
      </c>
      <c r="F11" s="3">
        <f t="shared" si="0"/>
        <v>0</v>
      </c>
      <c r="G11" s="3">
        <f t="shared" si="4"/>
        <v>0</v>
      </c>
      <c r="H11" s="3">
        <f>'[5]التمام الصباحي'!$R$37*1000</f>
        <v>0</v>
      </c>
      <c r="I11" s="3">
        <f>[5]المبيعات!$I$36</f>
        <v>0</v>
      </c>
      <c r="J11" s="3">
        <f t="shared" si="1"/>
        <v>0</v>
      </c>
      <c r="K11" s="3">
        <f t="shared" si="5"/>
        <v>0</v>
      </c>
      <c r="L11" s="8">
        <f t="shared" si="2"/>
        <v>0</v>
      </c>
      <c r="M11" s="8">
        <f t="shared" si="2"/>
        <v>0</v>
      </c>
      <c r="N11" s="3">
        <f t="shared" si="3"/>
        <v>0</v>
      </c>
      <c r="O11" s="8">
        <f>[5]المبيعات!$P$36</f>
        <v>0</v>
      </c>
      <c r="P11" s="3">
        <f t="shared" si="6"/>
        <v>0</v>
      </c>
    </row>
    <row r="12" spans="1:16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الصباحي'!$L$37*1000</f>
        <v>0</v>
      </c>
      <c r="E12" s="3">
        <f>[6]المبيعات!$F$36</f>
        <v>0</v>
      </c>
      <c r="F12" s="3">
        <f t="shared" si="0"/>
        <v>0</v>
      </c>
      <c r="G12" s="3">
        <f t="shared" si="4"/>
        <v>0</v>
      </c>
      <c r="H12" s="3">
        <f>'[6]التمام الصباحي'!$R$37*1000</f>
        <v>0</v>
      </c>
      <c r="I12" s="3">
        <f>[6]المبيعات!$I$36</f>
        <v>0</v>
      </c>
      <c r="J12" s="3">
        <f t="shared" si="1"/>
        <v>0</v>
      </c>
      <c r="K12" s="3">
        <f t="shared" si="5"/>
        <v>0</v>
      </c>
      <c r="L12" s="8">
        <f t="shared" si="2"/>
        <v>0</v>
      </c>
      <c r="M12" s="8">
        <f t="shared" si="2"/>
        <v>0</v>
      </c>
      <c r="N12" s="3">
        <f t="shared" si="3"/>
        <v>0</v>
      </c>
      <c r="O12" s="8">
        <f>[6]المبيعات!$P$36</f>
        <v>0</v>
      </c>
      <c r="P12" s="3">
        <f t="shared" si="6"/>
        <v>0</v>
      </c>
    </row>
    <row r="13" spans="1:16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الصباحي'!$L$37*1000</f>
        <v>0</v>
      </c>
      <c r="E13" s="3">
        <f>[7]المبيعات!$F$36</f>
        <v>0</v>
      </c>
      <c r="F13" s="3">
        <f t="shared" si="0"/>
        <v>0</v>
      </c>
      <c r="G13" s="3">
        <f t="shared" si="4"/>
        <v>0</v>
      </c>
      <c r="H13" s="3">
        <f>'[7]التمام الصباحي'!$R$37*1000</f>
        <v>0</v>
      </c>
      <c r="I13" s="3">
        <f>[7]المبيعات!$I$36</f>
        <v>0</v>
      </c>
      <c r="J13" s="3">
        <f t="shared" si="1"/>
        <v>0</v>
      </c>
      <c r="K13" s="3">
        <f t="shared" si="5"/>
        <v>0</v>
      </c>
      <c r="L13" s="8">
        <f t="shared" si="2"/>
        <v>0</v>
      </c>
      <c r="M13" s="8">
        <f t="shared" si="2"/>
        <v>0</v>
      </c>
      <c r="N13" s="3">
        <f t="shared" si="3"/>
        <v>0</v>
      </c>
      <c r="O13" s="8">
        <f>[7]المبيعات!$P$36</f>
        <v>0</v>
      </c>
      <c r="P13" s="3">
        <f t="shared" si="6"/>
        <v>0</v>
      </c>
    </row>
    <row r="14" spans="1:16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الصباحي'!$L$37*1000</f>
        <v>0</v>
      </c>
      <c r="E14" s="3">
        <f>[8]المبيعات!$F$36</f>
        <v>0</v>
      </c>
      <c r="F14" s="3">
        <f t="shared" si="0"/>
        <v>0</v>
      </c>
      <c r="G14" s="3">
        <f t="shared" si="4"/>
        <v>0</v>
      </c>
      <c r="H14" s="3">
        <f>'[8]التمام الصباحي'!$R$37*1000</f>
        <v>0</v>
      </c>
      <c r="I14" s="3">
        <f>[8]المبيعات!$I$36</f>
        <v>0</v>
      </c>
      <c r="J14" s="3">
        <f t="shared" si="1"/>
        <v>0</v>
      </c>
      <c r="K14" s="3">
        <f t="shared" si="5"/>
        <v>0</v>
      </c>
      <c r="L14" s="8">
        <f t="shared" si="2"/>
        <v>0</v>
      </c>
      <c r="M14" s="8">
        <f t="shared" si="2"/>
        <v>0</v>
      </c>
      <c r="N14" s="3">
        <f t="shared" si="3"/>
        <v>0</v>
      </c>
      <c r="O14" s="8">
        <f>[8]المبيعات!$P$36</f>
        <v>0</v>
      </c>
      <c r="P14" s="3">
        <f t="shared" si="6"/>
        <v>0</v>
      </c>
    </row>
    <row r="15" spans="1:16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الصباحي'!$L$37*1000</f>
        <v>0</v>
      </c>
      <c r="E15" s="3">
        <f>[9]المبيعات!$F$36</f>
        <v>0</v>
      </c>
      <c r="F15" s="3">
        <f t="shared" si="0"/>
        <v>0</v>
      </c>
      <c r="G15" s="3">
        <f t="shared" si="4"/>
        <v>0</v>
      </c>
      <c r="H15" s="3">
        <f>'[9]التمام الصباحي'!$R$37*1000</f>
        <v>0</v>
      </c>
      <c r="I15" s="3">
        <f>[9]المبيعات!$I$36</f>
        <v>0</v>
      </c>
      <c r="J15" s="3">
        <f t="shared" si="1"/>
        <v>0</v>
      </c>
      <c r="K15" s="3">
        <f t="shared" si="5"/>
        <v>0</v>
      </c>
      <c r="L15" s="8">
        <f t="shared" si="2"/>
        <v>0</v>
      </c>
      <c r="M15" s="8">
        <f t="shared" si="2"/>
        <v>0</v>
      </c>
      <c r="N15" s="3">
        <f t="shared" si="3"/>
        <v>0</v>
      </c>
      <c r="O15" s="8">
        <f>[9]المبيعات!$P$36</f>
        <v>0</v>
      </c>
      <c r="P15" s="3">
        <f t="shared" si="6"/>
        <v>0</v>
      </c>
    </row>
    <row r="16" spans="1:16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الصباحي'!$L$37*1000</f>
        <v>0</v>
      </c>
      <c r="E16" s="3">
        <f>[10]المبيعات!$F$36</f>
        <v>0</v>
      </c>
      <c r="F16" s="3">
        <f t="shared" si="0"/>
        <v>0</v>
      </c>
      <c r="G16" s="3">
        <f t="shared" si="4"/>
        <v>0</v>
      </c>
      <c r="H16" s="3">
        <f>'[10]التمام الصباحي'!$R$37*1000</f>
        <v>0</v>
      </c>
      <c r="I16" s="3">
        <f>[10]المبيعات!$I$36</f>
        <v>0</v>
      </c>
      <c r="J16" s="3">
        <f t="shared" si="1"/>
        <v>0</v>
      </c>
      <c r="K16" s="3">
        <f t="shared" si="5"/>
        <v>0</v>
      </c>
      <c r="L16" s="8">
        <f t="shared" si="2"/>
        <v>0</v>
      </c>
      <c r="M16" s="8">
        <f t="shared" si="2"/>
        <v>0</v>
      </c>
      <c r="N16" s="3">
        <f t="shared" si="3"/>
        <v>0</v>
      </c>
      <c r="O16" s="8">
        <f>[10]المبيعات!$P$36</f>
        <v>0</v>
      </c>
      <c r="P16" s="3">
        <f t="shared" si="6"/>
        <v>0</v>
      </c>
    </row>
    <row r="17" spans="1:16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الصباحي'!$L$37*1000</f>
        <v>0</v>
      </c>
      <c r="E17" s="3">
        <f>[11]المبيعات!$F$36</f>
        <v>0</v>
      </c>
      <c r="F17" s="3">
        <f t="shared" si="0"/>
        <v>0</v>
      </c>
      <c r="G17" s="3">
        <f t="shared" si="4"/>
        <v>0</v>
      </c>
      <c r="H17" s="3">
        <f>'[11]التمام الصباحي'!$R$37*1000</f>
        <v>0</v>
      </c>
      <c r="I17" s="3">
        <f>[11]المبيعات!$I$36</f>
        <v>0</v>
      </c>
      <c r="J17" s="3">
        <f t="shared" si="1"/>
        <v>0</v>
      </c>
      <c r="K17" s="3">
        <f t="shared" si="5"/>
        <v>0</v>
      </c>
      <c r="L17" s="8">
        <f t="shared" si="2"/>
        <v>0</v>
      </c>
      <c r="M17" s="8">
        <f t="shared" si="2"/>
        <v>0</v>
      </c>
      <c r="N17" s="3">
        <f t="shared" si="3"/>
        <v>0</v>
      </c>
      <c r="O17" s="8">
        <f>[11]المبيعات!$P$36</f>
        <v>0</v>
      </c>
      <c r="P17" s="3">
        <f t="shared" si="6"/>
        <v>0</v>
      </c>
    </row>
    <row r="18" spans="1:16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الصباحي'!$L$37*1000</f>
        <v>0</v>
      </c>
      <c r="E18" s="3">
        <f>[12]المبيعات!$F$36</f>
        <v>0</v>
      </c>
      <c r="F18" s="3">
        <f t="shared" si="0"/>
        <v>0</v>
      </c>
      <c r="G18" s="3">
        <f t="shared" si="4"/>
        <v>0</v>
      </c>
      <c r="H18" s="3">
        <f>'[12]التمام الصباحي'!$R$37*1000</f>
        <v>0</v>
      </c>
      <c r="I18" s="3">
        <f>[12]المبيعات!$I$36</f>
        <v>0</v>
      </c>
      <c r="J18" s="3">
        <f t="shared" si="1"/>
        <v>0</v>
      </c>
      <c r="K18" s="3">
        <f t="shared" si="5"/>
        <v>0</v>
      </c>
      <c r="L18" s="8">
        <f t="shared" si="2"/>
        <v>0</v>
      </c>
      <c r="M18" s="8">
        <f t="shared" si="2"/>
        <v>0</v>
      </c>
      <c r="N18" s="3">
        <f t="shared" si="3"/>
        <v>0</v>
      </c>
      <c r="O18" s="8">
        <f>[12]المبيعات!$P$36</f>
        <v>0</v>
      </c>
      <c r="P18" s="3">
        <f t="shared" si="6"/>
        <v>0</v>
      </c>
    </row>
    <row r="19" spans="1:16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الصباحي'!$L$37*1000</f>
        <v>0</v>
      </c>
      <c r="E19" s="3">
        <f>[13]المبيعات!$F$36</f>
        <v>0</v>
      </c>
      <c r="F19" s="3">
        <f t="shared" si="0"/>
        <v>0</v>
      </c>
      <c r="G19" s="3">
        <f t="shared" si="4"/>
        <v>0</v>
      </c>
      <c r="H19" s="3">
        <f>'[13]التمام الصباحي'!$R$37*1000</f>
        <v>0</v>
      </c>
      <c r="I19" s="3">
        <f>[13]المبيعات!$I$36</f>
        <v>0</v>
      </c>
      <c r="J19" s="3">
        <f t="shared" si="1"/>
        <v>0</v>
      </c>
      <c r="K19" s="3">
        <f t="shared" si="5"/>
        <v>0</v>
      </c>
      <c r="L19" s="8">
        <f t="shared" si="2"/>
        <v>0</v>
      </c>
      <c r="M19" s="8">
        <f t="shared" si="2"/>
        <v>0</v>
      </c>
      <c r="N19" s="3">
        <f t="shared" si="3"/>
        <v>0</v>
      </c>
      <c r="O19" s="8">
        <f>[13]المبيعات!$P$36</f>
        <v>0</v>
      </c>
      <c r="P19" s="3">
        <f t="shared" si="6"/>
        <v>0</v>
      </c>
    </row>
    <row r="20" spans="1:16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الصباحي'!$L$37*1000</f>
        <v>0</v>
      </c>
      <c r="E20" s="3">
        <f>[14]المبيعات!$F$36</f>
        <v>0</v>
      </c>
      <c r="F20" s="3">
        <f t="shared" si="0"/>
        <v>0</v>
      </c>
      <c r="G20" s="3">
        <f t="shared" si="4"/>
        <v>0</v>
      </c>
      <c r="H20" s="3">
        <f>'[14]التمام الصباحي'!$R$37*1000</f>
        <v>0</v>
      </c>
      <c r="I20" s="3">
        <f>[14]المبيعات!$I$36</f>
        <v>0</v>
      </c>
      <c r="J20" s="3">
        <f t="shared" si="1"/>
        <v>0</v>
      </c>
      <c r="K20" s="3">
        <f t="shared" si="5"/>
        <v>0</v>
      </c>
      <c r="L20" s="8">
        <f t="shared" si="2"/>
        <v>0</v>
      </c>
      <c r="M20" s="8">
        <f t="shared" si="2"/>
        <v>0</v>
      </c>
      <c r="N20" s="3">
        <f t="shared" si="3"/>
        <v>0</v>
      </c>
      <c r="O20" s="8">
        <f>[14]المبيعات!$P$36</f>
        <v>0</v>
      </c>
      <c r="P20" s="3">
        <f t="shared" si="6"/>
        <v>0</v>
      </c>
    </row>
    <row r="21" spans="1:16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الصباحي'!$L$37*1000</f>
        <v>0</v>
      </c>
      <c r="E21" s="3">
        <f>[15]المبيعات!$F$36</f>
        <v>0</v>
      </c>
      <c r="F21" s="3">
        <f t="shared" si="0"/>
        <v>0</v>
      </c>
      <c r="G21" s="3">
        <f t="shared" si="4"/>
        <v>0</v>
      </c>
      <c r="H21" s="3">
        <f>'[15]التمام الصباحي'!$R$37*1000</f>
        <v>0</v>
      </c>
      <c r="I21" s="3">
        <f>[15]المبيعات!$I$36</f>
        <v>0</v>
      </c>
      <c r="J21" s="3">
        <f t="shared" si="1"/>
        <v>0</v>
      </c>
      <c r="K21" s="3">
        <f t="shared" si="5"/>
        <v>0</v>
      </c>
      <c r="L21" s="8">
        <f t="shared" si="2"/>
        <v>0</v>
      </c>
      <c r="M21" s="8">
        <f t="shared" si="2"/>
        <v>0</v>
      </c>
      <c r="N21" s="3">
        <f t="shared" si="3"/>
        <v>0</v>
      </c>
      <c r="O21" s="8">
        <f>[15]المبيعات!$P$36</f>
        <v>0</v>
      </c>
      <c r="P21" s="3">
        <f t="shared" si="6"/>
        <v>0</v>
      </c>
    </row>
    <row r="22" spans="1:16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الصباحي'!$L$37*1000</f>
        <v>0</v>
      </c>
      <c r="E22" s="3">
        <f>[16]المبيعات!$F$36</f>
        <v>0</v>
      </c>
      <c r="F22" s="3">
        <f t="shared" si="0"/>
        <v>0</v>
      </c>
      <c r="G22" s="3">
        <f t="shared" si="4"/>
        <v>0</v>
      </c>
      <c r="H22" s="3">
        <f>'[16]التمام الصباحي'!$R$37*1000</f>
        <v>0</v>
      </c>
      <c r="I22" s="3">
        <f>[16]المبيعات!$I$36</f>
        <v>0</v>
      </c>
      <c r="J22" s="3">
        <f t="shared" si="1"/>
        <v>0</v>
      </c>
      <c r="K22" s="3">
        <f t="shared" si="5"/>
        <v>0</v>
      </c>
      <c r="L22" s="8">
        <f t="shared" si="2"/>
        <v>0</v>
      </c>
      <c r="M22" s="8">
        <f t="shared" si="2"/>
        <v>0</v>
      </c>
      <c r="N22" s="3">
        <f t="shared" si="3"/>
        <v>0</v>
      </c>
      <c r="O22" s="8">
        <f>[16]المبيعات!$P$36</f>
        <v>0</v>
      </c>
      <c r="P22" s="3">
        <f t="shared" si="6"/>
        <v>0</v>
      </c>
    </row>
    <row r="23" spans="1:16" ht="15.75" thickBot="1" x14ac:dyDescent="0.25">
      <c r="A23" s="5">
        <v>16</v>
      </c>
      <c r="B23" s="6">
        <v>43724</v>
      </c>
      <c r="C23" s="6" t="s">
        <v>17</v>
      </c>
      <c r="D23" s="3">
        <f>'[7]التمام الصباحي'!$L$37*1000</f>
        <v>0</v>
      </c>
      <c r="E23" s="3">
        <f>[17]المبيعات!$F$36</f>
        <v>0</v>
      </c>
      <c r="F23" s="3">
        <f t="shared" si="0"/>
        <v>0</v>
      </c>
      <c r="G23" s="3">
        <f t="shared" si="4"/>
        <v>0</v>
      </c>
      <c r="H23" s="3">
        <f>'[17]التمام الصباحي'!$R$37*1000</f>
        <v>0</v>
      </c>
      <c r="I23" s="3">
        <f>[17]المبيعات!$I$36</f>
        <v>0</v>
      </c>
      <c r="J23" s="3">
        <f t="shared" si="1"/>
        <v>0</v>
      </c>
      <c r="K23" s="3">
        <f t="shared" si="5"/>
        <v>0</v>
      </c>
      <c r="L23" s="8">
        <f t="shared" si="2"/>
        <v>0</v>
      </c>
      <c r="M23" s="8">
        <f t="shared" si="2"/>
        <v>0</v>
      </c>
      <c r="N23" s="3">
        <f t="shared" si="3"/>
        <v>0</v>
      </c>
      <c r="O23" s="8">
        <f>[17]المبيعات!$P$36</f>
        <v>0</v>
      </c>
      <c r="P23" s="3">
        <f t="shared" si="6"/>
        <v>0</v>
      </c>
    </row>
    <row r="24" spans="1:16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الصباحي'!$L$37*1000</f>
        <v>0</v>
      </c>
      <c r="E24" s="3">
        <f>[18]المبيعات!$F$36</f>
        <v>0</v>
      </c>
      <c r="F24" s="3">
        <f>E24*6.75</f>
        <v>0</v>
      </c>
      <c r="G24" s="3">
        <f t="shared" si="4"/>
        <v>0</v>
      </c>
      <c r="H24" s="3">
        <f>'[18]التمام الصباحي'!$R$37*1000</f>
        <v>0</v>
      </c>
      <c r="I24" s="3">
        <f>[18]المبيعات!$I$36</f>
        <v>0</v>
      </c>
      <c r="J24" s="3">
        <f>I24*7.75</f>
        <v>0</v>
      </c>
      <c r="K24" s="3">
        <f t="shared" si="5"/>
        <v>0</v>
      </c>
      <c r="L24" s="8">
        <f t="shared" si="2"/>
        <v>0</v>
      </c>
      <c r="M24" s="8">
        <f t="shared" si="2"/>
        <v>0</v>
      </c>
      <c r="N24" s="3">
        <f t="shared" si="3"/>
        <v>0</v>
      </c>
      <c r="O24" s="8">
        <f>[18]المبيعات!$P$36</f>
        <v>0</v>
      </c>
      <c r="P24" s="3">
        <f t="shared" si="6"/>
        <v>0</v>
      </c>
    </row>
    <row r="25" spans="1:16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الصباحي'!$L$37*1000</f>
        <v>0</v>
      </c>
      <c r="E25" s="3">
        <f>[19]المبيعات!$F$36</f>
        <v>0</v>
      </c>
      <c r="F25" s="3">
        <f t="shared" ref="F25:F38" si="7">E25*6.75</f>
        <v>0</v>
      </c>
      <c r="G25" s="3">
        <f t="shared" si="4"/>
        <v>0</v>
      </c>
      <c r="H25" s="3">
        <f>'[19]التمام الصباحي'!$R$37*1000</f>
        <v>0</v>
      </c>
      <c r="I25" s="3">
        <f>[19]المبيعات!$I$36</f>
        <v>0</v>
      </c>
      <c r="J25" s="3">
        <f t="shared" ref="J25:J38" si="8">I25*7.75</f>
        <v>0</v>
      </c>
      <c r="K25" s="3">
        <f t="shared" si="5"/>
        <v>0</v>
      </c>
      <c r="L25" s="8">
        <f t="shared" si="2"/>
        <v>0</v>
      </c>
      <c r="M25" s="8">
        <f t="shared" si="2"/>
        <v>0</v>
      </c>
      <c r="N25" s="3">
        <f t="shared" si="3"/>
        <v>0</v>
      </c>
      <c r="O25" s="8">
        <f>[19]المبيعات!$P$36</f>
        <v>0</v>
      </c>
      <c r="P25" s="3">
        <f t="shared" si="6"/>
        <v>0</v>
      </c>
    </row>
    <row r="26" spans="1:16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الصباحي'!$L$37*1000</f>
        <v>0</v>
      </c>
      <c r="E26" s="3">
        <f>[20]المبيعات!$F$36</f>
        <v>0</v>
      </c>
      <c r="F26" s="3">
        <f t="shared" si="7"/>
        <v>0</v>
      </c>
      <c r="G26" s="3">
        <f t="shared" si="4"/>
        <v>0</v>
      </c>
      <c r="H26" s="3">
        <f>'[20]التمام الصباحي'!$R$37*1000</f>
        <v>0</v>
      </c>
      <c r="I26" s="3">
        <f>[20]المبيعات!$I$36</f>
        <v>0</v>
      </c>
      <c r="J26" s="3">
        <f t="shared" si="8"/>
        <v>0</v>
      </c>
      <c r="K26" s="3">
        <f t="shared" si="5"/>
        <v>0</v>
      </c>
      <c r="L26" s="8">
        <f t="shared" si="2"/>
        <v>0</v>
      </c>
      <c r="M26" s="8">
        <f t="shared" si="2"/>
        <v>0</v>
      </c>
      <c r="N26" s="3">
        <f t="shared" si="3"/>
        <v>0</v>
      </c>
      <c r="O26" s="8">
        <f>[20]المبيعات!$P$36</f>
        <v>0</v>
      </c>
      <c r="P26" s="3">
        <f t="shared" si="6"/>
        <v>0</v>
      </c>
    </row>
    <row r="27" spans="1:16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الصباحي'!$L$37*1000</f>
        <v>0</v>
      </c>
      <c r="E27" s="3">
        <f>[21]المبيعات!$F$36</f>
        <v>0</v>
      </c>
      <c r="F27" s="3">
        <f t="shared" si="7"/>
        <v>0</v>
      </c>
      <c r="G27" s="3">
        <f t="shared" si="4"/>
        <v>0</v>
      </c>
      <c r="H27" s="3">
        <f>'[21]التمام الصباحي'!$R$37*1000</f>
        <v>0</v>
      </c>
      <c r="I27" s="3">
        <f>[21]المبيعات!$I$36</f>
        <v>0</v>
      </c>
      <c r="J27" s="3">
        <f t="shared" si="8"/>
        <v>0</v>
      </c>
      <c r="K27" s="3">
        <f t="shared" si="5"/>
        <v>0</v>
      </c>
      <c r="L27" s="8">
        <f t="shared" si="2"/>
        <v>0</v>
      </c>
      <c r="M27" s="8">
        <f t="shared" si="2"/>
        <v>0</v>
      </c>
      <c r="N27" s="3">
        <f t="shared" si="3"/>
        <v>0</v>
      </c>
      <c r="O27" s="8">
        <f>[21]المبيعات!$P$36</f>
        <v>0</v>
      </c>
      <c r="P27" s="3">
        <f t="shared" si="6"/>
        <v>0</v>
      </c>
    </row>
    <row r="28" spans="1:16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الصباحي'!$L$37*1000</f>
        <v>0</v>
      </c>
      <c r="E28" s="3">
        <f>[22]المبيعات!$F$36</f>
        <v>0</v>
      </c>
      <c r="F28" s="3">
        <f t="shared" si="7"/>
        <v>0</v>
      </c>
      <c r="G28" s="3">
        <f t="shared" si="4"/>
        <v>0</v>
      </c>
      <c r="H28" s="3">
        <f>'[22]التمام الصباحي'!$R$37*1000</f>
        <v>0</v>
      </c>
      <c r="I28" s="3">
        <f>[22]المبيعات!$I$36</f>
        <v>0</v>
      </c>
      <c r="J28" s="3">
        <f t="shared" si="8"/>
        <v>0</v>
      </c>
      <c r="K28" s="3">
        <f t="shared" si="5"/>
        <v>0</v>
      </c>
      <c r="L28" s="8">
        <f t="shared" si="2"/>
        <v>0</v>
      </c>
      <c r="M28" s="8">
        <f t="shared" si="2"/>
        <v>0</v>
      </c>
      <c r="N28" s="3">
        <f t="shared" si="3"/>
        <v>0</v>
      </c>
      <c r="O28" s="8">
        <f>[22]المبيعات!$P$36</f>
        <v>0</v>
      </c>
      <c r="P28" s="3">
        <f t="shared" si="6"/>
        <v>0</v>
      </c>
    </row>
    <row r="29" spans="1:16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الصباحي'!$L$37*1000</f>
        <v>0</v>
      </c>
      <c r="E29" s="3">
        <f>[23]المبيعات!$F$36</f>
        <v>0</v>
      </c>
      <c r="F29" s="3">
        <f t="shared" si="7"/>
        <v>0</v>
      </c>
      <c r="G29" s="3">
        <f t="shared" si="4"/>
        <v>0</v>
      </c>
      <c r="H29" s="3">
        <f>'[23]التمام الصباحي'!$R$37*1000</f>
        <v>0</v>
      </c>
      <c r="I29" s="3">
        <f>[23]المبيعات!$I$36</f>
        <v>0</v>
      </c>
      <c r="J29" s="3">
        <f t="shared" si="8"/>
        <v>0</v>
      </c>
      <c r="K29" s="3">
        <f t="shared" si="5"/>
        <v>0</v>
      </c>
      <c r="L29" s="8">
        <f t="shared" si="2"/>
        <v>0</v>
      </c>
      <c r="M29" s="8">
        <f t="shared" si="2"/>
        <v>0</v>
      </c>
      <c r="N29" s="3">
        <f t="shared" si="3"/>
        <v>0</v>
      </c>
      <c r="O29" s="8">
        <f>[23]المبيعات!$P$36</f>
        <v>0</v>
      </c>
      <c r="P29" s="3">
        <f t="shared" si="6"/>
        <v>0</v>
      </c>
    </row>
    <row r="30" spans="1:16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الصباحي'!$L$37*1000</f>
        <v>0</v>
      </c>
      <c r="E30" s="3">
        <f>[24]المبيعات!$F$36</f>
        <v>0</v>
      </c>
      <c r="F30" s="3">
        <f t="shared" si="7"/>
        <v>0</v>
      </c>
      <c r="G30" s="3">
        <f t="shared" si="4"/>
        <v>0</v>
      </c>
      <c r="H30" s="3">
        <f>'[24]التمام الصباحي'!$R$37*1000</f>
        <v>0</v>
      </c>
      <c r="I30" s="3">
        <f>[24]المبيعات!$I$36</f>
        <v>0</v>
      </c>
      <c r="J30" s="3">
        <f t="shared" si="8"/>
        <v>0</v>
      </c>
      <c r="K30" s="3">
        <f t="shared" si="5"/>
        <v>0</v>
      </c>
      <c r="L30" s="8">
        <f t="shared" si="2"/>
        <v>0</v>
      </c>
      <c r="M30" s="8">
        <f t="shared" si="2"/>
        <v>0</v>
      </c>
      <c r="N30" s="3">
        <f t="shared" si="3"/>
        <v>0</v>
      </c>
      <c r="O30" s="8">
        <f>[24]المبيعات!$P$36</f>
        <v>0</v>
      </c>
      <c r="P30" s="3">
        <f t="shared" si="6"/>
        <v>0</v>
      </c>
    </row>
    <row r="31" spans="1:16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الصباحي'!$L$37*1000</f>
        <v>0</v>
      </c>
      <c r="E31" s="3">
        <f>[25]المبيعات!$F$36</f>
        <v>0</v>
      </c>
      <c r="F31" s="3">
        <f t="shared" si="7"/>
        <v>0</v>
      </c>
      <c r="G31" s="3">
        <f t="shared" si="4"/>
        <v>0</v>
      </c>
      <c r="H31" s="3">
        <f>'[25]التمام الصباحي'!$R$37*1000</f>
        <v>0</v>
      </c>
      <c r="I31" s="3">
        <f>[25]المبيعات!$I$36</f>
        <v>0</v>
      </c>
      <c r="J31" s="3">
        <f t="shared" si="8"/>
        <v>0</v>
      </c>
      <c r="K31" s="3">
        <f t="shared" si="5"/>
        <v>0</v>
      </c>
      <c r="L31" s="8">
        <f t="shared" si="2"/>
        <v>0</v>
      </c>
      <c r="M31" s="8">
        <f t="shared" si="2"/>
        <v>0</v>
      </c>
      <c r="N31" s="3">
        <f t="shared" si="3"/>
        <v>0</v>
      </c>
      <c r="O31" s="8">
        <f>[25]المبيعات!$P$36</f>
        <v>0</v>
      </c>
      <c r="P31" s="3">
        <f t="shared" si="6"/>
        <v>0</v>
      </c>
    </row>
    <row r="32" spans="1:16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الصباحي'!$L$37*1000</f>
        <v>0</v>
      </c>
      <c r="E32" s="3">
        <f>[26]المبيعات!$F$36</f>
        <v>0</v>
      </c>
      <c r="F32" s="3">
        <f t="shared" si="7"/>
        <v>0</v>
      </c>
      <c r="G32" s="3">
        <f t="shared" si="4"/>
        <v>0</v>
      </c>
      <c r="H32" s="3">
        <f>'[26]التمام الصباحي'!$R$37*1000</f>
        <v>0</v>
      </c>
      <c r="I32" s="3">
        <f>[26]المبيعات!$I$36</f>
        <v>0</v>
      </c>
      <c r="J32" s="3">
        <f t="shared" si="8"/>
        <v>0</v>
      </c>
      <c r="K32" s="3">
        <f t="shared" si="5"/>
        <v>0</v>
      </c>
      <c r="L32" s="8">
        <f t="shared" si="2"/>
        <v>0</v>
      </c>
      <c r="M32" s="8">
        <f t="shared" si="2"/>
        <v>0</v>
      </c>
      <c r="N32" s="3">
        <f t="shared" si="3"/>
        <v>0</v>
      </c>
      <c r="O32" s="8">
        <f>[26]المبيعات!$P$36</f>
        <v>0</v>
      </c>
      <c r="P32" s="3">
        <f t="shared" si="6"/>
        <v>0</v>
      </c>
    </row>
    <row r="33" spans="1:16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الصباحي'!$L$37*1000</f>
        <v>0</v>
      </c>
      <c r="E33" s="3">
        <f>[27]المبيعات!$F$36</f>
        <v>0</v>
      </c>
      <c r="F33" s="3">
        <f t="shared" si="7"/>
        <v>0</v>
      </c>
      <c r="G33" s="3">
        <f t="shared" si="4"/>
        <v>0</v>
      </c>
      <c r="H33" s="3">
        <f>'[27]التمام الصباحي'!$R$37*1000</f>
        <v>0</v>
      </c>
      <c r="I33" s="3">
        <f>[27]المبيعات!$I$36</f>
        <v>0</v>
      </c>
      <c r="J33" s="3">
        <f t="shared" si="8"/>
        <v>0</v>
      </c>
      <c r="K33" s="3">
        <f t="shared" si="5"/>
        <v>0</v>
      </c>
      <c r="L33" s="8">
        <f t="shared" si="2"/>
        <v>0</v>
      </c>
      <c r="M33" s="8">
        <f t="shared" si="2"/>
        <v>0</v>
      </c>
      <c r="N33" s="3">
        <f t="shared" si="3"/>
        <v>0</v>
      </c>
      <c r="O33" s="8">
        <f>[27]المبيعات!$P$36</f>
        <v>0</v>
      </c>
      <c r="P33" s="3">
        <f t="shared" si="6"/>
        <v>0</v>
      </c>
    </row>
    <row r="34" spans="1:16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الصباحي'!$L$37*1000</f>
        <v>0</v>
      </c>
      <c r="E34" s="3">
        <f>[28]المبيعات!$F$36</f>
        <v>0</v>
      </c>
      <c r="F34" s="3">
        <f t="shared" si="7"/>
        <v>0</v>
      </c>
      <c r="G34" s="3">
        <f t="shared" si="4"/>
        <v>0</v>
      </c>
      <c r="H34" s="3">
        <f>'[28]التمام الصباحي'!$R$37*1000</f>
        <v>0</v>
      </c>
      <c r="I34" s="3">
        <f>[28]المبيعات!$I$36</f>
        <v>0</v>
      </c>
      <c r="J34" s="3">
        <f t="shared" si="8"/>
        <v>0</v>
      </c>
      <c r="K34" s="3">
        <f t="shared" si="5"/>
        <v>0</v>
      </c>
      <c r="L34" s="8">
        <f t="shared" si="2"/>
        <v>0</v>
      </c>
      <c r="M34" s="8">
        <f t="shared" si="2"/>
        <v>0</v>
      </c>
      <c r="N34" s="3">
        <f t="shared" si="3"/>
        <v>0</v>
      </c>
      <c r="O34" s="8">
        <f>[28]المبيعات!$P$36</f>
        <v>0</v>
      </c>
      <c r="P34" s="3">
        <f t="shared" si="6"/>
        <v>0</v>
      </c>
    </row>
    <row r="35" spans="1:16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الصباحي'!$L$37*1000</f>
        <v>0</v>
      </c>
      <c r="E35" s="3">
        <f>[29]المبيعات!$F$36</f>
        <v>0</v>
      </c>
      <c r="F35" s="3">
        <f t="shared" si="7"/>
        <v>0</v>
      </c>
      <c r="G35" s="3">
        <f t="shared" si="4"/>
        <v>0</v>
      </c>
      <c r="H35" s="3">
        <f>'[29]التمام الصباحي'!$R$37*1000</f>
        <v>0</v>
      </c>
      <c r="I35" s="3">
        <f>[29]المبيعات!$I$36</f>
        <v>0</v>
      </c>
      <c r="J35" s="3">
        <f t="shared" si="8"/>
        <v>0</v>
      </c>
      <c r="K35" s="3">
        <f t="shared" si="5"/>
        <v>0</v>
      </c>
      <c r="L35" s="8">
        <f t="shared" si="2"/>
        <v>0</v>
      </c>
      <c r="M35" s="8">
        <f t="shared" si="2"/>
        <v>0</v>
      </c>
      <c r="N35" s="3">
        <f t="shared" si="3"/>
        <v>0</v>
      </c>
      <c r="O35" s="8">
        <f>[29]المبيعات!$P$36</f>
        <v>0</v>
      </c>
      <c r="P35" s="3">
        <f t="shared" si="6"/>
        <v>0</v>
      </c>
    </row>
    <row r="36" spans="1:16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الصباحي'!$L$37*1000</f>
        <v>0</v>
      </c>
      <c r="E36" s="3">
        <f>[30]المبيعات!$F$36</f>
        <v>0</v>
      </c>
      <c r="F36" s="3">
        <f t="shared" si="7"/>
        <v>0</v>
      </c>
      <c r="G36" s="3">
        <f t="shared" si="4"/>
        <v>0</v>
      </c>
      <c r="H36" s="3">
        <f>'[30]التمام الصباحي'!$R$37*1000</f>
        <v>0</v>
      </c>
      <c r="I36" s="3">
        <f>[30]المبيعات!$I$36</f>
        <v>0</v>
      </c>
      <c r="J36" s="3">
        <f t="shared" si="8"/>
        <v>0</v>
      </c>
      <c r="K36" s="3">
        <f t="shared" si="5"/>
        <v>0</v>
      </c>
      <c r="L36" s="8">
        <f t="shared" si="2"/>
        <v>0</v>
      </c>
      <c r="M36" s="8">
        <f t="shared" si="2"/>
        <v>0</v>
      </c>
      <c r="N36" s="3">
        <f t="shared" si="3"/>
        <v>0</v>
      </c>
      <c r="O36" s="8">
        <f>[30]المبيعات!$P$36</f>
        <v>0</v>
      </c>
      <c r="P36" s="3">
        <f t="shared" si="6"/>
        <v>0</v>
      </c>
    </row>
    <row r="37" spans="1:16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الصباحي'!$L$37*1000</f>
        <v>0</v>
      </c>
      <c r="E37" s="3">
        <f>[33]المبيعات!$F$36</f>
        <v>0</v>
      </c>
      <c r="F37" s="3">
        <f t="shared" si="7"/>
        <v>0</v>
      </c>
      <c r="G37" s="3">
        <f t="shared" si="4"/>
        <v>0</v>
      </c>
      <c r="H37" s="3">
        <f>'[33]التمام الصباحي'!$R$37*1000</f>
        <v>0</v>
      </c>
      <c r="I37" s="3">
        <f>[33]المبيعات!$I$36</f>
        <v>0</v>
      </c>
      <c r="J37" s="3">
        <f t="shared" si="8"/>
        <v>0</v>
      </c>
      <c r="K37" s="3">
        <f t="shared" si="5"/>
        <v>0</v>
      </c>
      <c r="L37" s="8">
        <f t="shared" si="2"/>
        <v>0</v>
      </c>
      <c r="M37" s="8">
        <f t="shared" si="2"/>
        <v>0</v>
      </c>
      <c r="N37" s="3">
        <f t="shared" si="3"/>
        <v>0</v>
      </c>
      <c r="O37" s="8">
        <f>[33]المبيعات!$P$36</f>
        <v>0</v>
      </c>
      <c r="P37" s="3">
        <f t="shared" si="6"/>
        <v>0</v>
      </c>
    </row>
    <row r="38" spans="1:16" ht="15.75" thickBot="1" x14ac:dyDescent="0.25">
      <c r="A38" s="5">
        <v>31</v>
      </c>
      <c r="B38" s="6"/>
      <c r="C38" s="6" t="s">
        <v>18</v>
      </c>
      <c r="D38" s="3">
        <f>'[32]التمام الصباحي'!$L$37*1000</f>
        <v>0</v>
      </c>
      <c r="E38" s="3">
        <f>[32]المبيعات!$F$36</f>
        <v>0</v>
      </c>
      <c r="F38" s="3">
        <f t="shared" si="7"/>
        <v>0</v>
      </c>
      <c r="G38" s="3">
        <f t="shared" si="4"/>
        <v>0</v>
      </c>
      <c r="H38" s="3">
        <f>'[32]التمام الصباحي'!$R$37*1000</f>
        <v>0</v>
      </c>
      <c r="I38" s="3">
        <f>[32]المبيعات!$I$36</f>
        <v>0</v>
      </c>
      <c r="J38" s="3">
        <f t="shared" si="8"/>
        <v>0</v>
      </c>
      <c r="K38" s="3">
        <f t="shared" si="5"/>
        <v>0</v>
      </c>
      <c r="L38" s="8">
        <f t="shared" si="2"/>
        <v>0</v>
      </c>
      <c r="M38" s="8">
        <f t="shared" si="2"/>
        <v>0</v>
      </c>
      <c r="N38" s="3">
        <f t="shared" si="3"/>
        <v>0</v>
      </c>
      <c r="O38" s="8">
        <f>[32]المبيعات!$P$36</f>
        <v>0</v>
      </c>
      <c r="P38" s="3">
        <f t="shared" si="6"/>
        <v>0</v>
      </c>
    </row>
    <row r="39" spans="1:16" ht="15.75" thickBot="1" x14ac:dyDescent="0.25">
      <c r="A39" s="99" t="s">
        <v>19</v>
      </c>
      <c r="B39" s="99"/>
      <c r="C39" s="99"/>
      <c r="D39" s="4">
        <f t="shared" ref="D39:P39" si="9">SUM(D8:D38)</f>
        <v>0</v>
      </c>
      <c r="E39" s="4">
        <f t="shared" si="9"/>
        <v>0</v>
      </c>
      <c r="F39" s="4">
        <f t="shared" si="9"/>
        <v>0</v>
      </c>
      <c r="G39" s="4">
        <f t="shared" si="9"/>
        <v>0</v>
      </c>
      <c r="H39" s="4">
        <f t="shared" si="9"/>
        <v>0</v>
      </c>
      <c r="I39" s="4">
        <f t="shared" si="9"/>
        <v>0</v>
      </c>
      <c r="J39" s="4">
        <f t="shared" si="9"/>
        <v>0</v>
      </c>
      <c r="K39" s="4">
        <f t="shared" si="9"/>
        <v>0</v>
      </c>
      <c r="L39" s="4">
        <f t="shared" si="9"/>
        <v>0</v>
      </c>
      <c r="M39" s="4">
        <f t="shared" si="9"/>
        <v>0</v>
      </c>
      <c r="N39" s="4">
        <f t="shared" si="9"/>
        <v>0</v>
      </c>
      <c r="O39" s="4">
        <f t="shared" si="9"/>
        <v>0</v>
      </c>
      <c r="P39" s="4">
        <f t="shared" si="9"/>
        <v>0</v>
      </c>
    </row>
    <row r="40" spans="1:16" hidden="1" x14ac:dyDescent="0.2"/>
    <row r="41" spans="1:16" ht="15.75" hidden="1" thickBot="1" x14ac:dyDescent="0.3">
      <c r="A41" s="105" t="s">
        <v>43</v>
      </c>
      <c r="B41" s="106"/>
      <c r="C41" s="107"/>
      <c r="D41" s="15">
        <f>D8+D9+D10+D11+D12+D13+D14</f>
        <v>0</v>
      </c>
      <c r="E41" s="15">
        <f>E8+E9+E10+E11+E12+E13+E14</f>
        <v>0</v>
      </c>
      <c r="F41" s="15">
        <f t="shared" ref="F41:P41" si="10">F8+F9+F10+F11+F12+F13+F14</f>
        <v>0</v>
      </c>
      <c r="G41" s="15">
        <f t="shared" si="10"/>
        <v>0</v>
      </c>
      <c r="H41" s="15">
        <f t="shared" si="10"/>
        <v>0</v>
      </c>
      <c r="I41" s="15">
        <f t="shared" si="10"/>
        <v>0</v>
      </c>
      <c r="J41" s="15">
        <f t="shared" si="10"/>
        <v>0</v>
      </c>
      <c r="K41" s="15">
        <f t="shared" si="10"/>
        <v>0</v>
      </c>
      <c r="L41" s="15">
        <f t="shared" si="10"/>
        <v>0</v>
      </c>
      <c r="M41" s="15">
        <f t="shared" si="10"/>
        <v>0</v>
      </c>
      <c r="N41" s="15">
        <f t="shared" si="10"/>
        <v>0</v>
      </c>
      <c r="O41" s="15">
        <f t="shared" si="10"/>
        <v>0</v>
      </c>
      <c r="P41" s="15">
        <f t="shared" si="10"/>
        <v>0</v>
      </c>
    </row>
    <row r="42" spans="1:16" ht="15.75" hidden="1" thickBot="1" x14ac:dyDescent="0.3">
      <c r="A42" s="103" t="s">
        <v>44</v>
      </c>
      <c r="B42" s="103"/>
      <c r="C42" s="103"/>
      <c r="D42" s="15">
        <f t="shared" ref="D42:P42" si="11">D15+D16+D17+D18+D19+D20+D21+D22</f>
        <v>0</v>
      </c>
      <c r="E42" s="15">
        <f t="shared" si="11"/>
        <v>0</v>
      </c>
      <c r="F42" s="15">
        <f t="shared" si="11"/>
        <v>0</v>
      </c>
      <c r="G42" s="15">
        <f t="shared" si="11"/>
        <v>0</v>
      </c>
      <c r="H42" s="15">
        <f t="shared" si="11"/>
        <v>0</v>
      </c>
      <c r="I42" s="15">
        <f t="shared" si="11"/>
        <v>0</v>
      </c>
      <c r="J42" s="15">
        <f t="shared" si="11"/>
        <v>0</v>
      </c>
      <c r="K42" s="15">
        <f t="shared" si="11"/>
        <v>0</v>
      </c>
      <c r="L42" s="15">
        <f t="shared" si="11"/>
        <v>0</v>
      </c>
      <c r="M42" s="15">
        <f t="shared" si="11"/>
        <v>0</v>
      </c>
      <c r="N42" s="15">
        <f t="shared" si="11"/>
        <v>0</v>
      </c>
      <c r="O42" s="15">
        <f t="shared" si="11"/>
        <v>0</v>
      </c>
      <c r="P42" s="15">
        <f t="shared" si="11"/>
        <v>0</v>
      </c>
    </row>
    <row r="43" spans="1:16" ht="15.75" hidden="1" thickBot="1" x14ac:dyDescent="0.3">
      <c r="A43" s="103" t="s">
        <v>45</v>
      </c>
      <c r="B43" s="103"/>
      <c r="C43" s="103"/>
      <c r="D43" s="15">
        <f>D23+D24+D25+D26+D27+D28+D29+D30</f>
        <v>0</v>
      </c>
      <c r="E43" s="15">
        <f t="shared" ref="E43:P43" si="12">E23+E24+E25+E26+E27+E28+E29+E30</f>
        <v>0</v>
      </c>
      <c r="F43" s="15">
        <f t="shared" si="12"/>
        <v>0</v>
      </c>
      <c r="G43" s="15">
        <f t="shared" si="12"/>
        <v>0</v>
      </c>
      <c r="H43" s="15">
        <f t="shared" si="12"/>
        <v>0</v>
      </c>
      <c r="I43" s="15">
        <f t="shared" si="12"/>
        <v>0</v>
      </c>
      <c r="J43" s="15">
        <f t="shared" si="12"/>
        <v>0</v>
      </c>
      <c r="K43" s="15">
        <f t="shared" si="12"/>
        <v>0</v>
      </c>
      <c r="L43" s="15">
        <f t="shared" si="12"/>
        <v>0</v>
      </c>
      <c r="M43" s="15">
        <f t="shared" si="12"/>
        <v>0</v>
      </c>
      <c r="N43" s="15">
        <f t="shared" si="12"/>
        <v>0</v>
      </c>
      <c r="O43" s="15">
        <f t="shared" si="12"/>
        <v>0</v>
      </c>
      <c r="P43" s="15">
        <f t="shared" si="12"/>
        <v>0</v>
      </c>
    </row>
    <row r="44" spans="1:16" ht="15.75" hidden="1" thickBot="1" x14ac:dyDescent="0.3">
      <c r="A44" s="103" t="s">
        <v>46</v>
      </c>
      <c r="B44" s="103"/>
      <c r="C44" s="103"/>
      <c r="D44" s="15">
        <f>D31+D32+D33+D34+D35+D36+D37+D38</f>
        <v>0</v>
      </c>
      <c r="E44" s="15">
        <f t="shared" ref="E44:P44" si="13">E31+E32+E33+E34+E35+E36+E37+E38</f>
        <v>0</v>
      </c>
      <c r="F44" s="15">
        <f t="shared" si="13"/>
        <v>0</v>
      </c>
      <c r="G44" s="15">
        <f t="shared" si="13"/>
        <v>0</v>
      </c>
      <c r="H44" s="15">
        <f t="shared" si="13"/>
        <v>0</v>
      </c>
      <c r="I44" s="15">
        <f t="shared" si="13"/>
        <v>0</v>
      </c>
      <c r="J44" s="15">
        <f t="shared" si="13"/>
        <v>0</v>
      </c>
      <c r="K44" s="15">
        <f t="shared" si="13"/>
        <v>0</v>
      </c>
      <c r="L44" s="15">
        <f t="shared" si="13"/>
        <v>0</v>
      </c>
      <c r="M44" s="15">
        <f t="shared" si="13"/>
        <v>0</v>
      </c>
      <c r="N44" s="15">
        <f t="shared" si="13"/>
        <v>0</v>
      </c>
      <c r="O44" s="15">
        <f t="shared" si="13"/>
        <v>0</v>
      </c>
      <c r="P44" s="15">
        <f t="shared" si="13"/>
        <v>0</v>
      </c>
    </row>
    <row r="46" spans="1:16" x14ac:dyDescent="0.2">
      <c r="E46" s="31"/>
      <c r="I46" s="31"/>
    </row>
    <row r="47" spans="1:16" ht="15" x14ac:dyDescent="0.25">
      <c r="E47" s="30"/>
      <c r="I47" s="30"/>
    </row>
  </sheetData>
  <mergeCells count="15">
    <mergeCell ref="N6:O6"/>
    <mergeCell ref="P6:P7"/>
    <mergeCell ref="A39:C39"/>
    <mergeCell ref="A41:C41"/>
    <mergeCell ref="G4:I4"/>
    <mergeCell ref="A6:A7"/>
    <mergeCell ref="B6:B7"/>
    <mergeCell ref="C6:C7"/>
    <mergeCell ref="D6:G6"/>
    <mergeCell ref="H6:K6"/>
    <mergeCell ref="A42:C42"/>
    <mergeCell ref="A43:C43"/>
    <mergeCell ref="A44:C44"/>
    <mergeCell ref="L6:L7"/>
    <mergeCell ref="M6:M7"/>
  </mergeCells>
  <conditionalFormatting sqref="P8:P38">
    <cfRule type="cellIs" dxfId="1" priority="1" operator="lessThan">
      <formula>0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50"/>
  <sheetViews>
    <sheetView rightToLeft="1" topLeftCell="C1" workbookViewId="0">
      <selection activeCell="D24" sqref="D24"/>
    </sheetView>
  </sheetViews>
  <sheetFormatPr defaultRowHeight="14.25" x14ac:dyDescent="0.2"/>
  <cols>
    <col min="1" max="1" width="3.375" customWidth="1"/>
    <col min="2" max="2" width="13.25" customWidth="1"/>
    <col min="4" max="4" width="12.75" customWidth="1"/>
    <col min="12" max="12" width="13" customWidth="1"/>
    <col min="13" max="13" width="9.875" customWidth="1"/>
    <col min="14" max="14" width="9.75" customWidth="1"/>
    <col min="22" max="22" width="9" style="11"/>
  </cols>
  <sheetData>
    <row r="3" spans="1:22" ht="23.25" x14ac:dyDescent="0.35">
      <c r="J3" s="135" t="s">
        <v>90</v>
      </c>
      <c r="K3" s="135"/>
      <c r="L3" s="84"/>
    </row>
    <row r="5" spans="1:22" ht="15" thickBot="1" x14ac:dyDescent="0.25"/>
    <row r="6" spans="1:22" ht="15.75" thickBot="1" x14ac:dyDescent="0.25">
      <c r="A6" s="97" t="s">
        <v>0</v>
      </c>
      <c r="B6" s="97" t="s">
        <v>1</v>
      </c>
      <c r="C6" s="97" t="s">
        <v>11</v>
      </c>
      <c r="D6" s="138" t="s">
        <v>3</v>
      </c>
      <c r="E6" s="139"/>
      <c r="F6" s="139"/>
      <c r="G6" s="140"/>
      <c r="H6" s="138" t="s">
        <v>4</v>
      </c>
      <c r="I6" s="139"/>
      <c r="J6" s="139"/>
      <c r="K6" s="140"/>
      <c r="L6" s="138" t="s">
        <v>5</v>
      </c>
      <c r="M6" s="139"/>
      <c r="N6" s="139"/>
      <c r="O6" s="140"/>
      <c r="P6" s="136" t="s">
        <v>40</v>
      </c>
      <c r="Q6" s="136" t="s">
        <v>42</v>
      </c>
      <c r="R6" s="138" t="s">
        <v>6</v>
      </c>
      <c r="S6" s="140"/>
      <c r="T6" s="134" t="s">
        <v>7</v>
      </c>
      <c r="V6"/>
    </row>
    <row r="7" spans="1:22" ht="30" customHeight="1" thickBot="1" x14ac:dyDescent="0.25">
      <c r="A7" s="98"/>
      <c r="B7" s="98"/>
      <c r="C7" s="98"/>
      <c r="D7" s="83" t="s">
        <v>48</v>
      </c>
      <c r="E7" s="83" t="s">
        <v>49</v>
      </c>
      <c r="F7" s="83" t="s">
        <v>8</v>
      </c>
      <c r="G7" s="83" t="s">
        <v>9</v>
      </c>
      <c r="H7" s="83" t="s">
        <v>48</v>
      </c>
      <c r="I7" s="83" t="s">
        <v>49</v>
      </c>
      <c r="J7" s="83" t="s">
        <v>8</v>
      </c>
      <c r="K7" s="83" t="s">
        <v>9</v>
      </c>
      <c r="L7" s="83" t="s">
        <v>48</v>
      </c>
      <c r="M7" s="83" t="s">
        <v>49</v>
      </c>
      <c r="N7" s="83" t="s">
        <v>8</v>
      </c>
      <c r="O7" s="83" t="s">
        <v>9</v>
      </c>
      <c r="P7" s="137"/>
      <c r="Q7" s="137"/>
      <c r="R7" s="83" t="s">
        <v>10</v>
      </c>
      <c r="S7" s="7" t="s">
        <v>50</v>
      </c>
      <c r="T7" s="134"/>
      <c r="V7"/>
    </row>
    <row r="8" spans="1:22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الصباحي'!$L$38*1000</f>
        <v>0</v>
      </c>
      <c r="E8" s="2">
        <f>[2]المبيعات!$F$37</f>
        <v>0</v>
      </c>
      <c r="F8" s="3">
        <f t="shared" ref="F8:F23" si="0">E8*6.75</f>
        <v>0</v>
      </c>
      <c r="G8" s="3">
        <f>E8*0.33</f>
        <v>0</v>
      </c>
      <c r="H8" s="3">
        <f>'[2]التمام الصباحي'!$R$38*1000</f>
        <v>0</v>
      </c>
      <c r="I8" s="2">
        <f>[2]المبيعات!$I$37</f>
        <v>0</v>
      </c>
      <c r="J8" s="3">
        <f t="shared" ref="J8:J23" si="1">I8*7.75</f>
        <v>0</v>
      </c>
      <c r="K8" s="3">
        <f>I8*0.45</f>
        <v>0</v>
      </c>
      <c r="L8" s="3">
        <f>'[2]التمام الصباحي'!$X$38*1000</f>
        <v>0</v>
      </c>
      <c r="M8" s="12">
        <f>[2]المبيعات!$L$37</f>
        <v>0</v>
      </c>
      <c r="N8" s="3">
        <f t="shared" ref="N8:N23" si="2">M8*5.5</f>
        <v>0</v>
      </c>
      <c r="O8" s="3">
        <f>M8*0.26</f>
        <v>0</v>
      </c>
      <c r="P8" s="8">
        <f t="shared" ref="P8:Q37" si="3">F8+J8+N8</f>
        <v>0</v>
      </c>
      <c r="Q8" s="8">
        <f t="shared" si="3"/>
        <v>0</v>
      </c>
      <c r="R8" s="3">
        <f t="shared" ref="R8:R37" si="4">(F8+J8+N8)/100</f>
        <v>0</v>
      </c>
      <c r="S8" s="32">
        <f>[2]المبيعات!$P$37</f>
        <v>0</v>
      </c>
      <c r="T8" s="12">
        <f t="shared" ref="T8:T38" si="5">S8-R8</f>
        <v>0</v>
      </c>
      <c r="V8"/>
    </row>
    <row r="9" spans="1:22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الصباحي'!$L$38*1000</f>
        <v>0</v>
      </c>
      <c r="E9" s="2">
        <f>[3]المبيعات!$F$37</f>
        <v>0</v>
      </c>
      <c r="F9" s="3">
        <f t="shared" si="0"/>
        <v>0</v>
      </c>
      <c r="G9" s="3">
        <f t="shared" ref="G9:G38" si="6">E9*0.33</f>
        <v>0</v>
      </c>
      <c r="H9" s="3">
        <f>'[3]التمام الصباحي'!$R$38*1000</f>
        <v>0</v>
      </c>
      <c r="I9" s="2">
        <f>[3]المبيعات!$I$37</f>
        <v>0</v>
      </c>
      <c r="J9" s="3">
        <f t="shared" si="1"/>
        <v>0</v>
      </c>
      <c r="K9" s="3">
        <f t="shared" ref="K9:K38" si="7">I9*0.45</f>
        <v>0</v>
      </c>
      <c r="L9" s="3">
        <f>'[3]التمام الصباحي'!$X$38*1000</f>
        <v>0</v>
      </c>
      <c r="M9" s="2">
        <f>[3]المبيعات!$L$37</f>
        <v>0</v>
      </c>
      <c r="N9" s="3">
        <f t="shared" si="2"/>
        <v>0</v>
      </c>
      <c r="O9" s="3">
        <f t="shared" ref="O9:O38" si="8">M9*0.26</f>
        <v>0</v>
      </c>
      <c r="P9" s="8">
        <f t="shared" si="3"/>
        <v>0</v>
      </c>
      <c r="Q9" s="8">
        <f t="shared" si="3"/>
        <v>0</v>
      </c>
      <c r="R9" s="3">
        <f t="shared" si="4"/>
        <v>0</v>
      </c>
      <c r="S9" s="9">
        <f>[3]المبيعات!$P$37</f>
        <v>0</v>
      </c>
      <c r="T9" s="12">
        <f t="shared" si="5"/>
        <v>0</v>
      </c>
      <c r="V9"/>
    </row>
    <row r="10" spans="1:22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الصباحي'!$L$38*1000</f>
        <v>0</v>
      </c>
      <c r="E10" s="2">
        <f>[4]المبيعات!$F$37</f>
        <v>0</v>
      </c>
      <c r="F10" s="3">
        <f t="shared" si="0"/>
        <v>0</v>
      </c>
      <c r="G10" s="3">
        <f t="shared" si="6"/>
        <v>0</v>
      </c>
      <c r="H10" s="3">
        <f>'[4]التمام الصباحي'!$R$38*1000</f>
        <v>0</v>
      </c>
      <c r="I10" s="2">
        <f>[4]المبيعات!$I$37</f>
        <v>0</v>
      </c>
      <c r="J10" s="3">
        <f t="shared" si="1"/>
        <v>0</v>
      </c>
      <c r="K10" s="3">
        <f t="shared" si="7"/>
        <v>0</v>
      </c>
      <c r="L10" s="3">
        <f>'[4]التمام الصباحي'!$X$38*1000</f>
        <v>0</v>
      </c>
      <c r="M10" s="2">
        <f>[4]المبيعات!$L$37</f>
        <v>0</v>
      </c>
      <c r="N10" s="3">
        <f t="shared" si="2"/>
        <v>0</v>
      </c>
      <c r="O10" s="3">
        <f t="shared" si="8"/>
        <v>0</v>
      </c>
      <c r="P10" s="8">
        <f t="shared" si="3"/>
        <v>0</v>
      </c>
      <c r="Q10" s="8">
        <f t="shared" si="3"/>
        <v>0</v>
      </c>
      <c r="R10" s="3">
        <f t="shared" si="4"/>
        <v>0</v>
      </c>
      <c r="S10" s="9">
        <f>[4]المبيعات!$P$37</f>
        <v>0</v>
      </c>
      <c r="T10" s="12">
        <f t="shared" si="5"/>
        <v>0</v>
      </c>
      <c r="V10"/>
    </row>
    <row r="11" spans="1:22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الصباحي'!$L$38*1000</f>
        <v>0</v>
      </c>
      <c r="E11" s="2">
        <f>[5]المبيعات!$F$37</f>
        <v>0</v>
      </c>
      <c r="F11" s="3">
        <f t="shared" si="0"/>
        <v>0</v>
      </c>
      <c r="G11" s="3">
        <f t="shared" si="6"/>
        <v>0</v>
      </c>
      <c r="H11" s="3">
        <f>'[5]التمام الصباحي'!$R$38*1000</f>
        <v>0</v>
      </c>
      <c r="I11" s="2">
        <f>[5]المبيعات!$I$37</f>
        <v>0</v>
      </c>
      <c r="J11" s="3">
        <f t="shared" si="1"/>
        <v>0</v>
      </c>
      <c r="K11" s="3">
        <f t="shared" si="7"/>
        <v>0</v>
      </c>
      <c r="L11" s="3">
        <f>'[5]التمام الصباحي'!$X$38*1000</f>
        <v>0</v>
      </c>
      <c r="M11" s="2">
        <f>[5]المبيعات!$L$37</f>
        <v>0</v>
      </c>
      <c r="N11" s="3">
        <f t="shared" si="2"/>
        <v>0</v>
      </c>
      <c r="O11" s="3">
        <f t="shared" si="8"/>
        <v>0</v>
      </c>
      <c r="P11" s="8">
        <f t="shared" si="3"/>
        <v>0</v>
      </c>
      <c r="Q11" s="8">
        <f t="shared" si="3"/>
        <v>0</v>
      </c>
      <c r="R11" s="3">
        <f t="shared" si="4"/>
        <v>0</v>
      </c>
      <c r="S11" s="9">
        <f>[5]المبيعات!$P$37</f>
        <v>0</v>
      </c>
      <c r="T11" s="12">
        <f t="shared" si="5"/>
        <v>0</v>
      </c>
      <c r="V11"/>
    </row>
    <row r="12" spans="1:22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الصباحي'!$L$38*1000</f>
        <v>0</v>
      </c>
      <c r="E12" s="2">
        <f>[6]المبيعات!$F$37</f>
        <v>0</v>
      </c>
      <c r="F12" s="3">
        <f t="shared" si="0"/>
        <v>0</v>
      </c>
      <c r="G12" s="3">
        <f t="shared" si="6"/>
        <v>0</v>
      </c>
      <c r="H12" s="3">
        <f>'[6]التمام الصباحي'!$R$38*1000</f>
        <v>0</v>
      </c>
      <c r="I12" s="2">
        <f>[6]المبيعات!$I$37</f>
        <v>0</v>
      </c>
      <c r="J12" s="3">
        <f t="shared" si="1"/>
        <v>0</v>
      </c>
      <c r="K12" s="3">
        <f t="shared" si="7"/>
        <v>0</v>
      </c>
      <c r="L12" s="3">
        <f>'[6]التمام الصباحي'!$X$38*1000</f>
        <v>0</v>
      </c>
      <c r="M12" s="2">
        <f>[6]المبيعات!$L$37</f>
        <v>0</v>
      </c>
      <c r="N12" s="3">
        <f t="shared" si="2"/>
        <v>0</v>
      </c>
      <c r="O12" s="3">
        <f t="shared" si="8"/>
        <v>0</v>
      </c>
      <c r="P12" s="8">
        <f t="shared" si="3"/>
        <v>0</v>
      </c>
      <c r="Q12" s="8">
        <f t="shared" si="3"/>
        <v>0</v>
      </c>
      <c r="R12" s="3">
        <f t="shared" si="4"/>
        <v>0</v>
      </c>
      <c r="S12" s="9">
        <f>[6]المبيعات!$P$37</f>
        <v>0</v>
      </c>
      <c r="T12" s="12">
        <f t="shared" si="5"/>
        <v>0</v>
      </c>
      <c r="V12"/>
    </row>
    <row r="13" spans="1:22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الصباحي'!$L$38*1000</f>
        <v>0</v>
      </c>
      <c r="E13" s="2">
        <f>[7]المبيعات!$F$37</f>
        <v>0</v>
      </c>
      <c r="F13" s="3">
        <f t="shared" si="0"/>
        <v>0</v>
      </c>
      <c r="G13" s="3">
        <f t="shared" si="6"/>
        <v>0</v>
      </c>
      <c r="H13" s="3">
        <f>'[7]التمام الصباحي'!$R$38*1000</f>
        <v>0</v>
      </c>
      <c r="I13" s="2">
        <f>[7]المبيعات!$I$37</f>
        <v>0</v>
      </c>
      <c r="J13" s="3">
        <f t="shared" si="1"/>
        <v>0</v>
      </c>
      <c r="K13" s="3">
        <f t="shared" si="7"/>
        <v>0</v>
      </c>
      <c r="L13" s="3">
        <f>'[7]التمام الصباحي'!$X$38*1000</f>
        <v>0</v>
      </c>
      <c r="M13" s="2">
        <f>[7]المبيعات!$L$37</f>
        <v>0</v>
      </c>
      <c r="N13" s="3">
        <f t="shared" si="2"/>
        <v>0</v>
      </c>
      <c r="O13" s="3">
        <f t="shared" si="8"/>
        <v>0</v>
      </c>
      <c r="P13" s="8">
        <f t="shared" si="3"/>
        <v>0</v>
      </c>
      <c r="Q13" s="8">
        <f t="shared" si="3"/>
        <v>0</v>
      </c>
      <c r="R13" s="3">
        <f t="shared" si="4"/>
        <v>0</v>
      </c>
      <c r="S13" s="9">
        <f>[7]المبيعات!$P$37</f>
        <v>0</v>
      </c>
      <c r="T13" s="12">
        <f t="shared" si="5"/>
        <v>0</v>
      </c>
      <c r="V13"/>
    </row>
    <row r="14" spans="1:22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الصباحي'!$L$38*1000</f>
        <v>0</v>
      </c>
      <c r="E14" s="2">
        <f>[8]المبيعات!$F$37</f>
        <v>0</v>
      </c>
      <c r="F14" s="3">
        <f t="shared" si="0"/>
        <v>0</v>
      </c>
      <c r="G14" s="3">
        <f t="shared" si="6"/>
        <v>0</v>
      </c>
      <c r="H14" s="3">
        <f>'[8]التمام الصباحي'!$R$38*1000</f>
        <v>0</v>
      </c>
      <c r="I14" s="2">
        <f>[8]المبيعات!$I$37</f>
        <v>0</v>
      </c>
      <c r="J14" s="3">
        <f t="shared" si="1"/>
        <v>0</v>
      </c>
      <c r="K14" s="3">
        <f t="shared" si="7"/>
        <v>0</v>
      </c>
      <c r="L14" s="3">
        <f>'[8]التمام الصباحي'!$X$38*1000</f>
        <v>0</v>
      </c>
      <c r="M14" s="2">
        <f>[8]المبيعات!$L$37</f>
        <v>0</v>
      </c>
      <c r="N14" s="3">
        <f t="shared" si="2"/>
        <v>0</v>
      </c>
      <c r="O14" s="3">
        <f t="shared" si="8"/>
        <v>0</v>
      </c>
      <c r="P14" s="8">
        <f t="shared" si="3"/>
        <v>0</v>
      </c>
      <c r="Q14" s="8">
        <f t="shared" si="3"/>
        <v>0</v>
      </c>
      <c r="R14" s="3">
        <f t="shared" si="4"/>
        <v>0</v>
      </c>
      <c r="S14" s="9">
        <f>[8]المبيعات!$P$37</f>
        <v>0</v>
      </c>
      <c r="T14" s="12">
        <f t="shared" si="5"/>
        <v>0</v>
      </c>
      <c r="V14"/>
    </row>
    <row r="15" spans="1:22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الصباحي'!$L$38*1000</f>
        <v>0</v>
      </c>
      <c r="E15" s="2">
        <f>[9]المبيعات!$F$37</f>
        <v>0</v>
      </c>
      <c r="F15" s="3">
        <f t="shared" si="0"/>
        <v>0</v>
      </c>
      <c r="G15" s="3">
        <f t="shared" si="6"/>
        <v>0</v>
      </c>
      <c r="H15" s="3">
        <f>'[9]التمام الصباحي'!$R$38*1000</f>
        <v>0</v>
      </c>
      <c r="I15" s="2">
        <f>[9]المبيعات!$I$37</f>
        <v>0</v>
      </c>
      <c r="J15" s="3">
        <f t="shared" si="1"/>
        <v>0</v>
      </c>
      <c r="K15" s="3">
        <f t="shared" si="7"/>
        <v>0</v>
      </c>
      <c r="L15" s="3">
        <f>'[9]التمام الصباحي'!$X$38*1000</f>
        <v>0</v>
      </c>
      <c r="M15" s="2">
        <f>[9]المبيعات!$L$37</f>
        <v>0</v>
      </c>
      <c r="N15" s="3">
        <f t="shared" si="2"/>
        <v>0</v>
      </c>
      <c r="O15" s="3">
        <f t="shared" si="8"/>
        <v>0</v>
      </c>
      <c r="P15" s="8">
        <f t="shared" si="3"/>
        <v>0</v>
      </c>
      <c r="Q15" s="8">
        <f t="shared" si="3"/>
        <v>0</v>
      </c>
      <c r="R15" s="3">
        <f t="shared" si="4"/>
        <v>0</v>
      </c>
      <c r="S15" s="9">
        <f>[9]المبيعات!$P$37</f>
        <v>0</v>
      </c>
      <c r="T15" s="12">
        <f t="shared" si="5"/>
        <v>0</v>
      </c>
      <c r="V15"/>
    </row>
    <row r="16" spans="1:22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الصباحي'!$L$38*1000</f>
        <v>0</v>
      </c>
      <c r="E16" s="2">
        <f>[10]المبيعات!$F$37</f>
        <v>0</v>
      </c>
      <c r="F16" s="3">
        <f t="shared" si="0"/>
        <v>0</v>
      </c>
      <c r="G16" s="3">
        <f t="shared" si="6"/>
        <v>0</v>
      </c>
      <c r="H16" s="3">
        <f>'[10]التمام الصباحي'!$R$38*1000</f>
        <v>0</v>
      </c>
      <c r="I16" s="2">
        <f>[10]المبيعات!$I$37</f>
        <v>0</v>
      </c>
      <c r="J16" s="3">
        <f t="shared" si="1"/>
        <v>0</v>
      </c>
      <c r="K16" s="3">
        <f t="shared" si="7"/>
        <v>0</v>
      </c>
      <c r="L16" s="3">
        <f>'[10]التمام الصباحي'!$X$38*1000</f>
        <v>0</v>
      </c>
      <c r="M16" s="2">
        <f>[10]المبيعات!$L$37</f>
        <v>0</v>
      </c>
      <c r="N16" s="3">
        <f t="shared" si="2"/>
        <v>0</v>
      </c>
      <c r="O16" s="3">
        <f t="shared" si="8"/>
        <v>0</v>
      </c>
      <c r="P16" s="8">
        <f t="shared" si="3"/>
        <v>0</v>
      </c>
      <c r="Q16" s="8">
        <f t="shared" si="3"/>
        <v>0</v>
      </c>
      <c r="R16" s="3">
        <f t="shared" si="4"/>
        <v>0</v>
      </c>
      <c r="S16" s="9">
        <f>[10]المبيعات!$P$37</f>
        <v>0</v>
      </c>
      <c r="T16" s="12">
        <f t="shared" si="5"/>
        <v>0</v>
      </c>
      <c r="V16"/>
    </row>
    <row r="17" spans="1:22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الصباحي'!$L$38*1000</f>
        <v>0</v>
      </c>
      <c r="E17" s="2">
        <f>[11]المبيعات!$F$37</f>
        <v>0</v>
      </c>
      <c r="F17" s="3">
        <f t="shared" si="0"/>
        <v>0</v>
      </c>
      <c r="G17" s="3">
        <f t="shared" si="6"/>
        <v>0</v>
      </c>
      <c r="H17" s="3">
        <f>'[11]التمام الصباحي'!$R$38*1000</f>
        <v>0</v>
      </c>
      <c r="I17" s="2">
        <f>[11]المبيعات!$I$37</f>
        <v>0</v>
      </c>
      <c r="J17" s="3">
        <f t="shared" si="1"/>
        <v>0</v>
      </c>
      <c r="K17" s="3">
        <f t="shared" si="7"/>
        <v>0</v>
      </c>
      <c r="L17" s="3">
        <f>'[11]التمام الصباحي'!$X$38*1000</f>
        <v>0</v>
      </c>
      <c r="M17" s="2">
        <f>[11]المبيعات!$L$37</f>
        <v>0</v>
      </c>
      <c r="N17" s="3">
        <f t="shared" si="2"/>
        <v>0</v>
      </c>
      <c r="O17" s="3">
        <f t="shared" si="8"/>
        <v>0</v>
      </c>
      <c r="P17" s="8">
        <f t="shared" si="3"/>
        <v>0</v>
      </c>
      <c r="Q17" s="8">
        <f t="shared" si="3"/>
        <v>0</v>
      </c>
      <c r="R17" s="3">
        <f t="shared" si="4"/>
        <v>0</v>
      </c>
      <c r="S17" s="9">
        <f>[11]المبيعات!$P$37</f>
        <v>0</v>
      </c>
      <c r="T17" s="12">
        <f t="shared" si="5"/>
        <v>0</v>
      </c>
      <c r="V17"/>
    </row>
    <row r="18" spans="1:22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الصباحي'!$L$38*1000</f>
        <v>0</v>
      </c>
      <c r="E18" s="2">
        <f>[12]المبيعات!$F$37</f>
        <v>0</v>
      </c>
      <c r="F18" s="3">
        <f t="shared" si="0"/>
        <v>0</v>
      </c>
      <c r="G18" s="3">
        <f t="shared" si="6"/>
        <v>0</v>
      </c>
      <c r="H18" s="3">
        <f>'[12]التمام الصباحي'!$R$38*1000</f>
        <v>0</v>
      </c>
      <c r="I18" s="2">
        <f>[12]المبيعات!$I$37</f>
        <v>0</v>
      </c>
      <c r="J18" s="3">
        <f t="shared" si="1"/>
        <v>0</v>
      </c>
      <c r="K18" s="3">
        <f t="shared" si="7"/>
        <v>0</v>
      </c>
      <c r="L18" s="3">
        <f>'[12]التمام الصباحي'!$X$38*1000</f>
        <v>0</v>
      </c>
      <c r="M18" s="2">
        <f>[12]المبيعات!$L$37</f>
        <v>0</v>
      </c>
      <c r="N18" s="3">
        <f t="shared" si="2"/>
        <v>0</v>
      </c>
      <c r="O18" s="3">
        <f t="shared" si="8"/>
        <v>0</v>
      </c>
      <c r="P18" s="8">
        <f t="shared" si="3"/>
        <v>0</v>
      </c>
      <c r="Q18" s="8">
        <f t="shared" si="3"/>
        <v>0</v>
      </c>
      <c r="R18" s="3">
        <f t="shared" si="4"/>
        <v>0</v>
      </c>
      <c r="S18" s="9">
        <f>[12]المبيعات!$P$37</f>
        <v>0</v>
      </c>
      <c r="T18" s="12">
        <f t="shared" si="5"/>
        <v>0</v>
      </c>
      <c r="V18"/>
    </row>
    <row r="19" spans="1:22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الصباحي'!$L$38*1000</f>
        <v>0</v>
      </c>
      <c r="E19" s="2">
        <f>[13]المبيعات!$F$37</f>
        <v>0</v>
      </c>
      <c r="F19" s="3">
        <f t="shared" si="0"/>
        <v>0</v>
      </c>
      <c r="G19" s="3">
        <f t="shared" si="6"/>
        <v>0</v>
      </c>
      <c r="H19" s="3">
        <f>'[13]التمام الصباحي'!$R$38*1000</f>
        <v>0</v>
      </c>
      <c r="I19" s="2">
        <f>[13]المبيعات!$I$37</f>
        <v>0</v>
      </c>
      <c r="J19" s="3">
        <f t="shared" si="1"/>
        <v>0</v>
      </c>
      <c r="K19" s="3">
        <f t="shared" si="7"/>
        <v>0</v>
      </c>
      <c r="L19" s="3">
        <f>'[13]التمام الصباحي'!$X$38*1000</f>
        <v>0</v>
      </c>
      <c r="M19" s="2">
        <f>[13]المبيعات!$L$37</f>
        <v>0</v>
      </c>
      <c r="N19" s="3">
        <f t="shared" si="2"/>
        <v>0</v>
      </c>
      <c r="O19" s="3">
        <f t="shared" si="8"/>
        <v>0</v>
      </c>
      <c r="P19" s="8">
        <f t="shared" si="3"/>
        <v>0</v>
      </c>
      <c r="Q19" s="8">
        <f t="shared" si="3"/>
        <v>0</v>
      </c>
      <c r="R19" s="3">
        <f t="shared" si="4"/>
        <v>0</v>
      </c>
      <c r="S19" s="9">
        <f>[13]المبيعات!$P$37</f>
        <v>0</v>
      </c>
      <c r="T19" s="12">
        <f t="shared" si="5"/>
        <v>0</v>
      </c>
      <c r="V19"/>
    </row>
    <row r="20" spans="1:22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الصباحي'!$L$38*1000</f>
        <v>0</v>
      </c>
      <c r="E20" s="2">
        <f>[14]المبيعات!$F$37</f>
        <v>0</v>
      </c>
      <c r="F20" s="3">
        <f t="shared" si="0"/>
        <v>0</v>
      </c>
      <c r="G20" s="3">
        <f t="shared" si="6"/>
        <v>0</v>
      </c>
      <c r="H20" s="3">
        <f>'[14]التمام الصباحي'!$R$38*1000</f>
        <v>0</v>
      </c>
      <c r="I20" s="2">
        <f>[14]المبيعات!$I$37</f>
        <v>0</v>
      </c>
      <c r="J20" s="3">
        <f t="shared" si="1"/>
        <v>0</v>
      </c>
      <c r="K20" s="3">
        <f t="shared" si="7"/>
        <v>0</v>
      </c>
      <c r="L20" s="3">
        <f>'[14]التمام الصباحي'!$X$38*1000</f>
        <v>0</v>
      </c>
      <c r="M20" s="2">
        <f>[14]المبيعات!$L$37</f>
        <v>0</v>
      </c>
      <c r="N20" s="3">
        <f t="shared" si="2"/>
        <v>0</v>
      </c>
      <c r="O20" s="3">
        <f t="shared" si="8"/>
        <v>0</v>
      </c>
      <c r="P20" s="8">
        <f t="shared" si="3"/>
        <v>0</v>
      </c>
      <c r="Q20" s="8">
        <f t="shared" si="3"/>
        <v>0</v>
      </c>
      <c r="R20" s="3">
        <f t="shared" si="4"/>
        <v>0</v>
      </c>
      <c r="S20" s="9">
        <f>[14]المبيعات!$P$37</f>
        <v>0</v>
      </c>
      <c r="T20" s="12">
        <f t="shared" si="5"/>
        <v>0</v>
      </c>
      <c r="V20"/>
    </row>
    <row r="21" spans="1:22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الصباحي'!$L$38*1000</f>
        <v>0</v>
      </c>
      <c r="E21" s="2">
        <f>[15]المبيعات!$F$37</f>
        <v>0</v>
      </c>
      <c r="F21" s="3">
        <f t="shared" si="0"/>
        <v>0</v>
      </c>
      <c r="G21" s="3">
        <f t="shared" si="6"/>
        <v>0</v>
      </c>
      <c r="H21" s="3">
        <f>'[15]التمام الصباحي'!$R$38*1000</f>
        <v>0</v>
      </c>
      <c r="I21" s="2">
        <f>[15]المبيعات!$I$37</f>
        <v>0</v>
      </c>
      <c r="J21" s="3">
        <f t="shared" si="1"/>
        <v>0</v>
      </c>
      <c r="K21" s="3">
        <f t="shared" si="7"/>
        <v>0</v>
      </c>
      <c r="L21" s="3">
        <f>'[15]التمام الصباحي'!$X$38*1000</f>
        <v>0</v>
      </c>
      <c r="M21" s="2">
        <f>[15]المبيعات!$L$37</f>
        <v>0</v>
      </c>
      <c r="N21" s="3">
        <f t="shared" si="2"/>
        <v>0</v>
      </c>
      <c r="O21" s="3">
        <f t="shared" si="8"/>
        <v>0</v>
      </c>
      <c r="P21" s="8">
        <f t="shared" si="3"/>
        <v>0</v>
      </c>
      <c r="Q21" s="8">
        <f t="shared" si="3"/>
        <v>0</v>
      </c>
      <c r="R21" s="3">
        <f t="shared" si="4"/>
        <v>0</v>
      </c>
      <c r="S21" s="9">
        <f>[15]المبيعات!$P$37</f>
        <v>0</v>
      </c>
      <c r="T21" s="12">
        <f t="shared" si="5"/>
        <v>0</v>
      </c>
      <c r="V21"/>
    </row>
    <row r="22" spans="1:22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الصباحي'!$L$38*1000</f>
        <v>0</v>
      </c>
      <c r="E22" s="2">
        <f>[16]المبيعات!$F$37</f>
        <v>0</v>
      </c>
      <c r="F22" s="3">
        <f t="shared" si="0"/>
        <v>0</v>
      </c>
      <c r="G22" s="3">
        <f t="shared" si="6"/>
        <v>0</v>
      </c>
      <c r="H22" s="3">
        <f>'[16]التمام الصباحي'!$R$38*1000</f>
        <v>0</v>
      </c>
      <c r="I22" s="2">
        <f>[16]المبيعات!$I$37</f>
        <v>0</v>
      </c>
      <c r="J22" s="3">
        <f t="shared" si="1"/>
        <v>0</v>
      </c>
      <c r="K22" s="3">
        <f t="shared" si="7"/>
        <v>0</v>
      </c>
      <c r="L22" s="3">
        <f>'[16]التمام الصباحي'!$X$38*1000</f>
        <v>0</v>
      </c>
      <c r="M22" s="2">
        <f>[16]المبيعات!$L$37</f>
        <v>0</v>
      </c>
      <c r="N22" s="3">
        <f t="shared" si="2"/>
        <v>0</v>
      </c>
      <c r="O22" s="3">
        <f t="shared" si="8"/>
        <v>0</v>
      </c>
      <c r="P22" s="8">
        <f t="shared" si="3"/>
        <v>0</v>
      </c>
      <c r="Q22" s="8">
        <f t="shared" si="3"/>
        <v>0</v>
      </c>
      <c r="R22" s="3">
        <f t="shared" si="4"/>
        <v>0</v>
      </c>
      <c r="S22" s="9">
        <f>[16]المبيعات!$P$37</f>
        <v>0</v>
      </c>
      <c r="T22" s="12">
        <f t="shared" si="5"/>
        <v>0</v>
      </c>
      <c r="V22"/>
    </row>
    <row r="23" spans="1:22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الصباحي'!$L$38*1000</f>
        <v>0</v>
      </c>
      <c r="E23" s="2">
        <f>[17]المبيعات!$F$37</f>
        <v>0</v>
      </c>
      <c r="F23" s="3">
        <f t="shared" si="0"/>
        <v>0</v>
      </c>
      <c r="G23" s="3">
        <f t="shared" si="6"/>
        <v>0</v>
      </c>
      <c r="H23" s="3">
        <f>'[17]التمام الصباحي'!$R$38*1000</f>
        <v>0</v>
      </c>
      <c r="I23" s="2">
        <f>[17]المبيعات!$I$37</f>
        <v>0</v>
      </c>
      <c r="J23" s="3">
        <f t="shared" si="1"/>
        <v>0</v>
      </c>
      <c r="K23" s="3">
        <f t="shared" si="7"/>
        <v>0</v>
      </c>
      <c r="L23" s="3">
        <f>'[17]التمام الصباحي'!$X$38*1000</f>
        <v>0</v>
      </c>
      <c r="M23" s="2">
        <f>[17]المبيعات!$L$37</f>
        <v>0</v>
      </c>
      <c r="N23" s="3">
        <f t="shared" si="2"/>
        <v>0</v>
      </c>
      <c r="O23" s="3">
        <f t="shared" si="8"/>
        <v>0</v>
      </c>
      <c r="P23" s="8">
        <f t="shared" si="3"/>
        <v>0</v>
      </c>
      <c r="Q23" s="8">
        <f t="shared" si="3"/>
        <v>0</v>
      </c>
      <c r="R23" s="3">
        <f t="shared" si="4"/>
        <v>0</v>
      </c>
      <c r="S23" s="9">
        <f>[17]المبيعات!$P$37</f>
        <v>0</v>
      </c>
      <c r="T23" s="12">
        <f t="shared" si="5"/>
        <v>0</v>
      </c>
      <c r="V23"/>
    </row>
    <row r="24" spans="1:22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الصباحي'!$L$38*1000</f>
        <v>0</v>
      </c>
      <c r="E24" s="3">
        <f>[18]المبيعات!$F$37</f>
        <v>0</v>
      </c>
      <c r="F24" s="3">
        <f>E24*6.75</f>
        <v>0</v>
      </c>
      <c r="G24" s="3">
        <f t="shared" si="6"/>
        <v>0</v>
      </c>
      <c r="H24" s="3">
        <f>'[18]التمام الصباحي'!$R$38*1000</f>
        <v>0</v>
      </c>
      <c r="I24" s="3">
        <f>[18]المبيعات!$I$37</f>
        <v>0</v>
      </c>
      <c r="J24" s="3">
        <f>I24*7.75</f>
        <v>0</v>
      </c>
      <c r="K24" s="3">
        <f t="shared" si="7"/>
        <v>0</v>
      </c>
      <c r="L24" s="3">
        <f>'[18]التمام الصباحي'!$X$38*1000</f>
        <v>0</v>
      </c>
      <c r="M24" s="3">
        <f>[18]المبيعات!$L$37</f>
        <v>0</v>
      </c>
      <c r="N24" s="3">
        <f>M24*5.5</f>
        <v>0</v>
      </c>
      <c r="O24" s="3">
        <f t="shared" si="8"/>
        <v>0</v>
      </c>
      <c r="P24" s="8">
        <f t="shared" si="3"/>
        <v>0</v>
      </c>
      <c r="Q24" s="8">
        <f t="shared" si="3"/>
        <v>0</v>
      </c>
      <c r="R24" s="3">
        <f t="shared" si="4"/>
        <v>0</v>
      </c>
      <c r="S24" s="9">
        <f>[18]المبيعات!$P$37</f>
        <v>0</v>
      </c>
      <c r="T24" s="12">
        <f t="shared" si="5"/>
        <v>0</v>
      </c>
      <c r="V24"/>
    </row>
    <row r="25" spans="1:22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الصباحي'!$L$38*1000</f>
        <v>0</v>
      </c>
      <c r="E25" s="3">
        <f>[19]المبيعات!$F$37</f>
        <v>0</v>
      </c>
      <c r="F25" s="3">
        <f t="shared" ref="F25:F38" si="9">E25*6.75</f>
        <v>0</v>
      </c>
      <c r="G25" s="3">
        <f t="shared" si="6"/>
        <v>0</v>
      </c>
      <c r="H25" s="3">
        <f>'[19]التمام الصباحي'!$R$38*1000</f>
        <v>0</v>
      </c>
      <c r="I25" s="3">
        <f>[19]المبيعات!$I$37</f>
        <v>0</v>
      </c>
      <c r="J25" s="3">
        <f t="shared" ref="J25:J38" si="10">I25*7.75</f>
        <v>0</v>
      </c>
      <c r="K25" s="3">
        <f t="shared" si="7"/>
        <v>0</v>
      </c>
      <c r="L25" s="3">
        <f>'[19]التمام الصباحي'!$X$38*1000</f>
        <v>0</v>
      </c>
      <c r="M25" s="3">
        <f>[19]المبيعات!$L$37</f>
        <v>0</v>
      </c>
      <c r="N25" s="3">
        <f t="shared" ref="N25:N38" si="11">M25*5.5</f>
        <v>0</v>
      </c>
      <c r="O25" s="3">
        <f t="shared" si="8"/>
        <v>0</v>
      </c>
      <c r="P25" s="8">
        <f t="shared" si="3"/>
        <v>0</v>
      </c>
      <c r="Q25" s="8">
        <f t="shared" si="3"/>
        <v>0</v>
      </c>
      <c r="R25" s="3">
        <f t="shared" si="4"/>
        <v>0</v>
      </c>
      <c r="S25" s="9">
        <f>[19]المبيعات!$P$37</f>
        <v>0</v>
      </c>
      <c r="T25" s="12">
        <f t="shared" si="5"/>
        <v>0</v>
      </c>
      <c r="V25"/>
    </row>
    <row r="26" spans="1:22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الصباحي'!$L$38*1000</f>
        <v>0</v>
      </c>
      <c r="E26" s="3">
        <f>[20]المبيعات!$F$37</f>
        <v>0</v>
      </c>
      <c r="F26" s="3">
        <f t="shared" si="9"/>
        <v>0</v>
      </c>
      <c r="G26" s="3">
        <f t="shared" si="6"/>
        <v>0</v>
      </c>
      <c r="H26" s="3">
        <f>'[20]التمام الصباحي'!$R$38*1000</f>
        <v>0</v>
      </c>
      <c r="I26" s="3">
        <f>[20]المبيعات!$I$37</f>
        <v>0</v>
      </c>
      <c r="J26" s="3">
        <f t="shared" si="10"/>
        <v>0</v>
      </c>
      <c r="K26" s="3">
        <f t="shared" si="7"/>
        <v>0</v>
      </c>
      <c r="L26" s="3">
        <f>'[20]التمام الصباحي'!$X$38*1000</f>
        <v>0</v>
      </c>
      <c r="M26" s="3">
        <f>[20]المبيعات!$L$37</f>
        <v>0</v>
      </c>
      <c r="N26" s="3">
        <f t="shared" si="11"/>
        <v>0</v>
      </c>
      <c r="O26" s="3">
        <f t="shared" si="8"/>
        <v>0</v>
      </c>
      <c r="P26" s="8">
        <f t="shared" si="3"/>
        <v>0</v>
      </c>
      <c r="Q26" s="8">
        <f t="shared" si="3"/>
        <v>0</v>
      </c>
      <c r="R26" s="3">
        <f t="shared" si="4"/>
        <v>0</v>
      </c>
      <c r="S26" s="9">
        <f>[20]المبيعات!$P$37</f>
        <v>0</v>
      </c>
      <c r="T26" s="12">
        <f t="shared" si="5"/>
        <v>0</v>
      </c>
      <c r="V26"/>
    </row>
    <row r="27" spans="1:22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الصباحي'!$L$38*1000</f>
        <v>0</v>
      </c>
      <c r="E27" s="3">
        <f>[21]المبيعات!$F$37</f>
        <v>0</v>
      </c>
      <c r="F27" s="3">
        <f t="shared" si="9"/>
        <v>0</v>
      </c>
      <c r="G27" s="3">
        <f t="shared" si="6"/>
        <v>0</v>
      </c>
      <c r="H27" s="3">
        <f>'[21]التمام الصباحي'!$R$38*1000</f>
        <v>0</v>
      </c>
      <c r="I27" s="3">
        <f>[21]المبيعات!$I$37</f>
        <v>0</v>
      </c>
      <c r="J27" s="3">
        <f t="shared" si="10"/>
        <v>0</v>
      </c>
      <c r="K27" s="3">
        <f t="shared" si="7"/>
        <v>0</v>
      </c>
      <c r="L27" s="3">
        <f>'[21]التمام الصباحي'!$X$38*1000</f>
        <v>0</v>
      </c>
      <c r="M27" s="3">
        <f>[21]المبيعات!$L$37</f>
        <v>0</v>
      </c>
      <c r="N27" s="3">
        <f t="shared" si="11"/>
        <v>0</v>
      </c>
      <c r="O27" s="3">
        <f t="shared" si="8"/>
        <v>0</v>
      </c>
      <c r="P27" s="8">
        <f t="shared" si="3"/>
        <v>0</v>
      </c>
      <c r="Q27" s="8">
        <f t="shared" si="3"/>
        <v>0</v>
      </c>
      <c r="R27" s="3">
        <f t="shared" si="4"/>
        <v>0</v>
      </c>
      <c r="S27" s="9">
        <f>[21]المبيعات!$P$37</f>
        <v>0</v>
      </c>
      <c r="T27" s="12">
        <f t="shared" si="5"/>
        <v>0</v>
      </c>
      <c r="V27"/>
    </row>
    <row r="28" spans="1:22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الصباحي'!$L$38*1000</f>
        <v>0</v>
      </c>
      <c r="E28" s="3">
        <f>[22]المبيعات!$F$37</f>
        <v>0</v>
      </c>
      <c r="F28" s="3">
        <f t="shared" si="9"/>
        <v>0</v>
      </c>
      <c r="G28" s="3">
        <f t="shared" si="6"/>
        <v>0</v>
      </c>
      <c r="H28" s="3">
        <f>'[22]التمام الصباحي'!$R$38*1000</f>
        <v>0</v>
      </c>
      <c r="I28" s="3">
        <f>[22]المبيعات!$I$37</f>
        <v>0</v>
      </c>
      <c r="J28" s="3">
        <f t="shared" si="10"/>
        <v>0</v>
      </c>
      <c r="K28" s="3">
        <f t="shared" si="7"/>
        <v>0</v>
      </c>
      <c r="L28" s="3">
        <f>'[22]التمام الصباحي'!$X$38*1000</f>
        <v>0</v>
      </c>
      <c r="M28" s="3">
        <f>[22]المبيعات!$L$37</f>
        <v>0</v>
      </c>
      <c r="N28" s="3">
        <f t="shared" si="11"/>
        <v>0</v>
      </c>
      <c r="O28" s="3">
        <f t="shared" si="8"/>
        <v>0</v>
      </c>
      <c r="P28" s="8">
        <f t="shared" si="3"/>
        <v>0</v>
      </c>
      <c r="Q28" s="8">
        <f t="shared" si="3"/>
        <v>0</v>
      </c>
      <c r="R28" s="3">
        <f t="shared" si="4"/>
        <v>0</v>
      </c>
      <c r="S28" s="9">
        <f>[22]المبيعات!$P$37</f>
        <v>0</v>
      </c>
      <c r="T28" s="12">
        <f t="shared" si="5"/>
        <v>0</v>
      </c>
      <c r="V28"/>
    </row>
    <row r="29" spans="1:22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الصباحي'!$L$38*1000</f>
        <v>0</v>
      </c>
      <c r="E29" s="3">
        <f>[23]المبيعات!$F$37</f>
        <v>0</v>
      </c>
      <c r="F29" s="3">
        <f t="shared" si="9"/>
        <v>0</v>
      </c>
      <c r="G29" s="3">
        <f t="shared" si="6"/>
        <v>0</v>
      </c>
      <c r="H29" s="3">
        <f>'[23]التمام الصباحي'!$R$38*1000</f>
        <v>0</v>
      </c>
      <c r="I29" s="3">
        <f>[23]المبيعات!$I$37</f>
        <v>0</v>
      </c>
      <c r="J29" s="3">
        <f t="shared" si="10"/>
        <v>0</v>
      </c>
      <c r="K29" s="3">
        <f t="shared" si="7"/>
        <v>0</v>
      </c>
      <c r="L29" s="3">
        <f>'[23]التمام الصباحي'!$X$38*1000</f>
        <v>0</v>
      </c>
      <c r="M29" s="3">
        <f>[23]المبيعات!$L$37</f>
        <v>0</v>
      </c>
      <c r="N29" s="3">
        <f t="shared" si="11"/>
        <v>0</v>
      </c>
      <c r="O29" s="3">
        <f t="shared" si="8"/>
        <v>0</v>
      </c>
      <c r="P29" s="8">
        <f t="shared" si="3"/>
        <v>0</v>
      </c>
      <c r="Q29" s="8">
        <f t="shared" si="3"/>
        <v>0</v>
      </c>
      <c r="R29" s="3">
        <f t="shared" si="4"/>
        <v>0</v>
      </c>
      <c r="S29" s="9">
        <f>[23]المبيعات!$P$37</f>
        <v>0</v>
      </c>
      <c r="T29" s="12">
        <f t="shared" si="5"/>
        <v>0</v>
      </c>
      <c r="V29"/>
    </row>
    <row r="30" spans="1:22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الصباحي'!$L$38*1000</f>
        <v>0</v>
      </c>
      <c r="E30" s="3">
        <f>[24]المبيعات!$F$37</f>
        <v>0</v>
      </c>
      <c r="F30" s="3">
        <f t="shared" si="9"/>
        <v>0</v>
      </c>
      <c r="G30" s="3">
        <f t="shared" si="6"/>
        <v>0</v>
      </c>
      <c r="H30" s="3">
        <f>'[24]التمام الصباحي'!$R$38*1000</f>
        <v>0</v>
      </c>
      <c r="I30" s="3">
        <f>[24]المبيعات!$I$37</f>
        <v>0</v>
      </c>
      <c r="J30" s="3">
        <f t="shared" si="10"/>
        <v>0</v>
      </c>
      <c r="K30" s="3">
        <f t="shared" si="7"/>
        <v>0</v>
      </c>
      <c r="L30" s="3">
        <f>'[24]التمام الصباحي'!$X$38*1000</f>
        <v>0</v>
      </c>
      <c r="M30" s="3">
        <f>[24]المبيعات!$L$37</f>
        <v>0</v>
      </c>
      <c r="N30" s="3">
        <f t="shared" si="11"/>
        <v>0</v>
      </c>
      <c r="O30" s="3">
        <f t="shared" si="8"/>
        <v>0</v>
      </c>
      <c r="P30" s="8">
        <f t="shared" si="3"/>
        <v>0</v>
      </c>
      <c r="Q30" s="8">
        <f t="shared" si="3"/>
        <v>0</v>
      </c>
      <c r="R30" s="3">
        <f t="shared" si="4"/>
        <v>0</v>
      </c>
      <c r="S30" s="9">
        <f>[24]المبيعات!$P$37</f>
        <v>0</v>
      </c>
      <c r="T30" s="12">
        <f t="shared" si="5"/>
        <v>0</v>
      </c>
      <c r="V30"/>
    </row>
    <row r="31" spans="1:22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الصباحي'!$L$38*1000</f>
        <v>0</v>
      </c>
      <c r="E31" s="3">
        <f>[25]المبيعات!$F$37</f>
        <v>0</v>
      </c>
      <c r="F31" s="3">
        <f t="shared" si="9"/>
        <v>0</v>
      </c>
      <c r="G31" s="3">
        <f t="shared" si="6"/>
        <v>0</v>
      </c>
      <c r="H31" s="3">
        <f>'[25]التمام الصباحي'!$R$38*1000</f>
        <v>0</v>
      </c>
      <c r="I31" s="3">
        <f>[25]المبيعات!$I$37</f>
        <v>0</v>
      </c>
      <c r="J31" s="3">
        <f t="shared" si="10"/>
        <v>0</v>
      </c>
      <c r="K31" s="3">
        <f t="shared" si="7"/>
        <v>0</v>
      </c>
      <c r="L31" s="3">
        <f>'[25]التمام الصباحي'!$X$38*1000</f>
        <v>0</v>
      </c>
      <c r="M31" s="3">
        <f>[25]المبيعات!$L$37</f>
        <v>0</v>
      </c>
      <c r="N31" s="3">
        <f t="shared" si="11"/>
        <v>0</v>
      </c>
      <c r="O31" s="3">
        <f t="shared" si="8"/>
        <v>0</v>
      </c>
      <c r="P31" s="8">
        <f t="shared" si="3"/>
        <v>0</v>
      </c>
      <c r="Q31" s="8">
        <f t="shared" si="3"/>
        <v>0</v>
      </c>
      <c r="R31" s="3">
        <f t="shared" si="4"/>
        <v>0</v>
      </c>
      <c r="S31" s="9">
        <f>[25]المبيعات!$P$37</f>
        <v>0</v>
      </c>
      <c r="T31" s="12">
        <f t="shared" si="5"/>
        <v>0</v>
      </c>
      <c r="V31"/>
    </row>
    <row r="32" spans="1:22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الصباحي'!$L$38*1000</f>
        <v>0</v>
      </c>
      <c r="E32" s="3">
        <f>[26]المبيعات!$F$37</f>
        <v>0</v>
      </c>
      <c r="F32" s="3">
        <f t="shared" si="9"/>
        <v>0</v>
      </c>
      <c r="G32" s="3">
        <f t="shared" si="6"/>
        <v>0</v>
      </c>
      <c r="H32" s="3">
        <f>'[26]التمام الصباحي'!$R$38*1000</f>
        <v>0</v>
      </c>
      <c r="I32" s="3">
        <f>[26]المبيعات!$I$37</f>
        <v>0</v>
      </c>
      <c r="J32" s="3">
        <f t="shared" si="10"/>
        <v>0</v>
      </c>
      <c r="K32" s="3">
        <f t="shared" si="7"/>
        <v>0</v>
      </c>
      <c r="L32" s="3">
        <f>'[26]التمام الصباحي'!$X$38*1000</f>
        <v>0</v>
      </c>
      <c r="M32" s="3">
        <f>[26]المبيعات!$L$37</f>
        <v>0</v>
      </c>
      <c r="N32" s="3">
        <f t="shared" si="11"/>
        <v>0</v>
      </c>
      <c r="O32" s="3">
        <f t="shared" si="8"/>
        <v>0</v>
      </c>
      <c r="P32" s="8">
        <f t="shared" si="3"/>
        <v>0</v>
      </c>
      <c r="Q32" s="8">
        <f t="shared" si="3"/>
        <v>0</v>
      </c>
      <c r="R32" s="3">
        <f t="shared" si="4"/>
        <v>0</v>
      </c>
      <c r="S32" s="9">
        <f>[26]المبيعات!$P$37</f>
        <v>0</v>
      </c>
      <c r="T32" s="12">
        <f t="shared" si="5"/>
        <v>0</v>
      </c>
      <c r="V32"/>
    </row>
    <row r="33" spans="1:22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الصباحي'!$L$38*1000</f>
        <v>0</v>
      </c>
      <c r="E33" s="3">
        <f>[27]المبيعات!$F$37</f>
        <v>0</v>
      </c>
      <c r="F33" s="3">
        <f t="shared" si="9"/>
        <v>0</v>
      </c>
      <c r="G33" s="3">
        <f t="shared" si="6"/>
        <v>0</v>
      </c>
      <c r="H33" s="3">
        <f>'[27]التمام الصباحي'!$R$38*1000</f>
        <v>0</v>
      </c>
      <c r="I33" s="3">
        <f>[27]المبيعات!$I$37</f>
        <v>0</v>
      </c>
      <c r="J33" s="3">
        <f t="shared" si="10"/>
        <v>0</v>
      </c>
      <c r="K33" s="3">
        <f t="shared" si="7"/>
        <v>0</v>
      </c>
      <c r="L33" s="3">
        <f>'[27]التمام الصباحي'!$X$38*1000</f>
        <v>0</v>
      </c>
      <c r="M33" s="3">
        <f>[27]المبيعات!$L$37</f>
        <v>0</v>
      </c>
      <c r="N33" s="3">
        <f t="shared" si="11"/>
        <v>0</v>
      </c>
      <c r="O33" s="3">
        <f t="shared" si="8"/>
        <v>0</v>
      </c>
      <c r="P33" s="8">
        <f t="shared" si="3"/>
        <v>0</v>
      </c>
      <c r="Q33" s="8">
        <f t="shared" si="3"/>
        <v>0</v>
      </c>
      <c r="R33" s="3">
        <f t="shared" si="4"/>
        <v>0</v>
      </c>
      <c r="S33" s="9">
        <f>[27]المبيعات!$P$37</f>
        <v>0</v>
      </c>
      <c r="T33" s="12">
        <f t="shared" si="5"/>
        <v>0</v>
      </c>
      <c r="V33"/>
    </row>
    <row r="34" spans="1:22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الصباحي'!$L$38*1000</f>
        <v>0</v>
      </c>
      <c r="E34" s="3">
        <f>[28]المبيعات!$F$37</f>
        <v>0</v>
      </c>
      <c r="F34" s="3">
        <f t="shared" si="9"/>
        <v>0</v>
      </c>
      <c r="G34" s="3">
        <f t="shared" si="6"/>
        <v>0</v>
      </c>
      <c r="H34" s="3">
        <f>'[28]التمام الصباحي'!$R$38*1000</f>
        <v>0</v>
      </c>
      <c r="I34" s="3">
        <f>[28]المبيعات!$I$37</f>
        <v>0</v>
      </c>
      <c r="J34" s="3">
        <f t="shared" si="10"/>
        <v>0</v>
      </c>
      <c r="K34" s="3">
        <f t="shared" si="7"/>
        <v>0</v>
      </c>
      <c r="L34" s="3">
        <f>'[28]التمام الصباحي'!$X$38*1000</f>
        <v>0</v>
      </c>
      <c r="M34" s="3">
        <f>[28]المبيعات!$L$37</f>
        <v>0</v>
      </c>
      <c r="N34" s="3">
        <f t="shared" si="11"/>
        <v>0</v>
      </c>
      <c r="O34" s="3">
        <f t="shared" si="8"/>
        <v>0</v>
      </c>
      <c r="P34" s="8">
        <f t="shared" si="3"/>
        <v>0</v>
      </c>
      <c r="Q34" s="8">
        <f t="shared" si="3"/>
        <v>0</v>
      </c>
      <c r="R34" s="3">
        <f t="shared" si="4"/>
        <v>0</v>
      </c>
      <c r="S34" s="9">
        <f>[28]المبيعات!$P$37</f>
        <v>0</v>
      </c>
      <c r="T34" s="12">
        <f t="shared" si="5"/>
        <v>0</v>
      </c>
      <c r="V34"/>
    </row>
    <row r="35" spans="1:22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الصباحي'!$L$38*1000</f>
        <v>0</v>
      </c>
      <c r="E35" s="3">
        <f>[29]المبيعات!$F$37</f>
        <v>0</v>
      </c>
      <c r="F35" s="3">
        <f t="shared" si="9"/>
        <v>0</v>
      </c>
      <c r="G35" s="3">
        <f t="shared" si="6"/>
        <v>0</v>
      </c>
      <c r="H35" s="3">
        <f>'[29]التمام الصباحي'!$R$38*1000</f>
        <v>0</v>
      </c>
      <c r="I35" s="3">
        <f>[29]المبيعات!$I$37</f>
        <v>0</v>
      </c>
      <c r="J35" s="3">
        <f t="shared" si="10"/>
        <v>0</v>
      </c>
      <c r="K35" s="3">
        <f t="shared" si="7"/>
        <v>0</v>
      </c>
      <c r="L35" s="3">
        <f>'[29]التمام الصباحي'!$X$38*1000</f>
        <v>0</v>
      </c>
      <c r="M35" s="3">
        <f>[29]المبيعات!$L$37</f>
        <v>0</v>
      </c>
      <c r="N35" s="3">
        <f t="shared" si="11"/>
        <v>0</v>
      </c>
      <c r="O35" s="3">
        <f t="shared" si="8"/>
        <v>0</v>
      </c>
      <c r="P35" s="8">
        <f t="shared" si="3"/>
        <v>0</v>
      </c>
      <c r="Q35" s="8">
        <f t="shared" si="3"/>
        <v>0</v>
      </c>
      <c r="R35" s="3">
        <f t="shared" si="4"/>
        <v>0</v>
      </c>
      <c r="S35" s="9">
        <f>[29]المبيعات!$P$37</f>
        <v>0</v>
      </c>
      <c r="T35" s="12">
        <f t="shared" si="5"/>
        <v>0</v>
      </c>
      <c r="V35"/>
    </row>
    <row r="36" spans="1:22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الصباحي'!$L$38*1000</f>
        <v>0</v>
      </c>
      <c r="E36" s="3">
        <f>[30]المبيعات!$F$37</f>
        <v>0</v>
      </c>
      <c r="F36" s="3">
        <f t="shared" si="9"/>
        <v>0</v>
      </c>
      <c r="G36" s="3">
        <f t="shared" si="6"/>
        <v>0</v>
      </c>
      <c r="H36" s="3">
        <f>'[30]التمام الصباحي'!$R$38*1000</f>
        <v>0</v>
      </c>
      <c r="I36" s="3">
        <f>[30]المبيعات!$I$37</f>
        <v>0</v>
      </c>
      <c r="J36" s="3">
        <f t="shared" si="10"/>
        <v>0</v>
      </c>
      <c r="K36" s="3">
        <f t="shared" si="7"/>
        <v>0</v>
      </c>
      <c r="L36" s="3">
        <f>'[30]التمام الصباحي'!$X$38*1000</f>
        <v>0</v>
      </c>
      <c r="M36" s="3">
        <f>[30]المبيعات!$L$37</f>
        <v>0</v>
      </c>
      <c r="N36" s="3">
        <f t="shared" si="11"/>
        <v>0</v>
      </c>
      <c r="O36" s="3">
        <f t="shared" si="8"/>
        <v>0</v>
      </c>
      <c r="P36" s="8">
        <f t="shared" si="3"/>
        <v>0</v>
      </c>
      <c r="Q36" s="8">
        <f t="shared" si="3"/>
        <v>0</v>
      </c>
      <c r="R36" s="3">
        <f t="shared" si="4"/>
        <v>0</v>
      </c>
      <c r="S36" s="9">
        <f>[30]المبيعات!$P$37</f>
        <v>0</v>
      </c>
      <c r="T36" s="12">
        <f t="shared" si="5"/>
        <v>0</v>
      </c>
      <c r="V36"/>
    </row>
    <row r="37" spans="1:22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الصباحي'!$L$38*1000</f>
        <v>0</v>
      </c>
      <c r="E37" s="3">
        <f>[33]المبيعات!$F$37</f>
        <v>0</v>
      </c>
      <c r="F37" s="3">
        <f t="shared" si="9"/>
        <v>0</v>
      </c>
      <c r="G37" s="3">
        <f t="shared" si="6"/>
        <v>0</v>
      </c>
      <c r="H37" s="3">
        <f>'[33]التمام الصباحي'!$R$38*1000</f>
        <v>0</v>
      </c>
      <c r="I37" s="3">
        <f>[33]المبيعات!$I$37</f>
        <v>0</v>
      </c>
      <c r="J37" s="3">
        <f t="shared" si="10"/>
        <v>0</v>
      </c>
      <c r="K37" s="3">
        <f t="shared" si="7"/>
        <v>0</v>
      </c>
      <c r="L37" s="3">
        <f>'[33]التمام الصباحي'!$X$38*1000</f>
        <v>0</v>
      </c>
      <c r="M37" s="3">
        <f>[33]المبيعات!$L$37</f>
        <v>0</v>
      </c>
      <c r="N37" s="3">
        <f t="shared" si="11"/>
        <v>0</v>
      </c>
      <c r="O37" s="3">
        <f t="shared" si="8"/>
        <v>0</v>
      </c>
      <c r="P37" s="8">
        <f t="shared" si="3"/>
        <v>0</v>
      </c>
      <c r="Q37" s="8">
        <f t="shared" si="3"/>
        <v>0</v>
      </c>
      <c r="R37" s="3">
        <f t="shared" si="4"/>
        <v>0</v>
      </c>
      <c r="S37" s="9">
        <f>[33]المبيعات!$P$37</f>
        <v>0</v>
      </c>
      <c r="T37" s="12">
        <f t="shared" si="5"/>
        <v>0</v>
      </c>
      <c r="V37"/>
    </row>
    <row r="38" spans="1:22" ht="15.75" thickBot="1" x14ac:dyDescent="0.25">
      <c r="A38" s="5">
        <v>31</v>
      </c>
      <c r="B38" s="6"/>
      <c r="C38" s="6" t="s">
        <v>18</v>
      </c>
      <c r="D38" s="3">
        <f>'[32]التمام الصباحي'!$L$38*1000</f>
        <v>0</v>
      </c>
      <c r="E38" s="3">
        <f>[32]المبيعات!$F$37</f>
        <v>0</v>
      </c>
      <c r="F38" s="3">
        <f t="shared" si="9"/>
        <v>0</v>
      </c>
      <c r="G38" s="3">
        <f t="shared" si="6"/>
        <v>0</v>
      </c>
      <c r="H38" s="3">
        <f>'[32]التمام الصباحي'!$R$38*1000</f>
        <v>0</v>
      </c>
      <c r="I38" s="3">
        <f>[32]المبيعات!$I$37</f>
        <v>0</v>
      </c>
      <c r="J38" s="3">
        <f t="shared" si="10"/>
        <v>0</v>
      </c>
      <c r="K38" s="3">
        <f t="shared" si="7"/>
        <v>0</v>
      </c>
      <c r="L38" s="3">
        <f>'[32]التمام الصباحي'!$X$38*1000</f>
        <v>0</v>
      </c>
      <c r="M38" s="3">
        <f>[32]المبيعات!$L$37</f>
        <v>0</v>
      </c>
      <c r="N38" s="3">
        <f t="shared" si="11"/>
        <v>0</v>
      </c>
      <c r="O38" s="3">
        <f t="shared" si="8"/>
        <v>0</v>
      </c>
      <c r="P38" s="8">
        <f>F38+J38+N38</f>
        <v>0</v>
      </c>
      <c r="Q38" s="8">
        <f>G38+K38+O38</f>
        <v>0</v>
      </c>
      <c r="R38" s="3">
        <f>(F38+J38+N38)/100</f>
        <v>0</v>
      </c>
      <c r="S38" s="9">
        <f>[32]المبيعات!$P$37</f>
        <v>0</v>
      </c>
      <c r="T38" s="12">
        <f t="shared" si="5"/>
        <v>0</v>
      </c>
      <c r="V38"/>
    </row>
    <row r="39" spans="1:22" ht="15.75" thickBot="1" x14ac:dyDescent="0.25">
      <c r="A39" s="99" t="s">
        <v>19</v>
      </c>
      <c r="B39" s="99"/>
      <c r="C39" s="99"/>
      <c r="D39" s="4">
        <f>SUM(D8:D38)</f>
        <v>0</v>
      </c>
      <c r="E39" s="4">
        <f t="shared" ref="E39:T39" si="12">SUM(E8:E38)</f>
        <v>0</v>
      </c>
      <c r="F39" s="4">
        <f t="shared" si="12"/>
        <v>0</v>
      </c>
      <c r="G39" s="4">
        <f t="shared" si="12"/>
        <v>0</v>
      </c>
      <c r="H39" s="4">
        <f t="shared" si="12"/>
        <v>0</v>
      </c>
      <c r="I39" s="4">
        <f t="shared" si="12"/>
        <v>0</v>
      </c>
      <c r="J39" s="4">
        <f t="shared" si="12"/>
        <v>0</v>
      </c>
      <c r="K39" s="4">
        <f t="shared" si="12"/>
        <v>0</v>
      </c>
      <c r="L39" s="4">
        <f t="shared" si="12"/>
        <v>0</v>
      </c>
      <c r="M39" s="4">
        <f t="shared" si="12"/>
        <v>0</v>
      </c>
      <c r="N39" s="4">
        <f t="shared" si="12"/>
        <v>0</v>
      </c>
      <c r="O39" s="4">
        <f t="shared" si="12"/>
        <v>0</v>
      </c>
      <c r="P39" s="4">
        <f t="shared" si="12"/>
        <v>0</v>
      </c>
      <c r="Q39" s="4">
        <f t="shared" si="12"/>
        <v>0</v>
      </c>
      <c r="R39" s="4">
        <f t="shared" si="12"/>
        <v>0</v>
      </c>
      <c r="S39" s="4">
        <f t="shared" si="12"/>
        <v>0</v>
      </c>
      <c r="T39" s="4">
        <f t="shared" si="12"/>
        <v>0</v>
      </c>
      <c r="V39"/>
    </row>
    <row r="40" spans="1:22" ht="15" thickBot="1" x14ac:dyDescent="0.25">
      <c r="T40" s="11"/>
      <c r="V40"/>
    </row>
    <row r="41" spans="1:22" ht="15.75" thickBot="1" x14ac:dyDescent="0.3">
      <c r="A41" s="103" t="s">
        <v>43</v>
      </c>
      <c r="B41" s="103"/>
      <c r="C41" s="103"/>
      <c r="D41" s="15">
        <f>D8+D9+D10+D11+D12+D13+D14</f>
        <v>0</v>
      </c>
      <c r="E41" s="15">
        <f>E8+E9+E10+E11+E12+E13+E14</f>
        <v>0</v>
      </c>
      <c r="F41" s="15">
        <f t="shared" ref="F41:T41" si="13">F8+F9+F10+F11+F12+F13+F14</f>
        <v>0</v>
      </c>
      <c r="G41" s="15">
        <f t="shared" si="13"/>
        <v>0</v>
      </c>
      <c r="H41" s="15">
        <f t="shared" si="13"/>
        <v>0</v>
      </c>
      <c r="I41" s="15">
        <f t="shared" si="13"/>
        <v>0</v>
      </c>
      <c r="J41" s="15">
        <f t="shared" si="13"/>
        <v>0</v>
      </c>
      <c r="K41" s="15">
        <f t="shared" si="13"/>
        <v>0</v>
      </c>
      <c r="L41" s="15">
        <f t="shared" si="13"/>
        <v>0</v>
      </c>
      <c r="M41" s="15">
        <f t="shared" si="13"/>
        <v>0</v>
      </c>
      <c r="N41" s="15">
        <f t="shared" si="13"/>
        <v>0</v>
      </c>
      <c r="O41" s="15">
        <f t="shared" si="13"/>
        <v>0</v>
      </c>
      <c r="P41" s="15">
        <f t="shared" si="13"/>
        <v>0</v>
      </c>
      <c r="Q41" s="15">
        <f t="shared" si="13"/>
        <v>0</v>
      </c>
      <c r="R41" s="15">
        <f t="shared" si="13"/>
        <v>0</v>
      </c>
      <c r="S41" s="15">
        <f t="shared" si="13"/>
        <v>0</v>
      </c>
      <c r="T41" s="15">
        <f t="shared" si="13"/>
        <v>0</v>
      </c>
      <c r="V41"/>
    </row>
    <row r="42" spans="1:22" ht="15.75" thickBot="1" x14ac:dyDescent="0.3">
      <c r="A42" s="103" t="s">
        <v>44</v>
      </c>
      <c r="B42" s="103"/>
      <c r="C42" s="103"/>
      <c r="D42" s="15">
        <f>D15+D16+D17+D18+D19+D20+D21+D22</f>
        <v>0</v>
      </c>
      <c r="E42" s="15">
        <f t="shared" ref="E42:T42" si="14">E15+E16+E17+E18+E19+E20+E21+E22</f>
        <v>0</v>
      </c>
      <c r="F42" s="15">
        <f t="shared" si="14"/>
        <v>0</v>
      </c>
      <c r="G42" s="15">
        <f t="shared" si="14"/>
        <v>0</v>
      </c>
      <c r="H42" s="15">
        <f t="shared" si="14"/>
        <v>0</v>
      </c>
      <c r="I42" s="15">
        <f t="shared" si="14"/>
        <v>0</v>
      </c>
      <c r="J42" s="15">
        <f t="shared" si="14"/>
        <v>0</v>
      </c>
      <c r="K42" s="15">
        <f t="shared" si="14"/>
        <v>0</v>
      </c>
      <c r="L42" s="15">
        <f t="shared" si="14"/>
        <v>0</v>
      </c>
      <c r="M42" s="15">
        <f t="shared" si="14"/>
        <v>0</v>
      </c>
      <c r="N42" s="15">
        <f t="shared" si="14"/>
        <v>0</v>
      </c>
      <c r="O42" s="15">
        <f t="shared" si="14"/>
        <v>0</v>
      </c>
      <c r="P42" s="15">
        <f t="shared" si="14"/>
        <v>0</v>
      </c>
      <c r="Q42" s="15">
        <f t="shared" si="14"/>
        <v>0</v>
      </c>
      <c r="R42" s="15">
        <f t="shared" si="14"/>
        <v>0</v>
      </c>
      <c r="S42" s="15">
        <f t="shared" si="14"/>
        <v>0</v>
      </c>
      <c r="T42" s="15">
        <f t="shared" si="14"/>
        <v>0</v>
      </c>
      <c r="V42"/>
    </row>
    <row r="43" spans="1:22" ht="15.75" thickBot="1" x14ac:dyDescent="0.3">
      <c r="A43" s="103" t="s">
        <v>45</v>
      </c>
      <c r="B43" s="103"/>
      <c r="C43" s="103"/>
      <c r="D43" s="15">
        <f>D23+D24+D25+D26+D27+D28+D29+D30</f>
        <v>0</v>
      </c>
      <c r="E43" s="15">
        <f t="shared" ref="E43:T43" si="15">E23+E24+E25+E26+E27+E28+E29+E30</f>
        <v>0</v>
      </c>
      <c r="F43" s="15">
        <f t="shared" si="15"/>
        <v>0</v>
      </c>
      <c r="G43" s="15">
        <f t="shared" si="15"/>
        <v>0</v>
      </c>
      <c r="H43" s="15">
        <f t="shared" si="15"/>
        <v>0</v>
      </c>
      <c r="I43" s="15">
        <f t="shared" si="15"/>
        <v>0</v>
      </c>
      <c r="J43" s="15">
        <f t="shared" si="15"/>
        <v>0</v>
      </c>
      <c r="K43" s="15">
        <f t="shared" si="15"/>
        <v>0</v>
      </c>
      <c r="L43" s="15">
        <f t="shared" si="15"/>
        <v>0</v>
      </c>
      <c r="M43" s="15">
        <f t="shared" si="15"/>
        <v>0</v>
      </c>
      <c r="N43" s="15">
        <f t="shared" si="15"/>
        <v>0</v>
      </c>
      <c r="O43" s="15">
        <f t="shared" si="15"/>
        <v>0</v>
      </c>
      <c r="P43" s="15">
        <f t="shared" si="15"/>
        <v>0</v>
      </c>
      <c r="Q43" s="15">
        <f t="shared" si="15"/>
        <v>0</v>
      </c>
      <c r="R43" s="15">
        <f t="shared" si="15"/>
        <v>0</v>
      </c>
      <c r="S43" s="15">
        <f t="shared" si="15"/>
        <v>0</v>
      </c>
      <c r="T43" s="15">
        <f t="shared" si="15"/>
        <v>0</v>
      </c>
      <c r="V43"/>
    </row>
    <row r="44" spans="1:22" ht="15.75" thickBot="1" x14ac:dyDescent="0.3">
      <c r="A44" s="103" t="s">
        <v>46</v>
      </c>
      <c r="B44" s="103"/>
      <c r="C44" s="103"/>
      <c r="D44" s="15">
        <f>D31+D32+D33+D34+D35+D36+D37+D38</f>
        <v>0</v>
      </c>
      <c r="E44" s="15">
        <f t="shared" ref="E44:T44" si="16">E31+E32+E33+E34+E35+E36+E37+E38</f>
        <v>0</v>
      </c>
      <c r="F44" s="15">
        <f t="shared" si="16"/>
        <v>0</v>
      </c>
      <c r="G44" s="15">
        <f t="shared" si="16"/>
        <v>0</v>
      </c>
      <c r="H44" s="15">
        <f t="shared" si="16"/>
        <v>0</v>
      </c>
      <c r="I44" s="15">
        <f t="shared" si="16"/>
        <v>0</v>
      </c>
      <c r="J44" s="15">
        <f t="shared" si="16"/>
        <v>0</v>
      </c>
      <c r="K44" s="15">
        <f t="shared" si="16"/>
        <v>0</v>
      </c>
      <c r="L44" s="15">
        <f t="shared" si="16"/>
        <v>0</v>
      </c>
      <c r="M44" s="15">
        <f t="shared" si="16"/>
        <v>0</v>
      </c>
      <c r="N44" s="15">
        <f t="shared" si="16"/>
        <v>0</v>
      </c>
      <c r="O44" s="15">
        <f t="shared" si="16"/>
        <v>0</v>
      </c>
      <c r="P44" s="15">
        <f t="shared" si="16"/>
        <v>0</v>
      </c>
      <c r="Q44" s="15">
        <f t="shared" si="16"/>
        <v>0</v>
      </c>
      <c r="R44" s="15">
        <f t="shared" si="16"/>
        <v>0</v>
      </c>
      <c r="S44" s="15">
        <f t="shared" si="16"/>
        <v>0</v>
      </c>
      <c r="T44" s="15">
        <f t="shared" si="16"/>
        <v>0</v>
      </c>
      <c r="V44"/>
    </row>
    <row r="45" spans="1:22" x14ac:dyDescent="0.2">
      <c r="T45" s="11"/>
      <c r="V45"/>
    </row>
    <row r="46" spans="1:22" x14ac:dyDescent="0.2">
      <c r="E46" s="31"/>
      <c r="I46" s="31"/>
      <c r="M46" s="31"/>
      <c r="T46" s="11"/>
      <c r="V46"/>
    </row>
    <row r="47" spans="1:22" ht="15" x14ac:dyDescent="0.25">
      <c r="E47" s="30"/>
      <c r="I47" s="30"/>
      <c r="M47" s="30"/>
      <c r="T47" s="11"/>
      <c r="V47"/>
    </row>
    <row r="48" spans="1:22" x14ac:dyDescent="0.2">
      <c r="T48" s="11"/>
      <c r="V48"/>
    </row>
    <row r="49" spans="13:13" ht="15" x14ac:dyDescent="0.25">
      <c r="M49" s="30"/>
    </row>
    <row r="50" spans="13:13" ht="15" x14ac:dyDescent="0.25">
      <c r="M50" s="30"/>
    </row>
  </sheetData>
  <mergeCells count="16">
    <mergeCell ref="J3:K3"/>
    <mergeCell ref="L6:O6"/>
    <mergeCell ref="Q6:Q7"/>
    <mergeCell ref="P6:P7"/>
    <mergeCell ref="A39:C39"/>
    <mergeCell ref="A6:A7"/>
    <mergeCell ref="B6:B7"/>
    <mergeCell ref="C6:C7"/>
    <mergeCell ref="D6:G6"/>
    <mergeCell ref="H6:K6"/>
    <mergeCell ref="R6:S6"/>
    <mergeCell ref="T6:T7"/>
    <mergeCell ref="A42:C42"/>
    <mergeCell ref="A43:C43"/>
    <mergeCell ref="A44:C44"/>
    <mergeCell ref="A41:C41"/>
  </mergeCells>
  <conditionalFormatting sqref="T8:T38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47"/>
  <sheetViews>
    <sheetView rightToLeft="1" view="pageBreakPreview" topLeftCell="A3" zoomScale="87" zoomScaleNormal="85" zoomScaleSheetLayoutView="87" workbookViewId="0">
      <selection activeCell="N5" sqref="N5"/>
    </sheetView>
  </sheetViews>
  <sheetFormatPr defaultRowHeight="14.25" x14ac:dyDescent="0.2"/>
  <cols>
    <col min="2" max="2" width="9" hidden="1" customWidth="1"/>
    <col min="3" max="3" width="10.625" customWidth="1"/>
    <col min="4" max="4" width="10.25" bestFit="1" customWidth="1"/>
    <col min="5" max="6" width="12" customWidth="1"/>
    <col min="7" max="7" width="11.375" bestFit="1" customWidth="1"/>
    <col min="11" max="11" width="7" customWidth="1"/>
    <col min="12" max="12" width="11.125" customWidth="1"/>
    <col min="14" max="14" width="11.875" customWidth="1"/>
  </cols>
  <sheetData>
    <row r="1" spans="1:17" ht="15" x14ac:dyDescent="0.2">
      <c r="A1" s="117" t="s">
        <v>54</v>
      </c>
      <c r="B1" s="117"/>
      <c r="C1" s="117"/>
      <c r="D1" s="117"/>
      <c r="K1" s="117" t="s">
        <v>54</v>
      </c>
      <c r="L1" s="117"/>
      <c r="M1" s="117"/>
      <c r="N1" s="117"/>
    </row>
    <row r="2" spans="1:17" ht="15" x14ac:dyDescent="0.2">
      <c r="A2" s="117" t="s">
        <v>55</v>
      </c>
      <c r="B2" s="117"/>
      <c r="C2" s="117"/>
      <c r="D2" s="117"/>
      <c r="K2" s="117" t="s">
        <v>55</v>
      </c>
      <c r="L2" s="117"/>
      <c r="M2" s="117"/>
      <c r="N2" s="117"/>
    </row>
    <row r="3" spans="1:17" ht="15" x14ac:dyDescent="0.2">
      <c r="A3" s="117" t="s">
        <v>56</v>
      </c>
      <c r="B3" s="117"/>
      <c r="C3" s="117"/>
      <c r="D3" s="117"/>
      <c r="K3" s="117" t="s">
        <v>56</v>
      </c>
      <c r="L3" s="117"/>
      <c r="M3" s="117"/>
      <c r="N3" s="117"/>
    </row>
    <row r="4" spans="1:17" ht="15" x14ac:dyDescent="0.2">
      <c r="A4" s="117" t="s">
        <v>57</v>
      </c>
      <c r="B4" s="117"/>
      <c r="C4" s="117"/>
      <c r="D4" s="117"/>
      <c r="K4" s="117" t="s">
        <v>57</v>
      </c>
      <c r="L4" s="117"/>
      <c r="M4" s="117"/>
      <c r="N4" s="117"/>
    </row>
    <row r="7" spans="1:17" ht="15.75" x14ac:dyDescent="0.25">
      <c r="A7" s="116" t="s">
        <v>66</v>
      </c>
      <c r="B7" s="116"/>
      <c r="C7" s="116"/>
      <c r="D7" s="116"/>
      <c r="E7" s="116"/>
      <c r="F7" s="116"/>
      <c r="G7" s="116"/>
      <c r="H7" s="116"/>
      <c r="K7" s="116" t="s">
        <v>68</v>
      </c>
      <c r="L7" s="116"/>
      <c r="M7" s="116"/>
      <c r="N7" s="116"/>
      <c r="O7" s="116"/>
      <c r="P7" s="116"/>
      <c r="Q7" s="116"/>
    </row>
    <row r="8" spans="1:17" ht="16.5" customHeight="1" x14ac:dyDescent="0.25">
      <c r="A8" s="116" t="s">
        <v>94</v>
      </c>
      <c r="B8" s="116"/>
      <c r="C8" s="116"/>
      <c r="D8" s="116"/>
      <c r="E8" s="116"/>
      <c r="F8" s="116"/>
      <c r="G8" s="116"/>
      <c r="H8" s="116"/>
      <c r="K8" s="116" t="s">
        <v>98</v>
      </c>
      <c r="L8" s="116"/>
      <c r="M8" s="116"/>
      <c r="N8" s="116"/>
      <c r="O8" s="116"/>
      <c r="P8" s="116"/>
      <c r="Q8" s="116"/>
    </row>
    <row r="9" spans="1:17" ht="16.5" customHeight="1" x14ac:dyDescent="0.25">
      <c r="A9" s="64"/>
      <c r="B9" s="64"/>
      <c r="C9" s="64"/>
      <c r="D9" s="64"/>
      <c r="E9" s="64"/>
      <c r="F9" s="64"/>
      <c r="G9" s="64"/>
      <c r="H9" s="64"/>
      <c r="J9" s="64"/>
      <c r="K9" s="64"/>
      <c r="L9" s="64"/>
      <c r="M9" s="64"/>
      <c r="N9" s="64"/>
      <c r="O9" s="64"/>
      <c r="P9" s="64"/>
      <c r="Q9" s="64"/>
    </row>
    <row r="10" spans="1:17" ht="15.75" thickBot="1" x14ac:dyDescent="0.3">
      <c r="F10" s="118" t="s">
        <v>67</v>
      </c>
      <c r="G10" s="118"/>
      <c r="O10" s="118" t="s">
        <v>67</v>
      </c>
      <c r="P10" s="118"/>
    </row>
    <row r="11" spans="1:17" s="48" customFormat="1" ht="16.5" thickBot="1" x14ac:dyDescent="0.25">
      <c r="C11" s="49" t="s">
        <v>59</v>
      </c>
      <c r="D11" s="49" t="s">
        <v>2</v>
      </c>
      <c r="E11" s="49" t="s">
        <v>3</v>
      </c>
      <c r="F11" s="49" t="s">
        <v>4</v>
      </c>
      <c r="G11" s="49" t="s">
        <v>5</v>
      </c>
      <c r="L11" s="49" t="s">
        <v>59</v>
      </c>
      <c r="M11" s="49" t="s">
        <v>2</v>
      </c>
      <c r="N11" s="49" t="s">
        <v>3</v>
      </c>
      <c r="O11" s="49" t="s">
        <v>4</v>
      </c>
      <c r="P11" s="49" t="s">
        <v>5</v>
      </c>
    </row>
    <row r="12" spans="1:17" s="48" customFormat="1" ht="16.5" thickBot="1" x14ac:dyDescent="0.25">
      <c r="C12" s="50" t="s">
        <v>21</v>
      </c>
      <c r="D12" s="51"/>
      <c r="E12" s="52">
        <f>المبيعات!D40</f>
        <v>704975</v>
      </c>
      <c r="F12" s="52">
        <f>المبيعات!E40</f>
        <v>231923</v>
      </c>
      <c r="G12" s="51"/>
      <c r="L12" s="50" t="s">
        <v>21</v>
      </c>
      <c r="M12" s="51"/>
      <c r="N12" s="52">
        <f>E12/30</f>
        <v>23499.166666666668</v>
      </c>
      <c r="O12" s="52">
        <f>F12/30</f>
        <v>7730.7666666666664</v>
      </c>
      <c r="P12" s="51"/>
    </row>
    <row r="13" spans="1:17" s="48" customFormat="1" ht="16.5" thickBot="1" x14ac:dyDescent="0.25">
      <c r="C13" s="50" t="s">
        <v>51</v>
      </c>
      <c r="D13" s="51"/>
      <c r="E13" s="52">
        <f>المبيعات!G40</f>
        <v>884661</v>
      </c>
      <c r="F13" s="52">
        <f>المبيعات!H40</f>
        <v>283206</v>
      </c>
      <c r="G13" s="51"/>
      <c r="L13" s="50" t="s">
        <v>51</v>
      </c>
      <c r="M13" s="51"/>
      <c r="N13" s="52">
        <f t="shared" ref="N13:N38" si="0">E13/30</f>
        <v>29488.7</v>
      </c>
      <c r="O13" s="52">
        <f t="shared" ref="O13:O38" si="1">F13/30</f>
        <v>9440.2000000000007</v>
      </c>
      <c r="P13" s="51"/>
    </row>
    <row r="14" spans="1:17" s="48" customFormat="1" ht="16.5" thickBot="1" x14ac:dyDescent="0.25">
      <c r="C14" s="50" t="s">
        <v>52</v>
      </c>
      <c r="D14" s="52">
        <f>المبيعات!CP40</f>
        <v>1159731</v>
      </c>
      <c r="E14" s="52">
        <f>المبيعات!CQ40</f>
        <v>613737</v>
      </c>
      <c r="F14" s="52">
        <f>المبيعات!CR40</f>
        <v>105005</v>
      </c>
      <c r="G14" s="51"/>
      <c r="L14" s="50" t="s">
        <v>52</v>
      </c>
      <c r="M14" s="52">
        <f>D14/30</f>
        <v>38657.699999999997</v>
      </c>
      <c r="N14" s="52">
        <f t="shared" si="0"/>
        <v>20457.900000000001</v>
      </c>
      <c r="O14" s="52">
        <f t="shared" si="1"/>
        <v>3500.1666666666665</v>
      </c>
      <c r="P14" s="51"/>
    </row>
    <row r="15" spans="1:17" s="48" customFormat="1" ht="16.5" thickBot="1" x14ac:dyDescent="0.25">
      <c r="C15" s="50" t="s">
        <v>22</v>
      </c>
      <c r="D15" s="52">
        <f>المبيعات!J40</f>
        <v>93205</v>
      </c>
      <c r="E15" s="52">
        <f>المبيعات!K40</f>
        <v>655443</v>
      </c>
      <c r="F15" s="52">
        <f>المبيعات!L40</f>
        <v>219483</v>
      </c>
      <c r="G15" s="52">
        <f>المبيعات!M40</f>
        <v>125895</v>
      </c>
      <c r="L15" s="50" t="s">
        <v>22</v>
      </c>
      <c r="M15" s="52">
        <f t="shared" ref="M15:M18" si="2">D15/30</f>
        <v>3106.8333333333335</v>
      </c>
      <c r="N15" s="52">
        <f t="shared" si="0"/>
        <v>21848.1</v>
      </c>
      <c r="O15" s="52">
        <f t="shared" si="1"/>
        <v>7316.1</v>
      </c>
      <c r="P15" s="52">
        <f>G15/30</f>
        <v>4196.5</v>
      </c>
    </row>
    <row r="16" spans="1:17" s="48" customFormat="1" ht="16.5" thickBot="1" x14ac:dyDescent="0.25">
      <c r="C16" s="50" t="s">
        <v>23</v>
      </c>
      <c r="D16" s="52">
        <f>المبيعات!O40</f>
        <v>0</v>
      </c>
      <c r="E16" s="52">
        <f>المبيعات!P40</f>
        <v>1108205</v>
      </c>
      <c r="F16" s="52">
        <f>المبيعات!Q40</f>
        <v>313100</v>
      </c>
      <c r="G16" s="51"/>
      <c r="L16" s="50" t="s">
        <v>23</v>
      </c>
      <c r="M16" s="51"/>
      <c r="N16" s="52">
        <f t="shared" si="0"/>
        <v>36940.166666666664</v>
      </c>
      <c r="O16" s="52">
        <f t="shared" si="1"/>
        <v>10436.666666666666</v>
      </c>
      <c r="P16" s="51"/>
    </row>
    <row r="17" spans="3:16" s="48" customFormat="1" ht="16.5" thickBot="1" x14ac:dyDescent="0.25">
      <c r="C17" s="50" t="s">
        <v>24</v>
      </c>
      <c r="D17" s="52">
        <f>المبيعات!V40</f>
        <v>118551</v>
      </c>
      <c r="E17" s="52">
        <f>المبيعات!W40</f>
        <v>749932</v>
      </c>
      <c r="F17" s="51"/>
      <c r="G17" s="52">
        <f>المبيعات!X40</f>
        <v>232178</v>
      </c>
      <c r="L17" s="50" t="s">
        <v>24</v>
      </c>
      <c r="M17" s="52">
        <f t="shared" si="2"/>
        <v>3951.7</v>
      </c>
      <c r="N17" s="52">
        <f t="shared" si="0"/>
        <v>24997.733333333334</v>
      </c>
      <c r="O17" s="52">
        <f t="shared" si="1"/>
        <v>0</v>
      </c>
      <c r="P17" s="52">
        <f>G17/30</f>
        <v>7739.2666666666664</v>
      </c>
    </row>
    <row r="18" spans="3:16" s="48" customFormat="1" ht="16.5" thickBot="1" x14ac:dyDescent="0.25">
      <c r="C18" s="50" t="s">
        <v>25</v>
      </c>
      <c r="D18" s="52">
        <f>المبيعات!Z40</f>
        <v>206790</v>
      </c>
      <c r="E18" s="52">
        <f>المبيعات!AA40</f>
        <v>563516</v>
      </c>
      <c r="F18" s="51"/>
      <c r="G18" s="52">
        <f>المبيعات!AB40</f>
        <v>565969</v>
      </c>
      <c r="L18" s="50" t="s">
        <v>25</v>
      </c>
      <c r="M18" s="52">
        <f t="shared" si="2"/>
        <v>6893</v>
      </c>
      <c r="N18" s="52">
        <f t="shared" si="0"/>
        <v>18783.866666666665</v>
      </c>
      <c r="O18" s="52">
        <f t="shared" si="1"/>
        <v>0</v>
      </c>
      <c r="P18" s="52">
        <f>G18/30</f>
        <v>18865.633333333335</v>
      </c>
    </row>
    <row r="19" spans="3:16" s="48" customFormat="1" ht="16.5" thickBot="1" x14ac:dyDescent="0.25">
      <c r="C19" s="50" t="s">
        <v>60</v>
      </c>
      <c r="D19" s="51"/>
      <c r="E19" s="52">
        <f>المبيعات!AD40</f>
        <v>1216063</v>
      </c>
      <c r="F19" s="52">
        <f>المبيعات!AE40</f>
        <v>325327</v>
      </c>
      <c r="G19" s="51"/>
      <c r="L19" s="50" t="s">
        <v>60</v>
      </c>
      <c r="M19" s="51"/>
      <c r="N19" s="52">
        <f t="shared" si="0"/>
        <v>40535.433333333334</v>
      </c>
      <c r="O19" s="52">
        <f t="shared" si="1"/>
        <v>10844.233333333334</v>
      </c>
      <c r="P19" s="51"/>
    </row>
    <row r="20" spans="3:16" s="48" customFormat="1" ht="16.5" thickBot="1" x14ac:dyDescent="0.25">
      <c r="C20" s="50" t="s">
        <v>61</v>
      </c>
      <c r="D20" s="51"/>
      <c r="E20" s="52">
        <f>المبيعات!AG40</f>
        <v>1096553</v>
      </c>
      <c r="F20" s="52">
        <f>المبيعات!AH40</f>
        <v>332430</v>
      </c>
      <c r="G20" s="52">
        <f>المبيعات!AI40</f>
        <v>956630</v>
      </c>
      <c r="L20" s="50" t="s">
        <v>61</v>
      </c>
      <c r="M20" s="51"/>
      <c r="N20" s="52">
        <f t="shared" si="0"/>
        <v>36551.76666666667</v>
      </c>
      <c r="O20" s="52">
        <f t="shared" si="1"/>
        <v>11081</v>
      </c>
      <c r="P20" s="52">
        <f>G20/30</f>
        <v>31887.666666666668</v>
      </c>
    </row>
    <row r="21" spans="3:16" s="48" customFormat="1" ht="16.5" thickBot="1" x14ac:dyDescent="0.25">
      <c r="C21" s="50" t="s">
        <v>53</v>
      </c>
      <c r="D21" s="51"/>
      <c r="E21" s="52">
        <f>المبيعات!AN40</f>
        <v>244155</v>
      </c>
      <c r="F21" s="52">
        <f>المبيعات!AO40</f>
        <v>137440</v>
      </c>
      <c r="G21" s="52">
        <f>المبيعات!AP40</f>
        <v>1692900</v>
      </c>
      <c r="L21" s="50" t="s">
        <v>53</v>
      </c>
      <c r="M21" s="51"/>
      <c r="N21" s="52">
        <f t="shared" si="0"/>
        <v>8138.5</v>
      </c>
      <c r="O21" s="52">
        <f t="shared" si="1"/>
        <v>4581.333333333333</v>
      </c>
      <c r="P21" s="52">
        <f t="shared" ref="P21:P33" si="3">G21/30</f>
        <v>56430</v>
      </c>
    </row>
    <row r="22" spans="3:16" s="48" customFormat="1" ht="16.5" thickBot="1" x14ac:dyDescent="0.25">
      <c r="C22" s="50" t="s">
        <v>62</v>
      </c>
      <c r="D22" s="51"/>
      <c r="E22" s="52">
        <f>المبيعات!AR40</f>
        <v>299104</v>
      </c>
      <c r="F22" s="52">
        <f>المبيعات!AS40</f>
        <v>103809</v>
      </c>
      <c r="G22" s="52">
        <f>المبيعات!AT40</f>
        <v>96448</v>
      </c>
      <c r="L22" s="50" t="s">
        <v>62</v>
      </c>
      <c r="M22" s="51"/>
      <c r="N22" s="52">
        <f t="shared" si="0"/>
        <v>9970.1333333333332</v>
      </c>
      <c r="O22" s="52">
        <f t="shared" si="1"/>
        <v>3460.3</v>
      </c>
      <c r="P22" s="52">
        <f t="shared" si="3"/>
        <v>3214.9333333333334</v>
      </c>
    </row>
    <row r="23" spans="3:16" s="48" customFormat="1" ht="16.5" thickBot="1" x14ac:dyDescent="0.25">
      <c r="C23" s="50" t="s">
        <v>63</v>
      </c>
      <c r="D23" s="51"/>
      <c r="E23" s="52">
        <f>المبيعات!AV40</f>
        <v>108419</v>
      </c>
      <c r="F23" s="52">
        <f>المبيعات!AW40</f>
        <v>42444</v>
      </c>
      <c r="G23" s="51"/>
      <c r="L23" s="50" t="s">
        <v>63</v>
      </c>
      <c r="M23" s="51"/>
      <c r="N23" s="52">
        <f t="shared" si="0"/>
        <v>3613.9666666666667</v>
      </c>
      <c r="O23" s="52">
        <f t="shared" si="1"/>
        <v>1414.8</v>
      </c>
      <c r="P23" s="51"/>
    </row>
    <row r="24" spans="3:16" s="48" customFormat="1" ht="16.5" thickBot="1" x14ac:dyDescent="0.25">
      <c r="C24" s="50" t="s">
        <v>31</v>
      </c>
      <c r="D24" s="51"/>
      <c r="E24" s="52">
        <f>المبيعات!AY40</f>
        <v>99642</v>
      </c>
      <c r="F24" s="52">
        <f>المبيعات!AZ40</f>
        <v>28617</v>
      </c>
      <c r="G24" s="52">
        <f>المبيعات!BA40</f>
        <v>201291</v>
      </c>
      <c r="L24" s="50" t="s">
        <v>31</v>
      </c>
      <c r="M24" s="51"/>
      <c r="N24" s="52">
        <f t="shared" si="0"/>
        <v>3321.4</v>
      </c>
      <c r="O24" s="52">
        <f t="shared" si="1"/>
        <v>953.9</v>
      </c>
      <c r="P24" s="52">
        <f t="shared" si="3"/>
        <v>6709.7</v>
      </c>
    </row>
    <row r="25" spans="3:16" s="48" customFormat="1" ht="16.5" thickBot="1" x14ac:dyDescent="0.25">
      <c r="C25" s="50" t="s">
        <v>32</v>
      </c>
      <c r="D25" s="51"/>
      <c r="E25" s="52">
        <f>المبيعات!BF40</f>
        <v>470218</v>
      </c>
      <c r="F25" s="52">
        <f>المبيعات!BG40</f>
        <v>133734</v>
      </c>
      <c r="G25" s="52">
        <f>المبيعات!BH40</f>
        <v>710829</v>
      </c>
      <c r="L25" s="50" t="s">
        <v>32</v>
      </c>
      <c r="M25" s="51"/>
      <c r="N25" s="52">
        <f t="shared" si="0"/>
        <v>15673.933333333332</v>
      </c>
      <c r="O25" s="52">
        <f t="shared" si="1"/>
        <v>4457.8</v>
      </c>
      <c r="P25" s="52">
        <f t="shared" si="3"/>
        <v>23694.3</v>
      </c>
    </row>
    <row r="26" spans="3:16" s="48" customFormat="1" ht="16.5" thickBot="1" x14ac:dyDescent="0.25">
      <c r="C26" s="50" t="s">
        <v>33</v>
      </c>
      <c r="D26" s="51"/>
      <c r="E26" s="52">
        <f>المبيعات!BJ40</f>
        <v>239325</v>
      </c>
      <c r="F26" s="52">
        <f>المبيعات!BK40</f>
        <v>53633</v>
      </c>
      <c r="G26" s="51"/>
      <c r="L26" s="50" t="s">
        <v>33</v>
      </c>
      <c r="M26" s="51"/>
      <c r="N26" s="52">
        <f t="shared" si="0"/>
        <v>7977.5</v>
      </c>
      <c r="O26" s="52">
        <f t="shared" si="1"/>
        <v>1787.7666666666667</v>
      </c>
      <c r="P26" s="51"/>
    </row>
    <row r="27" spans="3:16" s="48" customFormat="1" ht="16.5" thickBot="1" x14ac:dyDescent="0.25">
      <c r="C27" s="50" t="s">
        <v>34</v>
      </c>
      <c r="D27" s="52">
        <f>المبيعات!BM40</f>
        <v>12381</v>
      </c>
      <c r="E27" s="52">
        <f>المبيعات!BN40</f>
        <v>49678</v>
      </c>
      <c r="F27" s="51"/>
      <c r="G27" s="52">
        <f>المبيعات!$BO$40</f>
        <v>267827</v>
      </c>
      <c r="L27" s="50" t="s">
        <v>34</v>
      </c>
      <c r="M27" s="52">
        <f>D27/30</f>
        <v>412.7</v>
      </c>
      <c r="N27" s="52">
        <f t="shared" si="0"/>
        <v>1655.9333333333334</v>
      </c>
      <c r="O27" s="52">
        <f t="shared" si="1"/>
        <v>0</v>
      </c>
      <c r="P27" s="52">
        <f t="shared" si="3"/>
        <v>8927.5666666666675</v>
      </c>
    </row>
    <row r="28" spans="3:16" s="48" customFormat="1" ht="16.5" thickBot="1" x14ac:dyDescent="0.25">
      <c r="C28" s="50" t="s">
        <v>35</v>
      </c>
      <c r="D28" s="51"/>
      <c r="E28" s="52">
        <f>المبيعات!BQ40</f>
        <v>89191</v>
      </c>
      <c r="F28" s="51"/>
      <c r="G28" s="52">
        <f>المبيعات!BR40</f>
        <v>149527</v>
      </c>
      <c r="L28" s="50" t="s">
        <v>35</v>
      </c>
      <c r="M28" s="51"/>
      <c r="N28" s="52">
        <f t="shared" si="0"/>
        <v>2973.0333333333333</v>
      </c>
      <c r="O28" s="52">
        <f t="shared" si="1"/>
        <v>0</v>
      </c>
      <c r="P28" s="52">
        <f t="shared" si="3"/>
        <v>4984.2333333333336</v>
      </c>
    </row>
    <row r="29" spans="3:16" s="48" customFormat="1" ht="16.5" thickBot="1" x14ac:dyDescent="0.25">
      <c r="C29" s="50" t="s">
        <v>36</v>
      </c>
      <c r="D29" s="51"/>
      <c r="E29" s="52">
        <f>المبيعات!BW40</f>
        <v>422733</v>
      </c>
      <c r="F29" s="52">
        <f>المبيعات!BX40</f>
        <v>78901</v>
      </c>
      <c r="G29" s="52">
        <f>المبيعات!BY40</f>
        <v>1576195</v>
      </c>
      <c r="L29" s="50" t="s">
        <v>36</v>
      </c>
      <c r="M29" s="51"/>
      <c r="N29" s="52">
        <f t="shared" si="0"/>
        <v>14091.1</v>
      </c>
      <c r="O29" s="52">
        <f t="shared" si="1"/>
        <v>2630.0333333333333</v>
      </c>
      <c r="P29" s="52">
        <f t="shared" si="3"/>
        <v>52539.833333333336</v>
      </c>
    </row>
    <row r="30" spans="3:16" s="48" customFormat="1" ht="16.5" thickBot="1" x14ac:dyDescent="0.25">
      <c r="C30" s="50" t="s">
        <v>37</v>
      </c>
      <c r="D30" s="51"/>
      <c r="E30" s="52">
        <f>المبيعات!CA40</f>
        <v>488123</v>
      </c>
      <c r="F30" s="52">
        <f>المبيعات!CB40</f>
        <v>99705</v>
      </c>
      <c r="G30" s="52">
        <f>المبيعات!CC40</f>
        <v>1467984</v>
      </c>
      <c r="L30" s="50" t="s">
        <v>37</v>
      </c>
      <c r="M30" s="51"/>
      <c r="N30" s="52">
        <f t="shared" si="0"/>
        <v>16270.766666666666</v>
      </c>
      <c r="O30" s="52">
        <f t="shared" si="1"/>
        <v>3323.5</v>
      </c>
      <c r="P30" s="52">
        <f t="shared" si="3"/>
        <v>48932.800000000003</v>
      </c>
    </row>
    <row r="31" spans="3:16" s="48" customFormat="1" ht="16.5" thickBot="1" x14ac:dyDescent="0.25">
      <c r="C31" s="50" t="s">
        <v>38</v>
      </c>
      <c r="D31" s="51"/>
      <c r="E31" s="52">
        <f>المبيعات!CE40</f>
        <v>318541</v>
      </c>
      <c r="F31" s="52">
        <f>المبيعات!CF40</f>
        <v>51568</v>
      </c>
      <c r="G31" s="52">
        <f>المبيعات!CG40</f>
        <v>777124</v>
      </c>
      <c r="L31" s="50" t="s">
        <v>38</v>
      </c>
      <c r="M31" s="51"/>
      <c r="N31" s="52">
        <f t="shared" si="0"/>
        <v>10618.033333333333</v>
      </c>
      <c r="O31" s="52">
        <f t="shared" si="1"/>
        <v>1718.9333333333334</v>
      </c>
      <c r="P31" s="52">
        <f t="shared" si="3"/>
        <v>25904.133333333335</v>
      </c>
    </row>
    <row r="32" spans="3:16" s="48" customFormat="1" ht="16.5" thickBot="1" x14ac:dyDescent="0.25">
      <c r="C32" s="50" t="s">
        <v>39</v>
      </c>
      <c r="D32" s="51"/>
      <c r="E32" s="52">
        <f>المبيعات!CI40</f>
        <v>254825</v>
      </c>
      <c r="F32" s="52">
        <f>المبيعات!CJ40</f>
        <v>42422</v>
      </c>
      <c r="G32" s="52">
        <f>المبيعات!CK40</f>
        <v>713876</v>
      </c>
      <c r="L32" s="50" t="s">
        <v>39</v>
      </c>
      <c r="M32" s="51"/>
      <c r="N32" s="52">
        <f t="shared" si="0"/>
        <v>8494.1666666666661</v>
      </c>
      <c r="O32" s="52">
        <f t="shared" si="1"/>
        <v>1414.0666666666666</v>
      </c>
      <c r="P32" s="52">
        <f t="shared" si="3"/>
        <v>23795.866666666665</v>
      </c>
    </row>
    <row r="33" spans="3:16" s="48" customFormat="1" ht="16.5" thickBot="1" x14ac:dyDescent="0.25">
      <c r="C33" s="50" t="s">
        <v>64</v>
      </c>
      <c r="D33" s="52">
        <f>المبيعات!CT40</f>
        <v>119368</v>
      </c>
      <c r="E33" s="52">
        <f>المبيعات!CU40</f>
        <v>263885</v>
      </c>
      <c r="F33" s="52">
        <f>المبيعات!CV40</f>
        <v>51498</v>
      </c>
      <c r="G33" s="52">
        <f>المبيعات!CW40</f>
        <v>456122</v>
      </c>
      <c r="L33" s="50" t="s">
        <v>64</v>
      </c>
      <c r="M33" s="52">
        <f t="shared" ref="M33" si="4">D33/30</f>
        <v>3978.9333333333334</v>
      </c>
      <c r="N33" s="52">
        <f t="shared" si="0"/>
        <v>8796.1666666666661</v>
      </c>
      <c r="O33" s="52">
        <f t="shared" si="1"/>
        <v>1716.6</v>
      </c>
      <c r="P33" s="52">
        <f t="shared" si="3"/>
        <v>15204.066666666668</v>
      </c>
    </row>
    <row r="34" spans="3:16" s="48" customFormat="1" ht="16.5" thickBot="1" x14ac:dyDescent="0.25">
      <c r="C34" s="50" t="s">
        <v>69</v>
      </c>
      <c r="D34" s="51"/>
      <c r="E34" s="52">
        <f>المبيعات!CY40</f>
        <v>228181</v>
      </c>
      <c r="F34" s="52">
        <f>المبيعات!CZ40</f>
        <v>58778</v>
      </c>
      <c r="G34" s="51"/>
      <c r="L34" s="50" t="s">
        <v>69</v>
      </c>
      <c r="M34" s="51"/>
      <c r="N34" s="52">
        <f t="shared" si="0"/>
        <v>7606.0333333333338</v>
      </c>
      <c r="O34" s="52">
        <f t="shared" si="1"/>
        <v>1959.2666666666667</v>
      </c>
      <c r="P34" s="51"/>
    </row>
    <row r="35" spans="3:16" s="48" customFormat="1" ht="16.5" thickBot="1" x14ac:dyDescent="0.25">
      <c r="C35" s="50" t="s">
        <v>80</v>
      </c>
      <c r="D35" s="51"/>
      <c r="E35" s="52">
        <f>المبيعات!DB40</f>
        <v>1102325</v>
      </c>
      <c r="F35" s="52">
        <f>المبيعات!DC40</f>
        <v>292167</v>
      </c>
      <c r="G35" s="51"/>
      <c r="L35" s="50" t="s">
        <v>80</v>
      </c>
      <c r="M35" s="51"/>
      <c r="N35" s="52">
        <f t="shared" si="0"/>
        <v>36744.166666666664</v>
      </c>
      <c r="O35" s="52">
        <f t="shared" si="1"/>
        <v>9738.9</v>
      </c>
      <c r="P35" s="51"/>
    </row>
    <row r="36" spans="3:16" ht="16.5" thickBot="1" x14ac:dyDescent="0.25">
      <c r="C36" s="50" t="s">
        <v>81</v>
      </c>
      <c r="D36" s="51"/>
      <c r="E36" s="52">
        <f>المبيعات!DH40</f>
        <v>1816684</v>
      </c>
      <c r="F36" s="52">
        <f>المبيعات!DI40</f>
        <v>417858</v>
      </c>
      <c r="G36" s="51"/>
      <c r="L36" s="50" t="s">
        <v>81</v>
      </c>
      <c r="M36" s="51"/>
      <c r="N36" s="52">
        <f t="shared" si="0"/>
        <v>60556.133333333331</v>
      </c>
      <c r="O36" s="52">
        <f t="shared" si="1"/>
        <v>13928.6</v>
      </c>
      <c r="P36" s="51"/>
    </row>
    <row r="37" spans="3:16" ht="16.5" thickBot="1" x14ac:dyDescent="0.25">
      <c r="C37" s="50" t="s">
        <v>82</v>
      </c>
      <c r="D37" s="51"/>
      <c r="E37" s="52">
        <f>المبيعات!DK40</f>
        <v>860421</v>
      </c>
      <c r="F37" s="52">
        <f>المبيعات!DL40</f>
        <v>312730</v>
      </c>
      <c r="G37" s="51"/>
      <c r="L37" s="50" t="s">
        <v>82</v>
      </c>
      <c r="M37" s="51"/>
      <c r="N37" s="52">
        <f t="shared" si="0"/>
        <v>28680.7</v>
      </c>
      <c r="O37" s="52">
        <f t="shared" si="1"/>
        <v>10424.333333333334</v>
      </c>
      <c r="P37" s="51"/>
    </row>
    <row r="38" spans="3:16" ht="16.5" thickBot="1" x14ac:dyDescent="0.25">
      <c r="C38" s="50" t="s">
        <v>83</v>
      </c>
      <c r="D38" s="51"/>
      <c r="E38" s="52">
        <f>المبيعات!DN40</f>
        <v>941760</v>
      </c>
      <c r="F38" s="52">
        <f>المبيعات!DO40</f>
        <v>317190</v>
      </c>
      <c r="G38" s="51"/>
      <c r="L38" s="50" t="s">
        <v>83</v>
      </c>
      <c r="M38" s="51"/>
      <c r="N38" s="52">
        <f t="shared" si="0"/>
        <v>31392</v>
      </c>
      <c r="O38" s="52">
        <f t="shared" si="1"/>
        <v>10573</v>
      </c>
      <c r="P38" s="51"/>
    </row>
    <row r="39" spans="3:16" ht="16.5" thickBot="1" x14ac:dyDescent="0.25">
      <c r="C39" s="50" t="s">
        <v>91</v>
      </c>
      <c r="D39" s="52">
        <f>المبيعات!DQ40</f>
        <v>59881</v>
      </c>
      <c r="E39" s="52">
        <f>المبيعات!DR40</f>
        <v>58964</v>
      </c>
      <c r="F39" s="52">
        <f>المبيعات!DS40</f>
        <v>6633</v>
      </c>
      <c r="G39" s="51"/>
      <c r="L39" s="50" t="s">
        <v>91</v>
      </c>
      <c r="M39" s="52">
        <f>D39/4</f>
        <v>14970.25</v>
      </c>
      <c r="N39" s="52">
        <f>E39/4</f>
        <v>14741</v>
      </c>
      <c r="O39" s="52">
        <f>F39/4</f>
        <v>1658.25</v>
      </c>
      <c r="P39" s="51"/>
    </row>
    <row r="40" spans="3:16" ht="16.5" thickBot="1" x14ac:dyDescent="0.25">
      <c r="C40" s="50" t="s">
        <v>88</v>
      </c>
      <c r="D40" s="51"/>
      <c r="E40" s="52">
        <f>المبيعات!DU40</f>
        <v>0</v>
      </c>
      <c r="F40" s="52">
        <f>المبيعات!DV40</f>
        <v>0</v>
      </c>
      <c r="G40" s="51"/>
      <c r="L40" s="50" t="s">
        <v>88</v>
      </c>
      <c r="M40" s="51"/>
      <c r="N40" s="52">
        <f t="shared" ref="N40:N42" si="5">E40/16</f>
        <v>0</v>
      </c>
      <c r="O40" s="52">
        <f t="shared" ref="O40:O42" si="6">F40/16</f>
        <v>0</v>
      </c>
      <c r="P40" s="51"/>
    </row>
    <row r="41" spans="3:16" ht="16.5" thickBot="1" x14ac:dyDescent="0.25">
      <c r="C41" s="50" t="s">
        <v>89</v>
      </c>
      <c r="D41" s="51"/>
      <c r="E41" s="52">
        <f>المبيعات!EA40</f>
        <v>0</v>
      </c>
      <c r="F41" s="52">
        <f>المبيعات!EB40</f>
        <v>0</v>
      </c>
      <c r="G41" s="51"/>
      <c r="L41" s="50" t="s">
        <v>89</v>
      </c>
      <c r="M41" s="51"/>
      <c r="N41" s="52">
        <f t="shared" si="5"/>
        <v>0</v>
      </c>
      <c r="O41" s="52">
        <f t="shared" si="6"/>
        <v>0</v>
      </c>
      <c r="P41" s="51"/>
    </row>
    <row r="42" spans="3:16" ht="16.5" thickBot="1" x14ac:dyDescent="0.25">
      <c r="C42" s="50" t="s">
        <v>92</v>
      </c>
      <c r="D42" s="51"/>
      <c r="E42" s="52">
        <f>المبيعات!ED40</f>
        <v>0</v>
      </c>
      <c r="F42" s="52">
        <f>المبيعات!EE40</f>
        <v>0</v>
      </c>
      <c r="G42" s="52">
        <f>المبيعات!EF40</f>
        <v>0</v>
      </c>
      <c r="L42" s="50" t="s">
        <v>92</v>
      </c>
      <c r="M42" s="51"/>
      <c r="N42" s="52">
        <f t="shared" si="5"/>
        <v>0</v>
      </c>
      <c r="O42" s="52">
        <f t="shared" si="6"/>
        <v>0</v>
      </c>
      <c r="P42" s="51"/>
    </row>
    <row r="43" spans="3:16" ht="16.5" thickBot="1" x14ac:dyDescent="0.25">
      <c r="C43" s="49" t="s">
        <v>19</v>
      </c>
      <c r="D43" s="54">
        <f>SUM(D12:D42)</f>
        <v>1769907</v>
      </c>
      <c r="E43" s="54">
        <f t="shared" ref="E43:G43" si="7">SUM(E12:E42)</f>
        <v>15949259</v>
      </c>
      <c r="F43" s="54">
        <f t="shared" si="7"/>
        <v>4039601</v>
      </c>
      <c r="G43" s="54">
        <f t="shared" si="7"/>
        <v>9990795</v>
      </c>
      <c r="L43" s="49" t="s">
        <v>19</v>
      </c>
      <c r="M43" s="54">
        <f>SUM(M12:M42)</f>
        <v>71971.116666666669</v>
      </c>
      <c r="N43" s="54">
        <f t="shared" ref="N43:P43" si="8">SUM(N12:N42)</f>
        <v>544417.5</v>
      </c>
      <c r="O43" s="54">
        <f t="shared" si="8"/>
        <v>136090.51666666666</v>
      </c>
      <c r="P43" s="54">
        <f t="shared" si="8"/>
        <v>333026.5</v>
      </c>
    </row>
    <row r="45" spans="3:16" x14ac:dyDescent="0.2">
      <c r="E45" s="31"/>
    </row>
    <row r="47" spans="3:16" x14ac:dyDescent="0.2">
      <c r="G47" s="31"/>
      <c r="M47" s="31"/>
    </row>
  </sheetData>
  <mergeCells count="14">
    <mergeCell ref="F10:G10"/>
    <mergeCell ref="O10:P10"/>
    <mergeCell ref="A8:H8"/>
    <mergeCell ref="K8:Q8"/>
    <mergeCell ref="A1:D1"/>
    <mergeCell ref="A2:D2"/>
    <mergeCell ref="A3:D3"/>
    <mergeCell ref="A4:D4"/>
    <mergeCell ref="A7:H7"/>
    <mergeCell ref="K1:N1"/>
    <mergeCell ref="K2:N2"/>
    <mergeCell ref="K3:N3"/>
    <mergeCell ref="K4:N4"/>
    <mergeCell ref="K7:Q7"/>
  </mergeCells>
  <printOptions horizontalCentered="1"/>
  <pageMargins left="0.7" right="0.7" top="0.75" bottom="0.75" header="0.3" footer="0.3"/>
  <pageSetup paperSize="9" scale="107" orientation="portrait" r:id="rId1"/>
  <colBreaks count="2" manualBreakCount="2">
    <brk id="8" max="38" man="1"/>
    <brk id="10" max="38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7"/>
  <sheetViews>
    <sheetView rightToLeft="1" tabSelected="1" zoomScale="68" zoomScaleNormal="68" workbookViewId="0">
      <pane ySplit="7" topLeftCell="A8" activePane="bottomLeft" state="frozen"/>
      <selection pane="bottomLeft" activeCell="D8" sqref="D8"/>
    </sheetView>
  </sheetViews>
  <sheetFormatPr defaultRowHeight="14.25" x14ac:dyDescent="0.2"/>
  <cols>
    <col min="1" max="1" width="3.375" customWidth="1"/>
    <col min="2" max="2" width="13.25" customWidth="1"/>
    <col min="4" max="4" width="9" customWidth="1"/>
    <col min="5" max="5" width="8.125" bestFit="1" customWidth="1"/>
    <col min="6" max="6" width="12" customWidth="1"/>
    <col min="7" max="8" width="9" customWidth="1"/>
    <col min="10" max="10" width="10.875" customWidth="1"/>
    <col min="11" max="11" width="9" customWidth="1"/>
    <col min="12" max="12" width="11.75" customWidth="1"/>
    <col min="13" max="15" width="9" customWidth="1"/>
    <col min="16" max="16" width="9" style="11" customWidth="1"/>
  </cols>
  <sheetData>
    <row r="4" spans="1:16" ht="23.25" x14ac:dyDescent="0.35">
      <c r="C4" s="135" t="s">
        <v>21</v>
      </c>
      <c r="D4" s="135"/>
      <c r="E4" s="135"/>
    </row>
    <row r="5" spans="1:16" ht="15" thickBot="1" x14ac:dyDescent="0.25"/>
    <row r="6" spans="1:16" ht="15.75" customHeight="1" thickBot="1" x14ac:dyDescent="0.25">
      <c r="A6" s="97" t="s">
        <v>0</v>
      </c>
      <c r="B6" s="97" t="s">
        <v>1</v>
      </c>
      <c r="C6" s="97" t="s">
        <v>11</v>
      </c>
      <c r="D6" s="141" t="s">
        <v>3</v>
      </c>
      <c r="E6" s="142"/>
      <c r="F6" s="142"/>
      <c r="G6" s="143"/>
      <c r="H6" s="138" t="s">
        <v>4</v>
      </c>
      <c r="I6" s="139"/>
      <c r="J6" s="139"/>
      <c r="K6" s="140"/>
      <c r="L6" s="136" t="s">
        <v>40</v>
      </c>
      <c r="M6" s="136" t="s">
        <v>41</v>
      </c>
      <c r="N6" s="133" t="s">
        <v>6</v>
      </c>
      <c r="O6" s="133"/>
      <c r="P6" s="134" t="s">
        <v>7</v>
      </c>
    </row>
    <row r="7" spans="1:16" ht="33" customHeight="1" thickBot="1" x14ac:dyDescent="0.25">
      <c r="A7" s="98"/>
      <c r="B7" s="98"/>
      <c r="C7" s="98"/>
      <c r="D7" s="13" t="s">
        <v>47</v>
      </c>
      <c r="E7" s="1" t="s">
        <v>49</v>
      </c>
      <c r="F7" s="1" t="s">
        <v>8</v>
      </c>
      <c r="G7" s="1" t="s">
        <v>9</v>
      </c>
      <c r="H7" s="13" t="s">
        <v>47</v>
      </c>
      <c r="I7" s="1" t="s">
        <v>49</v>
      </c>
      <c r="J7" s="1" t="s">
        <v>8</v>
      </c>
      <c r="K7" s="1" t="s">
        <v>9</v>
      </c>
      <c r="L7" s="137"/>
      <c r="M7" s="137"/>
      <c r="N7" s="1" t="s">
        <v>10</v>
      </c>
      <c r="O7" s="1" t="s">
        <v>50</v>
      </c>
      <c r="P7" s="134"/>
    </row>
    <row r="8" spans="1:16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الصباحي'!$L$8*1000</f>
        <v>34000</v>
      </c>
      <c r="E8" s="3">
        <f>[2]المبيعات!$F$7</f>
        <v>10144</v>
      </c>
      <c r="F8" s="3">
        <f t="shared" ref="F8:F23" si="0">E8*6.75</f>
        <v>68472</v>
      </c>
      <c r="G8" s="3">
        <f>E8*0.33</f>
        <v>3347.52</v>
      </c>
      <c r="H8" s="3">
        <f>'[2]التمام الصباحي'!$R$8*1000</f>
        <v>17000</v>
      </c>
      <c r="I8" s="3">
        <f>[2]المبيعات!$I$7</f>
        <v>3177</v>
      </c>
      <c r="J8" s="3">
        <f t="shared" ref="J8:J23" si="1">I8*7.75</f>
        <v>24621.75</v>
      </c>
      <c r="K8" s="3">
        <f>I8*0.45</f>
        <v>1429.65</v>
      </c>
      <c r="L8" s="8">
        <f t="shared" ref="L8:L38" si="2">F8+J8</f>
        <v>93093.75</v>
      </c>
      <c r="M8" s="8">
        <f t="shared" ref="M8:M38" si="3">G8+K8</f>
        <v>4777.17</v>
      </c>
      <c r="N8" s="3">
        <f t="shared" ref="N8:N38" si="4">(F8+J8)/100</f>
        <v>930.9375</v>
      </c>
      <c r="O8" s="8">
        <f>[2]المبيعات!$P$7</f>
        <v>870</v>
      </c>
      <c r="P8" s="3">
        <f>O8-N8</f>
        <v>-60.9375</v>
      </c>
    </row>
    <row r="9" spans="1:16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الصباحي'!$L$8*1000</f>
        <v>51000</v>
      </c>
      <c r="E9" s="3">
        <f>[3]المبيعات!$F$7</f>
        <v>36748</v>
      </c>
      <c r="F9" s="3">
        <f t="shared" si="0"/>
        <v>248049</v>
      </c>
      <c r="G9" s="3">
        <f t="shared" ref="G9:G38" si="5">E9*0.33</f>
        <v>12126.84</v>
      </c>
      <c r="H9" s="3">
        <f>'[3]التمام الصباحي'!$R$8*1000</f>
        <v>0</v>
      </c>
      <c r="I9" s="3">
        <f>[3]المبيعات!$I$7</f>
        <v>11497</v>
      </c>
      <c r="J9" s="3">
        <f t="shared" si="1"/>
        <v>89101.75</v>
      </c>
      <c r="K9" s="3">
        <f t="shared" ref="K9:K38" si="6">I9*0.45</f>
        <v>5173.6500000000005</v>
      </c>
      <c r="L9" s="8">
        <f t="shared" si="2"/>
        <v>337150.75</v>
      </c>
      <c r="M9" s="8">
        <f t="shared" si="3"/>
        <v>17300.490000000002</v>
      </c>
      <c r="N9" s="3">
        <f t="shared" si="4"/>
        <v>3371.5075000000002</v>
      </c>
      <c r="O9" s="8">
        <f>[3]المبيعات!$P$7</f>
        <v>3230</v>
      </c>
      <c r="P9" s="3">
        <f t="shared" ref="P9:P38" si="7">O9-N9</f>
        <v>-141.50750000000016</v>
      </c>
    </row>
    <row r="10" spans="1:16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الصباحي'!$L$8*1000</f>
        <v>34000</v>
      </c>
      <c r="E10" s="3">
        <f>[4]المبيعات!$F$7</f>
        <v>23369</v>
      </c>
      <c r="F10" s="3">
        <f t="shared" si="0"/>
        <v>157740.75</v>
      </c>
      <c r="G10" s="3">
        <f t="shared" si="5"/>
        <v>7711.77</v>
      </c>
      <c r="H10" s="3">
        <f>'[4]التمام الصباحي'!$R$8*1000</f>
        <v>17000</v>
      </c>
      <c r="I10" s="3">
        <f>[4]المبيعات!$I$7</f>
        <v>5341</v>
      </c>
      <c r="J10" s="3">
        <f t="shared" si="1"/>
        <v>41392.75</v>
      </c>
      <c r="K10" s="3">
        <f t="shared" si="6"/>
        <v>2403.4500000000003</v>
      </c>
      <c r="L10" s="8">
        <f t="shared" si="2"/>
        <v>199133.5</v>
      </c>
      <c r="M10" s="8">
        <f t="shared" si="3"/>
        <v>10115.220000000001</v>
      </c>
      <c r="N10" s="3">
        <f t="shared" si="4"/>
        <v>1991.335</v>
      </c>
      <c r="O10" s="8">
        <f>[4]المبيعات!$P$7</f>
        <v>1940</v>
      </c>
      <c r="P10" s="3">
        <f t="shared" si="7"/>
        <v>-51.335000000000036</v>
      </c>
    </row>
    <row r="11" spans="1:16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الصباحي'!$L$8*1000</f>
        <v>0</v>
      </c>
      <c r="E11" s="3">
        <f>[5]المبيعات!$F$7</f>
        <v>24721</v>
      </c>
      <c r="F11" s="3">
        <f t="shared" si="0"/>
        <v>166866.75</v>
      </c>
      <c r="G11" s="3">
        <f t="shared" si="5"/>
        <v>8157.93</v>
      </c>
      <c r="H11" s="3">
        <f>'[5]التمام الصباحي'!$R$8*1000</f>
        <v>0</v>
      </c>
      <c r="I11" s="3">
        <f>[5]المبيعات!$I$7</f>
        <v>8083</v>
      </c>
      <c r="J11" s="3">
        <f t="shared" si="1"/>
        <v>62643.25</v>
      </c>
      <c r="K11" s="3">
        <f t="shared" si="6"/>
        <v>3637.35</v>
      </c>
      <c r="L11" s="8">
        <f t="shared" si="2"/>
        <v>229510</v>
      </c>
      <c r="M11" s="8">
        <f t="shared" si="3"/>
        <v>11795.28</v>
      </c>
      <c r="N11" s="3">
        <f t="shared" si="4"/>
        <v>2295.1</v>
      </c>
      <c r="O11" s="8">
        <f>[5]المبيعات!$P$7</f>
        <v>2120</v>
      </c>
      <c r="P11" s="3">
        <f t="shared" si="7"/>
        <v>-175.09999999999991</v>
      </c>
    </row>
    <row r="12" spans="1:16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الصباحي'!$L$8*1000</f>
        <v>34000</v>
      </c>
      <c r="E12" s="3">
        <f>[6]المبيعات!$F$7</f>
        <v>27030</v>
      </c>
      <c r="F12" s="3">
        <f t="shared" si="0"/>
        <v>182452.5</v>
      </c>
      <c r="G12" s="3">
        <f t="shared" si="5"/>
        <v>8919.9</v>
      </c>
      <c r="H12" s="3">
        <f>'[6]التمام الصباحي'!$R$8*1000</f>
        <v>17000</v>
      </c>
      <c r="I12" s="3">
        <f>[6]المبيعات!$I$7</f>
        <v>7365</v>
      </c>
      <c r="J12" s="3">
        <f t="shared" si="1"/>
        <v>57078.75</v>
      </c>
      <c r="K12" s="3">
        <f t="shared" si="6"/>
        <v>3314.25</v>
      </c>
      <c r="L12" s="8">
        <f t="shared" si="2"/>
        <v>239531.25</v>
      </c>
      <c r="M12" s="8">
        <f t="shared" si="3"/>
        <v>12234.15</v>
      </c>
      <c r="N12" s="3">
        <f t="shared" si="4"/>
        <v>2395.3125</v>
      </c>
      <c r="O12" s="8">
        <f>[6]المبيعات!$P$7</f>
        <v>2230</v>
      </c>
      <c r="P12" s="3">
        <f t="shared" si="7"/>
        <v>-165.3125</v>
      </c>
    </row>
    <row r="13" spans="1:16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الصباحي'!$L$8*1000</f>
        <v>51000</v>
      </c>
      <c r="E13" s="3">
        <f>[7]المبيعات!$F$7</f>
        <v>32858</v>
      </c>
      <c r="F13" s="3">
        <f t="shared" si="0"/>
        <v>221791.5</v>
      </c>
      <c r="G13" s="3">
        <f t="shared" si="5"/>
        <v>10843.140000000001</v>
      </c>
      <c r="H13" s="3">
        <f>'[7]التمام الصباحي'!$R$8*1000</f>
        <v>0</v>
      </c>
      <c r="I13" s="3">
        <f>[7]المبيعات!$I$7</f>
        <v>13346</v>
      </c>
      <c r="J13" s="3">
        <f t="shared" si="1"/>
        <v>103431.5</v>
      </c>
      <c r="K13" s="3">
        <f t="shared" si="6"/>
        <v>6005.7</v>
      </c>
      <c r="L13" s="8">
        <f t="shared" si="2"/>
        <v>325223</v>
      </c>
      <c r="M13" s="8">
        <f t="shared" si="3"/>
        <v>16848.84</v>
      </c>
      <c r="N13" s="3">
        <f t="shared" si="4"/>
        <v>3252.23</v>
      </c>
      <c r="O13" s="8">
        <f>[7]المبيعات!$P$7</f>
        <v>3000</v>
      </c>
      <c r="P13" s="3">
        <f t="shared" si="7"/>
        <v>-252.23000000000002</v>
      </c>
    </row>
    <row r="14" spans="1:16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الصباحي'!$L$8*1000</f>
        <v>17000</v>
      </c>
      <c r="E14" s="3">
        <f>[8]المبيعات!$F$7</f>
        <v>24377</v>
      </c>
      <c r="F14" s="3">
        <f t="shared" si="0"/>
        <v>164544.75</v>
      </c>
      <c r="G14" s="3">
        <f t="shared" si="5"/>
        <v>8044.4100000000008</v>
      </c>
      <c r="H14" s="3">
        <f>'[8]التمام الصباحي'!$R$8*1000</f>
        <v>17000</v>
      </c>
      <c r="I14" s="3">
        <f>[8]المبيعات!$I$7</f>
        <v>9675</v>
      </c>
      <c r="J14" s="3">
        <f t="shared" si="1"/>
        <v>74981.25</v>
      </c>
      <c r="K14" s="3">
        <f t="shared" si="6"/>
        <v>4353.75</v>
      </c>
      <c r="L14" s="8">
        <f t="shared" si="2"/>
        <v>239526</v>
      </c>
      <c r="M14" s="8">
        <f t="shared" si="3"/>
        <v>12398.16</v>
      </c>
      <c r="N14" s="3">
        <f t="shared" si="4"/>
        <v>2395.2600000000002</v>
      </c>
      <c r="O14" s="8">
        <f>[8]المبيعات!$P$7</f>
        <v>2200</v>
      </c>
      <c r="P14" s="3">
        <f t="shared" si="7"/>
        <v>-195.26000000000022</v>
      </c>
    </row>
    <row r="15" spans="1:16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الصباحي'!$L$8*1000</f>
        <v>0</v>
      </c>
      <c r="E15" s="3">
        <f>[9]المبيعات!$F$7</f>
        <v>23622</v>
      </c>
      <c r="F15" s="3">
        <f t="shared" si="0"/>
        <v>159448.5</v>
      </c>
      <c r="G15" s="3">
        <f t="shared" si="5"/>
        <v>7795.26</v>
      </c>
      <c r="H15" s="3">
        <f>'[9]التمام الصباحي'!$R$8*1000</f>
        <v>0</v>
      </c>
      <c r="I15" s="3">
        <f>[9]المبيعات!$I$7</f>
        <v>6589</v>
      </c>
      <c r="J15" s="3">
        <f t="shared" si="1"/>
        <v>51064.75</v>
      </c>
      <c r="K15" s="3">
        <f t="shared" si="6"/>
        <v>2965.05</v>
      </c>
      <c r="L15" s="8">
        <f t="shared" si="2"/>
        <v>210513.25</v>
      </c>
      <c r="M15" s="8">
        <f t="shared" si="3"/>
        <v>10760.310000000001</v>
      </c>
      <c r="N15" s="3">
        <f t="shared" si="4"/>
        <v>2105.1325000000002</v>
      </c>
      <c r="O15" s="8">
        <f>[9]المبيعات!$P$7</f>
        <v>2000</v>
      </c>
      <c r="P15" s="3">
        <f t="shared" si="7"/>
        <v>-105.13250000000016</v>
      </c>
    </row>
    <row r="16" spans="1:16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الصباحي'!$L$8*1000</f>
        <v>34000</v>
      </c>
      <c r="E16" s="3">
        <f>[10]المبيعات!$F$7</f>
        <v>25236</v>
      </c>
      <c r="F16" s="3">
        <f t="shared" si="0"/>
        <v>170343</v>
      </c>
      <c r="G16" s="3">
        <f t="shared" si="5"/>
        <v>8327.880000000001</v>
      </c>
      <c r="H16" s="3">
        <f>'[10]التمام الصباحي'!$R$8*1000</f>
        <v>17000</v>
      </c>
      <c r="I16" s="3">
        <f>[10]المبيعات!$I$7</f>
        <v>7775</v>
      </c>
      <c r="J16" s="3">
        <f t="shared" si="1"/>
        <v>60256.25</v>
      </c>
      <c r="K16" s="3">
        <f t="shared" si="6"/>
        <v>3498.75</v>
      </c>
      <c r="L16" s="8">
        <f t="shared" si="2"/>
        <v>230599.25</v>
      </c>
      <c r="M16" s="8">
        <f t="shared" si="3"/>
        <v>11826.630000000001</v>
      </c>
      <c r="N16" s="3">
        <f t="shared" si="4"/>
        <v>2305.9924999999998</v>
      </c>
      <c r="O16" s="8">
        <f>[10]المبيعات!$P$7</f>
        <v>2150</v>
      </c>
      <c r="P16" s="3">
        <f t="shared" si="7"/>
        <v>-155.99249999999984</v>
      </c>
    </row>
    <row r="17" spans="1:16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الصباحي'!$L$8*1000</f>
        <v>34000</v>
      </c>
      <c r="E17" s="3">
        <f>[11]المبيعات!$F$7</f>
        <v>22359</v>
      </c>
      <c r="F17" s="3">
        <f t="shared" si="0"/>
        <v>150923.25</v>
      </c>
      <c r="G17" s="3">
        <f t="shared" si="5"/>
        <v>7378.47</v>
      </c>
      <c r="H17" s="3">
        <f>'[11]التمام الصباحي'!$R$8*1000</f>
        <v>0</v>
      </c>
      <c r="I17" s="3">
        <f>[11]المبيعات!$I$7</f>
        <v>6934</v>
      </c>
      <c r="J17" s="3">
        <f t="shared" si="1"/>
        <v>53738.5</v>
      </c>
      <c r="K17" s="3">
        <f t="shared" si="6"/>
        <v>3120.3</v>
      </c>
      <c r="L17" s="8">
        <f t="shared" si="2"/>
        <v>204661.75</v>
      </c>
      <c r="M17" s="8">
        <f t="shared" si="3"/>
        <v>10498.77</v>
      </c>
      <c r="N17" s="3">
        <f t="shared" si="4"/>
        <v>2046.6175000000001</v>
      </c>
      <c r="O17" s="8">
        <f>[11]المبيعات!$P$7</f>
        <v>1950</v>
      </c>
      <c r="P17" s="3">
        <f t="shared" si="7"/>
        <v>-96.617500000000064</v>
      </c>
    </row>
    <row r="18" spans="1:16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الصباحي'!$L$8*1000</f>
        <v>0</v>
      </c>
      <c r="E18" s="3">
        <f>[12]المبيعات!$F$7</f>
        <v>22158</v>
      </c>
      <c r="F18" s="3">
        <f t="shared" si="0"/>
        <v>149566.5</v>
      </c>
      <c r="G18" s="3">
        <f t="shared" si="5"/>
        <v>7312.14</v>
      </c>
      <c r="H18" s="3">
        <f>'[12]التمام الصباحي'!$R$8*1000</f>
        <v>0</v>
      </c>
      <c r="I18" s="3">
        <f>[12]المبيعات!$I$7</f>
        <v>6258</v>
      </c>
      <c r="J18" s="3">
        <f t="shared" si="1"/>
        <v>48499.5</v>
      </c>
      <c r="K18" s="3">
        <f t="shared" si="6"/>
        <v>2816.1</v>
      </c>
      <c r="L18" s="8">
        <f t="shared" si="2"/>
        <v>198066</v>
      </c>
      <c r="M18" s="8">
        <f t="shared" si="3"/>
        <v>10128.24</v>
      </c>
      <c r="N18" s="3">
        <f t="shared" si="4"/>
        <v>1980.66</v>
      </c>
      <c r="O18" s="8">
        <f>[12]المبيعات!$P$7</f>
        <v>1870</v>
      </c>
      <c r="P18" s="3">
        <f t="shared" si="7"/>
        <v>-110.66000000000008</v>
      </c>
    </row>
    <row r="19" spans="1:16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الصباحي'!$L$8*1000</f>
        <v>34000</v>
      </c>
      <c r="E19" s="3">
        <f>[13]المبيعات!$F$7</f>
        <v>24444</v>
      </c>
      <c r="F19" s="3">
        <f t="shared" si="0"/>
        <v>164997</v>
      </c>
      <c r="G19" s="3">
        <f t="shared" si="5"/>
        <v>8066.52</v>
      </c>
      <c r="H19" s="3">
        <f>'[13]التمام الصباحي'!$R$8*1000</f>
        <v>17000</v>
      </c>
      <c r="I19" s="3">
        <f>[13]المبيعات!$I$7</f>
        <v>7277</v>
      </c>
      <c r="J19" s="3">
        <f t="shared" si="1"/>
        <v>56396.75</v>
      </c>
      <c r="K19" s="3">
        <f t="shared" si="6"/>
        <v>3274.65</v>
      </c>
      <c r="L19" s="8">
        <f t="shared" si="2"/>
        <v>221393.75</v>
      </c>
      <c r="M19" s="8">
        <f t="shared" si="3"/>
        <v>11341.17</v>
      </c>
      <c r="N19" s="3">
        <f t="shared" si="4"/>
        <v>2213.9375</v>
      </c>
      <c r="O19" s="8">
        <f>[13]المبيعات!$P$7</f>
        <v>2090</v>
      </c>
      <c r="P19" s="3">
        <f t="shared" si="7"/>
        <v>-123.9375</v>
      </c>
    </row>
    <row r="20" spans="1:16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الصباحي'!$L$8*1000</f>
        <v>34000</v>
      </c>
      <c r="E20" s="3">
        <f>[14]المبيعات!$F$7</f>
        <v>29417</v>
      </c>
      <c r="F20" s="3">
        <f t="shared" si="0"/>
        <v>198564.75</v>
      </c>
      <c r="G20" s="3">
        <f t="shared" si="5"/>
        <v>9707.61</v>
      </c>
      <c r="H20" s="3">
        <f>'[14]التمام الصباحي'!$R$8*1000</f>
        <v>0</v>
      </c>
      <c r="I20" s="3">
        <f>[14]المبيعات!$I$7</f>
        <v>11655</v>
      </c>
      <c r="J20" s="3">
        <f t="shared" si="1"/>
        <v>90326.25</v>
      </c>
      <c r="K20" s="3">
        <f t="shared" si="6"/>
        <v>5244.75</v>
      </c>
      <c r="L20" s="8">
        <f t="shared" si="2"/>
        <v>288891</v>
      </c>
      <c r="M20" s="8">
        <f t="shared" si="3"/>
        <v>14952.36</v>
      </c>
      <c r="N20" s="3">
        <f t="shared" si="4"/>
        <v>2888.91</v>
      </c>
      <c r="O20" s="8">
        <f>[14]المبيعات!$P$7</f>
        <v>3040</v>
      </c>
      <c r="P20" s="3">
        <f t="shared" si="7"/>
        <v>151.09000000000015</v>
      </c>
    </row>
    <row r="21" spans="1:16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الصباحي'!$L$8*1000</f>
        <v>34000</v>
      </c>
      <c r="E21" s="3">
        <f>[15]المبيعات!$F$7</f>
        <v>20833</v>
      </c>
      <c r="F21" s="3">
        <f t="shared" si="0"/>
        <v>140622.75</v>
      </c>
      <c r="G21" s="3">
        <f t="shared" si="5"/>
        <v>6874.89</v>
      </c>
      <c r="H21" s="3">
        <f>'[15]التمام الصباحي'!$R$8*1000</f>
        <v>17000</v>
      </c>
      <c r="I21" s="3">
        <f>[15]المبيعات!$I$7</f>
        <v>8033</v>
      </c>
      <c r="J21" s="3">
        <f t="shared" si="1"/>
        <v>62255.75</v>
      </c>
      <c r="K21" s="3">
        <f t="shared" si="6"/>
        <v>3614.85</v>
      </c>
      <c r="L21" s="8">
        <f t="shared" si="2"/>
        <v>202878.5</v>
      </c>
      <c r="M21" s="8">
        <f t="shared" si="3"/>
        <v>10489.74</v>
      </c>
      <c r="N21" s="3">
        <f t="shared" si="4"/>
        <v>2028.7850000000001</v>
      </c>
      <c r="O21" s="8">
        <f>[15]المبيعات!$P$7</f>
        <v>2140</v>
      </c>
      <c r="P21" s="3">
        <f t="shared" si="7"/>
        <v>111.21499999999992</v>
      </c>
    </row>
    <row r="22" spans="1:16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الصباحي'!$L$8*1000</f>
        <v>17000</v>
      </c>
      <c r="E22" s="3">
        <f>[16]المبيعات!$F$7</f>
        <v>19453</v>
      </c>
      <c r="F22" s="3">
        <f t="shared" si="0"/>
        <v>131307.75</v>
      </c>
      <c r="G22" s="3">
        <f t="shared" si="5"/>
        <v>6419.4900000000007</v>
      </c>
      <c r="H22" s="3">
        <f>'[16]التمام الصباحي'!$R$8*1000</f>
        <v>0</v>
      </c>
      <c r="I22" s="3">
        <f>[16]المبيعات!$I$7</f>
        <v>5256</v>
      </c>
      <c r="J22" s="3">
        <f t="shared" si="1"/>
        <v>40734</v>
      </c>
      <c r="K22" s="3">
        <f t="shared" si="6"/>
        <v>2365.2000000000003</v>
      </c>
      <c r="L22" s="8">
        <f t="shared" si="2"/>
        <v>172041.75</v>
      </c>
      <c r="M22" s="8">
        <f t="shared" si="3"/>
        <v>8784.69</v>
      </c>
      <c r="N22" s="3">
        <f t="shared" si="4"/>
        <v>1720.4175</v>
      </c>
      <c r="O22" s="8">
        <f>[16]المبيعات!$P$7</f>
        <v>1820</v>
      </c>
      <c r="P22" s="3">
        <f t="shared" si="7"/>
        <v>99.582499999999982</v>
      </c>
    </row>
    <row r="23" spans="1:16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الصباحي'!$L$8*1000</f>
        <v>34000</v>
      </c>
      <c r="E23" s="3">
        <f>[17]المبيعات!$F$7</f>
        <v>21800</v>
      </c>
      <c r="F23" s="3">
        <f t="shared" si="0"/>
        <v>147150</v>
      </c>
      <c r="G23" s="3">
        <f t="shared" si="5"/>
        <v>7194</v>
      </c>
      <c r="H23" s="3">
        <f>'[17]التمام الصباحي'!$R$8*1000</f>
        <v>17000</v>
      </c>
      <c r="I23" s="3">
        <f>[17]المبيعات!$I$7</f>
        <v>5469</v>
      </c>
      <c r="J23" s="3">
        <f t="shared" si="1"/>
        <v>42384.75</v>
      </c>
      <c r="K23" s="3">
        <f t="shared" si="6"/>
        <v>2461.0500000000002</v>
      </c>
      <c r="L23" s="8">
        <f t="shared" si="2"/>
        <v>189534.75</v>
      </c>
      <c r="M23" s="8">
        <f t="shared" si="3"/>
        <v>9655.0499999999993</v>
      </c>
      <c r="N23" s="3">
        <f t="shared" si="4"/>
        <v>1895.3475000000001</v>
      </c>
      <c r="O23" s="8">
        <f>[17]المبيعات!$P$7</f>
        <v>1960</v>
      </c>
      <c r="P23" s="3">
        <f t="shared" si="7"/>
        <v>64.652499999999918</v>
      </c>
    </row>
    <row r="24" spans="1:16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الصباحي'!$L$8*1000</f>
        <v>0</v>
      </c>
      <c r="E24" s="3">
        <f>[18]المبيعات!$F$7</f>
        <v>22299</v>
      </c>
      <c r="F24" s="3">
        <f>E24*6.75</f>
        <v>150518.25</v>
      </c>
      <c r="G24" s="3">
        <f t="shared" si="5"/>
        <v>7358.67</v>
      </c>
      <c r="H24" s="3">
        <f>'[18]التمام الصباحي'!$R$8*1000</f>
        <v>0</v>
      </c>
      <c r="I24" s="3">
        <f>[18]المبيعات!$I$7</f>
        <v>6553</v>
      </c>
      <c r="J24" s="3">
        <f>I24*7.75</f>
        <v>50785.75</v>
      </c>
      <c r="K24" s="3">
        <f t="shared" si="6"/>
        <v>2948.85</v>
      </c>
      <c r="L24" s="8">
        <f t="shared" si="2"/>
        <v>201304</v>
      </c>
      <c r="M24" s="8">
        <f t="shared" si="3"/>
        <v>10307.52</v>
      </c>
      <c r="N24" s="3">
        <f t="shared" si="4"/>
        <v>2013.04</v>
      </c>
      <c r="O24" s="8">
        <f>[18]المبيعات!$P$7</f>
        <v>2150</v>
      </c>
      <c r="P24" s="3">
        <f t="shared" si="7"/>
        <v>136.96000000000004</v>
      </c>
    </row>
    <row r="25" spans="1:16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الصباحي'!$L$8*1000</f>
        <v>34000</v>
      </c>
      <c r="E25" s="3">
        <f>[19]المبيعات!$F$7</f>
        <v>24436</v>
      </c>
      <c r="F25" s="3">
        <f t="shared" ref="F25:F38" si="8">E25*6.75</f>
        <v>164943</v>
      </c>
      <c r="G25" s="3">
        <f t="shared" si="5"/>
        <v>8063.88</v>
      </c>
      <c r="H25" s="3">
        <f>'[19]التمام الصباحي'!$R$8*1000</f>
        <v>17000</v>
      </c>
      <c r="I25" s="3">
        <f>[19]المبيعات!$I$7</f>
        <v>6854</v>
      </c>
      <c r="J25" s="3">
        <f t="shared" ref="J25:J38" si="9">I25*7.75</f>
        <v>53118.5</v>
      </c>
      <c r="K25" s="3">
        <f t="shared" si="6"/>
        <v>3084.3</v>
      </c>
      <c r="L25" s="8">
        <f t="shared" si="2"/>
        <v>218061.5</v>
      </c>
      <c r="M25" s="8">
        <f t="shared" si="3"/>
        <v>11148.18</v>
      </c>
      <c r="N25" s="3">
        <f t="shared" si="4"/>
        <v>2180.6149999999998</v>
      </c>
      <c r="O25" s="8">
        <f>[19]المبيعات!$P$7</f>
        <v>2250</v>
      </c>
      <c r="P25" s="3">
        <f t="shared" si="7"/>
        <v>69.385000000000218</v>
      </c>
    </row>
    <row r="26" spans="1:16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الصباحي'!$L$8*1000</f>
        <v>34000</v>
      </c>
      <c r="E26" s="3">
        <f>[20]المبيعات!$F$7</f>
        <v>24313</v>
      </c>
      <c r="F26" s="3">
        <f t="shared" si="8"/>
        <v>164112.75</v>
      </c>
      <c r="G26" s="3">
        <f t="shared" si="5"/>
        <v>8023.29</v>
      </c>
      <c r="H26" s="3">
        <f>'[20]التمام الصباحي'!$R$8*1000</f>
        <v>0</v>
      </c>
      <c r="I26" s="3">
        <f>[20]المبيعات!$I$7</f>
        <v>8661</v>
      </c>
      <c r="J26" s="3">
        <f t="shared" si="9"/>
        <v>67122.75</v>
      </c>
      <c r="K26" s="3">
        <f t="shared" si="6"/>
        <v>3897.4500000000003</v>
      </c>
      <c r="L26" s="8">
        <f t="shared" si="2"/>
        <v>231235.5</v>
      </c>
      <c r="M26" s="8">
        <f t="shared" si="3"/>
        <v>11920.74</v>
      </c>
      <c r="N26" s="3">
        <f t="shared" si="4"/>
        <v>2312.355</v>
      </c>
      <c r="O26" s="8">
        <f>[20]المبيعات!$P$7</f>
        <v>2150</v>
      </c>
      <c r="P26" s="3">
        <f t="shared" si="7"/>
        <v>-162.35500000000002</v>
      </c>
    </row>
    <row r="27" spans="1:16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الصباحي'!$L$8*1000</f>
        <v>34000</v>
      </c>
      <c r="E27" s="3">
        <f>[21]المبيعات!$F$7</f>
        <v>34242</v>
      </c>
      <c r="F27" s="3">
        <f t="shared" si="8"/>
        <v>231133.5</v>
      </c>
      <c r="G27" s="3">
        <f t="shared" si="5"/>
        <v>11299.86</v>
      </c>
      <c r="H27" s="3">
        <f>'[21]التمام الصباحي'!$R$8*1000</f>
        <v>17000</v>
      </c>
      <c r="I27" s="3">
        <f>[21]المبيعات!$I$7</f>
        <v>14322</v>
      </c>
      <c r="J27" s="3">
        <f t="shared" si="9"/>
        <v>110995.5</v>
      </c>
      <c r="K27" s="3">
        <f t="shared" si="6"/>
        <v>6444.9000000000005</v>
      </c>
      <c r="L27" s="8">
        <f t="shared" si="2"/>
        <v>342129</v>
      </c>
      <c r="M27" s="8">
        <f t="shared" si="3"/>
        <v>17744.760000000002</v>
      </c>
      <c r="N27" s="3">
        <f t="shared" si="4"/>
        <v>3421.29</v>
      </c>
      <c r="O27" s="8">
        <f>[21]المبيعات!$P$7</f>
        <v>3100</v>
      </c>
      <c r="P27" s="3">
        <f t="shared" si="7"/>
        <v>-321.28999999999996</v>
      </c>
    </row>
    <row r="28" spans="1:16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الصباحي'!$L$8*1000</f>
        <v>0</v>
      </c>
      <c r="E28" s="3">
        <f>[22]المبيعات!$F$7</f>
        <v>18677</v>
      </c>
      <c r="F28" s="3">
        <f t="shared" si="8"/>
        <v>126069.75</v>
      </c>
      <c r="G28" s="3">
        <f t="shared" si="5"/>
        <v>6163.41</v>
      </c>
      <c r="H28" s="3">
        <f>'[22]التمام الصباحي'!$R$8*1000</f>
        <v>0</v>
      </c>
      <c r="I28" s="3">
        <f>[22]المبيعات!$I$7</f>
        <v>9180</v>
      </c>
      <c r="J28" s="3">
        <f t="shared" si="9"/>
        <v>71145</v>
      </c>
      <c r="K28" s="3">
        <f t="shared" si="6"/>
        <v>4131</v>
      </c>
      <c r="L28" s="8">
        <f t="shared" si="2"/>
        <v>197214.75</v>
      </c>
      <c r="M28" s="8">
        <f t="shared" si="3"/>
        <v>10294.41</v>
      </c>
      <c r="N28" s="3">
        <f t="shared" si="4"/>
        <v>1972.1475</v>
      </c>
      <c r="O28" s="8">
        <f>[22]المبيعات!$P$7</f>
        <v>1720</v>
      </c>
      <c r="P28" s="3">
        <f t="shared" si="7"/>
        <v>-252.14750000000004</v>
      </c>
    </row>
    <row r="29" spans="1:16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الصباحي'!$L$8*1000</f>
        <v>34000</v>
      </c>
      <c r="E29" s="3">
        <f>[23]المبيعات!$F$7</f>
        <v>21027</v>
      </c>
      <c r="F29" s="3">
        <f t="shared" si="8"/>
        <v>141932.25</v>
      </c>
      <c r="G29" s="3">
        <f t="shared" si="5"/>
        <v>6938.9100000000008</v>
      </c>
      <c r="H29" s="3">
        <f>'[23]التمام الصباحي'!$R$8*1000</f>
        <v>17000</v>
      </c>
      <c r="I29" s="3">
        <f>[23]المبيعات!$I$7</f>
        <v>5771</v>
      </c>
      <c r="J29" s="3">
        <f t="shared" si="9"/>
        <v>44725.25</v>
      </c>
      <c r="K29" s="3">
        <f t="shared" si="6"/>
        <v>2596.9500000000003</v>
      </c>
      <c r="L29" s="8">
        <f t="shared" si="2"/>
        <v>186657.5</v>
      </c>
      <c r="M29" s="8">
        <f t="shared" si="3"/>
        <v>9535.86</v>
      </c>
      <c r="N29" s="3">
        <f t="shared" si="4"/>
        <v>1866.575</v>
      </c>
      <c r="O29" s="8">
        <f>[23]المبيعات!$P$7</f>
        <v>1750</v>
      </c>
      <c r="P29" s="3">
        <f t="shared" si="7"/>
        <v>-116.57500000000005</v>
      </c>
    </row>
    <row r="30" spans="1:16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الصباحي'!$L$8*1000</f>
        <v>0</v>
      </c>
      <c r="E30" s="3">
        <f>[24]المبيعات!$F$7</f>
        <v>21483</v>
      </c>
      <c r="F30" s="3">
        <f t="shared" si="8"/>
        <v>145010.25</v>
      </c>
      <c r="G30" s="3">
        <f t="shared" si="5"/>
        <v>7089.39</v>
      </c>
      <c r="H30" s="3">
        <f>'[24]التمام الصباحي'!$R$8*1000</f>
        <v>0</v>
      </c>
      <c r="I30" s="3">
        <f>[24]المبيعات!$I$7</f>
        <v>5759</v>
      </c>
      <c r="J30" s="3">
        <f t="shared" si="9"/>
        <v>44632.25</v>
      </c>
      <c r="K30" s="3">
        <f t="shared" si="6"/>
        <v>2591.5500000000002</v>
      </c>
      <c r="L30" s="8">
        <f t="shared" si="2"/>
        <v>189642.5</v>
      </c>
      <c r="M30" s="8">
        <f t="shared" si="3"/>
        <v>9680.94</v>
      </c>
      <c r="N30" s="3">
        <f t="shared" si="4"/>
        <v>1896.425</v>
      </c>
      <c r="O30" s="8">
        <f>[24]المبيعات!$P$7</f>
        <v>1800</v>
      </c>
      <c r="P30" s="3">
        <f t="shared" si="7"/>
        <v>-96.424999999999955</v>
      </c>
    </row>
    <row r="31" spans="1:16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الصباحي'!$L$8*1000</f>
        <v>34000</v>
      </c>
      <c r="E31" s="3">
        <f>[25]المبيعات!$F$7</f>
        <v>21936</v>
      </c>
      <c r="F31" s="3">
        <f t="shared" si="8"/>
        <v>148068</v>
      </c>
      <c r="G31" s="3">
        <f t="shared" si="5"/>
        <v>7238.88</v>
      </c>
      <c r="H31" s="3">
        <f>'[25]التمام الصباحي'!$R$8*1000</f>
        <v>0</v>
      </c>
      <c r="I31" s="3">
        <f>[25]المبيعات!$I$7</f>
        <v>5182</v>
      </c>
      <c r="J31" s="3">
        <f t="shared" si="9"/>
        <v>40160.5</v>
      </c>
      <c r="K31" s="3">
        <f t="shared" si="6"/>
        <v>2331.9</v>
      </c>
      <c r="L31" s="8">
        <f t="shared" si="2"/>
        <v>188228.5</v>
      </c>
      <c r="M31" s="8">
        <f t="shared" si="3"/>
        <v>9570.7800000000007</v>
      </c>
      <c r="N31" s="3">
        <f t="shared" si="4"/>
        <v>1882.2850000000001</v>
      </c>
      <c r="O31" s="8">
        <f>[25]المبيعات!$P$7</f>
        <v>1708</v>
      </c>
      <c r="P31" s="3">
        <f t="shared" si="7"/>
        <v>-174.28500000000008</v>
      </c>
    </row>
    <row r="32" spans="1:16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الصباحي'!$L$8*1000</f>
        <v>34000</v>
      </c>
      <c r="E32" s="3">
        <f>[26]المبيعات!$F$7</f>
        <v>20452</v>
      </c>
      <c r="F32" s="3">
        <f t="shared" si="8"/>
        <v>138051</v>
      </c>
      <c r="G32" s="3">
        <f t="shared" si="5"/>
        <v>6749.1600000000008</v>
      </c>
      <c r="H32" s="3">
        <f>'[26]التمام الصباحي'!$R$8*1000</f>
        <v>17000</v>
      </c>
      <c r="I32" s="3">
        <f>[26]المبيعات!$I$7</f>
        <v>6610</v>
      </c>
      <c r="J32" s="3">
        <f t="shared" si="9"/>
        <v>51227.5</v>
      </c>
      <c r="K32" s="3">
        <f t="shared" si="6"/>
        <v>2974.5</v>
      </c>
      <c r="L32" s="8">
        <f t="shared" si="2"/>
        <v>189278.5</v>
      </c>
      <c r="M32" s="8">
        <f t="shared" si="3"/>
        <v>9723.66</v>
      </c>
      <c r="N32" s="3">
        <f t="shared" si="4"/>
        <v>1892.7850000000001</v>
      </c>
      <c r="O32" s="8">
        <f>[26]المبيعات!$P$7</f>
        <v>1760</v>
      </c>
      <c r="P32" s="3">
        <f t="shared" si="7"/>
        <v>-132.78500000000008</v>
      </c>
    </row>
    <row r="33" spans="1:16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الصباحي'!$L$8*1000</f>
        <v>0</v>
      </c>
      <c r="E33" s="3">
        <f>[27]المبيعات!$F$7</f>
        <v>24498</v>
      </c>
      <c r="F33" s="3">
        <f t="shared" si="8"/>
        <v>165361.5</v>
      </c>
      <c r="G33" s="3">
        <f t="shared" si="5"/>
        <v>8084.34</v>
      </c>
      <c r="H33" s="3">
        <f>'[27]التمام الصباحي'!$R$8*1000</f>
        <v>0</v>
      </c>
      <c r="I33" s="3">
        <f>[27]المبيعات!$I$7</f>
        <v>6989</v>
      </c>
      <c r="J33" s="3">
        <f t="shared" si="9"/>
        <v>54164.75</v>
      </c>
      <c r="K33" s="3">
        <f t="shared" si="6"/>
        <v>3145.05</v>
      </c>
      <c r="L33" s="8">
        <f t="shared" si="2"/>
        <v>219526.25</v>
      </c>
      <c r="M33" s="8">
        <f t="shared" si="3"/>
        <v>11229.39</v>
      </c>
      <c r="N33" s="3">
        <f t="shared" si="4"/>
        <v>2195.2624999999998</v>
      </c>
      <c r="O33" s="8">
        <f>[27]المبيعات!$P$7</f>
        <v>1860</v>
      </c>
      <c r="P33" s="3">
        <f t="shared" si="7"/>
        <v>-335.26249999999982</v>
      </c>
    </row>
    <row r="34" spans="1:16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الصباحي'!$L$8*1000</f>
        <v>51000</v>
      </c>
      <c r="E34" s="3">
        <f>[28]المبيعات!$F$7</f>
        <v>30126</v>
      </c>
      <c r="F34" s="3">
        <f t="shared" si="8"/>
        <v>203350.5</v>
      </c>
      <c r="G34" s="3">
        <f t="shared" si="5"/>
        <v>9941.58</v>
      </c>
      <c r="H34" s="3">
        <f>'[28]التمام الصباحي'!$R$8*1000</f>
        <v>17000</v>
      </c>
      <c r="I34" s="3">
        <f>[28]المبيعات!$I$7</f>
        <v>14054</v>
      </c>
      <c r="J34" s="3">
        <f t="shared" si="9"/>
        <v>108918.5</v>
      </c>
      <c r="K34" s="3">
        <f t="shared" si="6"/>
        <v>6324.3</v>
      </c>
      <c r="L34" s="8">
        <f t="shared" si="2"/>
        <v>312269</v>
      </c>
      <c r="M34" s="8">
        <f t="shared" si="3"/>
        <v>16265.880000000001</v>
      </c>
      <c r="N34" s="3">
        <f t="shared" si="4"/>
        <v>3122.69</v>
      </c>
      <c r="O34" s="8">
        <f>[28]المبيعات!$P$7</f>
        <v>2760</v>
      </c>
      <c r="P34" s="3">
        <f t="shared" si="7"/>
        <v>-362.69000000000005</v>
      </c>
    </row>
    <row r="35" spans="1:16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الصباحي'!$L$8*1000</f>
        <v>0</v>
      </c>
      <c r="E35" s="3">
        <f>[29]المبيعات!$F$7</f>
        <v>13832</v>
      </c>
      <c r="F35" s="3">
        <f t="shared" si="8"/>
        <v>93366</v>
      </c>
      <c r="G35" s="3">
        <f t="shared" si="5"/>
        <v>4564.5600000000004</v>
      </c>
      <c r="H35" s="3">
        <f>'[29]التمام الصباحي'!$R$8*1000</f>
        <v>0</v>
      </c>
      <c r="I35" s="3">
        <f>[29]المبيعات!$I$7</f>
        <v>6574</v>
      </c>
      <c r="J35" s="3">
        <f t="shared" si="9"/>
        <v>50948.5</v>
      </c>
      <c r="K35" s="3">
        <f t="shared" si="6"/>
        <v>2958.3</v>
      </c>
      <c r="L35" s="8">
        <f t="shared" si="2"/>
        <v>144314.5</v>
      </c>
      <c r="M35" s="8">
        <f t="shared" si="3"/>
        <v>7522.8600000000006</v>
      </c>
      <c r="N35" s="3">
        <f t="shared" si="4"/>
        <v>1443.145</v>
      </c>
      <c r="O35" s="8">
        <f>[29]المبيعات!$P$7</f>
        <v>1270</v>
      </c>
      <c r="P35" s="3">
        <f t="shared" si="7"/>
        <v>-173.14499999999998</v>
      </c>
    </row>
    <row r="36" spans="1:16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الصباحي'!$L$8*1000</f>
        <v>34000</v>
      </c>
      <c r="E36" s="3">
        <f>[30]المبيعات!$F$7</f>
        <v>20371</v>
      </c>
      <c r="F36" s="3">
        <f t="shared" si="8"/>
        <v>137504.25</v>
      </c>
      <c r="G36" s="3">
        <f t="shared" si="5"/>
        <v>6722.43</v>
      </c>
      <c r="H36" s="3">
        <f>'[30]التمام الصباحي'!$R$8*1000</f>
        <v>17000</v>
      </c>
      <c r="I36" s="3">
        <f>[30]المبيعات!$I$7</f>
        <v>6251</v>
      </c>
      <c r="J36" s="3">
        <f t="shared" si="9"/>
        <v>48445.25</v>
      </c>
      <c r="K36" s="3">
        <f t="shared" si="6"/>
        <v>2812.9500000000003</v>
      </c>
      <c r="L36" s="8">
        <f t="shared" si="2"/>
        <v>185949.5</v>
      </c>
      <c r="M36" s="8">
        <f t="shared" si="3"/>
        <v>9535.380000000001</v>
      </c>
      <c r="N36" s="3">
        <f t="shared" si="4"/>
        <v>1859.4949999999999</v>
      </c>
      <c r="O36" s="8">
        <f>[30]المبيعات!$P$7</f>
        <v>1690</v>
      </c>
      <c r="P36" s="3">
        <f t="shared" si="7"/>
        <v>-169.49499999999989</v>
      </c>
    </row>
    <row r="37" spans="1:16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الصباحي'!$L$8*1000</f>
        <v>0</v>
      </c>
      <c r="E37" s="3">
        <f>[31]المبيعات!$F$7</f>
        <v>18714</v>
      </c>
      <c r="F37" s="3">
        <f t="shared" si="8"/>
        <v>126319.5</v>
      </c>
      <c r="G37" s="3">
        <f t="shared" si="5"/>
        <v>6175.62</v>
      </c>
      <c r="H37" s="3">
        <f>'[31]التمام الصباحي'!$R$8*1000</f>
        <v>0</v>
      </c>
      <c r="I37" s="3">
        <f>[31]المبيعات!$I$7</f>
        <v>5433</v>
      </c>
      <c r="J37" s="3">
        <f t="shared" si="9"/>
        <v>42105.75</v>
      </c>
      <c r="K37" s="3">
        <f t="shared" si="6"/>
        <v>2444.85</v>
      </c>
      <c r="L37" s="8">
        <f t="shared" si="2"/>
        <v>168425.25</v>
      </c>
      <c r="M37" s="8">
        <f t="shared" si="3"/>
        <v>8620.4699999999993</v>
      </c>
      <c r="N37" s="3">
        <f t="shared" si="4"/>
        <v>1684.2525000000001</v>
      </c>
      <c r="O37" s="8">
        <f>[31]المبيعات!$P$7</f>
        <v>1530</v>
      </c>
      <c r="P37" s="3">
        <f t="shared" si="7"/>
        <v>-154.25250000000005</v>
      </c>
    </row>
    <row r="38" spans="1:16" ht="15.75" thickBot="1" x14ac:dyDescent="0.25">
      <c r="A38" s="5">
        <v>31</v>
      </c>
      <c r="B38" s="6"/>
      <c r="C38" s="6" t="s">
        <v>18</v>
      </c>
      <c r="D38" s="3"/>
      <c r="E38" s="3">
        <f>[32]المبيعات!$F$7</f>
        <v>0</v>
      </c>
      <c r="F38" s="3">
        <f t="shared" si="8"/>
        <v>0</v>
      </c>
      <c r="G38" s="3">
        <f t="shared" si="5"/>
        <v>0</v>
      </c>
      <c r="H38" s="3">
        <f>'[32]التمام الصباحي'!$R$8*1000</f>
        <v>0</v>
      </c>
      <c r="I38" s="3">
        <f>[32]المبيعات!$I$7</f>
        <v>0</v>
      </c>
      <c r="J38" s="3">
        <f t="shared" si="9"/>
        <v>0</v>
      </c>
      <c r="K38" s="3">
        <f t="shared" si="6"/>
        <v>0</v>
      </c>
      <c r="L38" s="8">
        <f t="shared" si="2"/>
        <v>0</v>
      </c>
      <c r="M38" s="8">
        <f t="shared" si="3"/>
        <v>0</v>
      </c>
      <c r="N38" s="3">
        <f t="shared" si="4"/>
        <v>0</v>
      </c>
      <c r="O38" s="8">
        <f>[32]المبيعات!$P$7</f>
        <v>0</v>
      </c>
      <c r="P38" s="3">
        <f t="shared" si="7"/>
        <v>0</v>
      </c>
    </row>
    <row r="39" spans="1:16" ht="15.75" thickBot="1" x14ac:dyDescent="0.25">
      <c r="A39" s="99" t="s">
        <v>19</v>
      </c>
      <c r="B39" s="99"/>
      <c r="C39" s="99"/>
      <c r="D39" s="4">
        <f t="shared" ref="D39:P39" si="10">SUM(D8:D38)</f>
        <v>731000</v>
      </c>
      <c r="E39" s="4">
        <f t="shared" si="10"/>
        <v>704975</v>
      </c>
      <c r="F39" s="4">
        <f t="shared" si="10"/>
        <v>4758581.25</v>
      </c>
      <c r="G39" s="4">
        <f t="shared" si="10"/>
        <v>232641.75000000003</v>
      </c>
      <c r="H39" s="4">
        <f t="shared" si="10"/>
        <v>238000</v>
      </c>
      <c r="I39" s="4">
        <f t="shared" si="10"/>
        <v>231923</v>
      </c>
      <c r="J39" s="4">
        <f t="shared" si="10"/>
        <v>1797403.25</v>
      </c>
      <c r="K39" s="4">
        <f t="shared" si="10"/>
        <v>104365.35</v>
      </c>
      <c r="L39" s="4">
        <f t="shared" si="10"/>
        <v>6555984.5</v>
      </c>
      <c r="M39" s="4">
        <f t="shared" si="10"/>
        <v>337007.1</v>
      </c>
      <c r="N39" s="4">
        <f t="shared" si="10"/>
        <v>65559.845000000016</v>
      </c>
      <c r="O39" s="4">
        <f t="shared" si="10"/>
        <v>62108</v>
      </c>
      <c r="P39" s="4">
        <f t="shared" si="10"/>
        <v>-3451.8449999999998</v>
      </c>
    </row>
    <row r="40" spans="1:16" ht="15" hidden="1" thickBot="1" x14ac:dyDescent="0.25"/>
    <row r="41" spans="1:16" ht="15.75" hidden="1" thickBot="1" x14ac:dyDescent="0.3">
      <c r="A41" s="105" t="s">
        <v>43</v>
      </c>
      <c r="B41" s="106"/>
      <c r="C41" s="107"/>
      <c r="D41" s="15">
        <f>D8+D9+D10+D11+D12+D13+D14</f>
        <v>221000</v>
      </c>
      <c r="E41" s="15">
        <f>E8+E9+E10+E11+E12+E13+E14</f>
        <v>179247</v>
      </c>
      <c r="F41" s="15">
        <f t="shared" ref="F41:P41" si="11">F8+F9+F10+F11+F12+F13+F14</f>
        <v>1209917.25</v>
      </c>
      <c r="G41" s="15">
        <f t="shared" si="11"/>
        <v>59151.51</v>
      </c>
      <c r="H41" s="15">
        <f t="shared" si="11"/>
        <v>68000</v>
      </c>
      <c r="I41" s="15">
        <f t="shared" si="11"/>
        <v>58484</v>
      </c>
      <c r="J41" s="15">
        <f t="shared" si="11"/>
        <v>453251</v>
      </c>
      <c r="K41" s="15">
        <f t="shared" si="11"/>
        <v>26317.800000000003</v>
      </c>
      <c r="L41" s="15">
        <f t="shared" si="11"/>
        <v>1663168.25</v>
      </c>
      <c r="M41" s="15">
        <f t="shared" si="11"/>
        <v>85469.310000000012</v>
      </c>
      <c r="N41" s="15">
        <f t="shared" si="11"/>
        <v>16631.682499999999</v>
      </c>
      <c r="O41" s="15">
        <f t="shared" si="11"/>
        <v>15590</v>
      </c>
      <c r="P41" s="15">
        <f t="shared" si="11"/>
        <v>-1041.6825000000003</v>
      </c>
    </row>
    <row r="42" spans="1:16" ht="15.75" hidden="1" thickBot="1" x14ac:dyDescent="0.3">
      <c r="A42" s="103" t="s">
        <v>44</v>
      </c>
      <c r="B42" s="103"/>
      <c r="C42" s="103"/>
      <c r="D42" s="15">
        <f t="shared" ref="D42:P42" si="12">D15+D16+D17+D18+D19+D20+D21+D22</f>
        <v>187000</v>
      </c>
      <c r="E42" s="15">
        <f t="shared" si="12"/>
        <v>187522</v>
      </c>
      <c r="F42" s="15">
        <f t="shared" si="12"/>
        <v>1265773.5</v>
      </c>
      <c r="G42" s="15">
        <f t="shared" si="12"/>
        <v>61882.26</v>
      </c>
      <c r="H42" s="15">
        <f t="shared" si="12"/>
        <v>51000</v>
      </c>
      <c r="I42" s="15">
        <f t="shared" si="12"/>
        <v>59777</v>
      </c>
      <c r="J42" s="15">
        <f t="shared" si="12"/>
        <v>463271.75</v>
      </c>
      <c r="K42" s="15">
        <f t="shared" si="12"/>
        <v>26899.649999999998</v>
      </c>
      <c r="L42" s="15">
        <f t="shared" si="12"/>
        <v>1729045.25</v>
      </c>
      <c r="M42" s="15">
        <f t="shared" si="12"/>
        <v>88781.910000000018</v>
      </c>
      <c r="N42" s="15">
        <f t="shared" si="12"/>
        <v>17290.452499999999</v>
      </c>
      <c r="O42" s="15">
        <f t="shared" si="12"/>
        <v>17060</v>
      </c>
      <c r="P42" s="15">
        <f t="shared" si="12"/>
        <v>-230.4525000000001</v>
      </c>
    </row>
    <row r="43" spans="1:16" ht="15.75" hidden="1" thickBot="1" x14ac:dyDescent="0.3">
      <c r="A43" s="103" t="s">
        <v>45</v>
      </c>
      <c r="B43" s="103"/>
      <c r="C43" s="103"/>
      <c r="D43" s="15">
        <f>D23+D24+D25+D26+D27+D28+D29+D30</f>
        <v>170000</v>
      </c>
      <c r="E43" s="15">
        <f t="shared" ref="E43:P43" si="13">E23+E24+E25+E26+E27+E28+E29+E30</f>
        <v>188277</v>
      </c>
      <c r="F43" s="15">
        <f t="shared" si="13"/>
        <v>1270869.75</v>
      </c>
      <c r="G43" s="15">
        <f t="shared" si="13"/>
        <v>62131.41</v>
      </c>
      <c r="H43" s="15">
        <f t="shared" si="13"/>
        <v>68000</v>
      </c>
      <c r="I43" s="15">
        <f t="shared" si="13"/>
        <v>62569</v>
      </c>
      <c r="J43" s="15">
        <f t="shared" si="13"/>
        <v>484909.75</v>
      </c>
      <c r="K43" s="15">
        <f t="shared" si="13"/>
        <v>28156.050000000003</v>
      </c>
      <c r="L43" s="15">
        <f t="shared" si="13"/>
        <v>1755779.5</v>
      </c>
      <c r="M43" s="15">
        <f t="shared" si="13"/>
        <v>90287.46</v>
      </c>
      <c r="N43" s="15">
        <f t="shared" si="13"/>
        <v>17557.794999999998</v>
      </c>
      <c r="O43" s="15">
        <f t="shared" si="13"/>
        <v>16880</v>
      </c>
      <c r="P43" s="15">
        <f t="shared" si="13"/>
        <v>-677.79499999999985</v>
      </c>
    </row>
    <row r="44" spans="1:16" ht="15.75" hidden="1" thickBot="1" x14ac:dyDescent="0.3">
      <c r="A44" s="103" t="s">
        <v>46</v>
      </c>
      <c r="B44" s="103"/>
      <c r="C44" s="103"/>
      <c r="D44" s="15">
        <f>D31+D32+D33+D34+D35+D36+D37+D38</f>
        <v>153000</v>
      </c>
      <c r="E44" s="15">
        <f t="shared" ref="E44:P44" si="14">E31+E32+E33+E34+E35+E36+E37+E38</f>
        <v>149929</v>
      </c>
      <c r="F44" s="15">
        <f t="shared" si="14"/>
        <v>1012020.75</v>
      </c>
      <c r="G44" s="15">
        <f t="shared" si="14"/>
        <v>49476.57</v>
      </c>
      <c r="H44" s="15">
        <f t="shared" si="14"/>
        <v>51000</v>
      </c>
      <c r="I44" s="15">
        <f t="shared" si="14"/>
        <v>51093</v>
      </c>
      <c r="J44" s="15">
        <f t="shared" si="14"/>
        <v>395970.75</v>
      </c>
      <c r="K44" s="15">
        <f t="shared" si="14"/>
        <v>22991.85</v>
      </c>
      <c r="L44" s="15">
        <f t="shared" si="14"/>
        <v>1407991.5</v>
      </c>
      <c r="M44" s="15">
        <f t="shared" si="14"/>
        <v>72468.420000000013</v>
      </c>
      <c r="N44" s="15">
        <f t="shared" si="14"/>
        <v>14079.915000000003</v>
      </c>
      <c r="O44" s="15">
        <f t="shared" si="14"/>
        <v>12578</v>
      </c>
      <c r="P44" s="15">
        <f t="shared" si="14"/>
        <v>-1501.915</v>
      </c>
    </row>
    <row r="46" spans="1:16" x14ac:dyDescent="0.2">
      <c r="E46" s="31"/>
      <c r="I46" s="31"/>
    </row>
    <row r="47" spans="1:16" ht="15" x14ac:dyDescent="0.25">
      <c r="E47" s="30"/>
      <c r="I47" s="30"/>
    </row>
  </sheetData>
  <mergeCells count="15">
    <mergeCell ref="A41:C41"/>
    <mergeCell ref="A42:C42"/>
    <mergeCell ref="A43:C43"/>
    <mergeCell ref="A44:C44"/>
    <mergeCell ref="D6:G6"/>
    <mergeCell ref="N6:O6"/>
    <mergeCell ref="P6:P7"/>
    <mergeCell ref="A39:C39"/>
    <mergeCell ref="C4:E4"/>
    <mergeCell ref="B6:B7"/>
    <mergeCell ref="A6:A7"/>
    <mergeCell ref="C6:C7"/>
    <mergeCell ref="L6:L7"/>
    <mergeCell ref="M6:M7"/>
    <mergeCell ref="H6:K6"/>
  </mergeCells>
  <conditionalFormatting sqref="P8:P38">
    <cfRule type="cellIs" dxfId="31" priority="1" operator="lessThan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7"/>
  <sheetViews>
    <sheetView rightToLeft="1" topLeftCell="A4" zoomScale="66" zoomScaleNormal="66" workbookViewId="0">
      <selection activeCell="D39" sqref="D39"/>
    </sheetView>
  </sheetViews>
  <sheetFormatPr defaultRowHeight="14.25" x14ac:dyDescent="0.2"/>
  <cols>
    <col min="1" max="1" width="3.375" customWidth="1"/>
    <col min="2" max="2" width="13.25" customWidth="1"/>
    <col min="4" max="4" width="9" customWidth="1"/>
    <col min="5" max="5" width="10.625" customWidth="1"/>
    <col min="6" max="6" width="14" customWidth="1"/>
    <col min="7" max="8" width="9" customWidth="1"/>
    <col min="10" max="11" width="9" customWidth="1"/>
    <col min="12" max="12" width="10.75" customWidth="1"/>
    <col min="13" max="15" width="9" customWidth="1"/>
    <col min="16" max="16" width="9" style="11" customWidth="1"/>
  </cols>
  <sheetData>
    <row r="4" spans="1:16" ht="23.25" x14ac:dyDescent="0.35">
      <c r="C4" s="135" t="s">
        <v>69</v>
      </c>
      <c r="D4" s="135"/>
      <c r="E4" s="135"/>
    </row>
    <row r="5" spans="1:16" ht="15" thickBot="1" x14ac:dyDescent="0.25"/>
    <row r="6" spans="1:16" ht="15.75" customHeight="1" thickBot="1" x14ac:dyDescent="0.25">
      <c r="A6" s="97" t="s">
        <v>0</v>
      </c>
      <c r="B6" s="97" t="s">
        <v>1</v>
      </c>
      <c r="C6" s="97" t="s">
        <v>11</v>
      </c>
      <c r="D6" s="141" t="s">
        <v>3</v>
      </c>
      <c r="E6" s="142"/>
      <c r="F6" s="142"/>
      <c r="G6" s="143"/>
      <c r="H6" s="138" t="s">
        <v>4</v>
      </c>
      <c r="I6" s="139"/>
      <c r="J6" s="139"/>
      <c r="K6" s="140"/>
      <c r="L6" s="136" t="s">
        <v>40</v>
      </c>
      <c r="M6" s="136" t="s">
        <v>41</v>
      </c>
      <c r="N6" s="133" t="s">
        <v>6</v>
      </c>
      <c r="O6" s="133"/>
      <c r="P6" s="134" t="s">
        <v>7</v>
      </c>
    </row>
    <row r="7" spans="1:16" ht="33" customHeight="1" thickBot="1" x14ac:dyDescent="0.25">
      <c r="A7" s="98"/>
      <c r="B7" s="98"/>
      <c r="C7" s="98"/>
      <c r="D7" s="78" t="s">
        <v>47</v>
      </c>
      <c r="E7" s="78" t="s">
        <v>49</v>
      </c>
      <c r="F7" s="78" t="s">
        <v>8</v>
      </c>
      <c r="G7" s="78" t="s">
        <v>9</v>
      </c>
      <c r="H7" s="78" t="s">
        <v>47</v>
      </c>
      <c r="I7" s="78" t="s">
        <v>49</v>
      </c>
      <c r="J7" s="78" t="s">
        <v>8</v>
      </c>
      <c r="K7" s="78" t="s">
        <v>9</v>
      </c>
      <c r="L7" s="137"/>
      <c r="M7" s="137"/>
      <c r="N7" s="78" t="s">
        <v>10</v>
      </c>
      <c r="O7" s="78" t="s">
        <v>50</v>
      </c>
      <c r="P7" s="134"/>
    </row>
    <row r="8" spans="1:16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الصباحي'!$L$30*1000</f>
        <v>17000</v>
      </c>
      <c r="E8" s="3">
        <f>[2]المبيعات!$F$29</f>
        <v>5399</v>
      </c>
      <c r="F8" s="3">
        <f t="shared" ref="F8:F23" si="0">E8*6.75</f>
        <v>36443.25</v>
      </c>
      <c r="G8" s="3">
        <f>E8*0.33</f>
        <v>1781.67</v>
      </c>
      <c r="H8" s="3">
        <f>'[2]التمام الصباحي'!$R$30*1000</f>
        <v>0</v>
      </c>
      <c r="I8" s="3">
        <f>[2]المبيعات!$I$29</f>
        <v>1441</v>
      </c>
      <c r="J8" s="3">
        <f t="shared" ref="J8:J23" si="1">I8*7.75</f>
        <v>11167.75</v>
      </c>
      <c r="K8" s="3">
        <f>I8*0.45</f>
        <v>648.45000000000005</v>
      </c>
      <c r="L8" s="8">
        <f t="shared" ref="L8:M38" si="2">F8+J8</f>
        <v>47611</v>
      </c>
      <c r="M8" s="8">
        <f t="shared" si="2"/>
        <v>2430.12</v>
      </c>
      <c r="N8" s="3">
        <f t="shared" ref="N8:N38" si="3">(F8+J8)/100</f>
        <v>476.11</v>
      </c>
      <c r="O8" s="8">
        <f>[2]المبيعات!$P$29</f>
        <v>450</v>
      </c>
      <c r="P8" s="3">
        <f>O8-N8</f>
        <v>-26.110000000000014</v>
      </c>
    </row>
    <row r="9" spans="1:16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الصباحي'!$L$30*1000</f>
        <v>0</v>
      </c>
      <c r="E9" s="3">
        <f>[3]المبيعات!$F$29</f>
        <v>7563</v>
      </c>
      <c r="F9" s="3">
        <f t="shared" si="0"/>
        <v>51050.25</v>
      </c>
      <c r="G9" s="3">
        <f t="shared" ref="G9:G38" si="4">E9*0.33</f>
        <v>2495.79</v>
      </c>
      <c r="H9" s="3">
        <f>'[3]التمام الصباحي'!$R$30*1000</f>
        <v>0</v>
      </c>
      <c r="I9" s="3">
        <f>[3]المبيعات!$I$29</f>
        <v>1982</v>
      </c>
      <c r="J9" s="3">
        <f t="shared" si="1"/>
        <v>15360.5</v>
      </c>
      <c r="K9" s="3">
        <f t="shared" ref="K9:K38" si="5">I9*0.45</f>
        <v>891.9</v>
      </c>
      <c r="L9" s="8">
        <f t="shared" si="2"/>
        <v>66410.75</v>
      </c>
      <c r="M9" s="8">
        <f t="shared" si="2"/>
        <v>3387.69</v>
      </c>
      <c r="N9" s="3">
        <f t="shared" si="3"/>
        <v>664.10749999999996</v>
      </c>
      <c r="O9" s="8">
        <f>[3]المبيعات!$P$29</f>
        <v>567</v>
      </c>
      <c r="P9" s="3">
        <f t="shared" ref="P9:P38" si="6">O9-N9</f>
        <v>-97.107499999999959</v>
      </c>
    </row>
    <row r="10" spans="1:16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الصباحي'!$L$30*1000</f>
        <v>0</v>
      </c>
      <c r="E10" s="3">
        <f>[4]المبيعات!$F$29</f>
        <v>8363</v>
      </c>
      <c r="F10" s="3">
        <f t="shared" si="0"/>
        <v>56450.25</v>
      </c>
      <c r="G10" s="3">
        <f t="shared" si="4"/>
        <v>2759.79</v>
      </c>
      <c r="H10" s="3">
        <f>'[4]التمام الصباحي'!$R$30*1000</f>
        <v>0</v>
      </c>
      <c r="I10" s="3">
        <f>[4]المبيعات!$I$29</f>
        <v>1806</v>
      </c>
      <c r="J10" s="3">
        <f t="shared" si="1"/>
        <v>13996.5</v>
      </c>
      <c r="K10" s="3">
        <f t="shared" si="5"/>
        <v>812.7</v>
      </c>
      <c r="L10" s="8">
        <f t="shared" si="2"/>
        <v>70446.75</v>
      </c>
      <c r="M10" s="8">
        <f t="shared" si="2"/>
        <v>3572.49</v>
      </c>
      <c r="N10" s="3">
        <f t="shared" si="3"/>
        <v>704.46749999999997</v>
      </c>
      <c r="O10" s="8">
        <f>[4]المبيعات!$P$29</f>
        <v>613</v>
      </c>
      <c r="P10" s="3">
        <f t="shared" si="6"/>
        <v>-91.467499999999973</v>
      </c>
    </row>
    <row r="11" spans="1:16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الصباحي'!$L$30*1000</f>
        <v>0</v>
      </c>
      <c r="E11" s="3">
        <f>[5]المبيعات!$F$29</f>
        <v>7148</v>
      </c>
      <c r="F11" s="3">
        <f t="shared" si="0"/>
        <v>48249</v>
      </c>
      <c r="G11" s="3">
        <f t="shared" si="4"/>
        <v>2358.84</v>
      </c>
      <c r="H11" s="3">
        <f>'[5]التمام الصباحي'!$R$30*1000</f>
        <v>0</v>
      </c>
      <c r="I11" s="3">
        <f>[5]المبيعات!$I$29</f>
        <v>2532</v>
      </c>
      <c r="J11" s="3">
        <f t="shared" si="1"/>
        <v>19623</v>
      </c>
      <c r="K11" s="3">
        <f t="shared" si="5"/>
        <v>1139.4000000000001</v>
      </c>
      <c r="L11" s="8">
        <f t="shared" si="2"/>
        <v>67872</v>
      </c>
      <c r="M11" s="8">
        <f t="shared" si="2"/>
        <v>3498.2400000000002</v>
      </c>
      <c r="N11" s="3">
        <f t="shared" si="3"/>
        <v>678.72</v>
      </c>
      <c r="O11" s="8">
        <f>[5]المبيعات!$P$29</f>
        <v>650</v>
      </c>
      <c r="P11" s="3">
        <f t="shared" si="6"/>
        <v>-28.720000000000027</v>
      </c>
    </row>
    <row r="12" spans="1:16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الصباحي'!$L$30*1000</f>
        <v>17000</v>
      </c>
      <c r="E12" s="3">
        <f>[6]المبيعات!$F$29</f>
        <v>5923</v>
      </c>
      <c r="F12" s="3">
        <f t="shared" si="0"/>
        <v>39980.25</v>
      </c>
      <c r="G12" s="3">
        <f t="shared" si="4"/>
        <v>1954.5900000000001</v>
      </c>
      <c r="H12" s="3">
        <f>'[6]التمام الصباحي'!$R$30*1000</f>
        <v>0</v>
      </c>
      <c r="I12" s="3">
        <f>[6]المبيعات!$I$29</f>
        <v>1475</v>
      </c>
      <c r="J12" s="3">
        <f t="shared" si="1"/>
        <v>11431.25</v>
      </c>
      <c r="K12" s="3">
        <f t="shared" si="5"/>
        <v>663.75</v>
      </c>
      <c r="L12" s="8">
        <f t="shared" si="2"/>
        <v>51411.5</v>
      </c>
      <c r="M12" s="8">
        <f t="shared" si="2"/>
        <v>2618.34</v>
      </c>
      <c r="N12" s="3">
        <f t="shared" si="3"/>
        <v>514.11500000000001</v>
      </c>
      <c r="O12" s="8">
        <f>[6]المبيعات!$P$29</f>
        <v>500</v>
      </c>
      <c r="P12" s="3">
        <f t="shared" si="6"/>
        <v>-14.115000000000009</v>
      </c>
    </row>
    <row r="13" spans="1:16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الصباحي'!$L$30*1000</f>
        <v>17000</v>
      </c>
      <c r="E13" s="3">
        <f>[7]المبيعات!$F$29</f>
        <v>9804</v>
      </c>
      <c r="F13" s="3">
        <f t="shared" si="0"/>
        <v>66177</v>
      </c>
      <c r="G13" s="3">
        <f t="shared" si="4"/>
        <v>3235.32</v>
      </c>
      <c r="H13" s="3">
        <f>'[7]التمام الصباحي'!$R$30*1000</f>
        <v>0</v>
      </c>
      <c r="I13" s="3">
        <f>[7]المبيعات!$I$29</f>
        <v>3229</v>
      </c>
      <c r="J13" s="3">
        <f t="shared" si="1"/>
        <v>25024.75</v>
      </c>
      <c r="K13" s="3">
        <f t="shared" si="5"/>
        <v>1453.05</v>
      </c>
      <c r="L13" s="8">
        <f t="shared" si="2"/>
        <v>91201.75</v>
      </c>
      <c r="M13" s="8">
        <f t="shared" si="2"/>
        <v>4688.37</v>
      </c>
      <c r="N13" s="3">
        <f t="shared" si="3"/>
        <v>912.01750000000004</v>
      </c>
      <c r="O13" s="8">
        <f>[7]المبيعات!$P$7</f>
        <v>3000</v>
      </c>
      <c r="P13" s="3">
        <f t="shared" si="6"/>
        <v>2087.9825000000001</v>
      </c>
    </row>
    <row r="14" spans="1:16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الصباحي'!$L$30*1000</f>
        <v>0</v>
      </c>
      <c r="E14" s="3">
        <f>[8]المبيعات!$F$29</f>
        <v>3848</v>
      </c>
      <c r="F14" s="3">
        <f t="shared" si="0"/>
        <v>25974</v>
      </c>
      <c r="G14" s="3">
        <f t="shared" si="4"/>
        <v>1269.8400000000001</v>
      </c>
      <c r="H14" s="3">
        <f>'[8]التمام الصباحي'!$R$30*1000</f>
        <v>17000</v>
      </c>
      <c r="I14" s="3">
        <f>[8]المبيعات!$I$29</f>
        <v>1159</v>
      </c>
      <c r="J14" s="3">
        <f t="shared" si="1"/>
        <v>8982.25</v>
      </c>
      <c r="K14" s="3">
        <f t="shared" si="5"/>
        <v>521.55000000000007</v>
      </c>
      <c r="L14" s="8">
        <f t="shared" si="2"/>
        <v>34956.25</v>
      </c>
      <c r="M14" s="8">
        <f t="shared" si="2"/>
        <v>1791.3900000000003</v>
      </c>
      <c r="N14" s="3">
        <f t="shared" si="3"/>
        <v>349.5625</v>
      </c>
      <c r="O14" s="8">
        <v>29</v>
      </c>
      <c r="P14" s="3">
        <f t="shared" si="6"/>
        <v>-320.5625</v>
      </c>
    </row>
    <row r="15" spans="1:16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الصباحي'!$L$30*1000</f>
        <v>0</v>
      </c>
      <c r="E15" s="3">
        <f>[9]المبيعات!$F$29</f>
        <v>7411</v>
      </c>
      <c r="F15" s="3">
        <f t="shared" si="0"/>
        <v>50024.25</v>
      </c>
      <c r="G15" s="3">
        <f t="shared" si="4"/>
        <v>2445.63</v>
      </c>
      <c r="H15" s="3">
        <f>'[9]التمام الصباحي'!$R$30*1000</f>
        <v>0</v>
      </c>
      <c r="I15" s="3">
        <f>[9]المبيعات!$I$29</f>
        <v>1958</v>
      </c>
      <c r="J15" s="3">
        <f t="shared" si="1"/>
        <v>15174.5</v>
      </c>
      <c r="K15" s="3">
        <f t="shared" si="5"/>
        <v>881.1</v>
      </c>
      <c r="L15" s="8">
        <f t="shared" si="2"/>
        <v>65198.75</v>
      </c>
      <c r="M15" s="8">
        <f t="shared" si="2"/>
        <v>3326.73</v>
      </c>
      <c r="N15" s="3">
        <f t="shared" si="3"/>
        <v>651.98749999999995</v>
      </c>
      <c r="O15" s="8">
        <f>[9]المبيعات!$P$29</f>
        <v>620</v>
      </c>
      <c r="P15" s="3">
        <f t="shared" si="6"/>
        <v>-31.987499999999955</v>
      </c>
    </row>
    <row r="16" spans="1:16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الصباحي'!$L$30*1000</f>
        <v>17000</v>
      </c>
      <c r="E16" s="3">
        <f>[10]المبيعات!$F$29</f>
        <v>7941</v>
      </c>
      <c r="F16" s="3">
        <f t="shared" si="0"/>
        <v>53601.75</v>
      </c>
      <c r="G16" s="3">
        <f t="shared" si="4"/>
        <v>2620.5300000000002</v>
      </c>
      <c r="H16" s="3">
        <f>'[10]التمام الصباحي'!$R$30*1000</f>
        <v>0</v>
      </c>
      <c r="I16" s="3">
        <f>[10]المبيعات!$I$29</f>
        <v>1749</v>
      </c>
      <c r="J16" s="3">
        <f t="shared" si="1"/>
        <v>13554.75</v>
      </c>
      <c r="K16" s="3">
        <f t="shared" si="5"/>
        <v>787.05000000000007</v>
      </c>
      <c r="L16" s="8">
        <f t="shared" si="2"/>
        <v>67156.5</v>
      </c>
      <c r="M16" s="8">
        <f t="shared" si="2"/>
        <v>3407.5800000000004</v>
      </c>
      <c r="N16" s="3">
        <f t="shared" si="3"/>
        <v>671.56500000000005</v>
      </c>
      <c r="O16" s="8">
        <f>[10]المبيعات!$P$29</f>
        <v>670</v>
      </c>
      <c r="P16" s="3">
        <f t="shared" si="6"/>
        <v>-1.5650000000000546</v>
      </c>
    </row>
    <row r="17" spans="1:16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الصباحي'!$L$30*1000</f>
        <v>0</v>
      </c>
      <c r="E17" s="3">
        <f>[11]المبيعات!$F$29</f>
        <v>8360</v>
      </c>
      <c r="F17" s="3">
        <f t="shared" si="0"/>
        <v>56430</v>
      </c>
      <c r="G17" s="3">
        <f t="shared" si="4"/>
        <v>2758.8</v>
      </c>
      <c r="H17" s="3">
        <f>'[11]التمام الصباحي'!$R$30*1000</f>
        <v>0</v>
      </c>
      <c r="I17" s="3">
        <f>[11]المبيعات!$I$29</f>
        <v>1676</v>
      </c>
      <c r="J17" s="3">
        <f t="shared" si="1"/>
        <v>12989</v>
      </c>
      <c r="K17" s="3">
        <f t="shared" si="5"/>
        <v>754.2</v>
      </c>
      <c r="L17" s="8">
        <f t="shared" si="2"/>
        <v>69419</v>
      </c>
      <c r="M17" s="8">
        <f t="shared" si="2"/>
        <v>3513</v>
      </c>
      <c r="N17" s="3">
        <f t="shared" si="3"/>
        <v>694.19</v>
      </c>
      <c r="O17" s="8">
        <f>[11]المبيعات!$P$29</f>
        <v>189</v>
      </c>
      <c r="P17" s="3">
        <f t="shared" si="6"/>
        <v>-505.19000000000005</v>
      </c>
    </row>
    <row r="18" spans="1:16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الصباحي'!$L$30*1000</f>
        <v>0</v>
      </c>
      <c r="E18" s="3">
        <f>[12]المبيعات!$F$29</f>
        <v>7873</v>
      </c>
      <c r="F18" s="3">
        <f t="shared" si="0"/>
        <v>53142.75</v>
      </c>
      <c r="G18" s="3">
        <f t="shared" si="4"/>
        <v>2598.09</v>
      </c>
      <c r="H18" s="3">
        <f>'[12]التمام الصباحي'!$R$30*1000</f>
        <v>0</v>
      </c>
      <c r="I18" s="3">
        <f>[12]المبيعات!$I$29</f>
        <v>2157</v>
      </c>
      <c r="J18" s="3">
        <f t="shared" si="1"/>
        <v>16716.75</v>
      </c>
      <c r="K18" s="3">
        <f t="shared" si="5"/>
        <v>970.65</v>
      </c>
      <c r="L18" s="8">
        <f t="shared" si="2"/>
        <v>69859.5</v>
      </c>
      <c r="M18" s="8">
        <f t="shared" si="2"/>
        <v>3568.7400000000002</v>
      </c>
      <c r="N18" s="3">
        <f t="shared" si="3"/>
        <v>698.59500000000003</v>
      </c>
      <c r="O18" s="8">
        <f>[12]المبيعات!$P$29</f>
        <v>186</v>
      </c>
      <c r="P18" s="3">
        <f t="shared" si="6"/>
        <v>-512.59500000000003</v>
      </c>
    </row>
    <row r="19" spans="1:16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الصباحي'!$L$30*1000</f>
        <v>17000</v>
      </c>
      <c r="E19" s="3">
        <f>[13]المبيعات!$F$29</f>
        <v>8144</v>
      </c>
      <c r="F19" s="3">
        <f t="shared" si="0"/>
        <v>54972</v>
      </c>
      <c r="G19" s="3">
        <f t="shared" si="4"/>
        <v>2687.52</v>
      </c>
      <c r="H19" s="3">
        <f>'[13]التمام الصباحي'!$R$30*1000</f>
        <v>0</v>
      </c>
      <c r="I19" s="3">
        <f>[13]المبيعات!$I$29</f>
        <v>1506</v>
      </c>
      <c r="J19" s="3">
        <f t="shared" si="1"/>
        <v>11671.5</v>
      </c>
      <c r="K19" s="3">
        <f t="shared" si="5"/>
        <v>677.7</v>
      </c>
      <c r="L19" s="8">
        <f t="shared" si="2"/>
        <v>66643.5</v>
      </c>
      <c r="M19" s="8">
        <f t="shared" si="2"/>
        <v>3365.2200000000003</v>
      </c>
      <c r="N19" s="3">
        <f t="shared" si="3"/>
        <v>666.43499999999995</v>
      </c>
      <c r="O19" s="8">
        <f>[13]المبيعات!$P$29</f>
        <v>195</v>
      </c>
      <c r="P19" s="3">
        <f t="shared" si="6"/>
        <v>-471.43499999999995</v>
      </c>
    </row>
    <row r="20" spans="1:16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الصباحي'!$L$30*1000</f>
        <v>17000</v>
      </c>
      <c r="E20" s="3">
        <f>[14]المبيعات!$F$29</f>
        <v>9655</v>
      </c>
      <c r="F20" s="3">
        <f t="shared" si="0"/>
        <v>65171.25</v>
      </c>
      <c r="G20" s="3">
        <f t="shared" si="4"/>
        <v>3186.15</v>
      </c>
      <c r="H20" s="3">
        <f>'[14]التمام الصباحي'!$R$30*1000</f>
        <v>0</v>
      </c>
      <c r="I20" s="3">
        <f>[14]المبيعات!$I$29</f>
        <v>3058</v>
      </c>
      <c r="J20" s="3">
        <f t="shared" si="1"/>
        <v>23699.5</v>
      </c>
      <c r="K20" s="3">
        <f t="shared" si="5"/>
        <v>1376.1000000000001</v>
      </c>
      <c r="L20" s="8">
        <f t="shared" si="2"/>
        <v>88870.75</v>
      </c>
      <c r="M20" s="8">
        <f t="shared" si="2"/>
        <v>4562.25</v>
      </c>
      <c r="N20" s="3">
        <f t="shared" si="3"/>
        <v>888.70749999999998</v>
      </c>
      <c r="O20" s="8">
        <f>[14]المبيعات!$P$29</f>
        <v>700</v>
      </c>
      <c r="P20" s="3">
        <f t="shared" si="6"/>
        <v>-188.70749999999998</v>
      </c>
    </row>
    <row r="21" spans="1:16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الصباحي'!$L$30*1000</f>
        <v>0</v>
      </c>
      <c r="E21" s="3">
        <f>[15]المبيعات!$F$29</f>
        <v>4259</v>
      </c>
      <c r="F21" s="3">
        <f t="shared" si="0"/>
        <v>28748.25</v>
      </c>
      <c r="G21" s="3">
        <f t="shared" si="4"/>
        <v>1405.47</v>
      </c>
      <c r="H21" s="3">
        <f>'[15]التمام الصباحي'!$R$30*1000</f>
        <v>0</v>
      </c>
      <c r="I21" s="3">
        <f>[15]المبيعات!$I$29</f>
        <v>1224</v>
      </c>
      <c r="J21" s="3">
        <f t="shared" si="1"/>
        <v>9486</v>
      </c>
      <c r="K21" s="3">
        <f t="shared" si="5"/>
        <v>550.80000000000007</v>
      </c>
      <c r="L21" s="8">
        <f t="shared" si="2"/>
        <v>38234.25</v>
      </c>
      <c r="M21" s="8">
        <f t="shared" si="2"/>
        <v>1956.27</v>
      </c>
      <c r="N21" s="3">
        <f t="shared" si="3"/>
        <v>382.34249999999997</v>
      </c>
      <c r="O21" s="8">
        <f>[15]المبيعات!$P$29</f>
        <v>410</v>
      </c>
      <c r="P21" s="3">
        <f t="shared" si="6"/>
        <v>27.657500000000027</v>
      </c>
    </row>
    <row r="22" spans="1:16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الصباحي'!$L$30*1000</f>
        <v>17000</v>
      </c>
      <c r="E22" s="3">
        <f>[16]المبيعات!$F$29</f>
        <v>8496</v>
      </c>
      <c r="F22" s="3">
        <f t="shared" si="0"/>
        <v>57348</v>
      </c>
      <c r="G22" s="3">
        <f t="shared" si="4"/>
        <v>2803.6800000000003</v>
      </c>
      <c r="H22" s="3">
        <f>'[16]التمام الصباحي'!$R$30*1000</f>
        <v>17000</v>
      </c>
      <c r="I22" s="3">
        <f>[16]المبيعات!$I$29</f>
        <v>2209</v>
      </c>
      <c r="J22" s="3">
        <f t="shared" si="1"/>
        <v>17119.75</v>
      </c>
      <c r="K22" s="3">
        <f t="shared" si="5"/>
        <v>994.05000000000007</v>
      </c>
      <c r="L22" s="8">
        <f t="shared" si="2"/>
        <v>74467.75</v>
      </c>
      <c r="M22" s="8">
        <f t="shared" si="2"/>
        <v>3797.7300000000005</v>
      </c>
      <c r="N22" s="3">
        <f t="shared" si="3"/>
        <v>744.67750000000001</v>
      </c>
      <c r="O22" s="8">
        <f>[16]المبيعات!$P$29</f>
        <v>965</v>
      </c>
      <c r="P22" s="3">
        <f t="shared" si="6"/>
        <v>220.32249999999999</v>
      </c>
    </row>
    <row r="23" spans="1:16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الصباحي'!$L$30*1000</f>
        <v>17000</v>
      </c>
      <c r="E23" s="3">
        <f>[17]المبيعات!$F$29</f>
        <v>7197</v>
      </c>
      <c r="F23" s="3">
        <f t="shared" si="0"/>
        <v>48579.75</v>
      </c>
      <c r="G23" s="3">
        <f t="shared" si="4"/>
        <v>2375.0100000000002</v>
      </c>
      <c r="H23" s="3">
        <f>'[17]التمام الصباحي'!$R$30*1000</f>
        <v>0</v>
      </c>
      <c r="I23" s="3">
        <f>[17]المبيعات!$I$29</f>
        <v>2279</v>
      </c>
      <c r="J23" s="3">
        <f t="shared" si="1"/>
        <v>17662.25</v>
      </c>
      <c r="K23" s="3">
        <f t="shared" si="5"/>
        <v>1025.55</v>
      </c>
      <c r="L23" s="8">
        <f t="shared" si="2"/>
        <v>66242</v>
      </c>
      <c r="M23" s="8">
        <f t="shared" si="2"/>
        <v>3400.5600000000004</v>
      </c>
      <c r="N23" s="3">
        <f t="shared" si="3"/>
        <v>662.42</v>
      </c>
      <c r="O23" s="8">
        <f>[17]المبيعات!$P$29</f>
        <v>830</v>
      </c>
      <c r="P23" s="3">
        <f t="shared" si="6"/>
        <v>167.58000000000004</v>
      </c>
    </row>
    <row r="24" spans="1:16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الصباحي'!$L$30*1000</f>
        <v>0</v>
      </c>
      <c r="E24" s="3">
        <f>[18]المبيعات!$F$29</f>
        <v>9133</v>
      </c>
      <c r="F24" s="3">
        <f>E24*6.75</f>
        <v>61647.75</v>
      </c>
      <c r="G24" s="3">
        <f t="shared" si="4"/>
        <v>3013.8900000000003</v>
      </c>
      <c r="H24" s="3">
        <f>'[18]التمام الصباحي'!$R$30*1000</f>
        <v>0</v>
      </c>
      <c r="I24" s="3">
        <f>[18]المبيعات!$I$29</f>
        <v>1412</v>
      </c>
      <c r="J24" s="3">
        <f>I24*7.75</f>
        <v>10943</v>
      </c>
      <c r="K24" s="3">
        <f t="shared" si="5"/>
        <v>635.4</v>
      </c>
      <c r="L24" s="8">
        <f t="shared" si="2"/>
        <v>72590.75</v>
      </c>
      <c r="M24" s="8">
        <f t="shared" si="2"/>
        <v>3649.2900000000004</v>
      </c>
      <c r="N24" s="3">
        <f t="shared" si="3"/>
        <v>725.90750000000003</v>
      </c>
      <c r="O24" s="8">
        <f>[18]المبيعات!$P$7</f>
        <v>2150</v>
      </c>
      <c r="P24" s="3">
        <f t="shared" si="6"/>
        <v>1424.0925</v>
      </c>
    </row>
    <row r="25" spans="1:16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الصباحي'!$L$30*1000</f>
        <v>0</v>
      </c>
      <c r="E25" s="3">
        <f>[19]المبيعات!$F$29</f>
        <v>9375</v>
      </c>
      <c r="F25" s="3">
        <f t="shared" ref="F25:F38" si="7">E25*6.75</f>
        <v>63281.25</v>
      </c>
      <c r="G25" s="3">
        <f t="shared" si="4"/>
        <v>3093.75</v>
      </c>
      <c r="H25" s="3">
        <f>'[19]التمام الصباحي'!$R$30*1000</f>
        <v>0</v>
      </c>
      <c r="I25" s="3">
        <f>[19]المبيعات!$I$29</f>
        <v>2269</v>
      </c>
      <c r="J25" s="3">
        <f t="shared" ref="J25:J38" si="8">I25*7.75</f>
        <v>17584.75</v>
      </c>
      <c r="K25" s="3">
        <f t="shared" si="5"/>
        <v>1021.0500000000001</v>
      </c>
      <c r="L25" s="8">
        <f t="shared" si="2"/>
        <v>80866</v>
      </c>
      <c r="M25" s="8">
        <f t="shared" si="2"/>
        <v>4114.8</v>
      </c>
      <c r="N25" s="3">
        <f t="shared" si="3"/>
        <v>808.66</v>
      </c>
      <c r="O25" s="8">
        <f>[19]المبيعات!$P$29</f>
        <v>1000</v>
      </c>
      <c r="P25" s="3">
        <f t="shared" si="6"/>
        <v>191.34000000000003</v>
      </c>
    </row>
    <row r="26" spans="1:16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الصباحي'!$L$30*1000</f>
        <v>17000</v>
      </c>
      <c r="E26" s="3">
        <f>[20]المبيعات!$F$29</f>
        <v>7823</v>
      </c>
      <c r="F26" s="3">
        <f t="shared" si="7"/>
        <v>52805.25</v>
      </c>
      <c r="G26" s="3">
        <f t="shared" si="4"/>
        <v>2581.59</v>
      </c>
      <c r="H26" s="3">
        <f>'[20]التمام الصباحي'!$R$30*1000</f>
        <v>0</v>
      </c>
      <c r="I26" s="3">
        <f>[20]المبيعات!$I$29</f>
        <v>1979</v>
      </c>
      <c r="J26" s="3">
        <f t="shared" si="8"/>
        <v>15337.25</v>
      </c>
      <c r="K26" s="3">
        <f t="shared" si="5"/>
        <v>890.55000000000007</v>
      </c>
      <c r="L26" s="8">
        <f t="shared" si="2"/>
        <v>68142.5</v>
      </c>
      <c r="M26" s="8">
        <f t="shared" si="2"/>
        <v>3472.1400000000003</v>
      </c>
      <c r="N26" s="3">
        <f t="shared" si="3"/>
        <v>681.42499999999995</v>
      </c>
      <c r="O26" s="8">
        <f>[20]المبيعات!$P$29</f>
        <v>785</v>
      </c>
      <c r="P26" s="3">
        <f t="shared" si="6"/>
        <v>103.57500000000005</v>
      </c>
    </row>
    <row r="27" spans="1:16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الصباحي'!$L$30*1000</f>
        <v>0</v>
      </c>
      <c r="E27" s="3">
        <f>[21]المبيعات!$F$29</f>
        <v>9653</v>
      </c>
      <c r="F27" s="3">
        <f t="shared" si="7"/>
        <v>65157.75</v>
      </c>
      <c r="G27" s="3">
        <f t="shared" si="4"/>
        <v>3185.4900000000002</v>
      </c>
      <c r="H27" s="3">
        <f>'[21]التمام الصباحي'!$R$30*1000</f>
        <v>0</v>
      </c>
      <c r="I27" s="3">
        <f>[21]المبيعات!$I$29</f>
        <v>2938</v>
      </c>
      <c r="J27" s="3">
        <f t="shared" si="8"/>
        <v>22769.5</v>
      </c>
      <c r="K27" s="3">
        <f t="shared" si="5"/>
        <v>1322.1000000000001</v>
      </c>
      <c r="L27" s="8">
        <f t="shared" si="2"/>
        <v>87927.25</v>
      </c>
      <c r="M27" s="8">
        <f t="shared" si="2"/>
        <v>4507.59</v>
      </c>
      <c r="N27" s="3">
        <f t="shared" si="3"/>
        <v>879.27250000000004</v>
      </c>
      <c r="O27" s="8">
        <f>[21]المبيعات!$P$29</f>
        <v>1070</v>
      </c>
      <c r="P27" s="3">
        <f t="shared" si="6"/>
        <v>190.72749999999996</v>
      </c>
    </row>
    <row r="28" spans="1:16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الصباحي'!$L$30*1000</f>
        <v>17000</v>
      </c>
      <c r="E28" s="3">
        <f>[22]المبيعات!$F$29</f>
        <v>4085</v>
      </c>
      <c r="F28" s="3">
        <f t="shared" si="7"/>
        <v>27573.75</v>
      </c>
      <c r="G28" s="3">
        <f t="shared" si="4"/>
        <v>1348.05</v>
      </c>
      <c r="H28" s="3">
        <f>'[22]التمام الصباحي'!$R$30*1000</f>
        <v>0</v>
      </c>
      <c r="I28" s="3">
        <f>[22]المبيعات!$I$29</f>
        <v>1716</v>
      </c>
      <c r="J28" s="3">
        <f t="shared" si="8"/>
        <v>13299</v>
      </c>
      <c r="K28" s="3">
        <f t="shared" si="5"/>
        <v>772.2</v>
      </c>
      <c r="L28" s="8">
        <f t="shared" si="2"/>
        <v>40872.75</v>
      </c>
      <c r="M28" s="8">
        <f t="shared" si="2"/>
        <v>2120.25</v>
      </c>
      <c r="N28" s="3">
        <f t="shared" si="3"/>
        <v>408.72750000000002</v>
      </c>
      <c r="O28" s="8">
        <f>[22]المبيعات!$P$29</f>
        <v>550</v>
      </c>
      <c r="P28" s="3">
        <f t="shared" si="6"/>
        <v>141.27249999999998</v>
      </c>
    </row>
    <row r="29" spans="1:16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الصباحي'!$L$30*1000</f>
        <v>0</v>
      </c>
      <c r="E29" s="3">
        <f>[23]المبيعات!$F$29</f>
        <v>6302</v>
      </c>
      <c r="F29" s="3">
        <f t="shared" si="7"/>
        <v>42538.5</v>
      </c>
      <c r="G29" s="3">
        <f t="shared" si="4"/>
        <v>2079.6600000000003</v>
      </c>
      <c r="H29" s="3">
        <f>'[23]التمام الصباحي'!$R$30*1000</f>
        <v>0</v>
      </c>
      <c r="I29" s="3">
        <f>[23]المبيعات!$I$29</f>
        <v>2165</v>
      </c>
      <c r="J29" s="3">
        <f t="shared" si="8"/>
        <v>16778.75</v>
      </c>
      <c r="K29" s="3">
        <f t="shared" si="5"/>
        <v>974.25</v>
      </c>
      <c r="L29" s="8">
        <f t="shared" si="2"/>
        <v>59317.25</v>
      </c>
      <c r="M29" s="8">
        <f t="shared" si="2"/>
        <v>3053.9100000000003</v>
      </c>
      <c r="N29" s="3">
        <f t="shared" si="3"/>
        <v>593.17250000000001</v>
      </c>
      <c r="O29" s="8">
        <f>[23]المبيعات!$P$29</f>
        <v>660</v>
      </c>
      <c r="P29" s="3">
        <f t="shared" si="6"/>
        <v>66.827499999999986</v>
      </c>
    </row>
    <row r="30" spans="1:16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الصباحي'!$L$30*1000</f>
        <v>17000</v>
      </c>
      <c r="E30" s="3">
        <f>[24]المبيعات!$F$29</f>
        <v>9664</v>
      </c>
      <c r="F30" s="3">
        <f t="shared" si="7"/>
        <v>65232</v>
      </c>
      <c r="G30" s="3">
        <f t="shared" si="4"/>
        <v>3189.1200000000003</v>
      </c>
      <c r="H30" s="3">
        <f>'[24]التمام الصباحي'!$R$30*1000</f>
        <v>17000</v>
      </c>
      <c r="I30" s="3">
        <f>[24]المبيعات!$I$29</f>
        <v>1491</v>
      </c>
      <c r="J30" s="3">
        <f t="shared" si="8"/>
        <v>11555.25</v>
      </c>
      <c r="K30" s="3">
        <f t="shared" si="5"/>
        <v>670.95</v>
      </c>
      <c r="L30" s="8">
        <f t="shared" si="2"/>
        <v>76787.25</v>
      </c>
      <c r="M30" s="8">
        <f t="shared" si="2"/>
        <v>3860.0700000000006</v>
      </c>
      <c r="N30" s="3">
        <f t="shared" si="3"/>
        <v>767.87249999999995</v>
      </c>
      <c r="O30" s="8">
        <f>[24]المبيعات!$P$29</f>
        <v>910</v>
      </c>
      <c r="P30" s="3">
        <f t="shared" si="6"/>
        <v>142.12750000000005</v>
      </c>
    </row>
    <row r="31" spans="1:16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الصباحي'!$L$30*1000</f>
        <v>0</v>
      </c>
      <c r="E31" s="3">
        <f>[25]المبيعات!$F$29</f>
        <v>7866</v>
      </c>
      <c r="F31" s="3">
        <f t="shared" si="7"/>
        <v>53095.5</v>
      </c>
      <c r="G31" s="3">
        <f t="shared" si="4"/>
        <v>2595.7800000000002</v>
      </c>
      <c r="H31" s="3">
        <f>'[25]التمام الصباحي'!$R$30*1000</f>
        <v>0</v>
      </c>
      <c r="I31" s="3">
        <f>[25]المبيعات!$I$29</f>
        <v>1587</v>
      </c>
      <c r="J31" s="3">
        <f t="shared" si="8"/>
        <v>12299.25</v>
      </c>
      <c r="K31" s="3">
        <f t="shared" si="5"/>
        <v>714.15</v>
      </c>
      <c r="L31" s="8">
        <f t="shared" si="2"/>
        <v>65394.75</v>
      </c>
      <c r="M31" s="8">
        <f t="shared" si="2"/>
        <v>3309.9300000000003</v>
      </c>
      <c r="N31" s="3">
        <f t="shared" si="3"/>
        <v>653.94749999999999</v>
      </c>
      <c r="O31" s="8">
        <f>[25]المبيعات!$P$29</f>
        <v>805</v>
      </c>
      <c r="P31" s="3">
        <f t="shared" si="6"/>
        <v>151.05250000000001</v>
      </c>
    </row>
    <row r="32" spans="1:16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الصباحي'!$L$30*1000</f>
        <v>0</v>
      </c>
      <c r="E32" s="3">
        <f>[26]المبيعات!$F$29</f>
        <v>8287</v>
      </c>
      <c r="F32" s="3">
        <f t="shared" si="7"/>
        <v>55937.25</v>
      </c>
      <c r="G32" s="3">
        <f t="shared" si="4"/>
        <v>2734.71</v>
      </c>
      <c r="H32" s="3">
        <f>'[26]التمام الصباحي'!$R$30*1000</f>
        <v>0</v>
      </c>
      <c r="I32" s="3">
        <f>[26]المبيعات!$I$29</f>
        <v>2632</v>
      </c>
      <c r="J32" s="3">
        <f t="shared" si="8"/>
        <v>20398</v>
      </c>
      <c r="K32" s="3">
        <f t="shared" si="5"/>
        <v>1184.4000000000001</v>
      </c>
      <c r="L32" s="8">
        <f t="shared" si="2"/>
        <v>76335.25</v>
      </c>
      <c r="M32" s="8">
        <f t="shared" si="2"/>
        <v>3919.11</v>
      </c>
      <c r="N32" s="3">
        <f t="shared" si="3"/>
        <v>763.35249999999996</v>
      </c>
      <c r="O32" s="8">
        <f>[26]المبيعات!$P$29</f>
        <v>870</v>
      </c>
      <c r="P32" s="3">
        <f t="shared" si="6"/>
        <v>106.64750000000004</v>
      </c>
    </row>
    <row r="33" spans="1:16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الصباحي'!$L$30*1000</f>
        <v>0</v>
      </c>
      <c r="E33" s="3">
        <f>[27]المبيعات!$F$29</f>
        <v>9356</v>
      </c>
      <c r="F33" s="3">
        <f t="shared" si="7"/>
        <v>63153</v>
      </c>
      <c r="G33" s="3">
        <f t="shared" si="4"/>
        <v>3087.48</v>
      </c>
      <c r="H33" s="3">
        <f>'[27]التمام الصباحي'!$R$30*1000</f>
        <v>0</v>
      </c>
      <c r="I33" s="3">
        <f>[27]المبيعات!$I$29</f>
        <v>2054</v>
      </c>
      <c r="J33" s="3">
        <f t="shared" si="8"/>
        <v>15918.5</v>
      </c>
      <c r="K33" s="3">
        <f t="shared" si="5"/>
        <v>924.30000000000007</v>
      </c>
      <c r="L33" s="8">
        <f t="shared" si="2"/>
        <v>79071.5</v>
      </c>
      <c r="M33" s="8">
        <f t="shared" si="2"/>
        <v>4011.78</v>
      </c>
      <c r="N33" s="3">
        <f t="shared" si="3"/>
        <v>790.71500000000003</v>
      </c>
      <c r="O33" s="8">
        <f>[27]المبيعات!$P$29</f>
        <v>2085</v>
      </c>
      <c r="P33" s="3">
        <f t="shared" si="6"/>
        <v>1294.2849999999999</v>
      </c>
    </row>
    <row r="34" spans="1:16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الصباحي'!$L$30*1000</f>
        <v>34000</v>
      </c>
      <c r="E34" s="3">
        <f>[28]المبيعات!$F$29</f>
        <v>9712</v>
      </c>
      <c r="F34" s="3">
        <f t="shared" si="7"/>
        <v>65556</v>
      </c>
      <c r="G34" s="3">
        <f t="shared" si="4"/>
        <v>3204.96</v>
      </c>
      <c r="H34" s="3">
        <f>'[28]التمام الصباحي'!$R$30*1000</f>
        <v>0</v>
      </c>
      <c r="I34" s="3">
        <f>[28]المبيعات!$I$29</f>
        <v>1942</v>
      </c>
      <c r="J34" s="3">
        <f t="shared" si="8"/>
        <v>15050.5</v>
      </c>
      <c r="K34" s="3">
        <f t="shared" si="5"/>
        <v>873.9</v>
      </c>
      <c r="L34" s="8">
        <f t="shared" si="2"/>
        <v>80606.5</v>
      </c>
      <c r="M34" s="8">
        <f t="shared" si="2"/>
        <v>4078.86</v>
      </c>
      <c r="N34" s="3">
        <f t="shared" si="3"/>
        <v>806.06500000000005</v>
      </c>
      <c r="O34" s="8">
        <f>[28]المبيعات!$P$29</f>
        <v>273</v>
      </c>
      <c r="P34" s="3">
        <f t="shared" si="6"/>
        <v>-533.06500000000005</v>
      </c>
    </row>
    <row r="35" spans="1:16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الصباحي'!$L$30*1000</f>
        <v>0</v>
      </c>
      <c r="E35" s="3">
        <f>[29]المبيعات!$F$29</f>
        <v>3025</v>
      </c>
      <c r="F35" s="3">
        <f t="shared" si="7"/>
        <v>20418.75</v>
      </c>
      <c r="G35" s="3">
        <f t="shared" si="4"/>
        <v>998.25</v>
      </c>
      <c r="H35" s="3">
        <f>'[29]التمام الصباحي'!$R$30*1000</f>
        <v>0</v>
      </c>
      <c r="I35" s="3">
        <f>[29]المبيعات!$I$29</f>
        <v>1501</v>
      </c>
      <c r="J35" s="3">
        <f t="shared" si="8"/>
        <v>11632.75</v>
      </c>
      <c r="K35" s="3">
        <f t="shared" si="5"/>
        <v>675.45</v>
      </c>
      <c r="L35" s="8">
        <f t="shared" si="2"/>
        <v>32051.5</v>
      </c>
      <c r="M35" s="8">
        <f t="shared" si="2"/>
        <v>1673.7</v>
      </c>
      <c r="N35" s="3">
        <f t="shared" si="3"/>
        <v>320.51499999999999</v>
      </c>
      <c r="O35" s="8">
        <f>[29]المبيعات!$P$29</f>
        <v>141</v>
      </c>
      <c r="P35" s="3">
        <f t="shared" si="6"/>
        <v>-179.51499999999999</v>
      </c>
    </row>
    <row r="36" spans="1:16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الصباحي'!$L$30*1000</f>
        <v>0</v>
      </c>
      <c r="E36" s="3">
        <f>[30]المبيعات!$F$29</f>
        <v>7705</v>
      </c>
      <c r="F36" s="3">
        <f t="shared" si="7"/>
        <v>52008.75</v>
      </c>
      <c r="G36" s="3">
        <f t="shared" si="4"/>
        <v>2542.65</v>
      </c>
      <c r="H36" s="3">
        <f>'[30]التمام الصباحي'!$R$30*1000</f>
        <v>0</v>
      </c>
      <c r="I36" s="3">
        <f>[30]المبيعات!$I$29</f>
        <v>1744</v>
      </c>
      <c r="J36" s="3">
        <f t="shared" si="8"/>
        <v>13516</v>
      </c>
      <c r="K36" s="3">
        <f t="shared" si="5"/>
        <v>784.80000000000007</v>
      </c>
      <c r="L36" s="8">
        <f t="shared" si="2"/>
        <v>65524.75</v>
      </c>
      <c r="M36" s="8">
        <f t="shared" si="2"/>
        <v>3327.4500000000003</v>
      </c>
      <c r="N36" s="3">
        <f t="shared" si="3"/>
        <v>655.24749999999995</v>
      </c>
      <c r="O36" s="8">
        <f>[30]المبيعات!$P$29</f>
        <v>229</v>
      </c>
      <c r="P36" s="3">
        <f t="shared" si="6"/>
        <v>-426.24749999999995</v>
      </c>
    </row>
    <row r="37" spans="1:16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الصباحي'!$L$30*1000</f>
        <v>0</v>
      </c>
      <c r="E37" s="3">
        <f>[31]المبيعات!$F$29</f>
        <v>8811</v>
      </c>
      <c r="F37" s="3">
        <f t="shared" si="7"/>
        <v>59474.25</v>
      </c>
      <c r="G37" s="3">
        <f t="shared" si="4"/>
        <v>2907.63</v>
      </c>
      <c r="H37" s="3">
        <f>'[31]التمام الصباحي'!$R$30*1000</f>
        <v>0</v>
      </c>
      <c r="I37" s="3">
        <f>[31]المبيعات!$I$29</f>
        <v>1908</v>
      </c>
      <c r="J37" s="3">
        <f t="shared" si="8"/>
        <v>14787</v>
      </c>
      <c r="K37" s="3">
        <f t="shared" si="5"/>
        <v>858.6</v>
      </c>
      <c r="L37" s="8">
        <f t="shared" si="2"/>
        <v>74261.25</v>
      </c>
      <c r="M37" s="8">
        <f t="shared" si="2"/>
        <v>3766.23</v>
      </c>
      <c r="N37" s="3">
        <f t="shared" si="3"/>
        <v>742.61249999999995</v>
      </c>
      <c r="O37" s="8">
        <f>[31]المبيعات!$P$29</f>
        <v>825</v>
      </c>
      <c r="P37" s="3">
        <f t="shared" si="6"/>
        <v>82.387500000000045</v>
      </c>
    </row>
    <row r="38" spans="1:16" ht="15.75" thickBot="1" x14ac:dyDescent="0.25">
      <c r="A38" s="5">
        <v>31</v>
      </c>
      <c r="B38" s="6"/>
      <c r="C38" s="6" t="s">
        <v>18</v>
      </c>
      <c r="D38" s="3"/>
      <c r="E38" s="3">
        <f>[32]المبيعات!$F$29</f>
        <v>0</v>
      </c>
      <c r="F38" s="3">
        <f t="shared" si="7"/>
        <v>0</v>
      </c>
      <c r="G38" s="3">
        <f t="shared" si="4"/>
        <v>0</v>
      </c>
      <c r="H38" s="3">
        <f>'[32]التمام الصباحي'!$R$30*1000</f>
        <v>0</v>
      </c>
      <c r="I38" s="3">
        <f>[32]المبيعات!$I$29</f>
        <v>0</v>
      </c>
      <c r="J38" s="3">
        <f t="shared" si="8"/>
        <v>0</v>
      </c>
      <c r="K38" s="3">
        <f t="shared" si="5"/>
        <v>0</v>
      </c>
      <c r="L38" s="8">
        <f t="shared" si="2"/>
        <v>0</v>
      </c>
      <c r="M38" s="8">
        <f t="shared" si="2"/>
        <v>0</v>
      </c>
      <c r="N38" s="3">
        <f t="shared" si="3"/>
        <v>0</v>
      </c>
      <c r="O38" s="8">
        <f>[32]المبيعات!$P$29</f>
        <v>0</v>
      </c>
      <c r="P38" s="3">
        <f t="shared" si="6"/>
        <v>0</v>
      </c>
    </row>
    <row r="39" spans="1:16" ht="15.75" thickBot="1" x14ac:dyDescent="0.25">
      <c r="A39" s="99" t="s">
        <v>19</v>
      </c>
      <c r="B39" s="99"/>
      <c r="C39" s="99"/>
      <c r="D39" s="4">
        <f t="shared" ref="D39:P39" si="9">SUM(D8:D38)</f>
        <v>221000</v>
      </c>
      <c r="E39" s="4">
        <f t="shared" si="9"/>
        <v>228181</v>
      </c>
      <c r="F39" s="4">
        <f t="shared" si="9"/>
        <v>1540221.75</v>
      </c>
      <c r="G39" s="4">
        <f t="shared" si="9"/>
        <v>75299.73000000001</v>
      </c>
      <c r="H39" s="4">
        <f t="shared" si="9"/>
        <v>51000</v>
      </c>
      <c r="I39" s="4">
        <f t="shared" si="9"/>
        <v>58778</v>
      </c>
      <c r="J39" s="4">
        <f t="shared" si="9"/>
        <v>455529.5</v>
      </c>
      <c r="K39" s="4">
        <f t="shared" si="9"/>
        <v>26450.100000000002</v>
      </c>
      <c r="L39" s="4">
        <f t="shared" si="9"/>
        <v>1995751.25</v>
      </c>
      <c r="M39" s="4">
        <f t="shared" si="9"/>
        <v>101749.83</v>
      </c>
      <c r="N39" s="4">
        <f t="shared" si="9"/>
        <v>19957.512500000001</v>
      </c>
      <c r="O39" s="4">
        <f t="shared" si="9"/>
        <v>22927</v>
      </c>
      <c r="P39" s="4">
        <f t="shared" si="9"/>
        <v>2969.4875000000002</v>
      </c>
    </row>
    <row r="40" spans="1:16" hidden="1" x14ac:dyDescent="0.2"/>
    <row r="41" spans="1:16" ht="15.75" hidden="1" thickBot="1" x14ac:dyDescent="0.3">
      <c r="A41" s="105" t="s">
        <v>43</v>
      </c>
      <c r="B41" s="106"/>
      <c r="C41" s="107"/>
      <c r="D41" s="15">
        <f>D8+D9+D10+D11+D12+D13+D14</f>
        <v>51000</v>
      </c>
      <c r="E41" s="15">
        <f>E8+E9+E10+E11+E12+E13+E14</f>
        <v>48048</v>
      </c>
      <c r="F41" s="15">
        <f t="shared" ref="F41:P41" si="10">F8+F9+F10+F11+F12+F13+F14</f>
        <v>324324</v>
      </c>
      <c r="G41" s="15">
        <f t="shared" si="10"/>
        <v>15855.84</v>
      </c>
      <c r="H41" s="15">
        <f t="shared" si="10"/>
        <v>17000</v>
      </c>
      <c r="I41" s="15">
        <f t="shared" si="10"/>
        <v>13624</v>
      </c>
      <c r="J41" s="15">
        <f t="shared" si="10"/>
        <v>105586</v>
      </c>
      <c r="K41" s="15">
        <f t="shared" si="10"/>
        <v>6130.8000000000011</v>
      </c>
      <c r="L41" s="15">
        <f t="shared" si="10"/>
        <v>429910</v>
      </c>
      <c r="M41" s="15">
        <f t="shared" si="10"/>
        <v>21986.639999999999</v>
      </c>
      <c r="N41" s="15">
        <f t="shared" si="10"/>
        <v>4299.0999999999995</v>
      </c>
      <c r="O41" s="15">
        <f t="shared" si="10"/>
        <v>5809</v>
      </c>
      <c r="P41" s="15">
        <f t="shared" si="10"/>
        <v>1509.9</v>
      </c>
    </row>
    <row r="42" spans="1:16" ht="15.75" hidden="1" thickBot="1" x14ac:dyDescent="0.3">
      <c r="A42" s="103" t="s">
        <v>44</v>
      </c>
      <c r="B42" s="103"/>
      <c r="C42" s="103"/>
      <c r="D42" s="15">
        <f t="shared" ref="D42:P42" si="11">D15+D16+D17+D18+D19+D20+D21+D22</f>
        <v>68000</v>
      </c>
      <c r="E42" s="15">
        <f t="shared" si="11"/>
        <v>62139</v>
      </c>
      <c r="F42" s="15">
        <f t="shared" si="11"/>
        <v>419438.25</v>
      </c>
      <c r="G42" s="15">
        <f t="shared" si="11"/>
        <v>20505.87</v>
      </c>
      <c r="H42" s="15">
        <f t="shared" si="11"/>
        <v>17000</v>
      </c>
      <c r="I42" s="15">
        <f t="shared" si="11"/>
        <v>15537</v>
      </c>
      <c r="J42" s="15">
        <f t="shared" si="11"/>
        <v>120411.75</v>
      </c>
      <c r="K42" s="15">
        <f t="shared" si="11"/>
        <v>6991.6500000000015</v>
      </c>
      <c r="L42" s="15">
        <f t="shared" si="11"/>
        <v>539850</v>
      </c>
      <c r="M42" s="15">
        <f t="shared" si="11"/>
        <v>27497.52</v>
      </c>
      <c r="N42" s="15">
        <f t="shared" si="11"/>
        <v>5398.4999999999991</v>
      </c>
      <c r="O42" s="15">
        <f t="shared" si="11"/>
        <v>3935</v>
      </c>
      <c r="P42" s="15">
        <f t="shared" si="11"/>
        <v>-1463.5</v>
      </c>
    </row>
    <row r="43" spans="1:16" ht="15.75" hidden="1" thickBot="1" x14ac:dyDescent="0.3">
      <c r="A43" s="103" t="s">
        <v>45</v>
      </c>
      <c r="B43" s="103"/>
      <c r="C43" s="103"/>
      <c r="D43" s="15">
        <f>D23+D24+D25+D26+D27+D28+D29+D30</f>
        <v>68000</v>
      </c>
      <c r="E43" s="15">
        <f t="shared" ref="E43:P43" si="12">E23+E24+E25+E26+E27+E28+E29+E30</f>
        <v>63232</v>
      </c>
      <c r="F43" s="15">
        <f t="shared" si="12"/>
        <v>426816</v>
      </c>
      <c r="G43" s="15">
        <f t="shared" si="12"/>
        <v>20866.560000000001</v>
      </c>
      <c r="H43" s="15">
        <f t="shared" si="12"/>
        <v>17000</v>
      </c>
      <c r="I43" s="15">
        <f t="shared" si="12"/>
        <v>16249</v>
      </c>
      <c r="J43" s="15">
        <f t="shared" si="12"/>
        <v>125929.75</v>
      </c>
      <c r="K43" s="15">
        <f t="shared" si="12"/>
        <v>7312.05</v>
      </c>
      <c r="L43" s="15">
        <f t="shared" si="12"/>
        <v>552745.75</v>
      </c>
      <c r="M43" s="15">
        <f t="shared" si="12"/>
        <v>28178.61</v>
      </c>
      <c r="N43" s="15">
        <f t="shared" si="12"/>
        <v>5527.4574999999986</v>
      </c>
      <c r="O43" s="15">
        <f t="shared" si="12"/>
        <v>7955</v>
      </c>
      <c r="P43" s="15">
        <f t="shared" si="12"/>
        <v>2427.5425000000005</v>
      </c>
    </row>
    <row r="44" spans="1:16" ht="15.75" hidden="1" thickBot="1" x14ac:dyDescent="0.3">
      <c r="A44" s="103" t="s">
        <v>46</v>
      </c>
      <c r="B44" s="103"/>
      <c r="C44" s="103"/>
      <c r="D44" s="15">
        <f>D31+D32+D33+D34+D35+D36+D37+D38</f>
        <v>34000</v>
      </c>
      <c r="E44" s="15">
        <f t="shared" ref="E44:P44" si="13">E31+E32+E33+E34+E35+E36+E37+E38</f>
        <v>54762</v>
      </c>
      <c r="F44" s="15">
        <f t="shared" si="13"/>
        <v>369643.5</v>
      </c>
      <c r="G44" s="15">
        <f t="shared" si="13"/>
        <v>18071.46</v>
      </c>
      <c r="H44" s="15">
        <f t="shared" si="13"/>
        <v>0</v>
      </c>
      <c r="I44" s="15">
        <f t="shared" si="13"/>
        <v>13368</v>
      </c>
      <c r="J44" s="15">
        <f t="shared" si="13"/>
        <v>103602</v>
      </c>
      <c r="K44" s="15">
        <f t="shared" si="13"/>
        <v>6015.6000000000013</v>
      </c>
      <c r="L44" s="15">
        <f t="shared" si="13"/>
        <v>473245.5</v>
      </c>
      <c r="M44" s="15">
        <f t="shared" si="13"/>
        <v>24087.06</v>
      </c>
      <c r="N44" s="15">
        <f t="shared" si="13"/>
        <v>4732.4549999999999</v>
      </c>
      <c r="O44" s="15">
        <f t="shared" si="13"/>
        <v>5228</v>
      </c>
      <c r="P44" s="15">
        <f t="shared" si="13"/>
        <v>495.54499999999996</v>
      </c>
    </row>
    <row r="46" spans="1:16" x14ac:dyDescent="0.2">
      <c r="E46" s="31"/>
      <c r="I46" s="31"/>
    </row>
    <row r="47" spans="1:16" ht="15" x14ac:dyDescent="0.25">
      <c r="E47" s="30"/>
      <c r="I47" s="30"/>
    </row>
  </sheetData>
  <mergeCells count="15">
    <mergeCell ref="N6:O6"/>
    <mergeCell ref="P6:P7"/>
    <mergeCell ref="A39:C39"/>
    <mergeCell ref="A41:C41"/>
    <mergeCell ref="C4:E4"/>
    <mergeCell ref="A6:A7"/>
    <mergeCell ref="B6:B7"/>
    <mergeCell ref="C6:C7"/>
    <mergeCell ref="D6:G6"/>
    <mergeCell ref="H6:K6"/>
    <mergeCell ref="A42:C42"/>
    <mergeCell ref="A43:C43"/>
    <mergeCell ref="A44:C44"/>
    <mergeCell ref="L6:L7"/>
    <mergeCell ref="M6:M7"/>
  </mergeCells>
  <conditionalFormatting sqref="P8:P38">
    <cfRule type="cellIs" dxfId="30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P47"/>
  <sheetViews>
    <sheetView rightToLeft="1" zoomScale="70" zoomScaleNormal="70" workbookViewId="0">
      <selection activeCell="E37" sqref="E37"/>
    </sheetView>
  </sheetViews>
  <sheetFormatPr defaultRowHeight="14.25" x14ac:dyDescent="0.2"/>
  <cols>
    <col min="1" max="1" width="3.375" customWidth="1"/>
    <col min="2" max="2" width="13.25" customWidth="1"/>
    <col min="4" max="4" width="9" customWidth="1"/>
    <col min="6" max="6" width="9.75" customWidth="1"/>
    <col min="7" max="8" width="9" customWidth="1"/>
    <col min="10" max="11" width="9" customWidth="1"/>
    <col min="12" max="12" width="13.5" customWidth="1"/>
    <col min="13" max="15" width="9" customWidth="1"/>
    <col min="16" max="16" width="9" style="11" customWidth="1"/>
  </cols>
  <sheetData>
    <row r="4" spans="1:16" ht="23.25" x14ac:dyDescent="0.35">
      <c r="C4" s="135" t="s">
        <v>51</v>
      </c>
      <c r="D4" s="135"/>
      <c r="E4" s="135"/>
    </row>
    <row r="5" spans="1:16" ht="15" thickBot="1" x14ac:dyDescent="0.25"/>
    <row r="6" spans="1:16" ht="15.75" customHeight="1" thickBot="1" x14ac:dyDescent="0.25">
      <c r="A6" s="97" t="s">
        <v>0</v>
      </c>
      <c r="B6" s="97" t="s">
        <v>1</v>
      </c>
      <c r="C6" s="97" t="s">
        <v>11</v>
      </c>
      <c r="D6" s="141" t="s">
        <v>3</v>
      </c>
      <c r="E6" s="142"/>
      <c r="F6" s="142"/>
      <c r="G6" s="143"/>
      <c r="H6" s="138" t="s">
        <v>4</v>
      </c>
      <c r="I6" s="139"/>
      <c r="J6" s="139"/>
      <c r="K6" s="140"/>
      <c r="L6" s="136" t="s">
        <v>40</v>
      </c>
      <c r="M6" s="136" t="s">
        <v>41</v>
      </c>
      <c r="N6" s="133" t="s">
        <v>6</v>
      </c>
      <c r="O6" s="133"/>
      <c r="P6" s="134" t="s">
        <v>7</v>
      </c>
    </row>
    <row r="7" spans="1:16" ht="33" customHeight="1" thickBot="1" x14ac:dyDescent="0.25">
      <c r="A7" s="98"/>
      <c r="B7" s="98"/>
      <c r="C7" s="98"/>
      <c r="D7" s="33" t="s">
        <v>47</v>
      </c>
      <c r="E7" s="33" t="s">
        <v>49</v>
      </c>
      <c r="F7" s="33" t="s">
        <v>8</v>
      </c>
      <c r="G7" s="33" t="s">
        <v>9</v>
      </c>
      <c r="H7" s="33" t="s">
        <v>47</v>
      </c>
      <c r="I7" s="33" t="s">
        <v>49</v>
      </c>
      <c r="J7" s="33" t="s">
        <v>8</v>
      </c>
      <c r="K7" s="33" t="s">
        <v>9</v>
      </c>
      <c r="L7" s="137"/>
      <c r="M7" s="137"/>
      <c r="N7" s="33" t="s">
        <v>10</v>
      </c>
      <c r="O7" s="33" t="s">
        <v>50</v>
      </c>
      <c r="P7" s="134"/>
    </row>
    <row r="8" spans="1:16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الصباحي'!$L$9*1000</f>
        <v>68000</v>
      </c>
      <c r="E8" s="3">
        <f>[2]المبيعات!$F$8</f>
        <v>27647</v>
      </c>
      <c r="F8" s="3">
        <f t="shared" ref="F8:F23" si="0">E8*6.75</f>
        <v>186617.25</v>
      </c>
      <c r="G8" s="3">
        <f>E8*0.33</f>
        <v>9123.51</v>
      </c>
      <c r="H8" s="3">
        <f>'[2]التمام الصباحي'!$R$9*1000</f>
        <v>17000</v>
      </c>
      <c r="I8" s="3">
        <f>[2]المبيعات!$I$8</f>
        <v>8456</v>
      </c>
      <c r="J8" s="3">
        <f t="shared" ref="J8:J23" si="1">I8*7.75</f>
        <v>65534</v>
      </c>
      <c r="K8" s="3">
        <f>I8*0.45</f>
        <v>3805.2000000000003</v>
      </c>
      <c r="L8" s="8">
        <f t="shared" ref="L8:M38" si="2">F8+J8</f>
        <v>252151.25</v>
      </c>
      <c r="M8" s="8">
        <f t="shared" si="2"/>
        <v>12928.710000000001</v>
      </c>
      <c r="N8" s="3">
        <f t="shared" ref="N8:N38" si="3">(F8+J8)/100</f>
        <v>2521.5124999999998</v>
      </c>
      <c r="O8" s="8">
        <f>[2]المبيعات!$P$8</f>
        <v>0</v>
      </c>
      <c r="P8" s="3">
        <f>O8-N8</f>
        <v>-2521.5124999999998</v>
      </c>
    </row>
    <row r="9" spans="1:16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الصباحي'!$L$9*1000</f>
        <v>0</v>
      </c>
      <c r="E9" s="3">
        <f>[3]المبيعات!$F$8</f>
        <v>36320</v>
      </c>
      <c r="F9" s="3">
        <f t="shared" si="0"/>
        <v>245160</v>
      </c>
      <c r="G9" s="3">
        <f t="shared" ref="G9:G38" si="4">E9*0.33</f>
        <v>11985.6</v>
      </c>
      <c r="H9" s="3">
        <f>'[3]التمام الصباحي'!$R$9*1000</f>
        <v>0</v>
      </c>
      <c r="I9" s="3">
        <f>[3]المبيعات!$I$8</f>
        <v>12423</v>
      </c>
      <c r="J9" s="3">
        <f t="shared" si="1"/>
        <v>96278.25</v>
      </c>
      <c r="K9" s="3">
        <f t="shared" ref="K9:K38" si="5">I9*0.45</f>
        <v>5590.35</v>
      </c>
      <c r="L9" s="8">
        <f t="shared" si="2"/>
        <v>341438.25</v>
      </c>
      <c r="M9" s="8">
        <f t="shared" si="2"/>
        <v>17575.95</v>
      </c>
      <c r="N9" s="3">
        <f t="shared" si="3"/>
        <v>3414.3825000000002</v>
      </c>
      <c r="O9" s="8">
        <f>[3]المبيعات!$P$8</f>
        <v>3830</v>
      </c>
      <c r="P9" s="3">
        <f t="shared" ref="P9:P38" si="6">O9-N9</f>
        <v>415.61749999999984</v>
      </c>
    </row>
    <row r="10" spans="1:16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الصباحي'!$L$9*1000</f>
        <v>34000</v>
      </c>
      <c r="E10" s="3">
        <f>[4]المبيعات!$F$8</f>
        <v>33569</v>
      </c>
      <c r="F10" s="3">
        <f t="shared" si="0"/>
        <v>226590.75</v>
      </c>
      <c r="G10" s="3">
        <f t="shared" si="4"/>
        <v>11077.77</v>
      </c>
      <c r="H10" s="3">
        <f>'[4]التمام الصباحي'!$R$9*1000</f>
        <v>17000</v>
      </c>
      <c r="I10" s="3">
        <f>[4]المبيعات!$I$8</f>
        <v>11025</v>
      </c>
      <c r="J10" s="3">
        <f t="shared" si="1"/>
        <v>85443.75</v>
      </c>
      <c r="K10" s="3">
        <f t="shared" si="5"/>
        <v>4961.25</v>
      </c>
      <c r="L10" s="8">
        <f t="shared" si="2"/>
        <v>312034.5</v>
      </c>
      <c r="M10" s="8">
        <f t="shared" si="2"/>
        <v>16039.02</v>
      </c>
      <c r="N10" s="3">
        <f t="shared" si="3"/>
        <v>3120.3449999999998</v>
      </c>
      <c r="O10" s="8">
        <f>[4]المبيعات!$P$8</f>
        <v>2750</v>
      </c>
      <c r="P10" s="3">
        <f t="shared" si="6"/>
        <v>-370.3449999999998</v>
      </c>
    </row>
    <row r="11" spans="1:16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الصباحي'!$L$9*1000</f>
        <v>51000</v>
      </c>
      <c r="E11" s="3">
        <f>[5]المبيعات!$F$8</f>
        <v>29980</v>
      </c>
      <c r="F11" s="3">
        <f t="shared" si="0"/>
        <v>202365</v>
      </c>
      <c r="G11" s="3">
        <f t="shared" si="4"/>
        <v>9893.4</v>
      </c>
      <c r="H11" s="3">
        <f>'[5]التمام الصباحي'!$R$9*1000</f>
        <v>0</v>
      </c>
      <c r="I11" s="3">
        <f>[5]المبيعات!$I$8</f>
        <v>9324</v>
      </c>
      <c r="J11" s="3">
        <f t="shared" si="1"/>
        <v>72261</v>
      </c>
      <c r="K11" s="3">
        <f t="shared" si="5"/>
        <v>4195.8</v>
      </c>
      <c r="L11" s="8">
        <f t="shared" si="2"/>
        <v>274626</v>
      </c>
      <c r="M11" s="8">
        <f t="shared" si="2"/>
        <v>14089.2</v>
      </c>
      <c r="N11" s="3">
        <f t="shared" si="3"/>
        <v>2746.26</v>
      </c>
      <c r="O11" s="8">
        <f>[5]المبيعات!$P$8</f>
        <v>2490</v>
      </c>
      <c r="P11" s="3">
        <f t="shared" si="6"/>
        <v>-256.26000000000022</v>
      </c>
    </row>
    <row r="12" spans="1:16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الصباحي'!$L$9*1000</f>
        <v>17000</v>
      </c>
      <c r="E12" s="3">
        <f>[6]المبيعات!$F$8</f>
        <v>31599</v>
      </c>
      <c r="F12" s="3">
        <f t="shared" si="0"/>
        <v>213293.25</v>
      </c>
      <c r="G12" s="3">
        <f t="shared" si="4"/>
        <v>10427.67</v>
      </c>
      <c r="H12" s="3">
        <f>'[6]التمام الصباحي'!$R$9*1000</f>
        <v>17000</v>
      </c>
      <c r="I12" s="3">
        <f>[6]المبيعات!$I$8</f>
        <v>9695</v>
      </c>
      <c r="J12" s="3">
        <f t="shared" si="1"/>
        <v>75136.25</v>
      </c>
      <c r="K12" s="3">
        <f t="shared" si="5"/>
        <v>4362.75</v>
      </c>
      <c r="L12" s="8">
        <f t="shared" si="2"/>
        <v>288429.5</v>
      </c>
      <c r="M12" s="8">
        <f t="shared" si="2"/>
        <v>14790.42</v>
      </c>
      <c r="N12" s="3">
        <f t="shared" si="3"/>
        <v>2884.2950000000001</v>
      </c>
      <c r="O12" s="8">
        <f>[6]المبيعات!$P$8</f>
        <v>2620</v>
      </c>
      <c r="P12" s="3">
        <f t="shared" si="6"/>
        <v>-264.29500000000007</v>
      </c>
    </row>
    <row r="13" spans="1:16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الصباحي'!$L$9*1000</f>
        <v>34000</v>
      </c>
      <c r="E13" s="3">
        <f>[7]المبيعات!$F$8</f>
        <v>34288</v>
      </c>
      <c r="F13" s="3">
        <f t="shared" si="0"/>
        <v>231444</v>
      </c>
      <c r="G13" s="3">
        <f t="shared" si="4"/>
        <v>11315.04</v>
      </c>
      <c r="H13" s="3">
        <f>'[7]التمام الصباحي'!$R$9*1000</f>
        <v>0</v>
      </c>
      <c r="I13" s="3">
        <f>[7]المبيعات!$I$8</f>
        <v>12364</v>
      </c>
      <c r="J13" s="3">
        <f t="shared" si="1"/>
        <v>95821</v>
      </c>
      <c r="K13" s="3">
        <f t="shared" si="5"/>
        <v>5563.8</v>
      </c>
      <c r="L13" s="8">
        <f t="shared" si="2"/>
        <v>327265</v>
      </c>
      <c r="M13" s="8">
        <f t="shared" si="2"/>
        <v>16878.84</v>
      </c>
      <c r="N13" s="3">
        <f t="shared" si="3"/>
        <v>3272.65</v>
      </c>
      <c r="O13" s="8">
        <f>[7]المبيعات!$P$8</f>
        <v>2960</v>
      </c>
      <c r="P13" s="3">
        <f t="shared" si="6"/>
        <v>-312.65000000000009</v>
      </c>
    </row>
    <row r="14" spans="1:16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الصباحي'!$L$9*1000</f>
        <v>34000</v>
      </c>
      <c r="E14" s="3">
        <f>[8]المبيعات!$F$8</f>
        <v>24479</v>
      </c>
      <c r="F14" s="3">
        <f t="shared" si="0"/>
        <v>165233.25</v>
      </c>
      <c r="G14" s="3">
        <f t="shared" si="4"/>
        <v>8078.0700000000006</v>
      </c>
      <c r="H14" s="3">
        <f>'[8]التمام الصباحي'!$R$9*1000</f>
        <v>17000</v>
      </c>
      <c r="I14" s="3">
        <f>[8]المبيعات!$I$8</f>
        <v>8703</v>
      </c>
      <c r="J14" s="3">
        <f t="shared" si="1"/>
        <v>67448.25</v>
      </c>
      <c r="K14" s="3">
        <f t="shared" si="5"/>
        <v>3916.35</v>
      </c>
      <c r="L14" s="8">
        <f t="shared" si="2"/>
        <v>232681.5</v>
      </c>
      <c r="M14" s="8">
        <f t="shared" si="2"/>
        <v>11994.42</v>
      </c>
      <c r="N14" s="3">
        <f t="shared" si="3"/>
        <v>2326.8150000000001</v>
      </c>
      <c r="O14" s="8">
        <f>[8]المبيعات!$P$8</f>
        <v>1920</v>
      </c>
      <c r="P14" s="3">
        <f t="shared" si="6"/>
        <v>-406.81500000000005</v>
      </c>
    </row>
    <row r="15" spans="1:16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الصباحي'!$L$9*1000</f>
        <v>34000</v>
      </c>
      <c r="E15" s="3">
        <f>[9]المبيعات!$F$8</f>
        <v>28968</v>
      </c>
      <c r="F15" s="3">
        <f t="shared" si="0"/>
        <v>195534</v>
      </c>
      <c r="G15" s="3">
        <f t="shared" si="4"/>
        <v>9559.44</v>
      </c>
      <c r="H15" s="3">
        <f>'[9]التمام الصباحي'!$R$9*1000</f>
        <v>17000</v>
      </c>
      <c r="I15" s="3">
        <f>[9]المبيعات!$I$8</f>
        <v>9755</v>
      </c>
      <c r="J15" s="3">
        <f t="shared" si="1"/>
        <v>75601.25</v>
      </c>
      <c r="K15" s="3">
        <f t="shared" si="5"/>
        <v>4389.75</v>
      </c>
      <c r="L15" s="8">
        <f t="shared" si="2"/>
        <v>271135.25</v>
      </c>
      <c r="M15" s="8">
        <f t="shared" si="2"/>
        <v>13949.19</v>
      </c>
      <c r="N15" s="3">
        <f t="shared" si="3"/>
        <v>2711.3525</v>
      </c>
      <c r="O15" s="8">
        <f>[9]المبيعات!$P$8</f>
        <v>2490</v>
      </c>
      <c r="P15" s="3">
        <f t="shared" si="6"/>
        <v>-221.35249999999996</v>
      </c>
    </row>
    <row r="16" spans="1:16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الصباحي'!$L$9*1000</f>
        <v>34000</v>
      </c>
      <c r="E16" s="3">
        <f>[10]المبيعات!$F$8</f>
        <v>29824</v>
      </c>
      <c r="F16" s="3">
        <f t="shared" si="0"/>
        <v>201312</v>
      </c>
      <c r="G16" s="3">
        <f t="shared" si="4"/>
        <v>9841.92</v>
      </c>
      <c r="H16" s="3">
        <f>'[10]التمام الصباحي'!$R$9*1000</f>
        <v>0</v>
      </c>
      <c r="I16" s="3">
        <f>[10]المبيعات!$I$8</f>
        <v>8526</v>
      </c>
      <c r="J16" s="3">
        <f t="shared" si="1"/>
        <v>66076.5</v>
      </c>
      <c r="K16" s="3">
        <f t="shared" si="5"/>
        <v>3836.7000000000003</v>
      </c>
      <c r="L16" s="8">
        <f t="shared" si="2"/>
        <v>267388.5</v>
      </c>
      <c r="M16" s="8">
        <f t="shared" si="2"/>
        <v>13678.62</v>
      </c>
      <c r="N16" s="3">
        <f t="shared" si="3"/>
        <v>2673.8850000000002</v>
      </c>
      <c r="O16" s="8">
        <f>[10]المبيعات!$P$8</f>
        <v>2400</v>
      </c>
      <c r="P16" s="3">
        <f t="shared" si="6"/>
        <v>-273.88500000000022</v>
      </c>
    </row>
    <row r="17" spans="1:16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الصباحي'!$L$9*1000</f>
        <v>0</v>
      </c>
      <c r="E17" s="3">
        <f>[11]المبيعات!$F$8</f>
        <v>29318</v>
      </c>
      <c r="F17" s="3">
        <f t="shared" si="0"/>
        <v>197896.5</v>
      </c>
      <c r="G17" s="3">
        <f t="shared" si="4"/>
        <v>9674.94</v>
      </c>
      <c r="H17" s="3">
        <f>'[11]التمام الصباحي'!$R$9*1000</f>
        <v>17000</v>
      </c>
      <c r="I17" s="3">
        <f>[11]المبيعات!$I$8</f>
        <v>8457</v>
      </c>
      <c r="J17" s="3">
        <f t="shared" si="1"/>
        <v>65541.75</v>
      </c>
      <c r="K17" s="3">
        <f t="shared" si="5"/>
        <v>3805.65</v>
      </c>
      <c r="L17" s="8">
        <f t="shared" si="2"/>
        <v>263438.25</v>
      </c>
      <c r="M17" s="8">
        <f t="shared" si="2"/>
        <v>13480.59</v>
      </c>
      <c r="N17" s="3">
        <f t="shared" si="3"/>
        <v>2634.3825000000002</v>
      </c>
      <c r="O17" s="8">
        <f>[11]المبيعات!$P$8</f>
        <v>2420</v>
      </c>
      <c r="P17" s="3">
        <f t="shared" si="6"/>
        <v>-214.38250000000016</v>
      </c>
    </row>
    <row r="18" spans="1:16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الصباحي'!$L$9*1000</f>
        <v>51000</v>
      </c>
      <c r="E18" s="3">
        <f>[12]المبيعات!$F$8</f>
        <v>29140</v>
      </c>
      <c r="F18" s="3">
        <f t="shared" si="0"/>
        <v>196695</v>
      </c>
      <c r="G18" s="3">
        <f t="shared" si="4"/>
        <v>9616.2000000000007</v>
      </c>
      <c r="H18" s="3">
        <f>'[12]التمام الصباحي'!$R$9*1000</f>
        <v>0</v>
      </c>
      <c r="I18" s="3">
        <f>[12]المبيعات!$I$8</f>
        <v>8748</v>
      </c>
      <c r="J18" s="3">
        <f t="shared" si="1"/>
        <v>67797</v>
      </c>
      <c r="K18" s="3">
        <f t="shared" si="5"/>
        <v>3936.6</v>
      </c>
      <c r="L18" s="8">
        <f t="shared" si="2"/>
        <v>264492</v>
      </c>
      <c r="M18" s="8">
        <f t="shared" si="2"/>
        <v>13552.800000000001</v>
      </c>
      <c r="N18" s="3">
        <f t="shared" si="3"/>
        <v>2644.92</v>
      </c>
      <c r="O18" s="8">
        <f>[12]المبيعات!$P$8</f>
        <v>2400</v>
      </c>
      <c r="P18" s="3">
        <f t="shared" si="6"/>
        <v>-244.92000000000007</v>
      </c>
    </row>
    <row r="19" spans="1:16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الصباحي'!$L$9*1000</f>
        <v>17000</v>
      </c>
      <c r="E19" s="3">
        <f>[13]المبيعات!$F$8</f>
        <v>32312</v>
      </c>
      <c r="F19" s="3">
        <f t="shared" si="0"/>
        <v>218106</v>
      </c>
      <c r="G19" s="3">
        <f t="shared" si="4"/>
        <v>10662.960000000001</v>
      </c>
      <c r="H19" s="3">
        <f>'[13]التمام الصباحي'!$R$9*1000</f>
        <v>17000</v>
      </c>
      <c r="I19" s="3">
        <f>[13]المبيعات!$I$8</f>
        <v>9609</v>
      </c>
      <c r="J19" s="3">
        <f t="shared" si="1"/>
        <v>74469.75</v>
      </c>
      <c r="K19" s="3">
        <f t="shared" si="5"/>
        <v>4324.05</v>
      </c>
      <c r="L19" s="8">
        <f t="shared" si="2"/>
        <v>292575.75</v>
      </c>
      <c r="M19" s="8">
        <f t="shared" si="2"/>
        <v>14987.010000000002</v>
      </c>
      <c r="N19" s="3">
        <f t="shared" si="3"/>
        <v>2925.7575000000002</v>
      </c>
      <c r="O19" s="8">
        <f>[13]المبيعات!$P$8</f>
        <v>2690</v>
      </c>
      <c r="P19" s="3">
        <f t="shared" si="6"/>
        <v>-235.75750000000016</v>
      </c>
    </row>
    <row r="20" spans="1:16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الصباحي'!$L$9*1000</f>
        <v>51000</v>
      </c>
      <c r="E20" s="3">
        <f>[14]المبيعات!$F$8</f>
        <v>35899</v>
      </c>
      <c r="F20" s="3">
        <f t="shared" si="0"/>
        <v>242318.25</v>
      </c>
      <c r="G20" s="3">
        <f t="shared" si="4"/>
        <v>11846.67</v>
      </c>
      <c r="H20" s="3">
        <f>'[14]التمام الصباحي'!$R$9*1000</f>
        <v>0</v>
      </c>
      <c r="I20" s="3">
        <f>[14]المبيعات!$I$8</f>
        <v>12711</v>
      </c>
      <c r="J20" s="3">
        <f t="shared" si="1"/>
        <v>98510.25</v>
      </c>
      <c r="K20" s="3">
        <f t="shared" si="5"/>
        <v>5719.95</v>
      </c>
      <c r="L20" s="8">
        <f t="shared" si="2"/>
        <v>340828.5</v>
      </c>
      <c r="M20" s="8">
        <f t="shared" si="2"/>
        <v>17566.62</v>
      </c>
      <c r="N20" s="3">
        <f t="shared" si="3"/>
        <v>3408.2849999999999</v>
      </c>
      <c r="O20" s="8">
        <f>[14]المبيعات!$P$8</f>
        <v>3210</v>
      </c>
      <c r="P20" s="3">
        <f t="shared" si="6"/>
        <v>-198.28499999999985</v>
      </c>
    </row>
    <row r="21" spans="1:16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الصباحي'!$L$9*1000</f>
        <v>34000</v>
      </c>
      <c r="E21" s="3">
        <f>[15]المبيعات!$F$8</f>
        <v>22972</v>
      </c>
      <c r="F21" s="3">
        <f t="shared" si="0"/>
        <v>155061</v>
      </c>
      <c r="G21" s="3">
        <f t="shared" si="4"/>
        <v>7580.76</v>
      </c>
      <c r="H21" s="3">
        <f>'[15]التمام الصباحي'!$R$9*1000</f>
        <v>17000</v>
      </c>
      <c r="I21" s="3">
        <f>[15]المبيعات!$I$8</f>
        <v>7811</v>
      </c>
      <c r="J21" s="3">
        <f t="shared" si="1"/>
        <v>60535.25</v>
      </c>
      <c r="K21" s="3">
        <f t="shared" si="5"/>
        <v>3514.9500000000003</v>
      </c>
      <c r="L21" s="8">
        <f t="shared" si="2"/>
        <v>215596.25</v>
      </c>
      <c r="M21" s="8">
        <f t="shared" si="2"/>
        <v>11095.710000000001</v>
      </c>
      <c r="N21" s="3">
        <f t="shared" si="3"/>
        <v>2155.9625000000001</v>
      </c>
      <c r="O21" s="8">
        <f>[15]المبيعات!$P$8</f>
        <v>1980</v>
      </c>
      <c r="P21" s="3">
        <f t="shared" si="6"/>
        <v>-175.96250000000009</v>
      </c>
    </row>
    <row r="22" spans="1:16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الصباحي'!$L$9*1000</f>
        <v>34000</v>
      </c>
      <c r="E22" s="3">
        <f>[16]المبيعات!$F$8</f>
        <v>28609</v>
      </c>
      <c r="F22" s="3">
        <f t="shared" si="0"/>
        <v>193110.75</v>
      </c>
      <c r="G22" s="3">
        <f t="shared" si="4"/>
        <v>9440.9700000000012</v>
      </c>
      <c r="H22" s="3">
        <f>'[16]التمام الصباحي'!$R$9*1000</f>
        <v>17000</v>
      </c>
      <c r="I22" s="3">
        <f>[16]المبيعات!$I$8</f>
        <v>9043</v>
      </c>
      <c r="J22" s="3">
        <f t="shared" si="1"/>
        <v>70083.25</v>
      </c>
      <c r="K22" s="3">
        <f t="shared" si="5"/>
        <v>4069.35</v>
      </c>
      <c r="L22" s="8">
        <f t="shared" si="2"/>
        <v>263194</v>
      </c>
      <c r="M22" s="8">
        <f t="shared" si="2"/>
        <v>13510.320000000002</v>
      </c>
      <c r="N22" s="3">
        <f t="shared" si="3"/>
        <v>2631.94</v>
      </c>
      <c r="O22" s="8">
        <f>[16]المبيعات!$P$8</f>
        <v>2420</v>
      </c>
      <c r="P22" s="3">
        <f t="shared" si="6"/>
        <v>-211.94000000000005</v>
      </c>
    </row>
    <row r="23" spans="1:16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الصباحي'!$L$9*1000</f>
        <v>34000</v>
      </c>
      <c r="E23" s="3">
        <f>[17]المبيعات!$F$8</f>
        <v>29404</v>
      </c>
      <c r="F23" s="3">
        <f t="shared" si="0"/>
        <v>198477</v>
      </c>
      <c r="G23" s="3">
        <f t="shared" si="4"/>
        <v>9703.32</v>
      </c>
      <c r="H23" s="3">
        <f>'[17]التمام الصباحي'!$R$9*1000</f>
        <v>0</v>
      </c>
      <c r="I23" s="3">
        <f>[17]المبيعات!$I$8</f>
        <v>8738</v>
      </c>
      <c r="J23" s="3">
        <f t="shared" si="1"/>
        <v>67719.5</v>
      </c>
      <c r="K23" s="3">
        <f t="shared" si="5"/>
        <v>3932.1</v>
      </c>
      <c r="L23" s="8">
        <f t="shared" si="2"/>
        <v>266196.5</v>
      </c>
      <c r="M23" s="8">
        <f t="shared" si="2"/>
        <v>13635.42</v>
      </c>
      <c r="N23" s="3">
        <f t="shared" si="3"/>
        <v>2661.9650000000001</v>
      </c>
      <c r="O23" s="8">
        <f>[17]المبيعات!$P$8</f>
        <v>2460</v>
      </c>
      <c r="P23" s="3">
        <f t="shared" si="6"/>
        <v>-201.96500000000015</v>
      </c>
    </row>
    <row r="24" spans="1:16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الصباحي'!$L$9*1000</f>
        <v>34000</v>
      </c>
      <c r="E24" s="3">
        <f>[18]المبيعات!$F$8</f>
        <v>32443</v>
      </c>
      <c r="F24" s="3">
        <f>E24*6.75</f>
        <v>218990.25</v>
      </c>
      <c r="G24" s="3">
        <f t="shared" si="4"/>
        <v>10706.19</v>
      </c>
      <c r="H24" s="3">
        <f>'[18]التمام الصباحي'!$R$9*1000</f>
        <v>17000</v>
      </c>
      <c r="I24" s="3">
        <f>[18]المبيعات!$I$8</f>
        <v>8979</v>
      </c>
      <c r="J24" s="3">
        <f>I24*7.75</f>
        <v>69587.25</v>
      </c>
      <c r="K24" s="3">
        <f t="shared" si="5"/>
        <v>4040.55</v>
      </c>
      <c r="L24" s="8">
        <f t="shared" si="2"/>
        <v>288577.5</v>
      </c>
      <c r="M24" s="8">
        <f t="shared" si="2"/>
        <v>14746.740000000002</v>
      </c>
      <c r="N24" s="3">
        <f t="shared" si="3"/>
        <v>2885.7750000000001</v>
      </c>
      <c r="O24" s="8">
        <f>[18]المبيعات!$P$8</f>
        <v>2720</v>
      </c>
      <c r="P24" s="3">
        <f t="shared" si="6"/>
        <v>-165.77500000000009</v>
      </c>
    </row>
    <row r="25" spans="1:16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الصباحي'!$L$9*1000</f>
        <v>0</v>
      </c>
      <c r="E25" s="3">
        <f>[19]المبيعات!$F$8</f>
        <v>30311</v>
      </c>
      <c r="F25" s="3">
        <f t="shared" ref="F25:F38" si="7">E25*6.75</f>
        <v>204599.25</v>
      </c>
      <c r="G25" s="3">
        <f t="shared" si="4"/>
        <v>10002.630000000001</v>
      </c>
      <c r="H25" s="3">
        <f>'[19]التمام الصباحي'!$R$9*1000</f>
        <v>0</v>
      </c>
      <c r="I25" s="3">
        <f>[19]المبيعات!$I$8</f>
        <v>9789</v>
      </c>
      <c r="J25" s="3">
        <f t="shared" ref="J25:J38" si="8">I25*7.75</f>
        <v>75864.75</v>
      </c>
      <c r="K25" s="3">
        <f t="shared" si="5"/>
        <v>4405.05</v>
      </c>
      <c r="L25" s="8">
        <f t="shared" si="2"/>
        <v>280464</v>
      </c>
      <c r="M25" s="8">
        <f t="shared" si="2"/>
        <v>14407.68</v>
      </c>
      <c r="N25" s="3">
        <f t="shared" si="3"/>
        <v>2804.64</v>
      </c>
      <c r="O25" s="8">
        <f>[19]المبيعات!$P$8</f>
        <v>2640</v>
      </c>
      <c r="P25" s="3">
        <f t="shared" si="6"/>
        <v>-164.63999999999987</v>
      </c>
    </row>
    <row r="26" spans="1:16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الصباحي'!$L$9*1000</f>
        <v>34000</v>
      </c>
      <c r="E26" s="3">
        <f>[20]المبيعات!$F$8</f>
        <v>32513</v>
      </c>
      <c r="F26" s="3">
        <f t="shared" si="7"/>
        <v>219462.75</v>
      </c>
      <c r="G26" s="3">
        <f t="shared" si="4"/>
        <v>10729.29</v>
      </c>
      <c r="H26" s="3">
        <f>'[20]التمام الصباحي'!$R$9*1000</f>
        <v>17000</v>
      </c>
      <c r="I26" s="3">
        <f>[20]المبيعات!$I$8</f>
        <v>9147</v>
      </c>
      <c r="J26" s="3">
        <f t="shared" si="8"/>
        <v>70889.25</v>
      </c>
      <c r="K26" s="3">
        <f t="shared" si="5"/>
        <v>4116.1500000000005</v>
      </c>
      <c r="L26" s="8">
        <f t="shared" si="2"/>
        <v>290352</v>
      </c>
      <c r="M26" s="8">
        <f t="shared" si="2"/>
        <v>14845.440000000002</v>
      </c>
      <c r="N26" s="3">
        <f t="shared" si="3"/>
        <v>2903.52</v>
      </c>
      <c r="O26" s="8">
        <f>[20]المبيعات!$P$8</f>
        <v>2740</v>
      </c>
      <c r="P26" s="3">
        <f t="shared" si="6"/>
        <v>-163.51999999999998</v>
      </c>
    </row>
    <row r="27" spans="1:16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الصباحي'!$L$9*1000</f>
        <v>34000</v>
      </c>
      <c r="E27" s="3">
        <f>[21]المبيعات!$F$8</f>
        <v>32897</v>
      </c>
      <c r="F27" s="3">
        <f t="shared" si="7"/>
        <v>222054.75</v>
      </c>
      <c r="G27" s="3">
        <f t="shared" si="4"/>
        <v>10856.01</v>
      </c>
      <c r="H27" s="3">
        <f>'[21]التمام الصباحي'!$R$9*1000</f>
        <v>17000</v>
      </c>
      <c r="I27" s="3">
        <f>[21]المبيعات!$I$8</f>
        <v>12937</v>
      </c>
      <c r="J27" s="3">
        <f t="shared" si="8"/>
        <v>100261.75</v>
      </c>
      <c r="K27" s="3">
        <f t="shared" si="5"/>
        <v>5821.6500000000005</v>
      </c>
      <c r="L27" s="8">
        <f t="shared" si="2"/>
        <v>322316.5</v>
      </c>
      <c r="M27" s="8">
        <f t="shared" si="2"/>
        <v>16677.66</v>
      </c>
      <c r="N27" s="3">
        <f t="shared" si="3"/>
        <v>3223.165</v>
      </c>
      <c r="O27" s="8">
        <f>[21]المبيعات!$P$8</f>
        <v>2920</v>
      </c>
      <c r="P27" s="3">
        <f t="shared" si="6"/>
        <v>-303.16499999999996</v>
      </c>
    </row>
    <row r="28" spans="1:16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الصباحي'!$L$9*1000</f>
        <v>34000</v>
      </c>
      <c r="E28" s="3">
        <f>[22]المبيعات!$F$8</f>
        <v>22433</v>
      </c>
      <c r="F28" s="3">
        <f t="shared" si="7"/>
        <v>151422.75</v>
      </c>
      <c r="G28" s="3">
        <f t="shared" si="4"/>
        <v>7402.89</v>
      </c>
      <c r="H28" s="3">
        <f>'[22]التمام الصباحي'!$R$9*1000</f>
        <v>0</v>
      </c>
      <c r="I28" s="3">
        <f>[22]المبيعات!$I$8</f>
        <v>7418</v>
      </c>
      <c r="J28" s="3">
        <f t="shared" si="8"/>
        <v>57489.5</v>
      </c>
      <c r="K28" s="3">
        <f t="shared" si="5"/>
        <v>3338.1</v>
      </c>
      <c r="L28" s="8">
        <f t="shared" si="2"/>
        <v>208912.25</v>
      </c>
      <c r="M28" s="8">
        <f t="shared" si="2"/>
        <v>10740.99</v>
      </c>
      <c r="N28" s="3">
        <f t="shared" si="3"/>
        <v>2089.1224999999999</v>
      </c>
      <c r="O28" s="8">
        <f>[22]المبيعات!$P$8</f>
        <v>1890</v>
      </c>
      <c r="P28" s="3">
        <f t="shared" si="6"/>
        <v>-199.12249999999995</v>
      </c>
    </row>
    <row r="29" spans="1:16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الصباحي'!$L$9*1000</f>
        <v>0</v>
      </c>
      <c r="E29" s="3">
        <f>[23]المبيعات!$F$8</f>
        <v>25007</v>
      </c>
      <c r="F29" s="3">
        <f t="shared" si="7"/>
        <v>168797.25</v>
      </c>
      <c r="G29" s="3">
        <f t="shared" si="4"/>
        <v>8252.31</v>
      </c>
      <c r="H29" s="3">
        <f>'[23]التمام الصباحي'!$R$9*1000</f>
        <v>0</v>
      </c>
      <c r="I29" s="3">
        <f>[23]المبيعات!$I$8</f>
        <v>8838</v>
      </c>
      <c r="J29" s="3">
        <f t="shared" si="8"/>
        <v>68494.5</v>
      </c>
      <c r="K29" s="3">
        <f t="shared" si="5"/>
        <v>3977.1</v>
      </c>
      <c r="L29" s="8">
        <f t="shared" si="2"/>
        <v>237291.75</v>
      </c>
      <c r="M29" s="8">
        <f t="shared" si="2"/>
        <v>12229.41</v>
      </c>
      <c r="N29" s="3">
        <f t="shared" si="3"/>
        <v>2372.9175</v>
      </c>
      <c r="O29" s="8">
        <f>[23]المبيعات!$P$8</f>
        <v>2180</v>
      </c>
      <c r="P29" s="3">
        <f t="shared" si="6"/>
        <v>-192.91750000000002</v>
      </c>
    </row>
    <row r="30" spans="1:16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الصباحي'!$L$9*1000</f>
        <v>51000</v>
      </c>
      <c r="E30" s="3">
        <f>[24]المبيعات!$F$8</f>
        <v>30648</v>
      </c>
      <c r="F30" s="3">
        <f t="shared" si="7"/>
        <v>206874</v>
      </c>
      <c r="G30" s="3">
        <f t="shared" si="4"/>
        <v>10113.84</v>
      </c>
      <c r="H30" s="3">
        <f>'[24]التمام الصباحي'!$R$9*1000</f>
        <v>17000</v>
      </c>
      <c r="I30" s="3">
        <f>[24]المبيعات!$I$8</f>
        <v>10159</v>
      </c>
      <c r="J30" s="3">
        <f t="shared" si="8"/>
        <v>78732.25</v>
      </c>
      <c r="K30" s="3">
        <f t="shared" si="5"/>
        <v>4571.55</v>
      </c>
      <c r="L30" s="8">
        <f t="shared" si="2"/>
        <v>285606.25</v>
      </c>
      <c r="M30" s="8">
        <f t="shared" si="2"/>
        <v>14685.39</v>
      </c>
      <c r="N30" s="3">
        <f t="shared" si="3"/>
        <v>2856.0625</v>
      </c>
      <c r="O30" s="8">
        <f>[24]المبيعات!$P$8</f>
        <v>2620</v>
      </c>
      <c r="P30" s="3">
        <f t="shared" si="6"/>
        <v>-236.0625</v>
      </c>
    </row>
    <row r="31" spans="1:16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الصباحي'!$L$9*1000</f>
        <v>51000</v>
      </c>
      <c r="E31" s="3">
        <f>[25]المبيعات!$F$8</f>
        <v>26059</v>
      </c>
      <c r="F31" s="3">
        <f t="shared" si="7"/>
        <v>175898.25</v>
      </c>
      <c r="G31" s="3">
        <f t="shared" si="4"/>
        <v>8599.4700000000012</v>
      </c>
      <c r="H31" s="3">
        <f>'[25]التمام الصباحي'!$R$9*1000</f>
        <v>17000</v>
      </c>
      <c r="I31" s="3">
        <f>[25]المبيعات!$I$8</f>
        <v>5195</v>
      </c>
      <c r="J31" s="3">
        <f t="shared" si="8"/>
        <v>40261.25</v>
      </c>
      <c r="K31" s="3">
        <f t="shared" si="5"/>
        <v>2337.75</v>
      </c>
      <c r="L31" s="8">
        <f t="shared" si="2"/>
        <v>216159.5</v>
      </c>
      <c r="M31" s="8">
        <f t="shared" si="2"/>
        <v>10937.220000000001</v>
      </c>
      <c r="N31" s="3">
        <f t="shared" si="3"/>
        <v>2161.5949999999998</v>
      </c>
      <c r="O31" s="8">
        <f>[25]المبيعات!$P$8</f>
        <v>2260</v>
      </c>
      <c r="P31" s="3">
        <f t="shared" si="6"/>
        <v>98.4050000000002</v>
      </c>
    </row>
    <row r="32" spans="1:16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الصباحي'!$L$9*1000</f>
        <v>0</v>
      </c>
      <c r="E32" s="3">
        <f>[26]المبيعات!$F$8</f>
        <v>30533</v>
      </c>
      <c r="F32" s="3">
        <f t="shared" si="7"/>
        <v>206097.75</v>
      </c>
      <c r="G32" s="3">
        <f t="shared" si="4"/>
        <v>10075.890000000001</v>
      </c>
      <c r="H32" s="3">
        <f>'[26]التمام الصباحي'!$R$9*1000</f>
        <v>0</v>
      </c>
      <c r="I32" s="3">
        <f>[26]المبيعات!$I$8</f>
        <v>9263</v>
      </c>
      <c r="J32" s="3">
        <f t="shared" si="8"/>
        <v>71788.25</v>
      </c>
      <c r="K32" s="3">
        <f t="shared" si="5"/>
        <v>4168.3500000000004</v>
      </c>
      <c r="L32" s="8">
        <f t="shared" si="2"/>
        <v>277886</v>
      </c>
      <c r="M32" s="8">
        <f t="shared" si="2"/>
        <v>14244.240000000002</v>
      </c>
      <c r="N32" s="3">
        <f t="shared" si="3"/>
        <v>2778.86</v>
      </c>
      <c r="O32" s="8">
        <f>[26]المبيعات!$P$8</f>
        <v>2620</v>
      </c>
      <c r="P32" s="3">
        <f t="shared" si="6"/>
        <v>-158.86000000000013</v>
      </c>
    </row>
    <row r="33" spans="1:16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الصباحي'!$L$9*1000</f>
        <v>34000</v>
      </c>
      <c r="E33" s="3">
        <f>[27]المبيعات!$F$8</f>
        <v>30485</v>
      </c>
      <c r="F33" s="3">
        <f t="shared" si="7"/>
        <v>205773.75</v>
      </c>
      <c r="G33" s="3">
        <f t="shared" si="4"/>
        <v>10060.050000000001</v>
      </c>
      <c r="H33" s="3">
        <f>'[27]التمام الصباحي'!$R$9*1000</f>
        <v>17000</v>
      </c>
      <c r="I33" s="3">
        <f>[27]المبيعات!$I$8</f>
        <v>9588</v>
      </c>
      <c r="J33" s="3">
        <f t="shared" si="8"/>
        <v>74307</v>
      </c>
      <c r="K33" s="3">
        <f t="shared" si="5"/>
        <v>4314.6000000000004</v>
      </c>
      <c r="L33" s="8">
        <f t="shared" si="2"/>
        <v>280080.75</v>
      </c>
      <c r="M33" s="8">
        <f t="shared" si="2"/>
        <v>14374.650000000001</v>
      </c>
      <c r="N33" s="3">
        <f t="shared" si="3"/>
        <v>2800.8074999999999</v>
      </c>
      <c r="O33" s="8">
        <f>[27]المبيعات!$P$8</f>
        <v>2570</v>
      </c>
      <c r="P33" s="3">
        <f t="shared" si="6"/>
        <v>-230.80749999999989</v>
      </c>
    </row>
    <row r="34" spans="1:16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الصباحي'!$L$9*1000</f>
        <v>0</v>
      </c>
      <c r="E34" s="3">
        <f>[28]المبيعات!$F$8</f>
        <v>31282</v>
      </c>
      <c r="F34" s="3">
        <f t="shared" si="7"/>
        <v>211153.5</v>
      </c>
      <c r="G34" s="3">
        <f t="shared" si="4"/>
        <v>10323.060000000001</v>
      </c>
      <c r="H34" s="3">
        <f>'[28]التمام الصباحي'!$R$9*1000</f>
        <v>0</v>
      </c>
      <c r="I34" s="3">
        <f>[28]المبيعات!$I$8</f>
        <v>10819</v>
      </c>
      <c r="J34" s="3">
        <f t="shared" si="8"/>
        <v>83847.25</v>
      </c>
      <c r="K34" s="3">
        <f t="shared" si="5"/>
        <v>4868.55</v>
      </c>
      <c r="L34" s="8">
        <f t="shared" si="2"/>
        <v>295000.75</v>
      </c>
      <c r="M34" s="8">
        <f t="shared" si="2"/>
        <v>15191.61</v>
      </c>
      <c r="N34" s="3">
        <f t="shared" si="3"/>
        <v>2950.0075000000002</v>
      </c>
      <c r="O34" s="8">
        <f>[28]المبيعات!$P$8</f>
        <v>2710</v>
      </c>
      <c r="P34" s="3">
        <f t="shared" si="6"/>
        <v>-240.00750000000016</v>
      </c>
    </row>
    <row r="35" spans="1:16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الصباحي'!$L$9*1000</f>
        <v>34000</v>
      </c>
      <c r="E35" s="3">
        <f>[29]المبيعات!$F$8</f>
        <v>20465</v>
      </c>
      <c r="F35" s="3">
        <f t="shared" si="7"/>
        <v>138138.75</v>
      </c>
      <c r="G35" s="3">
        <f t="shared" si="4"/>
        <v>6753.4500000000007</v>
      </c>
      <c r="H35" s="3">
        <f>'[29]التمام الصباحي'!$R$9*1000</f>
        <v>17000</v>
      </c>
      <c r="I35" s="3">
        <f>[29]المبيعات!$I$8</f>
        <v>7349</v>
      </c>
      <c r="J35" s="3">
        <f t="shared" si="8"/>
        <v>56954.75</v>
      </c>
      <c r="K35" s="3">
        <f t="shared" si="5"/>
        <v>3307.05</v>
      </c>
      <c r="L35" s="8">
        <f t="shared" si="2"/>
        <v>195093.5</v>
      </c>
      <c r="M35" s="8">
        <f t="shared" si="2"/>
        <v>10060.5</v>
      </c>
      <c r="N35" s="3">
        <f t="shared" si="3"/>
        <v>1950.9349999999999</v>
      </c>
      <c r="O35" s="8">
        <f>[29]المبيعات!$P$8</f>
        <v>1620</v>
      </c>
      <c r="P35" s="3">
        <f t="shared" si="6"/>
        <v>-330.93499999999995</v>
      </c>
    </row>
    <row r="36" spans="1:16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الصباحي'!$L$9*1000</f>
        <v>51000</v>
      </c>
      <c r="E36" s="3">
        <f>[30]المبيعات!$F$8</f>
        <v>27025</v>
      </c>
      <c r="F36" s="3">
        <f t="shared" si="7"/>
        <v>182418.75</v>
      </c>
      <c r="G36" s="3">
        <f t="shared" si="4"/>
        <v>8918.25</v>
      </c>
      <c r="H36" s="3">
        <f>'[30]التمام الصباحي'!$R$9*1000</f>
        <v>0</v>
      </c>
      <c r="I36" s="3">
        <f>[30]المبيعات!$I$8</f>
        <v>9582</v>
      </c>
      <c r="J36" s="3">
        <f t="shared" si="8"/>
        <v>74260.5</v>
      </c>
      <c r="K36" s="3">
        <f t="shared" si="5"/>
        <v>4311.9000000000005</v>
      </c>
      <c r="L36" s="8">
        <f t="shared" si="2"/>
        <v>256679.25</v>
      </c>
      <c r="M36" s="8">
        <f t="shared" si="2"/>
        <v>13230.150000000001</v>
      </c>
      <c r="N36" s="3">
        <f t="shared" si="3"/>
        <v>2566.7925</v>
      </c>
      <c r="O36" s="8">
        <f>[30]المبيعات!$P$8</f>
        <v>2420</v>
      </c>
      <c r="P36" s="3">
        <f t="shared" si="6"/>
        <v>-146.79250000000002</v>
      </c>
    </row>
    <row r="37" spans="1:16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الصباحي'!$L$9*1000</f>
        <v>0</v>
      </c>
      <c r="E37" s="3">
        <f>[31]المبيعات!$F$8</f>
        <v>28232</v>
      </c>
      <c r="F37" s="3">
        <f t="shared" si="7"/>
        <v>190566</v>
      </c>
      <c r="G37" s="3">
        <f t="shared" si="4"/>
        <v>9316.5600000000013</v>
      </c>
      <c r="H37" s="3">
        <f>'[31]التمام الصباحي'!$R$9*1000</f>
        <v>0</v>
      </c>
      <c r="I37" s="3">
        <f>[31]المبيعات!$I$8</f>
        <v>8755</v>
      </c>
      <c r="J37" s="3">
        <f t="shared" si="8"/>
        <v>67851.25</v>
      </c>
      <c r="K37" s="3">
        <f t="shared" si="5"/>
        <v>3939.75</v>
      </c>
      <c r="L37" s="8">
        <f t="shared" si="2"/>
        <v>258417.25</v>
      </c>
      <c r="M37" s="8">
        <f t="shared" si="2"/>
        <v>13256.310000000001</v>
      </c>
      <c r="N37" s="3">
        <f t="shared" si="3"/>
        <v>2584.1725000000001</v>
      </c>
      <c r="O37" s="8">
        <f>[31]المبيعات!$P$8</f>
        <v>2420</v>
      </c>
      <c r="P37" s="3">
        <f t="shared" si="6"/>
        <v>-164.17250000000013</v>
      </c>
    </row>
    <row r="38" spans="1:16" ht="15.75" thickBot="1" x14ac:dyDescent="0.25">
      <c r="A38" s="5">
        <v>31</v>
      </c>
      <c r="B38" s="6"/>
      <c r="C38" s="6" t="s">
        <v>18</v>
      </c>
      <c r="D38" s="3"/>
      <c r="E38" s="3">
        <f>[32]المبيعات!$F$8</f>
        <v>0</v>
      </c>
      <c r="F38" s="3">
        <f t="shared" si="7"/>
        <v>0</v>
      </c>
      <c r="G38" s="3">
        <f t="shared" si="4"/>
        <v>0</v>
      </c>
      <c r="H38" s="3">
        <f>'[32]التمام الصباحي'!$R$9*1000</f>
        <v>0</v>
      </c>
      <c r="I38" s="3">
        <f>[32]المبيعات!$I$8</f>
        <v>0</v>
      </c>
      <c r="J38" s="3">
        <f t="shared" si="8"/>
        <v>0</v>
      </c>
      <c r="K38" s="3">
        <f t="shared" si="5"/>
        <v>0</v>
      </c>
      <c r="L38" s="8">
        <f t="shared" si="2"/>
        <v>0</v>
      </c>
      <c r="M38" s="8">
        <f t="shared" si="2"/>
        <v>0</v>
      </c>
      <c r="N38" s="3">
        <f t="shared" si="3"/>
        <v>0</v>
      </c>
      <c r="O38" s="8">
        <f>[32]المبيعات!$P$8</f>
        <v>0</v>
      </c>
      <c r="P38" s="3">
        <f t="shared" si="6"/>
        <v>0</v>
      </c>
    </row>
    <row r="39" spans="1:16" ht="15.75" thickBot="1" x14ac:dyDescent="0.25">
      <c r="A39" s="99" t="s">
        <v>19</v>
      </c>
      <c r="B39" s="99"/>
      <c r="C39" s="99"/>
      <c r="D39" s="4">
        <f t="shared" ref="D39:P39" si="9">SUM(D8:D38)</f>
        <v>884000</v>
      </c>
      <c r="E39" s="4">
        <f t="shared" si="9"/>
        <v>884661</v>
      </c>
      <c r="F39" s="4">
        <f t="shared" si="9"/>
        <v>5971461.75</v>
      </c>
      <c r="G39" s="4">
        <f t="shared" si="9"/>
        <v>291938.13000000006</v>
      </c>
      <c r="H39" s="4">
        <f t="shared" si="9"/>
        <v>272000</v>
      </c>
      <c r="I39" s="4">
        <f t="shared" si="9"/>
        <v>283206</v>
      </c>
      <c r="J39" s="4">
        <f t="shared" si="9"/>
        <v>2194846.5</v>
      </c>
      <c r="K39" s="4">
        <f t="shared" si="9"/>
        <v>127442.70000000003</v>
      </c>
      <c r="L39" s="4">
        <f t="shared" si="9"/>
        <v>8166308.25</v>
      </c>
      <c r="M39" s="4">
        <f t="shared" si="9"/>
        <v>419380.8299999999</v>
      </c>
      <c r="N39" s="4">
        <f t="shared" si="9"/>
        <v>81663.082500000004</v>
      </c>
      <c r="O39" s="4">
        <f t="shared" si="9"/>
        <v>73370</v>
      </c>
      <c r="P39" s="4">
        <f t="shared" si="9"/>
        <v>-8293.0825000000004</v>
      </c>
    </row>
    <row r="40" spans="1:16" ht="15" hidden="1" thickBot="1" x14ac:dyDescent="0.25"/>
    <row r="41" spans="1:16" ht="15.75" hidden="1" thickBot="1" x14ac:dyDescent="0.3">
      <c r="A41" s="105" t="s">
        <v>43</v>
      </c>
      <c r="B41" s="106"/>
      <c r="C41" s="107"/>
      <c r="D41" s="15">
        <f>D8+D9+D10+D11+D12+D13+D14</f>
        <v>238000</v>
      </c>
      <c r="E41" s="15">
        <f>E8+E9+E10+E11+E12+E13+E14</f>
        <v>217882</v>
      </c>
      <c r="F41" s="15">
        <f t="shared" ref="F41:P41" si="10">F8+F9+F10+F11+F12+F13+F14</f>
        <v>1470703.5</v>
      </c>
      <c r="G41" s="15">
        <f t="shared" si="10"/>
        <v>71901.06</v>
      </c>
      <c r="H41" s="15">
        <f t="shared" si="10"/>
        <v>68000</v>
      </c>
      <c r="I41" s="15">
        <f t="shared" si="10"/>
        <v>71990</v>
      </c>
      <c r="J41" s="15">
        <f t="shared" si="10"/>
        <v>557922.5</v>
      </c>
      <c r="K41" s="15">
        <f t="shared" si="10"/>
        <v>32395.5</v>
      </c>
      <c r="L41" s="15">
        <f t="shared" si="10"/>
        <v>2028626</v>
      </c>
      <c r="M41" s="15">
        <f t="shared" si="10"/>
        <v>104296.56</v>
      </c>
      <c r="N41" s="15">
        <f t="shared" si="10"/>
        <v>20286.259999999998</v>
      </c>
      <c r="O41" s="15">
        <f t="shared" si="10"/>
        <v>16570</v>
      </c>
      <c r="P41" s="15">
        <f t="shared" si="10"/>
        <v>-3716.26</v>
      </c>
    </row>
    <row r="42" spans="1:16" ht="15.75" hidden="1" thickBot="1" x14ac:dyDescent="0.3">
      <c r="A42" s="103" t="s">
        <v>44</v>
      </c>
      <c r="B42" s="103"/>
      <c r="C42" s="103"/>
      <c r="D42" s="15">
        <f t="shared" ref="D42:P42" si="11">D15+D16+D17+D18+D19+D20+D21+D22</f>
        <v>255000</v>
      </c>
      <c r="E42" s="15">
        <f t="shared" si="11"/>
        <v>237042</v>
      </c>
      <c r="F42" s="15">
        <f t="shared" si="11"/>
        <v>1600033.5</v>
      </c>
      <c r="G42" s="15">
        <f t="shared" si="11"/>
        <v>78223.86</v>
      </c>
      <c r="H42" s="15">
        <f t="shared" si="11"/>
        <v>85000</v>
      </c>
      <c r="I42" s="15">
        <f t="shared" si="11"/>
        <v>74660</v>
      </c>
      <c r="J42" s="15">
        <f t="shared" si="11"/>
        <v>578615</v>
      </c>
      <c r="K42" s="15">
        <f t="shared" si="11"/>
        <v>33597</v>
      </c>
      <c r="L42" s="15">
        <f t="shared" si="11"/>
        <v>2178648.5</v>
      </c>
      <c r="M42" s="15">
        <f t="shared" si="11"/>
        <v>111820.86000000002</v>
      </c>
      <c r="N42" s="15">
        <f t="shared" si="11"/>
        <v>21786.485000000001</v>
      </c>
      <c r="O42" s="15">
        <f t="shared" si="11"/>
        <v>20010</v>
      </c>
      <c r="P42" s="15">
        <f t="shared" si="11"/>
        <v>-1776.4850000000006</v>
      </c>
    </row>
    <row r="43" spans="1:16" ht="15.75" hidden="1" thickBot="1" x14ac:dyDescent="0.3">
      <c r="A43" s="103" t="s">
        <v>45</v>
      </c>
      <c r="B43" s="103"/>
      <c r="C43" s="103"/>
      <c r="D43" s="15">
        <f>D23+D24+D25+D26+D27+D28+D29+D30</f>
        <v>221000</v>
      </c>
      <c r="E43" s="15">
        <f t="shared" ref="E43:P43" si="12">E23+E24+E25+E26+E27+E28+E29+E30</f>
        <v>235656</v>
      </c>
      <c r="F43" s="15">
        <f t="shared" si="12"/>
        <v>1590678</v>
      </c>
      <c r="G43" s="15">
        <f t="shared" si="12"/>
        <v>77766.48000000001</v>
      </c>
      <c r="H43" s="15">
        <f t="shared" si="12"/>
        <v>68000</v>
      </c>
      <c r="I43" s="15">
        <f t="shared" si="12"/>
        <v>76005</v>
      </c>
      <c r="J43" s="15">
        <f t="shared" si="12"/>
        <v>589038.75</v>
      </c>
      <c r="K43" s="15">
        <f t="shared" si="12"/>
        <v>34202.25</v>
      </c>
      <c r="L43" s="15">
        <f t="shared" si="12"/>
        <v>2179716.75</v>
      </c>
      <c r="M43" s="15">
        <f t="shared" si="12"/>
        <v>111968.73000000001</v>
      </c>
      <c r="N43" s="15">
        <f t="shared" si="12"/>
        <v>21797.1675</v>
      </c>
      <c r="O43" s="15">
        <f t="shared" si="12"/>
        <v>20170</v>
      </c>
      <c r="P43" s="15">
        <f t="shared" si="12"/>
        <v>-1627.1675</v>
      </c>
    </row>
    <row r="44" spans="1:16" ht="15.75" hidden="1" thickBot="1" x14ac:dyDescent="0.3">
      <c r="A44" s="103" t="s">
        <v>46</v>
      </c>
      <c r="B44" s="103"/>
      <c r="C44" s="103"/>
      <c r="D44" s="15">
        <f>D31+D32+D33+D34+D35+D36+D37+D38</f>
        <v>170000</v>
      </c>
      <c r="E44" s="15">
        <f t="shared" ref="E44:P44" si="13">E31+E32+E33+E34+E35+E36+E37+E38</f>
        <v>194081</v>
      </c>
      <c r="F44" s="15">
        <f t="shared" si="13"/>
        <v>1310046.75</v>
      </c>
      <c r="G44" s="15">
        <f t="shared" si="13"/>
        <v>64046.729999999996</v>
      </c>
      <c r="H44" s="15">
        <f t="shared" si="13"/>
        <v>51000</v>
      </c>
      <c r="I44" s="15">
        <f t="shared" si="13"/>
        <v>60551</v>
      </c>
      <c r="J44" s="15">
        <f t="shared" si="13"/>
        <v>469270.25</v>
      </c>
      <c r="K44" s="15">
        <f t="shared" si="13"/>
        <v>27247.95</v>
      </c>
      <c r="L44" s="15">
        <f t="shared" si="13"/>
        <v>1779317</v>
      </c>
      <c r="M44" s="15">
        <f t="shared" si="13"/>
        <v>91294.68</v>
      </c>
      <c r="N44" s="15">
        <f t="shared" si="13"/>
        <v>17793.169999999998</v>
      </c>
      <c r="O44" s="15">
        <f t="shared" si="13"/>
        <v>16620</v>
      </c>
      <c r="P44" s="15">
        <f t="shared" si="13"/>
        <v>-1173.17</v>
      </c>
    </row>
    <row r="46" spans="1:16" x14ac:dyDescent="0.2">
      <c r="E46" s="31"/>
      <c r="I46" s="31"/>
    </row>
    <row r="47" spans="1:16" ht="15" x14ac:dyDescent="0.25">
      <c r="E47" s="30"/>
      <c r="I47" s="30"/>
    </row>
  </sheetData>
  <mergeCells count="15">
    <mergeCell ref="A42:C42"/>
    <mergeCell ref="A43:C43"/>
    <mergeCell ref="A44:C44"/>
    <mergeCell ref="L6:L7"/>
    <mergeCell ref="M6:M7"/>
    <mergeCell ref="N6:O6"/>
    <mergeCell ref="P6:P7"/>
    <mergeCell ref="A39:C39"/>
    <mergeCell ref="A41:C41"/>
    <mergeCell ref="C4:E4"/>
    <mergeCell ref="A6:A7"/>
    <mergeCell ref="B6:B7"/>
    <mergeCell ref="C6:C7"/>
    <mergeCell ref="D6:G6"/>
    <mergeCell ref="H6:K6"/>
  </mergeCells>
  <conditionalFormatting sqref="P8:P38">
    <cfRule type="cellIs" dxfId="29" priority="1" operator="lessThan">
      <formula>0</formula>
    </cfRule>
  </conditionalFormatting>
  <printOptions horizontalCentered="1"/>
  <pageMargins left="0.70866141732283472" right="0.70866141732283472" top="0.74803149606299213" bottom="0.74803149606299213" header="0.31496062992125984" footer="0.31496062992125984"/>
  <pageSetup paperSize="9" scale="110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7"/>
  <sheetViews>
    <sheetView rightToLeft="1" zoomScale="66" zoomScaleNormal="66" workbookViewId="0">
      <pane ySplit="7" topLeftCell="A8" activePane="bottomLeft" state="frozen"/>
      <selection pane="bottomLeft" activeCell="D39" sqref="D39"/>
    </sheetView>
  </sheetViews>
  <sheetFormatPr defaultRowHeight="14.25" x14ac:dyDescent="0.2"/>
  <cols>
    <col min="1" max="1" width="3.375" customWidth="1"/>
    <col min="2" max="2" width="13.25" customWidth="1"/>
    <col min="10" max="10" width="13.125" customWidth="1"/>
    <col min="11" max="11" width="9" customWidth="1"/>
    <col min="12" max="12" width="12.25" customWidth="1"/>
    <col min="14" max="14" width="12.375" customWidth="1"/>
    <col min="15" max="15" width="9" customWidth="1"/>
    <col min="16" max="16" width="14.25" customWidth="1"/>
    <col min="20" max="20" width="13.5" customWidth="1"/>
    <col min="22" max="22" width="9" style="11"/>
  </cols>
  <sheetData>
    <row r="3" spans="1:22" ht="23.25" x14ac:dyDescent="0.35">
      <c r="J3" s="135" t="s">
        <v>25</v>
      </c>
      <c r="K3" s="135"/>
      <c r="L3" s="14"/>
    </row>
    <row r="5" spans="1:22" ht="15" thickBot="1" x14ac:dyDescent="0.25"/>
    <row r="6" spans="1:22" ht="15.75" thickBot="1" x14ac:dyDescent="0.25">
      <c r="A6" s="97" t="s">
        <v>0</v>
      </c>
      <c r="B6" s="97" t="s">
        <v>1</v>
      </c>
      <c r="C6" s="97" t="s">
        <v>11</v>
      </c>
      <c r="D6" s="138" t="s">
        <v>2</v>
      </c>
      <c r="E6" s="139"/>
      <c r="F6" s="139"/>
      <c r="G6" s="140"/>
      <c r="H6" s="138" t="s">
        <v>3</v>
      </c>
      <c r="I6" s="139"/>
      <c r="J6" s="139"/>
      <c r="K6" s="140"/>
      <c r="L6" s="138" t="s">
        <v>5</v>
      </c>
      <c r="M6" s="139"/>
      <c r="N6" s="139"/>
      <c r="O6" s="140"/>
      <c r="P6" s="136" t="s">
        <v>40</v>
      </c>
      <c r="Q6" s="136" t="s">
        <v>40</v>
      </c>
      <c r="R6" s="138" t="s">
        <v>6</v>
      </c>
      <c r="S6" s="140"/>
      <c r="T6" s="134" t="s">
        <v>7</v>
      </c>
      <c r="V6"/>
    </row>
    <row r="7" spans="1:22" ht="28.5" customHeight="1" thickBot="1" x14ac:dyDescent="0.25">
      <c r="A7" s="98"/>
      <c r="B7" s="98"/>
      <c r="C7" s="98"/>
      <c r="D7" s="13" t="s">
        <v>48</v>
      </c>
      <c r="E7" s="1" t="s">
        <v>49</v>
      </c>
      <c r="F7" s="1" t="s">
        <v>8</v>
      </c>
      <c r="G7" s="1" t="s">
        <v>9</v>
      </c>
      <c r="H7" s="13" t="s">
        <v>48</v>
      </c>
      <c r="I7" s="1" t="s">
        <v>49</v>
      </c>
      <c r="J7" s="1" t="s">
        <v>8</v>
      </c>
      <c r="K7" s="1" t="s">
        <v>9</v>
      </c>
      <c r="L7" s="13" t="s">
        <v>48</v>
      </c>
      <c r="M7" s="1" t="s">
        <v>49</v>
      </c>
      <c r="N7" s="1" t="s">
        <v>8</v>
      </c>
      <c r="O7" s="1" t="s">
        <v>9</v>
      </c>
      <c r="P7" s="137"/>
      <c r="Q7" s="137"/>
      <c r="R7" s="1" t="s">
        <v>10</v>
      </c>
      <c r="S7" s="7" t="s">
        <v>50</v>
      </c>
      <c r="T7" s="134"/>
      <c r="V7"/>
    </row>
    <row r="8" spans="1:22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الصباحي'!$F$14*1000</f>
        <v>0</v>
      </c>
      <c r="E8" s="2">
        <f>[2]المبيعات!$C$13</f>
        <v>2910</v>
      </c>
      <c r="F8" s="3">
        <f t="shared" ref="F8:F23" si="0">E8*5.5</f>
        <v>16005</v>
      </c>
      <c r="G8" s="3">
        <f>E8*0.25</f>
        <v>727.5</v>
      </c>
      <c r="H8" s="3">
        <f>'[2]التمام الصباحي'!$L$14*1000</f>
        <v>17000</v>
      </c>
      <c r="I8" s="2">
        <f>[2]المبيعات!$F$13</f>
        <v>7460</v>
      </c>
      <c r="J8" s="3">
        <f t="shared" ref="J8:J23" si="1">I8*6.75</f>
        <v>50355</v>
      </c>
      <c r="K8" s="3">
        <f>I8*0.33</f>
        <v>2461.8000000000002</v>
      </c>
      <c r="L8" s="3">
        <f>'[2]التمام الصباحي'!$X$14</f>
        <v>0</v>
      </c>
      <c r="M8" s="2">
        <f>[2]المبيعات!$L$13</f>
        <v>7396</v>
      </c>
      <c r="N8" s="3">
        <f t="shared" ref="N8:N23" si="2">M8*5.5</f>
        <v>40678</v>
      </c>
      <c r="O8" s="3">
        <f>M8*0.26</f>
        <v>1922.96</v>
      </c>
      <c r="P8" s="8">
        <f>F8+J8+N8</f>
        <v>107038</v>
      </c>
      <c r="Q8" s="8">
        <f>G8+K8+O8</f>
        <v>5112.26</v>
      </c>
      <c r="R8" s="3">
        <f>(F8+J8+N8)/100</f>
        <v>1070.3800000000001</v>
      </c>
      <c r="S8" s="32">
        <f>[2]المبيعات!$P$13</f>
        <v>1150</v>
      </c>
      <c r="T8" s="12">
        <f t="shared" ref="T8:T38" si="3">S8-R8</f>
        <v>79.619999999999891</v>
      </c>
      <c r="V8"/>
    </row>
    <row r="9" spans="1:22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الصباحي'!$F$14*1000</f>
        <v>17000</v>
      </c>
      <c r="E9" s="2">
        <f>[3]المبيعات!$C$13</f>
        <v>11662</v>
      </c>
      <c r="F9" s="3">
        <f t="shared" si="0"/>
        <v>64141</v>
      </c>
      <c r="G9" s="3">
        <f t="shared" ref="G9:G38" si="4">E9*0.25</f>
        <v>2915.5</v>
      </c>
      <c r="H9" s="3">
        <f>'[3]التمام الصباحي'!$L$14*1000</f>
        <v>34000</v>
      </c>
      <c r="I9" s="2">
        <f>[3]المبيعات!$F$13</f>
        <v>31881</v>
      </c>
      <c r="J9" s="3">
        <f t="shared" si="1"/>
        <v>215196.75</v>
      </c>
      <c r="K9" s="3">
        <f t="shared" ref="K9:K38" si="5">I9*0.33</f>
        <v>10520.730000000001</v>
      </c>
      <c r="L9" s="3">
        <f>'[3]التمام الصباحي'!$X$14*1000</f>
        <v>34000</v>
      </c>
      <c r="M9" s="2">
        <f>[3]المبيعات!$L$13</f>
        <v>35474</v>
      </c>
      <c r="N9" s="3">
        <f t="shared" si="2"/>
        <v>195107</v>
      </c>
      <c r="O9" s="3">
        <f t="shared" ref="O9:O38" si="6">M9*0.26</f>
        <v>9223.24</v>
      </c>
      <c r="P9" s="8">
        <f t="shared" ref="P9:P38" si="7">F9+J9+N9</f>
        <v>474444.75</v>
      </c>
      <c r="Q9" s="8">
        <f t="shared" ref="Q9:Q38" si="8">G9+K9+O9</f>
        <v>22659.47</v>
      </c>
      <c r="R9" s="3">
        <f t="shared" ref="R9:R38" si="9">(F9+J9+N9)/100</f>
        <v>4744.4475000000002</v>
      </c>
      <c r="S9" s="9">
        <f>[3]المبيعات!$P$13</f>
        <v>5200</v>
      </c>
      <c r="T9" s="12">
        <f t="shared" si="3"/>
        <v>455.55249999999978</v>
      </c>
      <c r="V9"/>
    </row>
    <row r="10" spans="1:22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الصباحي'!$F$14*1000</f>
        <v>0</v>
      </c>
      <c r="E10" s="2">
        <f>[4]المبيعات!$C$13</f>
        <v>4903</v>
      </c>
      <c r="F10" s="3">
        <f t="shared" si="0"/>
        <v>26966.5</v>
      </c>
      <c r="G10" s="3">
        <f t="shared" si="4"/>
        <v>1225.75</v>
      </c>
      <c r="H10" s="3">
        <f>'[4]التمام الصباحي'!$L$14*1000</f>
        <v>17000</v>
      </c>
      <c r="I10" s="2">
        <f>[4]المبيعات!$F$13</f>
        <v>15730</v>
      </c>
      <c r="J10" s="3">
        <f t="shared" si="1"/>
        <v>106177.5</v>
      </c>
      <c r="K10" s="3">
        <f t="shared" si="5"/>
        <v>5190.9000000000005</v>
      </c>
      <c r="L10" s="3">
        <f>'[4]التمام الصباحي'!$X$14*1000</f>
        <v>17000</v>
      </c>
      <c r="M10" s="2">
        <f>[4]المبيعات!$L$13</f>
        <v>17150</v>
      </c>
      <c r="N10" s="3">
        <f t="shared" si="2"/>
        <v>94325</v>
      </c>
      <c r="O10" s="3">
        <f t="shared" si="6"/>
        <v>4459</v>
      </c>
      <c r="P10" s="8">
        <f t="shared" si="7"/>
        <v>227469</v>
      </c>
      <c r="Q10" s="8">
        <f t="shared" si="8"/>
        <v>10875.650000000001</v>
      </c>
      <c r="R10" s="3">
        <f t="shared" si="9"/>
        <v>2274.69</v>
      </c>
      <c r="S10" s="9">
        <f>[4]المبيعات!$P$13</f>
        <v>2460</v>
      </c>
      <c r="T10" s="12">
        <f t="shared" si="3"/>
        <v>185.30999999999995</v>
      </c>
      <c r="V10"/>
    </row>
    <row r="11" spans="1:22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الصباحي'!$F$14*1000</f>
        <v>0</v>
      </c>
      <c r="E11" s="2">
        <f>[5]المبيعات!$C$13</f>
        <v>6456</v>
      </c>
      <c r="F11" s="3">
        <f t="shared" si="0"/>
        <v>35508</v>
      </c>
      <c r="G11" s="3">
        <f t="shared" si="4"/>
        <v>1614</v>
      </c>
      <c r="H11" s="3">
        <f>'[5]التمام الصباحي'!$L$14*1000</f>
        <v>0</v>
      </c>
      <c r="I11" s="2">
        <f>[5]المبيعات!$F$13</f>
        <v>15556</v>
      </c>
      <c r="J11" s="3">
        <f t="shared" si="1"/>
        <v>105003</v>
      </c>
      <c r="K11" s="3">
        <f t="shared" si="5"/>
        <v>5133.4800000000005</v>
      </c>
      <c r="L11" s="3">
        <f>'[5]التمام الصباحي'!$X$14*1000</f>
        <v>17000</v>
      </c>
      <c r="M11" s="2">
        <f>[5]المبيعات!$L$13</f>
        <v>17032</v>
      </c>
      <c r="N11" s="3">
        <f t="shared" si="2"/>
        <v>93676</v>
      </c>
      <c r="O11" s="3">
        <f t="shared" si="6"/>
        <v>4428.32</v>
      </c>
      <c r="P11" s="8">
        <f t="shared" si="7"/>
        <v>234187</v>
      </c>
      <c r="Q11" s="8">
        <f t="shared" si="8"/>
        <v>11175.8</v>
      </c>
      <c r="R11" s="3">
        <f t="shared" si="9"/>
        <v>2341.87</v>
      </c>
      <c r="S11" s="9">
        <f>[5]المبيعات!$P$13</f>
        <v>2540</v>
      </c>
      <c r="T11" s="12">
        <f t="shared" si="3"/>
        <v>198.13000000000011</v>
      </c>
      <c r="V11"/>
    </row>
    <row r="12" spans="1:22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الصباحي'!$F$14*1000</f>
        <v>0</v>
      </c>
      <c r="E12" s="2">
        <f>[6]المبيعات!$C$13</f>
        <v>8544</v>
      </c>
      <c r="F12" s="3">
        <f t="shared" si="0"/>
        <v>46992</v>
      </c>
      <c r="G12" s="3">
        <f t="shared" si="4"/>
        <v>2136</v>
      </c>
      <c r="H12" s="3">
        <f>'[6]التمام الصباحي'!$L$14*1000</f>
        <v>17000</v>
      </c>
      <c r="I12" s="2">
        <f>[6]المبيعات!$F$13</f>
        <v>20026</v>
      </c>
      <c r="J12" s="3">
        <f t="shared" si="1"/>
        <v>135175.5</v>
      </c>
      <c r="K12" s="3">
        <f t="shared" si="5"/>
        <v>6608.58</v>
      </c>
      <c r="L12" s="3">
        <f>'[6]التمام الصباحي'!$X$14*1000</f>
        <v>17000</v>
      </c>
      <c r="M12" s="2">
        <f>[6]المبيعات!$L$13</f>
        <v>20466</v>
      </c>
      <c r="N12" s="3">
        <f t="shared" si="2"/>
        <v>112563</v>
      </c>
      <c r="O12" s="3">
        <f t="shared" si="6"/>
        <v>5321.16</v>
      </c>
      <c r="P12" s="8">
        <f t="shared" si="7"/>
        <v>294730.5</v>
      </c>
      <c r="Q12" s="8">
        <f t="shared" si="8"/>
        <v>14065.74</v>
      </c>
      <c r="R12" s="3">
        <f t="shared" si="9"/>
        <v>2947.3049999999998</v>
      </c>
      <c r="S12" s="9">
        <f>[6]المبيعات!$P$13</f>
        <v>3200</v>
      </c>
      <c r="T12" s="12">
        <f t="shared" si="3"/>
        <v>252.69500000000016</v>
      </c>
      <c r="V12"/>
    </row>
    <row r="13" spans="1:22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الصباحي'!$F$14*1000</f>
        <v>17000</v>
      </c>
      <c r="E13" s="2">
        <f>[7]المبيعات!$C$13</f>
        <v>9545</v>
      </c>
      <c r="F13" s="3">
        <f t="shared" si="0"/>
        <v>52497.5</v>
      </c>
      <c r="G13" s="3">
        <f t="shared" si="4"/>
        <v>2386.25</v>
      </c>
      <c r="H13" s="3">
        <f>'[7]التمام الصباحي'!$L$14*1000</f>
        <v>34000</v>
      </c>
      <c r="I13" s="2">
        <f>[7]المبيعات!$F$13</f>
        <v>32280</v>
      </c>
      <c r="J13" s="3">
        <f t="shared" si="1"/>
        <v>217890</v>
      </c>
      <c r="K13" s="3">
        <f t="shared" si="5"/>
        <v>10652.4</v>
      </c>
      <c r="L13" s="3">
        <f>'[7]التمام الصباحي'!$X$14*1000</f>
        <v>34000</v>
      </c>
      <c r="M13" s="2">
        <f>[7]المبيعات!$L$13</f>
        <v>23010</v>
      </c>
      <c r="N13" s="3">
        <f t="shared" si="2"/>
        <v>126555</v>
      </c>
      <c r="O13" s="3">
        <f t="shared" si="6"/>
        <v>5982.6</v>
      </c>
      <c r="P13" s="8">
        <f t="shared" si="7"/>
        <v>396942.5</v>
      </c>
      <c r="Q13" s="8">
        <f t="shared" si="8"/>
        <v>19021.25</v>
      </c>
      <c r="R13" s="3">
        <f t="shared" si="9"/>
        <v>3969.4250000000002</v>
      </c>
      <c r="S13" s="9">
        <f>[7]المبيعات!$P$13</f>
        <v>4250</v>
      </c>
      <c r="T13" s="12">
        <f t="shared" si="3"/>
        <v>280.57499999999982</v>
      </c>
      <c r="V13"/>
    </row>
    <row r="14" spans="1:22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الصباحي'!$F$14*1000</f>
        <v>0</v>
      </c>
      <c r="E14" s="2">
        <f>[8]المبيعات!$C$13</f>
        <v>7166</v>
      </c>
      <c r="F14" s="3">
        <f t="shared" si="0"/>
        <v>39413</v>
      </c>
      <c r="G14" s="3">
        <f t="shared" si="4"/>
        <v>1791.5</v>
      </c>
      <c r="H14" s="3">
        <f>'[8]التمام الصباحي'!$L$14*1000</f>
        <v>17000</v>
      </c>
      <c r="I14" s="2">
        <f>[8]المبيعات!$F$13</f>
        <v>22412</v>
      </c>
      <c r="J14" s="3">
        <f t="shared" si="1"/>
        <v>151281</v>
      </c>
      <c r="K14" s="3">
        <f t="shared" si="5"/>
        <v>7395.96</v>
      </c>
      <c r="L14" s="3">
        <f>'[8]التمام الصباحي'!$X$14*1000</f>
        <v>17000</v>
      </c>
      <c r="M14" s="2">
        <f>[8]المبيعات!$L$13</f>
        <v>14818</v>
      </c>
      <c r="N14" s="3">
        <f t="shared" si="2"/>
        <v>81499</v>
      </c>
      <c r="O14" s="3">
        <f t="shared" si="6"/>
        <v>3852.6800000000003</v>
      </c>
      <c r="P14" s="8">
        <f t="shared" si="7"/>
        <v>272193</v>
      </c>
      <c r="Q14" s="8">
        <f t="shared" si="8"/>
        <v>13040.14</v>
      </c>
      <c r="R14" s="3">
        <f t="shared" si="9"/>
        <v>2721.93</v>
      </c>
      <c r="S14" s="9">
        <f>[8]المبيعات!$P$13</f>
        <v>2850</v>
      </c>
      <c r="T14" s="12">
        <f t="shared" si="3"/>
        <v>128.07000000000016</v>
      </c>
      <c r="V14"/>
    </row>
    <row r="15" spans="1:22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الصباحي'!$F$14*1000</f>
        <v>0</v>
      </c>
      <c r="E15" s="2">
        <f>[9]المبيعات!$C$13</f>
        <v>6237</v>
      </c>
      <c r="F15" s="3">
        <f t="shared" si="0"/>
        <v>34303.5</v>
      </c>
      <c r="G15" s="3">
        <f t="shared" si="4"/>
        <v>1559.25</v>
      </c>
      <c r="H15" s="3">
        <f>'[9]التمام الصباحي'!$L$14*1000</f>
        <v>17000</v>
      </c>
      <c r="I15" s="2">
        <f>[9]المبيعات!$F$13</f>
        <v>16345</v>
      </c>
      <c r="J15" s="3">
        <f t="shared" si="1"/>
        <v>110328.75</v>
      </c>
      <c r="K15" s="3">
        <f t="shared" si="5"/>
        <v>5393.85</v>
      </c>
      <c r="L15" s="3">
        <f>'[9]التمام الصباحي'!$X$14*1000</f>
        <v>17000</v>
      </c>
      <c r="M15" s="2">
        <f>[9]المبيعات!$L$13</f>
        <v>19608</v>
      </c>
      <c r="N15" s="3">
        <f t="shared" si="2"/>
        <v>107844</v>
      </c>
      <c r="O15" s="3">
        <f t="shared" si="6"/>
        <v>5098.08</v>
      </c>
      <c r="P15" s="8">
        <f t="shared" si="7"/>
        <v>252476.25</v>
      </c>
      <c r="Q15" s="8">
        <f t="shared" si="8"/>
        <v>12051.18</v>
      </c>
      <c r="R15" s="3">
        <f t="shared" si="9"/>
        <v>2524.7624999999998</v>
      </c>
      <c r="S15" s="9">
        <f>[9]المبيعات!$P$13</f>
        <v>2700</v>
      </c>
      <c r="T15" s="12">
        <f t="shared" si="3"/>
        <v>175.23750000000018</v>
      </c>
      <c r="V15"/>
    </row>
    <row r="16" spans="1:22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الصباحي'!$F$14*1000</f>
        <v>17000</v>
      </c>
      <c r="E16" s="2">
        <f>[10]المبيعات!$C$13</f>
        <v>7556</v>
      </c>
      <c r="F16" s="3">
        <f t="shared" si="0"/>
        <v>41558</v>
      </c>
      <c r="G16" s="3">
        <f t="shared" si="4"/>
        <v>1889</v>
      </c>
      <c r="H16" s="3">
        <f>'[10]التمام الصباحي'!$L$14*1000</f>
        <v>17000</v>
      </c>
      <c r="I16" s="2">
        <f>[10]المبيعات!$F$13</f>
        <v>16596</v>
      </c>
      <c r="J16" s="3">
        <f t="shared" si="1"/>
        <v>112023</v>
      </c>
      <c r="K16" s="3">
        <f t="shared" si="5"/>
        <v>5476.68</v>
      </c>
      <c r="L16" s="3">
        <f>'[10]التمام الصباحي'!$X$14*1000</f>
        <v>17000</v>
      </c>
      <c r="M16" s="2">
        <f>[10]المبيعات!$L$13</f>
        <v>19336</v>
      </c>
      <c r="N16" s="3">
        <f t="shared" si="2"/>
        <v>106348</v>
      </c>
      <c r="O16" s="3">
        <f t="shared" si="6"/>
        <v>5027.3600000000006</v>
      </c>
      <c r="P16" s="8">
        <f t="shared" si="7"/>
        <v>259929</v>
      </c>
      <c r="Q16" s="8">
        <f t="shared" si="8"/>
        <v>12393.04</v>
      </c>
      <c r="R16" s="3">
        <f t="shared" si="9"/>
        <v>2599.29</v>
      </c>
      <c r="S16" s="9">
        <f>[10]المبيعات!$P$13</f>
        <v>2800</v>
      </c>
      <c r="T16" s="12">
        <f t="shared" si="3"/>
        <v>200.71000000000004</v>
      </c>
      <c r="V16"/>
    </row>
    <row r="17" spans="1:22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الصباحي'!$F$14*1000</f>
        <v>0</v>
      </c>
      <c r="E17" s="2">
        <f>[11]المبيعات!$C$13</f>
        <v>5831</v>
      </c>
      <c r="F17" s="3">
        <f t="shared" si="0"/>
        <v>32070.5</v>
      </c>
      <c r="G17" s="3">
        <f t="shared" si="4"/>
        <v>1457.75</v>
      </c>
      <c r="H17" s="3">
        <f>'[11]التمام الصباحي'!$L$14*1000</f>
        <v>0</v>
      </c>
      <c r="I17" s="2">
        <f>[11]المبيعات!$F$13</f>
        <v>18007</v>
      </c>
      <c r="J17" s="3">
        <f t="shared" si="1"/>
        <v>121547.25</v>
      </c>
      <c r="K17" s="3">
        <f t="shared" si="5"/>
        <v>5942.31</v>
      </c>
      <c r="L17" s="3">
        <f>'[11]التمام الصباحي'!$X$14*1000</f>
        <v>0</v>
      </c>
      <c r="M17" s="2">
        <f>[11]المبيعات!$L$13</f>
        <v>19881</v>
      </c>
      <c r="N17" s="3">
        <f t="shared" si="2"/>
        <v>109345.5</v>
      </c>
      <c r="O17" s="3">
        <f t="shared" si="6"/>
        <v>5169.0600000000004</v>
      </c>
      <c r="P17" s="8">
        <f t="shared" si="7"/>
        <v>262963.25</v>
      </c>
      <c r="Q17" s="8">
        <f t="shared" si="8"/>
        <v>12569.12</v>
      </c>
      <c r="R17" s="3">
        <f t="shared" si="9"/>
        <v>2629.6325000000002</v>
      </c>
      <c r="S17" s="9">
        <f>[11]المبيعات!$P$13</f>
        <v>2860</v>
      </c>
      <c r="T17" s="12">
        <f t="shared" si="3"/>
        <v>230.36749999999984</v>
      </c>
      <c r="V17"/>
    </row>
    <row r="18" spans="1:22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الصباحي'!$F$14*1000</f>
        <v>17000</v>
      </c>
      <c r="E18" s="2">
        <f>[12]المبيعات!$C$13</f>
        <v>7919</v>
      </c>
      <c r="F18" s="3">
        <f t="shared" si="0"/>
        <v>43554.5</v>
      </c>
      <c r="G18" s="3">
        <f t="shared" si="4"/>
        <v>1979.75</v>
      </c>
      <c r="H18" s="3">
        <f>'[12]التمام الصباحي'!$L$14*1000</f>
        <v>34000</v>
      </c>
      <c r="I18" s="2">
        <f>[12]المبيعات!$F$13</f>
        <v>17688</v>
      </c>
      <c r="J18" s="3">
        <f t="shared" si="1"/>
        <v>119394</v>
      </c>
      <c r="K18" s="3">
        <f t="shared" si="5"/>
        <v>5837.04</v>
      </c>
      <c r="L18" s="3">
        <f>'[12]التمام الصباحي'!$X$14*1000</f>
        <v>51000</v>
      </c>
      <c r="M18" s="2">
        <f>[12]المبيعات!$L$13</f>
        <v>19591</v>
      </c>
      <c r="N18" s="3">
        <f t="shared" si="2"/>
        <v>107750.5</v>
      </c>
      <c r="O18" s="3">
        <f t="shared" si="6"/>
        <v>5093.66</v>
      </c>
      <c r="P18" s="8">
        <f t="shared" si="7"/>
        <v>270699</v>
      </c>
      <c r="Q18" s="8">
        <f t="shared" si="8"/>
        <v>12910.45</v>
      </c>
      <c r="R18" s="3">
        <f t="shared" si="9"/>
        <v>2706.99</v>
      </c>
      <c r="S18" s="9">
        <f>[12]المبيعات!$P$13</f>
        <v>2940</v>
      </c>
      <c r="T18" s="12">
        <f t="shared" si="3"/>
        <v>233.01000000000022</v>
      </c>
      <c r="V18"/>
    </row>
    <row r="19" spans="1:22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الصباحي'!$F$14*1000</f>
        <v>0</v>
      </c>
      <c r="E19" s="2">
        <f>[13]المبيعات!$C$13</f>
        <v>6628</v>
      </c>
      <c r="F19" s="3">
        <f t="shared" si="0"/>
        <v>36454</v>
      </c>
      <c r="G19" s="3">
        <f t="shared" si="4"/>
        <v>1657</v>
      </c>
      <c r="H19" s="3">
        <f>'[13]التمام الصباحي'!$L$14*1000</f>
        <v>0</v>
      </c>
      <c r="I19" s="2">
        <f>[13]المبيعات!$F$13</f>
        <v>20299</v>
      </c>
      <c r="J19" s="3">
        <f t="shared" si="1"/>
        <v>137018.25</v>
      </c>
      <c r="K19" s="3">
        <f t="shared" si="5"/>
        <v>6698.67</v>
      </c>
      <c r="L19" s="3">
        <f>'[13]التمام الصباحي'!$X$14*1000</f>
        <v>0</v>
      </c>
      <c r="M19" s="2">
        <f>[13]المبيعات!$L$13</f>
        <v>20978</v>
      </c>
      <c r="N19" s="3">
        <f t="shared" si="2"/>
        <v>115379</v>
      </c>
      <c r="O19" s="3">
        <f t="shared" si="6"/>
        <v>5454.28</v>
      </c>
      <c r="P19" s="8">
        <f t="shared" si="7"/>
        <v>288851.25</v>
      </c>
      <c r="Q19" s="8">
        <f t="shared" si="8"/>
        <v>13809.95</v>
      </c>
      <c r="R19" s="3">
        <f t="shared" si="9"/>
        <v>2888.5124999999998</v>
      </c>
      <c r="S19" s="9">
        <f>[13]المبيعات!$P$13</f>
        <v>3140</v>
      </c>
      <c r="T19" s="12">
        <f t="shared" si="3"/>
        <v>251.48750000000018</v>
      </c>
      <c r="V19"/>
    </row>
    <row r="20" spans="1:22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الصباحي'!$F$14*1000</f>
        <v>17000</v>
      </c>
      <c r="E20" s="2">
        <f>[14]المبيعات!$C$13</f>
        <v>10199</v>
      </c>
      <c r="F20" s="3">
        <f t="shared" si="0"/>
        <v>56094.5</v>
      </c>
      <c r="G20" s="3">
        <f t="shared" si="4"/>
        <v>2549.75</v>
      </c>
      <c r="H20" s="3">
        <f>'[14]التمام الصباحي'!$L$14*1000</f>
        <v>68000</v>
      </c>
      <c r="I20" s="2">
        <f>[14]المبيعات!$F$13</f>
        <v>29666</v>
      </c>
      <c r="J20" s="3">
        <f t="shared" si="1"/>
        <v>200245.5</v>
      </c>
      <c r="K20" s="3">
        <f t="shared" si="5"/>
        <v>9789.7800000000007</v>
      </c>
      <c r="L20" s="3">
        <f>'[14]التمام الصباحي'!$X$14*1000</f>
        <v>17000</v>
      </c>
      <c r="M20" s="2">
        <f>[14]المبيعات!$L$13</f>
        <v>21009</v>
      </c>
      <c r="N20" s="3">
        <f t="shared" si="2"/>
        <v>115549.5</v>
      </c>
      <c r="O20" s="3">
        <f t="shared" si="6"/>
        <v>5462.34</v>
      </c>
      <c r="P20" s="8">
        <f t="shared" si="7"/>
        <v>371889.5</v>
      </c>
      <c r="Q20" s="8">
        <f t="shared" si="8"/>
        <v>17801.870000000003</v>
      </c>
      <c r="R20" s="3">
        <f t="shared" si="9"/>
        <v>3718.895</v>
      </c>
      <c r="S20" s="9">
        <f>[14]المبيعات!$P$13</f>
        <v>4020</v>
      </c>
      <c r="T20" s="12">
        <f t="shared" si="3"/>
        <v>301.10500000000002</v>
      </c>
      <c r="V20"/>
    </row>
    <row r="21" spans="1:22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الصباحي'!$F$14*1000</f>
        <v>0</v>
      </c>
      <c r="E21" s="2">
        <f>[15]المبيعات!$C$13</f>
        <v>7104</v>
      </c>
      <c r="F21" s="3">
        <f t="shared" si="0"/>
        <v>39072</v>
      </c>
      <c r="G21" s="3">
        <f t="shared" si="4"/>
        <v>1776</v>
      </c>
      <c r="H21" s="3">
        <f>'[15]التمام الصباحي'!$L$14*1000</f>
        <v>0</v>
      </c>
      <c r="I21" s="2">
        <f>[15]المبيعات!$F$13</f>
        <v>21297</v>
      </c>
      <c r="J21" s="3">
        <f t="shared" si="1"/>
        <v>143754.75</v>
      </c>
      <c r="K21" s="3">
        <f t="shared" si="5"/>
        <v>7028.01</v>
      </c>
      <c r="L21" s="3">
        <f>'[15]التمام الصباحي'!$X$14*1000</f>
        <v>34000</v>
      </c>
      <c r="M21" s="2">
        <f>[15]المبيعات!$L$13</f>
        <v>12043</v>
      </c>
      <c r="N21" s="3">
        <f t="shared" si="2"/>
        <v>66236.5</v>
      </c>
      <c r="O21" s="3">
        <f t="shared" si="6"/>
        <v>3131.1800000000003</v>
      </c>
      <c r="P21" s="8">
        <f t="shared" si="7"/>
        <v>249063.25</v>
      </c>
      <c r="Q21" s="8">
        <f t="shared" si="8"/>
        <v>11935.19</v>
      </c>
      <c r="R21" s="3">
        <f t="shared" si="9"/>
        <v>2490.6325000000002</v>
      </c>
      <c r="S21" s="9">
        <f>[15]المبيعات!$P$13</f>
        <v>2650</v>
      </c>
      <c r="T21" s="12">
        <f t="shared" si="3"/>
        <v>159.36749999999984</v>
      </c>
      <c r="V21"/>
    </row>
    <row r="22" spans="1:22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الصباحي'!$F$14*1000</f>
        <v>0</v>
      </c>
      <c r="E22" s="2">
        <f>[16]المبيعات!$C$13</f>
        <v>6188</v>
      </c>
      <c r="F22" s="3">
        <f t="shared" si="0"/>
        <v>34034</v>
      </c>
      <c r="G22" s="3">
        <f t="shared" si="4"/>
        <v>1547</v>
      </c>
      <c r="H22" s="3">
        <f>'[16]التمام الصباحي'!$L$14*1000</f>
        <v>17000</v>
      </c>
      <c r="I22" s="2">
        <f>[16]المبيعات!$F$13</f>
        <v>16203</v>
      </c>
      <c r="J22" s="3">
        <f t="shared" si="1"/>
        <v>109370.25</v>
      </c>
      <c r="K22" s="3">
        <f t="shared" si="5"/>
        <v>5346.9900000000007</v>
      </c>
      <c r="L22" s="3">
        <f>'[16]التمام الصباحي'!$X$14*1000</f>
        <v>0</v>
      </c>
      <c r="M22" s="2">
        <f>[16]المبيعات!$L$13</f>
        <v>19448</v>
      </c>
      <c r="N22" s="3">
        <f t="shared" si="2"/>
        <v>106964</v>
      </c>
      <c r="O22" s="3">
        <f t="shared" si="6"/>
        <v>5056.4800000000005</v>
      </c>
      <c r="P22" s="8">
        <f t="shared" si="7"/>
        <v>250368.25</v>
      </c>
      <c r="Q22" s="8">
        <f t="shared" si="8"/>
        <v>11950.470000000001</v>
      </c>
      <c r="R22" s="3">
        <f t="shared" si="9"/>
        <v>2503.6824999999999</v>
      </c>
      <c r="S22" s="9">
        <f>[16]المبيعات!$P$13</f>
        <v>2700</v>
      </c>
      <c r="T22" s="12">
        <f t="shared" si="3"/>
        <v>196.31750000000011</v>
      </c>
      <c r="V22"/>
    </row>
    <row r="23" spans="1:22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الصباحي'!$F$14*1000</f>
        <v>17000</v>
      </c>
      <c r="E23" s="2">
        <f>[17]المبيعات!$C$13</f>
        <v>5707</v>
      </c>
      <c r="F23" s="3">
        <f t="shared" si="0"/>
        <v>31388.5</v>
      </c>
      <c r="G23" s="3">
        <f t="shared" si="4"/>
        <v>1426.75</v>
      </c>
      <c r="H23" s="3">
        <f>'[17]التمام الصباحي'!$L$14*1000</f>
        <v>17000</v>
      </c>
      <c r="I23" s="2">
        <f>[17]المبيعات!$F$13</f>
        <v>13925</v>
      </c>
      <c r="J23" s="3">
        <f t="shared" si="1"/>
        <v>93993.75</v>
      </c>
      <c r="K23" s="3">
        <f t="shared" si="5"/>
        <v>4595.25</v>
      </c>
      <c r="L23" s="3">
        <f>'[17]التمام الصباحي'!$X$14*1000</f>
        <v>34000</v>
      </c>
      <c r="M23" s="2">
        <f>[17]المبيعات!$L$13</f>
        <v>17502</v>
      </c>
      <c r="N23" s="3">
        <f t="shared" si="2"/>
        <v>96261</v>
      </c>
      <c r="O23" s="3">
        <f t="shared" si="6"/>
        <v>4550.5200000000004</v>
      </c>
      <c r="P23" s="8">
        <f t="shared" si="7"/>
        <v>221643.25</v>
      </c>
      <c r="Q23" s="8">
        <f t="shared" si="8"/>
        <v>10572.52</v>
      </c>
      <c r="R23" s="3">
        <f t="shared" si="9"/>
        <v>2216.4324999999999</v>
      </c>
      <c r="S23" s="9">
        <f>[17]المبيعات!$P$13</f>
        <v>2400</v>
      </c>
      <c r="T23" s="12">
        <f t="shared" si="3"/>
        <v>183.56750000000011</v>
      </c>
      <c r="V23"/>
    </row>
    <row r="24" spans="1:22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الصباحي'!$F$14*1000</f>
        <v>0</v>
      </c>
      <c r="E24" s="3">
        <f>[18]المبيعات!$C$13</f>
        <v>7031</v>
      </c>
      <c r="F24" s="3">
        <f>E24*5.5</f>
        <v>38670.5</v>
      </c>
      <c r="G24" s="3">
        <f t="shared" si="4"/>
        <v>1757.75</v>
      </c>
      <c r="H24" s="3">
        <f>'[18]التمام الصباحي'!$L$14*1000</f>
        <v>0</v>
      </c>
      <c r="I24" s="3">
        <f>[18]المبيعات!$F$13</f>
        <v>16125</v>
      </c>
      <c r="J24" s="3">
        <f>I24*6.75</f>
        <v>108843.75</v>
      </c>
      <c r="K24" s="3">
        <f t="shared" si="5"/>
        <v>5321.25</v>
      </c>
      <c r="L24" s="3">
        <f>'[18]التمام الصباحي'!$X$14*1000</f>
        <v>0</v>
      </c>
      <c r="M24" s="3">
        <f>[18]المبيعات!$L$13</f>
        <v>20056</v>
      </c>
      <c r="N24" s="3">
        <f>M24*5.5</f>
        <v>110308</v>
      </c>
      <c r="O24" s="3">
        <f t="shared" si="6"/>
        <v>5214.5600000000004</v>
      </c>
      <c r="P24" s="8">
        <f t="shared" si="7"/>
        <v>257822.25</v>
      </c>
      <c r="Q24" s="8">
        <f t="shared" si="8"/>
        <v>12293.560000000001</v>
      </c>
      <c r="R24" s="3">
        <f t="shared" si="9"/>
        <v>2578.2224999999999</v>
      </c>
      <c r="S24" s="9">
        <f>[18]المبيعات!$P$13</f>
        <v>2800</v>
      </c>
      <c r="T24" s="12">
        <f t="shared" si="3"/>
        <v>221.77750000000015</v>
      </c>
      <c r="V24"/>
    </row>
    <row r="25" spans="1:22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الصباحي'!$F$14*1000</f>
        <v>17000</v>
      </c>
      <c r="E25" s="3">
        <f>[19]المبيعات!$C$13</f>
        <v>6691</v>
      </c>
      <c r="F25" s="3">
        <f t="shared" ref="F25:F38" si="10">E25*5.5</f>
        <v>36800.5</v>
      </c>
      <c r="G25" s="3">
        <f t="shared" si="4"/>
        <v>1672.75</v>
      </c>
      <c r="H25" s="3">
        <f>'[19]التمام الصباحي'!$L$14*1000</f>
        <v>34000</v>
      </c>
      <c r="I25" s="3">
        <f>[19]المبيعات!$F$13</f>
        <v>19668</v>
      </c>
      <c r="J25" s="3">
        <f t="shared" ref="J25:J38" si="11">I25*6.75</f>
        <v>132759</v>
      </c>
      <c r="K25" s="3">
        <f t="shared" si="5"/>
        <v>6490.4400000000005</v>
      </c>
      <c r="L25" s="3">
        <f>'[19]التمام الصباحي'!$X$14*1000</f>
        <v>51000</v>
      </c>
      <c r="M25" s="3">
        <f>[19]المبيعات!$L$13</f>
        <v>19844</v>
      </c>
      <c r="N25" s="3">
        <f t="shared" ref="N25:N38" si="12">M25*5.5</f>
        <v>109142</v>
      </c>
      <c r="O25" s="3">
        <f t="shared" si="6"/>
        <v>5159.4400000000005</v>
      </c>
      <c r="P25" s="8">
        <f t="shared" si="7"/>
        <v>278701.5</v>
      </c>
      <c r="Q25" s="8">
        <f t="shared" si="8"/>
        <v>13322.630000000001</v>
      </c>
      <c r="R25" s="3">
        <f t="shared" si="9"/>
        <v>2787.0149999999999</v>
      </c>
      <c r="S25" s="9">
        <f>[19]المبيعات!$P$13</f>
        <v>2850</v>
      </c>
      <c r="T25" s="12">
        <f t="shared" si="3"/>
        <v>62.985000000000127</v>
      </c>
      <c r="V25"/>
    </row>
    <row r="26" spans="1:22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الصباحي'!$F$14*1000</f>
        <v>17000</v>
      </c>
      <c r="E26" s="3">
        <f>[20]المبيعات!$C$13</f>
        <v>7878</v>
      </c>
      <c r="F26" s="3">
        <f t="shared" si="10"/>
        <v>43329</v>
      </c>
      <c r="G26" s="3">
        <f t="shared" si="4"/>
        <v>1969.5</v>
      </c>
      <c r="H26" s="3">
        <f>'[20]التمام الصباحي'!$L$14*1000</f>
        <v>0</v>
      </c>
      <c r="I26" s="3">
        <f>[20]المبيعات!$F$13</f>
        <v>19656</v>
      </c>
      <c r="J26" s="3">
        <f t="shared" si="11"/>
        <v>132678</v>
      </c>
      <c r="K26" s="3">
        <f t="shared" si="5"/>
        <v>6486.4800000000005</v>
      </c>
      <c r="L26" s="3">
        <f>'[20]التمام الصباحي'!$X$14*1000</f>
        <v>0</v>
      </c>
      <c r="M26" s="3">
        <f>[20]المبيعات!$L$13</f>
        <v>20833</v>
      </c>
      <c r="N26" s="3">
        <f t="shared" si="12"/>
        <v>114581.5</v>
      </c>
      <c r="O26" s="3">
        <f t="shared" si="6"/>
        <v>5416.58</v>
      </c>
      <c r="P26" s="8">
        <f t="shared" si="7"/>
        <v>290588.5</v>
      </c>
      <c r="Q26" s="8">
        <f t="shared" si="8"/>
        <v>13872.56</v>
      </c>
      <c r="R26" s="3">
        <f t="shared" si="9"/>
        <v>2905.8850000000002</v>
      </c>
      <c r="S26" s="9">
        <f>[20]المبيعات!$P$13</f>
        <v>3180</v>
      </c>
      <c r="T26" s="12">
        <f t="shared" si="3"/>
        <v>274.11499999999978</v>
      </c>
      <c r="V26"/>
    </row>
    <row r="27" spans="1:22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الصباحي'!$F$14*1000</f>
        <v>0</v>
      </c>
      <c r="E27" s="3">
        <f>[21]المبيعات!$C$13</f>
        <v>11452</v>
      </c>
      <c r="F27" s="3">
        <f t="shared" si="10"/>
        <v>62986</v>
      </c>
      <c r="G27" s="3">
        <f t="shared" si="4"/>
        <v>2863</v>
      </c>
      <c r="H27" s="3">
        <f>'[21]التمام الصباحي'!$L$14*1000</f>
        <v>34000</v>
      </c>
      <c r="I27" s="3">
        <f>[21]المبيعات!$F$13</f>
        <v>27638</v>
      </c>
      <c r="J27" s="3">
        <f t="shared" si="11"/>
        <v>186556.5</v>
      </c>
      <c r="K27" s="3">
        <f t="shared" si="5"/>
        <v>9120.5400000000009</v>
      </c>
      <c r="L27" s="3">
        <f>'[21]التمام الصباحي'!$X$14*1000</f>
        <v>17000</v>
      </c>
      <c r="M27" s="3">
        <f>[21]المبيعات!$L$13</f>
        <v>23767</v>
      </c>
      <c r="N27" s="3">
        <f t="shared" si="12"/>
        <v>130718.5</v>
      </c>
      <c r="O27" s="3">
        <f t="shared" si="6"/>
        <v>6179.42</v>
      </c>
      <c r="P27" s="8">
        <f t="shared" si="7"/>
        <v>380261</v>
      </c>
      <c r="Q27" s="8">
        <f t="shared" si="8"/>
        <v>18162.96</v>
      </c>
      <c r="R27" s="3">
        <f t="shared" si="9"/>
        <v>3802.61</v>
      </c>
      <c r="S27" s="9">
        <f>[21]المبيعات!$P$13</f>
        <v>4150</v>
      </c>
      <c r="T27" s="12">
        <f t="shared" si="3"/>
        <v>347.38999999999987</v>
      </c>
      <c r="V27"/>
    </row>
    <row r="28" spans="1:22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الصباحي'!$F$14*1000</f>
        <v>0</v>
      </c>
      <c r="E28" s="3">
        <f>[22]المبيعات!$C$13</f>
        <v>5145</v>
      </c>
      <c r="F28" s="3">
        <f t="shared" si="10"/>
        <v>28297.5</v>
      </c>
      <c r="G28" s="3">
        <f t="shared" si="4"/>
        <v>1286.25</v>
      </c>
      <c r="H28" s="3">
        <f>'[22]التمام الصباحي'!$L$14*1000</f>
        <v>34000</v>
      </c>
      <c r="I28" s="3">
        <f>[22]المبيعات!$F$13</f>
        <v>18034</v>
      </c>
      <c r="J28" s="3">
        <f t="shared" si="11"/>
        <v>121729.5</v>
      </c>
      <c r="K28" s="3">
        <f t="shared" si="5"/>
        <v>5951.22</v>
      </c>
      <c r="L28" s="3">
        <f>'[22]التمام الصباحي'!$X$14*1000</f>
        <v>34000</v>
      </c>
      <c r="M28" s="3">
        <f>[22]المبيعات!$L$13</f>
        <v>12954</v>
      </c>
      <c r="N28" s="3">
        <f t="shared" si="12"/>
        <v>71247</v>
      </c>
      <c r="O28" s="3">
        <f t="shared" si="6"/>
        <v>3368.04</v>
      </c>
      <c r="P28" s="8">
        <f t="shared" si="7"/>
        <v>221274</v>
      </c>
      <c r="Q28" s="8">
        <f t="shared" si="8"/>
        <v>10605.51</v>
      </c>
      <c r="R28" s="3">
        <f t="shared" si="9"/>
        <v>2212.7399999999998</v>
      </c>
      <c r="S28" s="9">
        <f>[22]المبيعات!$P$13</f>
        <v>2400</v>
      </c>
      <c r="T28" s="12">
        <f t="shared" si="3"/>
        <v>187.26000000000022</v>
      </c>
      <c r="V28"/>
    </row>
    <row r="29" spans="1:22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الصباحي'!$F$14*1000</f>
        <v>0</v>
      </c>
      <c r="E29" s="3">
        <f>[23]المبيعات!$C$13</f>
        <v>6713</v>
      </c>
      <c r="F29" s="3">
        <f t="shared" si="10"/>
        <v>36921.5</v>
      </c>
      <c r="G29" s="3">
        <f t="shared" si="4"/>
        <v>1678.25</v>
      </c>
      <c r="H29" s="3">
        <f>'[23]التمام الصباحي'!$L$14*1000</f>
        <v>17000</v>
      </c>
      <c r="I29" s="3">
        <f>[23]المبيعات!$F$13</f>
        <v>15143</v>
      </c>
      <c r="J29" s="3">
        <f t="shared" si="11"/>
        <v>102215.25</v>
      </c>
      <c r="K29" s="3">
        <f t="shared" si="5"/>
        <v>4997.1900000000005</v>
      </c>
      <c r="L29" s="3">
        <f>'[23]التمام الصباحي'!$X$14*1000</f>
        <v>17000</v>
      </c>
      <c r="M29" s="3">
        <f>[23]المبيعات!$L$13</f>
        <v>17904</v>
      </c>
      <c r="N29" s="3">
        <f t="shared" si="12"/>
        <v>98472</v>
      </c>
      <c r="O29" s="3">
        <f t="shared" si="6"/>
        <v>4655.04</v>
      </c>
      <c r="P29" s="8">
        <f t="shared" si="7"/>
        <v>237608.75</v>
      </c>
      <c r="Q29" s="8">
        <f t="shared" si="8"/>
        <v>11330.48</v>
      </c>
      <c r="R29" s="3">
        <f t="shared" si="9"/>
        <v>2376.0875000000001</v>
      </c>
      <c r="S29" s="9">
        <f>[23]المبيعات!$P$13</f>
        <v>2700</v>
      </c>
      <c r="T29" s="12">
        <f t="shared" si="3"/>
        <v>323.91249999999991</v>
      </c>
      <c r="V29"/>
    </row>
    <row r="30" spans="1:22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الصباحي'!$F$14*1000</f>
        <v>17000</v>
      </c>
      <c r="E30" s="3">
        <f>[24]المبيعات!$C$13</f>
        <v>5472</v>
      </c>
      <c r="F30" s="3">
        <f t="shared" si="10"/>
        <v>30096</v>
      </c>
      <c r="G30" s="3">
        <f t="shared" si="4"/>
        <v>1368</v>
      </c>
      <c r="H30" s="3">
        <f>'[24]التمام الصباحي'!$L$14*1000</f>
        <v>0</v>
      </c>
      <c r="I30" s="3">
        <f>[24]المبيعات!$F$13</f>
        <v>14198</v>
      </c>
      <c r="J30" s="3">
        <f t="shared" si="11"/>
        <v>95836.5</v>
      </c>
      <c r="K30" s="3">
        <f t="shared" si="5"/>
        <v>4685.34</v>
      </c>
      <c r="L30" s="3">
        <f>'[24]التمام الصباحي'!$X$14*1000</f>
        <v>0</v>
      </c>
      <c r="M30" s="3">
        <f>[24]المبيعات!$L$13</f>
        <v>18303</v>
      </c>
      <c r="N30" s="3">
        <f t="shared" si="12"/>
        <v>100666.5</v>
      </c>
      <c r="O30" s="3">
        <f t="shared" si="6"/>
        <v>4758.78</v>
      </c>
      <c r="P30" s="8">
        <f t="shared" si="7"/>
        <v>226599</v>
      </c>
      <c r="Q30" s="8">
        <f t="shared" si="8"/>
        <v>10812.119999999999</v>
      </c>
      <c r="R30" s="3">
        <f t="shared" si="9"/>
        <v>2265.9899999999998</v>
      </c>
      <c r="S30" s="9">
        <f>[24]المبيعات!$P$13</f>
        <v>2500</v>
      </c>
      <c r="T30" s="12">
        <f t="shared" si="3"/>
        <v>234.01000000000022</v>
      </c>
      <c r="V30"/>
    </row>
    <row r="31" spans="1:22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الصباحي'!$F$14*1000</f>
        <v>0</v>
      </c>
      <c r="E31" s="3">
        <f>[25]المبيعات!$C$13</f>
        <v>6297</v>
      </c>
      <c r="F31" s="3">
        <f t="shared" si="10"/>
        <v>34633.5</v>
      </c>
      <c r="G31" s="3">
        <f t="shared" si="4"/>
        <v>1574.25</v>
      </c>
      <c r="H31" s="3">
        <f>'[25]التمام الصباحي'!$L$14*1000</f>
        <v>17000</v>
      </c>
      <c r="I31" s="3">
        <f>[25]المبيعات!$F$13</f>
        <v>16409</v>
      </c>
      <c r="J31" s="3">
        <f t="shared" si="11"/>
        <v>110760.75</v>
      </c>
      <c r="K31" s="3">
        <f t="shared" si="5"/>
        <v>5414.97</v>
      </c>
      <c r="L31" s="3">
        <f>'[25]التمام الصباحي'!$X$14*1000</f>
        <v>34000</v>
      </c>
      <c r="M31" s="3">
        <f>[25]المبيعات!$L$13</f>
        <v>20733</v>
      </c>
      <c r="N31" s="3">
        <f t="shared" si="12"/>
        <v>114031.5</v>
      </c>
      <c r="O31" s="3">
        <f t="shared" si="6"/>
        <v>5390.58</v>
      </c>
      <c r="P31" s="8">
        <f t="shared" si="7"/>
        <v>259425.75</v>
      </c>
      <c r="Q31" s="8">
        <f t="shared" si="8"/>
        <v>12379.8</v>
      </c>
      <c r="R31" s="3">
        <f t="shared" si="9"/>
        <v>2594.2575000000002</v>
      </c>
      <c r="S31" s="9">
        <f>[25]المبيعات!$P$13</f>
        <v>3000</v>
      </c>
      <c r="T31" s="12">
        <f t="shared" si="3"/>
        <v>405.74249999999984</v>
      </c>
      <c r="V31"/>
    </row>
    <row r="32" spans="1:22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الصباحي'!$F$14*1000</f>
        <v>0</v>
      </c>
      <c r="E32" s="3">
        <f>[26]المبيعات!$C$13</f>
        <v>6329</v>
      </c>
      <c r="F32" s="3">
        <f t="shared" si="10"/>
        <v>34809.5</v>
      </c>
      <c r="G32" s="3">
        <f t="shared" si="4"/>
        <v>1582.25</v>
      </c>
      <c r="H32" s="3">
        <f>'[26]التمام الصباحي'!$L$14*1000</f>
        <v>0</v>
      </c>
      <c r="I32" s="3">
        <f>[26]المبيعات!$F$13</f>
        <v>16891</v>
      </c>
      <c r="J32" s="3">
        <f t="shared" si="11"/>
        <v>114014.25</v>
      </c>
      <c r="K32" s="3">
        <f t="shared" si="5"/>
        <v>5574.0300000000007</v>
      </c>
      <c r="L32" s="3">
        <f>'[26]التمام الصباحي'!$X$14*1000</f>
        <v>0</v>
      </c>
      <c r="M32" s="3">
        <f>[26]المبيعات!$L$13</f>
        <v>22599</v>
      </c>
      <c r="N32" s="3">
        <f t="shared" si="12"/>
        <v>124294.5</v>
      </c>
      <c r="O32" s="3">
        <f t="shared" si="6"/>
        <v>5875.74</v>
      </c>
      <c r="P32" s="8">
        <f t="shared" si="7"/>
        <v>273118.25</v>
      </c>
      <c r="Q32" s="8">
        <f t="shared" si="8"/>
        <v>13032.02</v>
      </c>
      <c r="R32" s="3">
        <f t="shared" si="9"/>
        <v>2731.1824999999999</v>
      </c>
      <c r="S32" s="9">
        <f>[26]المبيعات!$P$13</f>
        <v>3100</v>
      </c>
      <c r="T32" s="12">
        <f t="shared" si="3"/>
        <v>368.81750000000011</v>
      </c>
      <c r="V32"/>
    </row>
    <row r="33" spans="1:22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الصباحي'!$F$14*1000</f>
        <v>17000</v>
      </c>
      <c r="E33" s="3">
        <f>[27]المبيعات!$C$13</f>
        <v>5452</v>
      </c>
      <c r="F33" s="3">
        <f t="shared" si="10"/>
        <v>29986</v>
      </c>
      <c r="G33" s="3">
        <f t="shared" si="4"/>
        <v>1363</v>
      </c>
      <c r="H33" s="3">
        <f>'[27]التمام الصباحي'!$L$14*1000</f>
        <v>34000</v>
      </c>
      <c r="I33" s="3">
        <f>[27]المبيعات!$F$13</f>
        <v>17543</v>
      </c>
      <c r="J33" s="3">
        <f t="shared" si="11"/>
        <v>118415.25</v>
      </c>
      <c r="K33" s="3">
        <f t="shared" si="5"/>
        <v>5789.1900000000005</v>
      </c>
      <c r="L33" s="3">
        <f>'[27]التمام الصباحي'!$X$14*1000</f>
        <v>17000</v>
      </c>
      <c r="M33" s="3">
        <f>[27]المبيعات!$L$13</f>
        <v>17280</v>
      </c>
      <c r="N33" s="3">
        <f t="shared" si="12"/>
        <v>95040</v>
      </c>
      <c r="O33" s="3">
        <f t="shared" si="6"/>
        <v>4492.8</v>
      </c>
      <c r="P33" s="8">
        <f t="shared" si="7"/>
        <v>243441.25</v>
      </c>
      <c r="Q33" s="8">
        <f t="shared" si="8"/>
        <v>11644.990000000002</v>
      </c>
      <c r="R33" s="3">
        <f t="shared" si="9"/>
        <v>2434.4124999999999</v>
      </c>
      <c r="S33" s="9">
        <f>[27]المبيعات!$P$13</f>
        <v>2780</v>
      </c>
      <c r="T33" s="12">
        <f t="shared" si="3"/>
        <v>345.58750000000009</v>
      </c>
      <c r="V33"/>
    </row>
    <row r="34" spans="1:22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الصباحي'!$F$14*1000</f>
        <v>0</v>
      </c>
      <c r="E34" s="3">
        <f>[28]المبيعات!$C$13</f>
        <v>7935</v>
      </c>
      <c r="F34" s="3">
        <f t="shared" si="10"/>
        <v>43642.5</v>
      </c>
      <c r="G34" s="3">
        <f t="shared" si="4"/>
        <v>1983.75</v>
      </c>
      <c r="H34" s="3">
        <f>'[28]التمام الصباحي'!$L$14*1000</f>
        <v>34000</v>
      </c>
      <c r="I34" s="3">
        <f>[28]المبيعات!$F$13</f>
        <v>25038</v>
      </c>
      <c r="J34" s="3">
        <f t="shared" si="11"/>
        <v>169006.5</v>
      </c>
      <c r="K34" s="3">
        <f t="shared" si="5"/>
        <v>8262.5400000000009</v>
      </c>
      <c r="L34" s="3">
        <f>'[28]التمام الصباحي'!$X$14*1000</f>
        <v>34000</v>
      </c>
      <c r="M34" s="3">
        <f>[28]المبيعات!$L$13</f>
        <v>20264</v>
      </c>
      <c r="N34" s="3">
        <f t="shared" si="12"/>
        <v>111452</v>
      </c>
      <c r="O34" s="3">
        <f t="shared" si="6"/>
        <v>5268.64</v>
      </c>
      <c r="P34" s="8">
        <f t="shared" si="7"/>
        <v>324101</v>
      </c>
      <c r="Q34" s="8">
        <f t="shared" si="8"/>
        <v>15514.93</v>
      </c>
      <c r="R34" s="3">
        <f t="shared" si="9"/>
        <v>3241.01</v>
      </c>
      <c r="S34" s="9">
        <f>[28]المبيعات!$P$13</f>
        <v>3680</v>
      </c>
      <c r="T34" s="12">
        <f t="shared" si="3"/>
        <v>438.98999999999978</v>
      </c>
      <c r="V34"/>
    </row>
    <row r="35" spans="1:22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الصباحي'!$F$14*1000</f>
        <v>17000</v>
      </c>
      <c r="E35" s="3">
        <f>[29]المبيعات!$C$13</f>
        <v>4928</v>
      </c>
      <c r="F35" s="3">
        <f t="shared" si="10"/>
        <v>27104</v>
      </c>
      <c r="G35" s="3">
        <f t="shared" si="4"/>
        <v>1232</v>
      </c>
      <c r="H35" s="3">
        <f>'[29]التمام الصباحي'!$L$14*1000</f>
        <v>17000</v>
      </c>
      <c r="I35" s="3">
        <f>[29]المبيعات!$F$13</f>
        <v>14658</v>
      </c>
      <c r="J35" s="3">
        <f t="shared" si="11"/>
        <v>98941.5</v>
      </c>
      <c r="K35" s="3">
        <f t="shared" si="5"/>
        <v>4837.1400000000003</v>
      </c>
      <c r="L35" s="3">
        <f>'[29]التمام الصباحي'!$X$14*1000</f>
        <v>17000</v>
      </c>
      <c r="M35" s="3">
        <f>[29]المبيعات!$L$13</f>
        <v>12448</v>
      </c>
      <c r="N35" s="3">
        <f t="shared" si="12"/>
        <v>68464</v>
      </c>
      <c r="O35" s="3">
        <f t="shared" si="6"/>
        <v>3236.48</v>
      </c>
      <c r="P35" s="8">
        <f t="shared" si="7"/>
        <v>194509.5</v>
      </c>
      <c r="Q35" s="8">
        <f t="shared" si="8"/>
        <v>9305.6200000000008</v>
      </c>
      <c r="R35" s="3">
        <f t="shared" si="9"/>
        <v>1945.095</v>
      </c>
      <c r="S35" s="9">
        <f>[29]المبيعات!$P$13</f>
        <v>2200</v>
      </c>
      <c r="T35" s="12">
        <f t="shared" si="3"/>
        <v>254.90499999999997</v>
      </c>
      <c r="V35"/>
    </row>
    <row r="36" spans="1:22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الصباحي'!$F$14*1000</f>
        <v>0</v>
      </c>
      <c r="E36" s="3">
        <f>[30]المبيعات!$C$13</f>
        <v>6315</v>
      </c>
      <c r="F36" s="3">
        <f t="shared" si="10"/>
        <v>34732.5</v>
      </c>
      <c r="G36" s="3">
        <f t="shared" si="4"/>
        <v>1578.75</v>
      </c>
      <c r="H36" s="3">
        <f>'[30]التمام الصباحي'!$L$14*1000</f>
        <v>17000</v>
      </c>
      <c r="I36" s="3">
        <f>[30]المبيعات!$F$13</f>
        <v>14958</v>
      </c>
      <c r="J36" s="3">
        <f t="shared" si="11"/>
        <v>100966.5</v>
      </c>
      <c r="K36" s="3">
        <f t="shared" si="5"/>
        <v>4936.1400000000003</v>
      </c>
      <c r="L36" s="3">
        <f>'[30]التمام الصباحي'!$X$14*1000</f>
        <v>34000</v>
      </c>
      <c r="M36" s="3">
        <f>[30]المبيعات!$L$13</f>
        <v>21203</v>
      </c>
      <c r="N36" s="3">
        <f t="shared" si="12"/>
        <v>116616.5</v>
      </c>
      <c r="O36" s="3">
        <f t="shared" si="6"/>
        <v>5512.78</v>
      </c>
      <c r="P36" s="8">
        <f t="shared" si="7"/>
        <v>252315.5</v>
      </c>
      <c r="Q36" s="8">
        <f t="shared" si="8"/>
        <v>12027.67</v>
      </c>
      <c r="R36" s="3">
        <f t="shared" si="9"/>
        <v>2523.1550000000002</v>
      </c>
      <c r="S36" s="9">
        <f>[30]المبيعات!$P$13</f>
        <v>2900</v>
      </c>
      <c r="T36" s="12">
        <f t="shared" si="3"/>
        <v>376.8449999999998</v>
      </c>
      <c r="V36"/>
    </row>
    <row r="37" spans="1:22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الصباحي'!$F$14*1000</f>
        <v>17000</v>
      </c>
      <c r="E37" s="3">
        <f>[31]المبيعات!$C$13</f>
        <v>4597</v>
      </c>
      <c r="F37" s="3">
        <f t="shared" si="10"/>
        <v>25283.5</v>
      </c>
      <c r="G37" s="3">
        <f t="shared" si="4"/>
        <v>1149.25</v>
      </c>
      <c r="H37" s="3">
        <f>'[31]التمام الصباحي'!$L$14*1000</f>
        <v>17000</v>
      </c>
      <c r="I37" s="3">
        <f>[31]المبيعات!$F$13</f>
        <v>12186</v>
      </c>
      <c r="J37" s="3">
        <f t="shared" si="11"/>
        <v>82255.5</v>
      </c>
      <c r="K37" s="3">
        <f t="shared" si="5"/>
        <v>4021.38</v>
      </c>
      <c r="L37" s="3">
        <f>'[31]التمام الصباحي'!$X$14*1000</f>
        <v>0</v>
      </c>
      <c r="M37" s="3">
        <f>[31]المبيعات!$L$13</f>
        <v>13039</v>
      </c>
      <c r="N37" s="3">
        <f t="shared" si="12"/>
        <v>71714.5</v>
      </c>
      <c r="O37" s="3">
        <f t="shared" si="6"/>
        <v>3390.1400000000003</v>
      </c>
      <c r="P37" s="8">
        <f t="shared" si="7"/>
        <v>179253.5</v>
      </c>
      <c r="Q37" s="8">
        <f t="shared" si="8"/>
        <v>8560.77</v>
      </c>
      <c r="R37" s="3">
        <f t="shared" si="9"/>
        <v>1792.5350000000001</v>
      </c>
      <c r="S37" s="32">
        <f>[31]المبيعات!$P$13</f>
        <v>2050</v>
      </c>
      <c r="T37" s="12">
        <f t="shared" si="3"/>
        <v>257.46499999999992</v>
      </c>
      <c r="V37"/>
    </row>
    <row r="38" spans="1:22" ht="15.75" thickBot="1" x14ac:dyDescent="0.25">
      <c r="A38" s="5">
        <v>31</v>
      </c>
      <c r="B38" s="6"/>
      <c r="C38" s="6" t="s">
        <v>18</v>
      </c>
      <c r="D38" s="3"/>
      <c r="E38" s="3">
        <f>[32]المبيعات!$C$13</f>
        <v>0</v>
      </c>
      <c r="F38" s="3">
        <f t="shared" si="10"/>
        <v>0</v>
      </c>
      <c r="G38" s="3">
        <f t="shared" si="4"/>
        <v>0</v>
      </c>
      <c r="H38" s="3">
        <f>'[32]التمام الصباحي'!$L$14*1000</f>
        <v>0</v>
      </c>
      <c r="I38" s="3">
        <f>[32]المبيعات!$F$13</f>
        <v>0</v>
      </c>
      <c r="J38" s="3">
        <f t="shared" si="11"/>
        <v>0</v>
      </c>
      <c r="K38" s="3">
        <f t="shared" si="5"/>
        <v>0</v>
      </c>
      <c r="L38" s="3">
        <f>'[32]التمام الصباحي'!$X$14*1000</f>
        <v>0</v>
      </c>
      <c r="M38" s="3">
        <f>[32]المبيعات!$L$13</f>
        <v>0</v>
      </c>
      <c r="N38" s="3">
        <f t="shared" si="12"/>
        <v>0</v>
      </c>
      <c r="O38" s="3">
        <f t="shared" si="6"/>
        <v>0</v>
      </c>
      <c r="P38" s="8">
        <f t="shared" si="7"/>
        <v>0</v>
      </c>
      <c r="Q38" s="8">
        <f t="shared" si="8"/>
        <v>0</v>
      </c>
      <c r="R38" s="3">
        <f t="shared" si="9"/>
        <v>0</v>
      </c>
      <c r="S38" s="9">
        <f>[32]المبيعات!$P$13</f>
        <v>0</v>
      </c>
      <c r="T38" s="12">
        <f t="shared" si="3"/>
        <v>0</v>
      </c>
      <c r="V38"/>
    </row>
    <row r="39" spans="1:22" ht="15.75" thickBot="1" x14ac:dyDescent="0.25">
      <c r="A39" s="99" t="s">
        <v>19</v>
      </c>
      <c r="B39" s="99"/>
      <c r="C39" s="99"/>
      <c r="D39" s="4">
        <f>SUM(D8:D38)</f>
        <v>204000</v>
      </c>
      <c r="E39" s="4">
        <f t="shared" ref="E39:T39" si="13">SUM(E8:E38)</f>
        <v>206790</v>
      </c>
      <c r="F39" s="4">
        <f t="shared" si="13"/>
        <v>1137345</v>
      </c>
      <c r="G39" s="4">
        <f t="shared" si="13"/>
        <v>51697.5</v>
      </c>
      <c r="H39" s="4">
        <f t="shared" si="13"/>
        <v>561000</v>
      </c>
      <c r="I39" s="4">
        <f t="shared" si="13"/>
        <v>563516</v>
      </c>
      <c r="J39" s="4">
        <f t="shared" si="13"/>
        <v>3803733</v>
      </c>
      <c r="K39" s="4">
        <f t="shared" si="13"/>
        <v>185960.28000000003</v>
      </c>
      <c r="L39" s="4">
        <f t="shared" si="13"/>
        <v>561000</v>
      </c>
      <c r="M39" s="4">
        <f t="shared" si="13"/>
        <v>565969</v>
      </c>
      <c r="N39" s="4">
        <f t="shared" si="13"/>
        <v>3112829.5</v>
      </c>
      <c r="O39" s="4">
        <f t="shared" si="13"/>
        <v>147151.94</v>
      </c>
      <c r="P39" s="4">
        <f t="shared" si="13"/>
        <v>8053907.5</v>
      </c>
      <c r="Q39" s="4">
        <f t="shared" si="13"/>
        <v>384809.72000000003</v>
      </c>
      <c r="R39" s="4">
        <f t="shared" si="13"/>
        <v>80539.075000000012</v>
      </c>
      <c r="S39" s="4">
        <f t="shared" si="13"/>
        <v>88150</v>
      </c>
      <c r="T39" s="4">
        <f t="shared" si="13"/>
        <v>7610.9250000000011</v>
      </c>
      <c r="V39"/>
    </row>
    <row r="40" spans="1:22" ht="15" thickBot="1" x14ac:dyDescent="0.25">
      <c r="T40" s="11"/>
      <c r="V40"/>
    </row>
    <row r="41" spans="1:22" ht="15.75" thickBot="1" x14ac:dyDescent="0.3">
      <c r="A41" s="104" t="s">
        <v>43</v>
      </c>
      <c r="B41" s="104"/>
      <c r="C41" s="104"/>
      <c r="D41" s="15">
        <f t="shared" ref="D41:T41" si="14">D8+D9+D10+D11+D12+D13+D14</f>
        <v>34000</v>
      </c>
      <c r="E41" s="15">
        <f t="shared" si="14"/>
        <v>51186</v>
      </c>
      <c r="F41" s="15">
        <f t="shared" si="14"/>
        <v>281523</v>
      </c>
      <c r="G41" s="15">
        <f t="shared" si="14"/>
        <v>12796.5</v>
      </c>
      <c r="H41" s="15">
        <f t="shared" si="14"/>
        <v>136000</v>
      </c>
      <c r="I41" s="15">
        <f t="shared" si="14"/>
        <v>145345</v>
      </c>
      <c r="J41" s="15">
        <f t="shared" si="14"/>
        <v>981078.75</v>
      </c>
      <c r="K41" s="15">
        <f t="shared" si="14"/>
        <v>47963.850000000006</v>
      </c>
      <c r="L41" s="15">
        <f t="shared" si="14"/>
        <v>136000</v>
      </c>
      <c r="M41" s="15">
        <f t="shared" si="14"/>
        <v>135346</v>
      </c>
      <c r="N41" s="15">
        <f t="shared" si="14"/>
        <v>744403</v>
      </c>
      <c r="O41" s="15">
        <f t="shared" si="14"/>
        <v>35189.96</v>
      </c>
      <c r="P41" s="15">
        <f t="shared" si="14"/>
        <v>2007004.75</v>
      </c>
      <c r="Q41" s="15">
        <f t="shared" si="14"/>
        <v>95950.310000000012</v>
      </c>
      <c r="R41" s="15">
        <f t="shared" si="14"/>
        <v>20070.047500000001</v>
      </c>
      <c r="S41" s="15">
        <f t="shared" si="14"/>
        <v>21650</v>
      </c>
      <c r="T41" s="15">
        <f t="shared" si="14"/>
        <v>1579.9524999999999</v>
      </c>
      <c r="V41"/>
    </row>
    <row r="42" spans="1:22" ht="15.75" thickBot="1" x14ac:dyDescent="0.3">
      <c r="A42" s="104" t="s">
        <v>44</v>
      </c>
      <c r="B42" s="104"/>
      <c r="C42" s="104"/>
      <c r="D42" s="15">
        <f t="shared" ref="D42:T42" si="15">D15+D16+D17+D18+D19+D20+D21+D22</f>
        <v>51000</v>
      </c>
      <c r="E42" s="15">
        <f t="shared" si="15"/>
        <v>57662</v>
      </c>
      <c r="F42" s="15">
        <f t="shared" si="15"/>
        <v>317141</v>
      </c>
      <c r="G42" s="15">
        <f t="shared" si="15"/>
        <v>14415.5</v>
      </c>
      <c r="H42" s="15">
        <f t="shared" si="15"/>
        <v>153000</v>
      </c>
      <c r="I42" s="15">
        <f t="shared" si="15"/>
        <v>156101</v>
      </c>
      <c r="J42" s="15">
        <f t="shared" si="15"/>
        <v>1053681.75</v>
      </c>
      <c r="K42" s="15">
        <f t="shared" si="15"/>
        <v>51513.33</v>
      </c>
      <c r="L42" s="15">
        <f t="shared" si="15"/>
        <v>136000</v>
      </c>
      <c r="M42" s="15">
        <f t="shared" si="15"/>
        <v>151894</v>
      </c>
      <c r="N42" s="15">
        <f t="shared" si="15"/>
        <v>835417</v>
      </c>
      <c r="O42" s="15">
        <f t="shared" si="15"/>
        <v>39492.44</v>
      </c>
      <c r="P42" s="15">
        <f t="shared" si="15"/>
        <v>2206239.75</v>
      </c>
      <c r="Q42" s="15">
        <f t="shared" si="15"/>
        <v>105421.27000000002</v>
      </c>
      <c r="R42" s="15">
        <f t="shared" si="15"/>
        <v>22062.397499999999</v>
      </c>
      <c r="S42" s="15">
        <f t="shared" si="15"/>
        <v>23810</v>
      </c>
      <c r="T42" s="15">
        <f t="shared" si="15"/>
        <v>1747.6025000000004</v>
      </c>
      <c r="V42"/>
    </row>
    <row r="43" spans="1:22" ht="15.75" thickBot="1" x14ac:dyDescent="0.3">
      <c r="A43" s="104" t="s">
        <v>45</v>
      </c>
      <c r="B43" s="104"/>
      <c r="C43" s="104"/>
      <c r="D43" s="15">
        <f t="shared" ref="D43:T43" si="16">D23+D24+D25+D26+D27+D28+D29+D30</f>
        <v>68000</v>
      </c>
      <c r="E43" s="15">
        <f t="shared" si="16"/>
        <v>56089</v>
      </c>
      <c r="F43" s="15">
        <f t="shared" si="16"/>
        <v>308489.5</v>
      </c>
      <c r="G43" s="15">
        <f t="shared" si="16"/>
        <v>14022.25</v>
      </c>
      <c r="H43" s="15">
        <f t="shared" si="16"/>
        <v>136000</v>
      </c>
      <c r="I43" s="15">
        <f t="shared" si="16"/>
        <v>144387</v>
      </c>
      <c r="J43" s="15">
        <f t="shared" si="16"/>
        <v>974612.25</v>
      </c>
      <c r="K43" s="15">
        <f t="shared" si="16"/>
        <v>47647.710000000006</v>
      </c>
      <c r="L43" s="15">
        <f t="shared" si="16"/>
        <v>153000</v>
      </c>
      <c r="M43" s="15">
        <f t="shared" si="16"/>
        <v>151163</v>
      </c>
      <c r="N43" s="15">
        <f t="shared" si="16"/>
        <v>831396.5</v>
      </c>
      <c r="O43" s="15">
        <f t="shared" si="16"/>
        <v>39302.380000000005</v>
      </c>
      <c r="P43" s="15">
        <f t="shared" si="16"/>
        <v>2114498.25</v>
      </c>
      <c r="Q43" s="15">
        <f t="shared" si="16"/>
        <v>100972.34</v>
      </c>
      <c r="R43" s="15">
        <f t="shared" si="16"/>
        <v>21144.982499999998</v>
      </c>
      <c r="S43" s="15">
        <f t="shared" si="16"/>
        <v>22980</v>
      </c>
      <c r="T43" s="15">
        <f t="shared" si="16"/>
        <v>1835.0175000000004</v>
      </c>
      <c r="V43"/>
    </row>
    <row r="44" spans="1:22" ht="15.75" thickBot="1" x14ac:dyDescent="0.3">
      <c r="A44" s="104" t="s">
        <v>46</v>
      </c>
      <c r="B44" s="104"/>
      <c r="C44" s="104"/>
      <c r="D44" s="15">
        <f>D31+D32+D33+D34+D35+D36+D37</f>
        <v>51000</v>
      </c>
      <c r="E44" s="15">
        <f t="shared" ref="E44:T44" si="17">E31+E32+E33+E34+E35+E36+E37</f>
        <v>41853</v>
      </c>
      <c r="F44" s="15">
        <f t="shared" si="17"/>
        <v>230191.5</v>
      </c>
      <c r="G44" s="15">
        <f t="shared" si="17"/>
        <v>10463.25</v>
      </c>
      <c r="H44" s="15">
        <f t="shared" si="17"/>
        <v>136000</v>
      </c>
      <c r="I44" s="15">
        <f t="shared" si="17"/>
        <v>117683</v>
      </c>
      <c r="J44" s="15">
        <f t="shared" si="17"/>
        <v>794360.25</v>
      </c>
      <c r="K44" s="15">
        <f t="shared" si="17"/>
        <v>38835.39</v>
      </c>
      <c r="L44" s="15">
        <f t="shared" si="17"/>
        <v>136000</v>
      </c>
      <c r="M44" s="15">
        <f t="shared" si="17"/>
        <v>127566</v>
      </c>
      <c r="N44" s="15">
        <f t="shared" si="17"/>
        <v>701613</v>
      </c>
      <c r="O44" s="15">
        <f t="shared" si="17"/>
        <v>33167.159999999996</v>
      </c>
      <c r="P44" s="15">
        <f t="shared" si="17"/>
        <v>1726164.75</v>
      </c>
      <c r="Q44" s="15">
        <f t="shared" si="17"/>
        <v>82465.8</v>
      </c>
      <c r="R44" s="15">
        <f t="shared" si="17"/>
        <v>17261.647500000003</v>
      </c>
      <c r="S44" s="15">
        <f t="shared" si="17"/>
        <v>19710</v>
      </c>
      <c r="T44" s="15">
        <f t="shared" si="17"/>
        <v>2448.3525</v>
      </c>
      <c r="V44"/>
    </row>
    <row r="46" spans="1:22" x14ac:dyDescent="0.2">
      <c r="E46" s="31"/>
      <c r="I46" s="31"/>
      <c r="M46" s="31"/>
    </row>
    <row r="47" spans="1:22" ht="15" x14ac:dyDescent="0.25">
      <c r="E47" s="30"/>
      <c r="I47" s="30"/>
      <c r="M47" s="30"/>
    </row>
  </sheetData>
  <mergeCells count="16">
    <mergeCell ref="A41:C41"/>
    <mergeCell ref="A42:C42"/>
    <mergeCell ref="A43:C43"/>
    <mergeCell ref="A44:C44"/>
    <mergeCell ref="D6:G6"/>
    <mergeCell ref="H6:K6"/>
    <mergeCell ref="T6:T7"/>
    <mergeCell ref="A39:C39"/>
    <mergeCell ref="J3:K3"/>
    <mergeCell ref="A6:A7"/>
    <mergeCell ref="B6:B7"/>
    <mergeCell ref="C6:C7"/>
    <mergeCell ref="P6:P7"/>
    <mergeCell ref="Q6:Q7"/>
    <mergeCell ref="L6:O6"/>
    <mergeCell ref="R6:S6"/>
  </mergeCells>
  <conditionalFormatting sqref="T8:T38">
    <cfRule type="cellIs" dxfId="28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T47"/>
  <sheetViews>
    <sheetView rightToLeft="1" zoomScale="78" zoomScaleNormal="78" workbookViewId="0">
      <pane ySplit="7" topLeftCell="A10" activePane="bottomLeft" state="frozen"/>
      <selection pane="bottomLeft" activeCell="E38" sqref="E38"/>
    </sheetView>
  </sheetViews>
  <sheetFormatPr defaultRowHeight="14.25" x14ac:dyDescent="0.2"/>
  <cols>
    <col min="1" max="1" width="3.375" customWidth="1"/>
    <col min="2" max="2" width="13.25" customWidth="1"/>
    <col min="9" max="9" width="10.125" customWidth="1"/>
    <col min="10" max="10" width="10.625" customWidth="1"/>
    <col min="20" max="20" width="9" style="11"/>
  </cols>
  <sheetData>
    <row r="3" spans="1:20" ht="23.25" x14ac:dyDescent="0.35">
      <c r="I3" s="135" t="s">
        <v>52</v>
      </c>
      <c r="J3" s="135"/>
    </row>
    <row r="5" spans="1:20" ht="15" thickBot="1" x14ac:dyDescent="0.25"/>
    <row r="6" spans="1:20" ht="15.75" thickBot="1" x14ac:dyDescent="0.25">
      <c r="A6" s="97" t="s">
        <v>0</v>
      </c>
      <c r="B6" s="97" t="s">
        <v>1</v>
      </c>
      <c r="C6" s="97" t="s">
        <v>11</v>
      </c>
      <c r="D6" s="138" t="s">
        <v>2</v>
      </c>
      <c r="E6" s="139"/>
      <c r="F6" s="139"/>
      <c r="G6" s="140"/>
      <c r="H6" s="138" t="s">
        <v>3</v>
      </c>
      <c r="I6" s="139"/>
      <c r="J6" s="139"/>
      <c r="K6" s="140"/>
      <c r="L6" s="138" t="s">
        <v>4</v>
      </c>
      <c r="M6" s="139"/>
      <c r="N6" s="139"/>
      <c r="O6" s="140"/>
      <c r="P6" s="136" t="s">
        <v>40</v>
      </c>
      <c r="Q6" s="136" t="s">
        <v>41</v>
      </c>
      <c r="R6" s="133" t="s">
        <v>6</v>
      </c>
      <c r="S6" s="133"/>
      <c r="T6" s="134" t="s">
        <v>7</v>
      </c>
    </row>
    <row r="7" spans="1:20" ht="31.5" customHeight="1" thickBot="1" x14ac:dyDescent="0.25">
      <c r="A7" s="98"/>
      <c r="B7" s="98"/>
      <c r="C7" s="98"/>
      <c r="D7" s="37" t="s">
        <v>48</v>
      </c>
      <c r="E7" s="37" t="s">
        <v>49</v>
      </c>
      <c r="F7" s="37" t="s">
        <v>8</v>
      </c>
      <c r="G7" s="37" t="s">
        <v>9</v>
      </c>
      <c r="H7" s="37" t="s">
        <v>48</v>
      </c>
      <c r="I7" s="37" t="s">
        <v>49</v>
      </c>
      <c r="J7" s="37" t="s">
        <v>8</v>
      </c>
      <c r="K7" s="37" t="s">
        <v>9</v>
      </c>
      <c r="L7" s="37" t="s">
        <v>48</v>
      </c>
      <c r="M7" s="37" t="s">
        <v>49</v>
      </c>
      <c r="N7" s="37" t="s">
        <v>8</v>
      </c>
      <c r="O7" s="37" t="s">
        <v>9</v>
      </c>
      <c r="P7" s="137"/>
      <c r="Q7" s="137"/>
      <c r="R7" s="37" t="s">
        <v>10</v>
      </c>
      <c r="S7" s="37" t="s">
        <v>50</v>
      </c>
      <c r="T7" s="134"/>
    </row>
    <row r="8" spans="1:20" ht="15.75" thickBot="1" x14ac:dyDescent="0.25">
      <c r="A8" s="5">
        <v>1</v>
      </c>
      <c r="B8" s="6">
        <v>43709</v>
      </c>
      <c r="C8" s="6" t="s">
        <v>87</v>
      </c>
      <c r="D8" s="3">
        <f>'[2]التمام الصباحي'!$F$10*1000</f>
        <v>34000</v>
      </c>
      <c r="E8" s="2">
        <f>[2]المبيعات!$C$9</f>
        <v>5491</v>
      </c>
      <c r="F8" s="3">
        <f t="shared" ref="F8:F23" si="0">E8*5.5</f>
        <v>30200.5</v>
      </c>
      <c r="G8" s="3">
        <f>E8*0.25</f>
        <v>1372.75</v>
      </c>
      <c r="H8" s="3">
        <f>'[2]التمام الصباحي'!$L$10*1000</f>
        <v>17000</v>
      </c>
      <c r="I8" s="2">
        <f>[2]المبيعات!$F$9</f>
        <v>3195</v>
      </c>
      <c r="J8" s="3">
        <f t="shared" ref="J8:J23" si="1">I8*6.75</f>
        <v>21566.25</v>
      </c>
      <c r="K8" s="3">
        <f>I8*0.33</f>
        <v>1054.3500000000001</v>
      </c>
      <c r="L8" s="3">
        <f>'[2]التمام الصباحي'!$R$10*1000</f>
        <v>17000</v>
      </c>
      <c r="M8" s="2">
        <f>[2]المبيعات!$I$9</f>
        <v>550</v>
      </c>
      <c r="N8" s="3">
        <f t="shared" ref="N8:N23" si="2">M8*7.75</f>
        <v>4262.5</v>
      </c>
      <c r="O8" s="3">
        <f>M8*0.45</f>
        <v>247.5</v>
      </c>
      <c r="P8" s="8">
        <f t="shared" ref="P8:Q38" si="3">F8+J8+N8</f>
        <v>56029.25</v>
      </c>
      <c r="Q8" s="8">
        <f t="shared" si="3"/>
        <v>2674.6000000000004</v>
      </c>
      <c r="R8" s="3">
        <f>(F8+J8+N8)/100</f>
        <v>560.29250000000002</v>
      </c>
      <c r="S8" s="32">
        <f>'[2]أخذ التمام الصباحي'!$Q$9</f>
        <v>3250</v>
      </c>
      <c r="T8" s="12">
        <f>S8-R8</f>
        <v>2689.7075</v>
      </c>
    </row>
    <row r="9" spans="1:20" ht="15.75" thickBot="1" x14ac:dyDescent="0.25">
      <c r="A9" s="5">
        <v>2</v>
      </c>
      <c r="B9" s="6">
        <v>43710</v>
      </c>
      <c r="C9" s="6" t="s">
        <v>17</v>
      </c>
      <c r="D9" s="3">
        <f>'[3]التمام الصباحي'!$F$10*1000</f>
        <v>68000</v>
      </c>
      <c r="E9" s="2">
        <f>[3]المبيعات!$C$9</f>
        <v>38314</v>
      </c>
      <c r="F9" s="3">
        <f t="shared" si="0"/>
        <v>210727</v>
      </c>
      <c r="G9" s="3">
        <f t="shared" ref="G9:G38" si="4">E9*0.25</f>
        <v>9578.5</v>
      </c>
      <c r="H9" s="3">
        <f>'[3]التمام الصباحي'!$L$10*1000</f>
        <v>34000</v>
      </c>
      <c r="I9" s="2">
        <f>[3]المبيعات!$F$9</f>
        <v>21907</v>
      </c>
      <c r="J9" s="3">
        <f t="shared" si="1"/>
        <v>147872.25</v>
      </c>
      <c r="K9" s="3">
        <f t="shared" ref="K9:K38" si="5">I9*0.33</f>
        <v>7229.31</v>
      </c>
      <c r="L9" s="3">
        <f>'[3]التمام الصباحي'!$R$10*1000</f>
        <v>0</v>
      </c>
      <c r="M9" s="2" t="str">
        <f>[3]المبيعات!$I$9</f>
        <v xml:space="preserve">           </v>
      </c>
      <c r="N9" s="3" t="e">
        <f t="shared" si="2"/>
        <v>#VALUE!</v>
      </c>
      <c r="O9" s="3" t="e">
        <f t="shared" ref="O9:O38" si="6">M9*0.45</f>
        <v>#VALUE!</v>
      </c>
      <c r="P9" s="8" t="e">
        <f t="shared" si="3"/>
        <v>#VALUE!</v>
      </c>
      <c r="Q9" s="8" t="e">
        <f t="shared" si="3"/>
        <v>#VALUE!</v>
      </c>
      <c r="R9" s="3" t="e">
        <f t="shared" ref="R9:R38" si="7">(F9+J9+N9)/100</f>
        <v>#VALUE!</v>
      </c>
      <c r="S9" s="32">
        <f>'[3]أخذ التمام الصباحي'!$Q$9</f>
        <v>2390</v>
      </c>
      <c r="T9" s="12" t="e">
        <f t="shared" ref="T9:T38" si="8">S9-R9</f>
        <v>#VALUE!</v>
      </c>
    </row>
    <row r="10" spans="1:20" ht="15.75" thickBot="1" x14ac:dyDescent="0.25">
      <c r="A10" s="5">
        <v>3</v>
      </c>
      <c r="B10" s="6">
        <v>43711</v>
      </c>
      <c r="C10" s="6" t="s">
        <v>18</v>
      </c>
      <c r="D10" s="3">
        <f>'[4]التمام الصباحي'!$F$10*1000</f>
        <v>34000</v>
      </c>
      <c r="E10" s="2">
        <f>[4]المبيعات!$C$9</f>
        <v>41307</v>
      </c>
      <c r="F10" s="3">
        <f t="shared" si="0"/>
        <v>227188.5</v>
      </c>
      <c r="G10" s="3">
        <f t="shared" si="4"/>
        <v>10326.75</v>
      </c>
      <c r="H10" s="3">
        <f>'[4]التمام الصباحي'!$L$10*1000</f>
        <v>17000</v>
      </c>
      <c r="I10" s="2">
        <f>[4]المبيعات!$F$9</f>
        <v>22042</v>
      </c>
      <c r="J10" s="3">
        <f t="shared" si="1"/>
        <v>148783.5</v>
      </c>
      <c r="K10" s="3">
        <f t="shared" si="5"/>
        <v>7273.8600000000006</v>
      </c>
      <c r="L10" s="3">
        <f>'[4]التمام الصباحي'!$R$10*1000</f>
        <v>0</v>
      </c>
      <c r="M10" s="2">
        <f>[4]المبيعات!$I$9</f>
        <v>4407</v>
      </c>
      <c r="N10" s="3">
        <f t="shared" si="2"/>
        <v>34154.25</v>
      </c>
      <c r="O10" s="3">
        <f t="shared" si="6"/>
        <v>1983.15</v>
      </c>
      <c r="P10" s="8">
        <f t="shared" si="3"/>
        <v>410126.25</v>
      </c>
      <c r="Q10" s="8">
        <f t="shared" si="3"/>
        <v>19583.760000000002</v>
      </c>
      <c r="R10" s="3">
        <f t="shared" si="7"/>
        <v>4101.2624999999998</v>
      </c>
      <c r="S10" s="32">
        <f>'[4]أخذ التمام الصباحي'!$Q$9</f>
        <v>3110</v>
      </c>
      <c r="T10" s="12">
        <f t="shared" si="8"/>
        <v>-991.26249999999982</v>
      </c>
    </row>
    <row r="11" spans="1:20" ht="15.75" thickBot="1" x14ac:dyDescent="0.25">
      <c r="A11" s="5">
        <v>4</v>
      </c>
      <c r="B11" s="6">
        <v>43712</v>
      </c>
      <c r="C11" s="6" t="s">
        <v>12</v>
      </c>
      <c r="D11" s="3">
        <f>'[5]التمام الصباحي'!$F$10*1000</f>
        <v>34000</v>
      </c>
      <c r="E11" s="2">
        <f>[5]المبيعات!$C$9</f>
        <v>39560</v>
      </c>
      <c r="F11" s="3">
        <f t="shared" si="0"/>
        <v>217580</v>
      </c>
      <c r="G11" s="3">
        <f t="shared" si="4"/>
        <v>9890</v>
      </c>
      <c r="H11" s="3">
        <f>'[5]التمام الصباحي'!$L$10*1000</f>
        <v>17000</v>
      </c>
      <c r="I11" s="2">
        <f>[5]المبيعات!$F$9</f>
        <v>21055</v>
      </c>
      <c r="J11" s="3">
        <f t="shared" si="1"/>
        <v>142121.25</v>
      </c>
      <c r="K11" s="3">
        <f t="shared" si="5"/>
        <v>6948.1500000000005</v>
      </c>
      <c r="L11" s="3">
        <f>'[5]التمام الصباحي'!$R$10*1000</f>
        <v>0</v>
      </c>
      <c r="M11" s="2">
        <f>[5]المبيعات!$I$9</f>
        <v>3777</v>
      </c>
      <c r="N11" s="3">
        <f t="shared" si="2"/>
        <v>29271.75</v>
      </c>
      <c r="O11" s="3">
        <f t="shared" si="6"/>
        <v>1699.65</v>
      </c>
      <c r="P11" s="8">
        <f t="shared" si="3"/>
        <v>388973</v>
      </c>
      <c r="Q11" s="8">
        <f t="shared" si="3"/>
        <v>18537.800000000003</v>
      </c>
      <c r="R11" s="3">
        <f t="shared" si="7"/>
        <v>3889.73</v>
      </c>
      <c r="S11" s="32">
        <f>'[5]أخذ التمام الصباحي'!$Q$9</f>
        <v>3280</v>
      </c>
      <c r="T11" s="12">
        <f t="shared" si="8"/>
        <v>-609.73</v>
      </c>
    </row>
    <row r="12" spans="1:20" ht="15.75" thickBot="1" x14ac:dyDescent="0.25">
      <c r="A12" s="5">
        <v>5</v>
      </c>
      <c r="B12" s="6">
        <v>43713</v>
      </c>
      <c r="C12" s="6" t="s">
        <v>13</v>
      </c>
      <c r="D12" s="3">
        <f>'[6]التمام الصباحي'!$F$10*1000</f>
        <v>51000</v>
      </c>
      <c r="E12" s="2">
        <f>[6]المبيعات!$C$9</f>
        <v>41263</v>
      </c>
      <c r="F12" s="3">
        <f t="shared" si="0"/>
        <v>226946.5</v>
      </c>
      <c r="G12" s="3">
        <f t="shared" si="4"/>
        <v>10315.75</v>
      </c>
      <c r="H12" s="3">
        <f>'[6]التمام الصباحي'!$L$10*1000</f>
        <v>34000</v>
      </c>
      <c r="I12" s="2">
        <f>[6]المبيعات!$F$9</f>
        <v>22483</v>
      </c>
      <c r="J12" s="3">
        <f t="shared" si="1"/>
        <v>151760.25</v>
      </c>
      <c r="K12" s="3">
        <f t="shared" si="5"/>
        <v>7419.39</v>
      </c>
      <c r="L12" s="3">
        <f>'[6]التمام الصباحي'!$R$10*1000</f>
        <v>17000</v>
      </c>
      <c r="M12" s="2">
        <f>[6]المبيعات!$I$9</f>
        <v>4645</v>
      </c>
      <c r="N12" s="3">
        <f t="shared" si="2"/>
        <v>35998.75</v>
      </c>
      <c r="O12" s="3">
        <f t="shared" si="6"/>
        <v>2090.25</v>
      </c>
      <c r="P12" s="8">
        <f t="shared" si="3"/>
        <v>414705.5</v>
      </c>
      <c r="Q12" s="8">
        <f t="shared" si="3"/>
        <v>19825.39</v>
      </c>
      <c r="R12" s="3">
        <f t="shared" si="7"/>
        <v>4147.0550000000003</v>
      </c>
      <c r="S12" s="32">
        <f>'[6]أخذ التمام الصباحي'!$Q$9</f>
        <v>3980</v>
      </c>
      <c r="T12" s="12">
        <f t="shared" si="8"/>
        <v>-167.05500000000029</v>
      </c>
    </row>
    <row r="13" spans="1:20" ht="15.75" thickBot="1" x14ac:dyDescent="0.25">
      <c r="A13" s="5">
        <v>6</v>
      </c>
      <c r="B13" s="6">
        <v>43714</v>
      </c>
      <c r="C13" s="6" t="s">
        <v>14</v>
      </c>
      <c r="D13" s="3">
        <f>'[7]التمام الصباحي'!$F$10*1000</f>
        <v>17000</v>
      </c>
      <c r="E13" s="2">
        <f>[7]المبيعات!$C$9</f>
        <v>42204</v>
      </c>
      <c r="F13" s="3">
        <f t="shared" si="0"/>
        <v>232122</v>
      </c>
      <c r="G13" s="3">
        <f t="shared" si="4"/>
        <v>10551</v>
      </c>
      <c r="H13" s="3">
        <f>'[7]التمام الصباحي'!$L$10*1000</f>
        <v>17000</v>
      </c>
      <c r="I13" s="2">
        <f>[7]المبيعات!$F$9</f>
        <v>24179</v>
      </c>
      <c r="J13" s="3">
        <f t="shared" si="1"/>
        <v>163208.25</v>
      </c>
      <c r="K13" s="3">
        <f t="shared" si="5"/>
        <v>7979.0700000000006</v>
      </c>
      <c r="L13" s="3">
        <f>'[7]التمام الصباحي'!$R$10*1000</f>
        <v>0</v>
      </c>
      <c r="M13" s="2">
        <f>[7]المبيعات!$I$9</f>
        <v>5062</v>
      </c>
      <c r="N13" s="3">
        <f t="shared" si="2"/>
        <v>39230.5</v>
      </c>
      <c r="O13" s="3">
        <f t="shared" si="6"/>
        <v>2277.9</v>
      </c>
      <c r="P13" s="8">
        <f t="shared" si="3"/>
        <v>434560.75</v>
      </c>
      <c r="Q13" s="8">
        <f t="shared" si="3"/>
        <v>20807.97</v>
      </c>
      <c r="R13" s="3">
        <f t="shared" si="7"/>
        <v>4345.6075000000001</v>
      </c>
      <c r="S13" s="32">
        <f>'[7]أخذ التمام الصباحي'!$Q$9</f>
        <v>4400</v>
      </c>
      <c r="T13" s="12">
        <f t="shared" si="8"/>
        <v>54.392499999999927</v>
      </c>
    </row>
    <row r="14" spans="1:20" ht="15.75" thickBot="1" x14ac:dyDescent="0.25">
      <c r="A14" s="5">
        <v>7</v>
      </c>
      <c r="B14" s="6">
        <v>43715</v>
      </c>
      <c r="C14" s="6" t="s">
        <v>15</v>
      </c>
      <c r="D14" s="3">
        <f>'[8]التمام الصباحي'!$F$10*1000</f>
        <v>51000</v>
      </c>
      <c r="E14" s="2">
        <f>[8]المبيعات!$C$9</f>
        <v>37766</v>
      </c>
      <c r="F14" s="3">
        <f t="shared" si="0"/>
        <v>207713</v>
      </c>
      <c r="G14" s="3">
        <f t="shared" si="4"/>
        <v>9441.5</v>
      </c>
      <c r="H14" s="3">
        <f>'[8]التمام الصباحي'!$L$10*1000</f>
        <v>34000</v>
      </c>
      <c r="I14" s="2">
        <f>[8]المبيعات!$F$9</f>
        <v>21814</v>
      </c>
      <c r="J14" s="3">
        <f t="shared" si="1"/>
        <v>147244.5</v>
      </c>
      <c r="K14" s="3">
        <f t="shared" si="5"/>
        <v>7198.62</v>
      </c>
      <c r="L14" s="3">
        <f>'[8]التمام الصباحي'!$R$10*1000</f>
        <v>0</v>
      </c>
      <c r="M14" s="2">
        <f>[8]المبيعات!$I$9</f>
        <v>3521</v>
      </c>
      <c r="N14" s="3">
        <f t="shared" si="2"/>
        <v>27287.75</v>
      </c>
      <c r="O14" s="3">
        <f t="shared" si="6"/>
        <v>1584.45</v>
      </c>
      <c r="P14" s="8">
        <f t="shared" si="3"/>
        <v>382245.25</v>
      </c>
      <c r="Q14" s="8">
        <f t="shared" si="3"/>
        <v>18224.57</v>
      </c>
      <c r="R14" s="3">
        <f t="shared" si="7"/>
        <v>3822.4524999999999</v>
      </c>
      <c r="S14" s="32">
        <f>'[8]أخذ التمام الصباحي'!$Q$9</f>
        <v>3470</v>
      </c>
      <c r="T14" s="12">
        <f t="shared" si="8"/>
        <v>-352.45249999999987</v>
      </c>
    </row>
    <row r="15" spans="1:20" ht="15.75" thickBot="1" x14ac:dyDescent="0.25">
      <c r="A15" s="5">
        <v>8</v>
      </c>
      <c r="B15" s="6">
        <v>43716</v>
      </c>
      <c r="C15" s="6" t="s">
        <v>16</v>
      </c>
      <c r="D15" s="3">
        <f>'[9]التمام الصباحي'!$F$10*1000</f>
        <v>34000</v>
      </c>
      <c r="E15" s="2">
        <f>[9]المبيعات!$C$9</f>
        <v>37644</v>
      </c>
      <c r="F15" s="3">
        <f t="shared" si="0"/>
        <v>207042</v>
      </c>
      <c r="G15" s="3">
        <f t="shared" si="4"/>
        <v>9411</v>
      </c>
      <c r="H15" s="3">
        <f>'[9]التمام الصباحي'!$L$10*1000</f>
        <v>17000</v>
      </c>
      <c r="I15" s="2">
        <f>[9]المبيعات!$F$9</f>
        <v>19223</v>
      </c>
      <c r="J15" s="3">
        <f t="shared" si="1"/>
        <v>129755.25</v>
      </c>
      <c r="K15" s="3">
        <f t="shared" si="5"/>
        <v>6343.59</v>
      </c>
      <c r="L15" s="3">
        <f>'[9]التمام الصباحي'!$R$10*1000</f>
        <v>0</v>
      </c>
      <c r="M15" s="2">
        <f>[9]المبيعات!$I$9</f>
        <v>4049</v>
      </c>
      <c r="N15" s="3">
        <f t="shared" si="2"/>
        <v>31379.75</v>
      </c>
      <c r="O15" s="3">
        <f t="shared" si="6"/>
        <v>1822.05</v>
      </c>
      <c r="P15" s="8">
        <f t="shared" si="3"/>
        <v>368177</v>
      </c>
      <c r="Q15" s="8">
        <f t="shared" si="3"/>
        <v>17576.64</v>
      </c>
      <c r="R15" s="3">
        <f t="shared" si="7"/>
        <v>3681.77</v>
      </c>
      <c r="S15" s="32">
        <f>'[9]أخذ التمام الصباحي'!$Q$9</f>
        <v>3110</v>
      </c>
      <c r="T15" s="12">
        <f t="shared" si="8"/>
        <v>-571.77</v>
      </c>
    </row>
    <row r="16" spans="1:20" ht="15.75" thickBot="1" x14ac:dyDescent="0.25">
      <c r="A16" s="5">
        <v>9</v>
      </c>
      <c r="B16" s="6">
        <v>43717</v>
      </c>
      <c r="C16" s="6" t="s">
        <v>17</v>
      </c>
      <c r="D16" s="3">
        <f>'[10]التمام الصباحي'!$F$10*1000</f>
        <v>34000</v>
      </c>
      <c r="E16" s="2">
        <f>[10]المبيعات!$C$9</f>
        <v>37982</v>
      </c>
      <c r="F16" s="3">
        <f t="shared" si="0"/>
        <v>208901</v>
      </c>
      <c r="G16" s="3">
        <f t="shared" si="4"/>
        <v>9495.5</v>
      </c>
      <c r="H16" s="3">
        <f>'[10]التمام الصباحي'!$L$10*1000</f>
        <v>17000</v>
      </c>
      <c r="I16" s="2">
        <f>[10]المبيعات!$F$9</f>
        <v>21346</v>
      </c>
      <c r="J16" s="3">
        <f t="shared" si="1"/>
        <v>144085.5</v>
      </c>
      <c r="K16" s="3">
        <f t="shared" si="5"/>
        <v>7044.18</v>
      </c>
      <c r="L16" s="3">
        <f>'[10]التمام الصباحي'!$R$10*1000</f>
        <v>0</v>
      </c>
      <c r="M16" s="2">
        <f>[10]المبيعات!$I$9</f>
        <v>3208</v>
      </c>
      <c r="N16" s="3">
        <f t="shared" si="2"/>
        <v>24862</v>
      </c>
      <c r="O16" s="3">
        <f t="shared" si="6"/>
        <v>1443.6000000000001</v>
      </c>
      <c r="P16" s="8">
        <f t="shared" si="3"/>
        <v>377848.5</v>
      </c>
      <c r="Q16" s="8">
        <f t="shared" si="3"/>
        <v>17983.28</v>
      </c>
      <c r="R16" s="3">
        <f t="shared" si="7"/>
        <v>3778.4850000000001</v>
      </c>
      <c r="S16" s="32">
        <f>'[10]أخذ التمام الصباحي'!$Q$9</f>
        <v>2940</v>
      </c>
      <c r="T16" s="12">
        <f t="shared" si="8"/>
        <v>-838.48500000000013</v>
      </c>
    </row>
    <row r="17" spans="1:20" ht="15.75" thickBot="1" x14ac:dyDescent="0.25">
      <c r="A17" s="5">
        <v>10</v>
      </c>
      <c r="B17" s="6">
        <v>43718</v>
      </c>
      <c r="C17" s="6" t="s">
        <v>18</v>
      </c>
      <c r="D17" s="3">
        <f>'[11]التمام الصباحي'!$F$10*1000</f>
        <v>51000</v>
      </c>
      <c r="E17" s="2">
        <f>[11]المبيعات!$C$9</f>
        <v>40233</v>
      </c>
      <c r="F17" s="3">
        <f t="shared" si="0"/>
        <v>221281.5</v>
      </c>
      <c r="G17" s="3">
        <f t="shared" si="4"/>
        <v>10058.25</v>
      </c>
      <c r="H17" s="3">
        <f>'[11]التمام الصباحي'!$L$10*1000</f>
        <v>17000</v>
      </c>
      <c r="I17" s="2">
        <f>[11]المبيعات!$F$9</f>
        <v>21567</v>
      </c>
      <c r="J17" s="3">
        <f t="shared" si="1"/>
        <v>145577.25</v>
      </c>
      <c r="K17" s="3">
        <f t="shared" si="5"/>
        <v>7117.1100000000006</v>
      </c>
      <c r="L17" s="3">
        <f>'[11]التمام الصباحي'!$R$10*1000</f>
        <v>17000</v>
      </c>
      <c r="M17" s="2">
        <f>[11]المبيعات!$I$9</f>
        <v>3363</v>
      </c>
      <c r="N17" s="3">
        <f t="shared" si="2"/>
        <v>26063.25</v>
      </c>
      <c r="O17" s="3">
        <f t="shared" si="6"/>
        <v>1513.3500000000001</v>
      </c>
      <c r="P17" s="8">
        <f t="shared" si="3"/>
        <v>392922</v>
      </c>
      <c r="Q17" s="8">
        <f t="shared" si="3"/>
        <v>18688.71</v>
      </c>
      <c r="R17" s="3">
        <f t="shared" si="7"/>
        <v>3929.22</v>
      </c>
      <c r="S17" s="32">
        <f>'[11]أخذ التمام الصباحي'!$Q$9</f>
        <v>3020</v>
      </c>
      <c r="T17" s="12">
        <f t="shared" si="8"/>
        <v>-909.2199999999998</v>
      </c>
    </row>
    <row r="18" spans="1:20" ht="15.75" thickBot="1" x14ac:dyDescent="0.25">
      <c r="A18" s="5">
        <v>11</v>
      </c>
      <c r="B18" s="6">
        <v>43719</v>
      </c>
      <c r="C18" s="6" t="s">
        <v>12</v>
      </c>
      <c r="D18" s="3">
        <f>'[12]التمام الصباحي'!$F$10*1000</f>
        <v>34000</v>
      </c>
      <c r="E18" s="2">
        <f>[12]المبيعات!$C$9</f>
        <v>40595</v>
      </c>
      <c r="F18" s="3">
        <f t="shared" si="0"/>
        <v>223272.5</v>
      </c>
      <c r="G18" s="3">
        <f t="shared" si="4"/>
        <v>10148.75</v>
      </c>
      <c r="H18" s="3">
        <f>'[12]التمام الصباحي'!$L$10*1000</f>
        <v>17000</v>
      </c>
      <c r="I18" s="2">
        <f>[12]المبيعات!$F$9</f>
        <v>20992</v>
      </c>
      <c r="J18" s="3">
        <f t="shared" si="1"/>
        <v>141696</v>
      </c>
      <c r="K18" s="3">
        <f t="shared" si="5"/>
        <v>6927.3600000000006</v>
      </c>
      <c r="L18" s="3">
        <f>'[12]التمام الصباحي'!$R$10*1000</f>
        <v>0</v>
      </c>
      <c r="M18" s="2">
        <f>[12]المبيعات!$I$9</f>
        <v>3960</v>
      </c>
      <c r="N18" s="3">
        <f t="shared" si="2"/>
        <v>30690</v>
      </c>
      <c r="O18" s="3">
        <f t="shared" si="6"/>
        <v>1782</v>
      </c>
      <c r="P18" s="8">
        <f t="shared" si="3"/>
        <v>395658.5</v>
      </c>
      <c r="Q18" s="8">
        <f t="shared" si="3"/>
        <v>18858.11</v>
      </c>
      <c r="R18" s="3">
        <f t="shared" si="7"/>
        <v>3956.585</v>
      </c>
      <c r="S18" s="32">
        <f>'[12]أخذ التمام الصباحي'!$Q$9</f>
        <v>3430</v>
      </c>
      <c r="T18" s="12">
        <f t="shared" si="8"/>
        <v>-526.58500000000004</v>
      </c>
    </row>
    <row r="19" spans="1:20" ht="15.75" thickBot="1" x14ac:dyDescent="0.25">
      <c r="A19" s="5">
        <v>12</v>
      </c>
      <c r="B19" s="6">
        <v>43720</v>
      </c>
      <c r="C19" s="6" t="s">
        <v>13</v>
      </c>
      <c r="D19" s="3">
        <f>'[13]التمام الصباحي'!$F$10*1000</f>
        <v>51000</v>
      </c>
      <c r="E19" s="2">
        <f>[13]المبيعات!$C$9</f>
        <v>41823</v>
      </c>
      <c r="F19" s="3">
        <f t="shared" si="0"/>
        <v>230026.5</v>
      </c>
      <c r="G19" s="3">
        <f t="shared" si="4"/>
        <v>10455.75</v>
      </c>
      <c r="H19" s="3">
        <f>'[13]التمام الصباحي'!$L$10*1000</f>
        <v>34000</v>
      </c>
      <c r="I19" s="2">
        <f>[13]المبيعات!$F$9</f>
        <v>21644</v>
      </c>
      <c r="J19" s="3">
        <f t="shared" si="1"/>
        <v>146097</v>
      </c>
      <c r="K19" s="3">
        <f t="shared" si="5"/>
        <v>7142.52</v>
      </c>
      <c r="L19" s="3">
        <f>'[13]التمام الصباحي'!$R$10*1000</f>
        <v>0</v>
      </c>
      <c r="M19" s="2">
        <f>[13]المبيعات!$I$9</f>
        <v>3964</v>
      </c>
      <c r="N19" s="3">
        <f t="shared" si="2"/>
        <v>30721</v>
      </c>
      <c r="O19" s="3">
        <f t="shared" si="6"/>
        <v>1783.8</v>
      </c>
      <c r="P19" s="8">
        <f t="shared" si="3"/>
        <v>406844.5</v>
      </c>
      <c r="Q19" s="8">
        <f t="shared" si="3"/>
        <v>19382.07</v>
      </c>
      <c r="R19" s="3">
        <f t="shared" si="7"/>
        <v>4068.4450000000002</v>
      </c>
      <c r="S19" s="32">
        <f>'[13]أخذ التمام الصباحي'!$Q$9</f>
        <v>38520</v>
      </c>
      <c r="T19" s="12">
        <f t="shared" si="8"/>
        <v>34451.555</v>
      </c>
    </row>
    <row r="20" spans="1:20" ht="15.75" thickBot="1" x14ac:dyDescent="0.25">
      <c r="A20" s="5">
        <v>13</v>
      </c>
      <c r="B20" s="6">
        <v>43721</v>
      </c>
      <c r="C20" s="6" t="s">
        <v>14</v>
      </c>
      <c r="D20" s="3">
        <f>'[14]التمام الصباحي'!$F$10*1000</f>
        <v>34000</v>
      </c>
      <c r="E20" s="2">
        <f>[14]المبيعات!$C$9</f>
        <v>42267</v>
      </c>
      <c r="F20" s="3">
        <f t="shared" si="0"/>
        <v>232468.5</v>
      </c>
      <c r="G20" s="3">
        <f t="shared" si="4"/>
        <v>10566.75</v>
      </c>
      <c r="H20" s="3">
        <f>'[14]التمام الصباحي'!$L$10*1000</f>
        <v>17000</v>
      </c>
      <c r="I20" s="2">
        <f>[14]المبيعات!$F$9</f>
        <v>22871</v>
      </c>
      <c r="J20" s="3">
        <f t="shared" si="1"/>
        <v>154379.25</v>
      </c>
      <c r="K20" s="3">
        <f t="shared" si="5"/>
        <v>7547.43</v>
      </c>
      <c r="L20" s="3">
        <f>'[14]التمام الصباحي'!$R$10*1000</f>
        <v>0</v>
      </c>
      <c r="M20" s="2">
        <f>[14]المبيعات!$I$9</f>
        <v>4857</v>
      </c>
      <c r="N20" s="3">
        <f t="shared" si="2"/>
        <v>37641.75</v>
      </c>
      <c r="O20" s="3">
        <f t="shared" si="6"/>
        <v>2185.65</v>
      </c>
      <c r="P20" s="8">
        <f t="shared" si="3"/>
        <v>424489.5</v>
      </c>
      <c r="Q20" s="8">
        <f t="shared" si="3"/>
        <v>20299.830000000002</v>
      </c>
      <c r="R20" s="3">
        <f t="shared" si="7"/>
        <v>4244.8950000000004</v>
      </c>
      <c r="S20" s="32">
        <f>'[14]أخذ التمام الصباحي'!$Q$9</f>
        <v>3910</v>
      </c>
      <c r="T20" s="12">
        <f t="shared" si="8"/>
        <v>-334.89500000000044</v>
      </c>
    </row>
    <row r="21" spans="1:20" ht="15.75" thickBot="1" x14ac:dyDescent="0.25">
      <c r="A21" s="5">
        <v>14</v>
      </c>
      <c r="B21" s="6">
        <v>43722</v>
      </c>
      <c r="C21" s="6" t="s">
        <v>15</v>
      </c>
      <c r="D21" s="3">
        <f>'[15]التمام الصباحي'!$F$10*1000</f>
        <v>51000</v>
      </c>
      <c r="E21" s="2">
        <f>[15]المبيعات!$C$9</f>
        <v>38402</v>
      </c>
      <c r="F21" s="3">
        <f t="shared" si="0"/>
        <v>211211</v>
      </c>
      <c r="G21" s="3">
        <f t="shared" si="4"/>
        <v>9600.5</v>
      </c>
      <c r="H21" s="3">
        <f>'[15]التمام الصباحي'!$L$10*1000</f>
        <v>34000</v>
      </c>
      <c r="I21" s="2">
        <f>[15]المبيعات!$F$9</f>
        <v>21046</v>
      </c>
      <c r="J21" s="3">
        <f t="shared" si="1"/>
        <v>142060.5</v>
      </c>
      <c r="K21" s="3">
        <f t="shared" si="5"/>
        <v>6945.18</v>
      </c>
      <c r="L21" s="3">
        <f>'[15]التمام الصباحي'!$R$10*1000</f>
        <v>17000</v>
      </c>
      <c r="M21" s="2">
        <f>[15]المبيعات!$I$9</f>
        <v>3575</v>
      </c>
      <c r="N21" s="3">
        <f t="shared" si="2"/>
        <v>27706.25</v>
      </c>
      <c r="O21" s="3">
        <f t="shared" si="6"/>
        <v>1608.75</v>
      </c>
      <c r="P21" s="8">
        <f t="shared" si="3"/>
        <v>380977.75</v>
      </c>
      <c r="Q21" s="8">
        <f t="shared" si="3"/>
        <v>18154.43</v>
      </c>
      <c r="R21" s="3">
        <f t="shared" si="7"/>
        <v>3809.7775000000001</v>
      </c>
      <c r="S21" s="32">
        <f>'[15]أخذ التمام الصباحي'!$Q$9</f>
        <v>3300</v>
      </c>
      <c r="T21" s="12">
        <f t="shared" si="8"/>
        <v>-509.77750000000015</v>
      </c>
    </row>
    <row r="22" spans="1:20" ht="15.75" thickBot="1" x14ac:dyDescent="0.25">
      <c r="A22" s="5">
        <v>15</v>
      </c>
      <c r="B22" s="6">
        <v>43723</v>
      </c>
      <c r="C22" s="6" t="s">
        <v>16</v>
      </c>
      <c r="D22" s="3">
        <f>'[16]التمام الصباحي'!$F$10*1000</f>
        <v>34000</v>
      </c>
      <c r="E22" s="2">
        <f>[16]المبيعات!$C$9</f>
        <v>40828</v>
      </c>
      <c r="F22" s="3">
        <f t="shared" si="0"/>
        <v>224554</v>
      </c>
      <c r="G22" s="3">
        <f t="shared" si="4"/>
        <v>10207</v>
      </c>
      <c r="H22" s="3">
        <f>'[16]التمام الصباحي'!$L$10*1000</f>
        <v>17000</v>
      </c>
      <c r="I22" s="2">
        <f>[16]المبيعات!$F$9</f>
        <v>21222</v>
      </c>
      <c r="J22" s="3">
        <f t="shared" si="1"/>
        <v>143248.5</v>
      </c>
      <c r="K22" s="3">
        <f t="shared" si="5"/>
        <v>7003.26</v>
      </c>
      <c r="L22" s="3">
        <f>'[16]التمام الصباحي'!$R$10*1000</f>
        <v>0</v>
      </c>
      <c r="M22" s="2">
        <f>[16]المبيعات!$I$9</f>
        <v>3176</v>
      </c>
      <c r="N22" s="3">
        <f t="shared" si="2"/>
        <v>24614</v>
      </c>
      <c r="O22" s="3">
        <f t="shared" si="6"/>
        <v>1429.2</v>
      </c>
      <c r="P22" s="8">
        <f t="shared" si="3"/>
        <v>392416.5</v>
      </c>
      <c r="Q22" s="8">
        <f t="shared" si="3"/>
        <v>18639.460000000003</v>
      </c>
      <c r="R22" s="3">
        <f t="shared" si="7"/>
        <v>3924.165</v>
      </c>
      <c r="S22" s="32">
        <f>'[16]أخذ التمام الصباحي'!$Q$9</f>
        <v>3070</v>
      </c>
      <c r="T22" s="12">
        <f t="shared" si="8"/>
        <v>-854.16499999999996</v>
      </c>
    </row>
    <row r="23" spans="1:20" ht="15.75" thickBot="1" x14ac:dyDescent="0.25">
      <c r="A23" s="5">
        <v>16</v>
      </c>
      <c r="B23" s="6">
        <v>43724</v>
      </c>
      <c r="C23" s="6" t="s">
        <v>17</v>
      </c>
      <c r="D23" s="3">
        <f>'[17]التمام الصباحي'!$F$10*1000</f>
        <v>34000</v>
      </c>
      <c r="E23" s="2">
        <f>[17]المبيعات!$C$9</f>
        <v>40679</v>
      </c>
      <c r="F23" s="3">
        <f t="shared" si="0"/>
        <v>223734.5</v>
      </c>
      <c r="G23" s="3">
        <f t="shared" si="4"/>
        <v>10169.75</v>
      </c>
      <c r="H23" s="3">
        <f>'[17]التمام الصباحي'!$L$10*1000</f>
        <v>17000</v>
      </c>
      <c r="I23" s="2">
        <f>[17]المبيعات!$F$9</f>
        <v>21596</v>
      </c>
      <c r="J23" s="3">
        <f t="shared" si="1"/>
        <v>145773</v>
      </c>
      <c r="K23" s="3">
        <f t="shared" si="5"/>
        <v>7126.68</v>
      </c>
      <c r="L23" s="3">
        <f>'[17]التمام الصباحي'!$R$10*1000</f>
        <v>0</v>
      </c>
      <c r="M23" s="2">
        <f>[17]المبيعات!$I$9</f>
        <v>3390</v>
      </c>
      <c r="N23" s="3">
        <f t="shared" si="2"/>
        <v>26272.5</v>
      </c>
      <c r="O23" s="3">
        <f t="shared" si="6"/>
        <v>1525.5</v>
      </c>
      <c r="P23" s="8">
        <f t="shared" si="3"/>
        <v>395780</v>
      </c>
      <c r="Q23" s="8">
        <f t="shared" si="3"/>
        <v>18821.93</v>
      </c>
      <c r="R23" s="3">
        <f t="shared" si="7"/>
        <v>3957.8</v>
      </c>
      <c r="S23" s="32">
        <f>'[17]أخذ التمام الصباحي'!$Q$9</f>
        <v>2880</v>
      </c>
      <c r="T23" s="12">
        <f t="shared" si="8"/>
        <v>-1077.8000000000002</v>
      </c>
    </row>
    <row r="24" spans="1:20" ht="15.75" thickBot="1" x14ac:dyDescent="0.25">
      <c r="A24" s="5">
        <v>17</v>
      </c>
      <c r="B24" s="6">
        <v>43725</v>
      </c>
      <c r="C24" s="6" t="s">
        <v>18</v>
      </c>
      <c r="D24" s="3">
        <f>'[18]التمام الصباحي'!$F$10*1000</f>
        <v>34000</v>
      </c>
      <c r="E24" s="3">
        <f>[18]المبيعات!$C$9</f>
        <v>40816</v>
      </c>
      <c r="F24" s="3">
        <f>E24*5.5</f>
        <v>224488</v>
      </c>
      <c r="G24" s="3">
        <f t="shared" si="4"/>
        <v>10204</v>
      </c>
      <c r="H24" s="3">
        <f>'[18]التمام الصباحي'!$L$10*1000</f>
        <v>17000</v>
      </c>
      <c r="I24" s="3">
        <f>[18]المبيعات!$F$9</f>
        <v>21247</v>
      </c>
      <c r="J24" s="3">
        <f>I24*6.75</f>
        <v>143417.25</v>
      </c>
      <c r="K24" s="3">
        <f t="shared" si="5"/>
        <v>7011.51</v>
      </c>
      <c r="L24" s="3">
        <f>'[18]التمام الصباحي'!$R$10*1000</f>
        <v>0</v>
      </c>
      <c r="M24" s="3">
        <f>[18]المبيعات!$I$9</f>
        <v>3641</v>
      </c>
      <c r="N24" s="3">
        <f>M24*7.75</f>
        <v>28217.75</v>
      </c>
      <c r="O24" s="3">
        <f t="shared" si="6"/>
        <v>1638.45</v>
      </c>
      <c r="P24" s="8">
        <f t="shared" si="3"/>
        <v>396123</v>
      </c>
      <c r="Q24" s="8">
        <f t="shared" si="3"/>
        <v>18853.960000000003</v>
      </c>
      <c r="R24" s="3">
        <f t="shared" si="7"/>
        <v>3961.23</v>
      </c>
      <c r="S24" s="32">
        <f>'[18]أخذ التمام الصباحي'!$Q$9</f>
        <v>3270</v>
      </c>
      <c r="T24" s="12">
        <f t="shared" si="8"/>
        <v>-691.23</v>
      </c>
    </row>
    <row r="25" spans="1:20" ht="15.75" thickBot="1" x14ac:dyDescent="0.25">
      <c r="A25" s="5">
        <v>18</v>
      </c>
      <c r="B25" s="6">
        <v>43726</v>
      </c>
      <c r="C25" s="6" t="s">
        <v>12</v>
      </c>
      <c r="D25" s="3">
        <f>'[19]التمام الصباحي'!$F$10*1000</f>
        <v>34000</v>
      </c>
      <c r="E25" s="3">
        <f>[19]المبيعات!$C$9</f>
        <v>41105</v>
      </c>
      <c r="F25" s="3">
        <f t="shared" ref="F25:F38" si="9">E25*5.5</f>
        <v>226077.5</v>
      </c>
      <c r="G25" s="3">
        <f t="shared" si="4"/>
        <v>10276.25</v>
      </c>
      <c r="H25" s="3">
        <f>'[19]التمام الصباحي'!$L$10*1000</f>
        <v>17000</v>
      </c>
      <c r="I25" s="3">
        <f>[19]المبيعات!$F$9</f>
        <v>22092</v>
      </c>
      <c r="J25" s="3">
        <f t="shared" ref="J25:J38" si="10">I25*6.75</f>
        <v>149121</v>
      </c>
      <c r="K25" s="3">
        <f t="shared" si="5"/>
        <v>7290.3600000000006</v>
      </c>
      <c r="L25" s="3">
        <f>'[19]التمام الصباحي'!$R$10*1000</f>
        <v>17000</v>
      </c>
      <c r="M25" s="3">
        <f>[19]المبيعات!$I$9</f>
        <v>3480</v>
      </c>
      <c r="N25" s="3">
        <f t="shared" ref="N25:N38" si="11">M25*7.75</f>
        <v>26970</v>
      </c>
      <c r="O25" s="3">
        <f t="shared" si="6"/>
        <v>1566</v>
      </c>
      <c r="P25" s="8">
        <f t="shared" si="3"/>
        <v>402168.5</v>
      </c>
      <c r="Q25" s="8">
        <f t="shared" si="3"/>
        <v>19132.61</v>
      </c>
      <c r="R25" s="3">
        <f t="shared" si="7"/>
        <v>4021.6849999999999</v>
      </c>
      <c r="S25" s="32">
        <f>'[19]أخذ التمام الصباحي'!$Q$9</f>
        <v>3260</v>
      </c>
      <c r="T25" s="12">
        <f t="shared" si="8"/>
        <v>-761.68499999999995</v>
      </c>
    </row>
    <row r="26" spans="1:20" ht="15.75" thickBot="1" x14ac:dyDescent="0.25">
      <c r="A26" s="5">
        <v>19</v>
      </c>
      <c r="B26" s="6">
        <v>43727</v>
      </c>
      <c r="C26" s="6" t="s">
        <v>13</v>
      </c>
      <c r="D26" s="3">
        <f>'[20]التمام الصباحي'!$F$10*1000</f>
        <v>68000</v>
      </c>
      <c r="E26" s="3">
        <f>[20]المبيعات!$C$9</f>
        <v>39560</v>
      </c>
      <c r="F26" s="3">
        <f t="shared" si="9"/>
        <v>217580</v>
      </c>
      <c r="G26" s="3">
        <f t="shared" si="4"/>
        <v>9890</v>
      </c>
      <c r="H26" s="3">
        <f>'[20]التمام الصباحي'!$L$10*1000</f>
        <v>17000</v>
      </c>
      <c r="I26" s="3">
        <f>[20]المبيعات!$F$9</f>
        <v>19788</v>
      </c>
      <c r="J26" s="3">
        <f t="shared" si="10"/>
        <v>133569</v>
      </c>
      <c r="K26" s="3">
        <f t="shared" si="5"/>
        <v>6530.04</v>
      </c>
      <c r="L26" s="3">
        <f>'[20]التمام الصباحي'!$R$10*1000</f>
        <v>0</v>
      </c>
      <c r="M26" s="3">
        <f>[20]المبيعات!$I$9</f>
        <v>3671</v>
      </c>
      <c r="N26" s="3">
        <f t="shared" si="11"/>
        <v>28450.25</v>
      </c>
      <c r="O26" s="3">
        <f t="shared" si="6"/>
        <v>1651.95</v>
      </c>
      <c r="P26" s="8">
        <f t="shared" si="3"/>
        <v>379599.25</v>
      </c>
      <c r="Q26" s="8">
        <f t="shared" si="3"/>
        <v>18071.990000000002</v>
      </c>
      <c r="R26" s="3">
        <f t="shared" si="7"/>
        <v>3795.9924999999998</v>
      </c>
      <c r="S26" s="32">
        <f>'[20]أخذ التمام الصباحي'!$Q$9</f>
        <v>3740</v>
      </c>
      <c r="T26" s="12">
        <f t="shared" si="8"/>
        <v>-55.992499999999836</v>
      </c>
    </row>
    <row r="27" spans="1:20" ht="15.75" thickBot="1" x14ac:dyDescent="0.25">
      <c r="A27" s="5">
        <v>20</v>
      </c>
      <c r="B27" s="6">
        <v>43728</v>
      </c>
      <c r="C27" s="6" t="s">
        <v>14</v>
      </c>
      <c r="D27" s="3">
        <f>'[21]التمام الصباحي'!$F$10*1000</f>
        <v>0</v>
      </c>
      <c r="E27" s="3">
        <f>[21]المبيعات!$C$9</f>
        <v>39807</v>
      </c>
      <c r="F27" s="3">
        <f t="shared" si="9"/>
        <v>218938.5</v>
      </c>
      <c r="G27" s="3">
        <f t="shared" si="4"/>
        <v>9951.75</v>
      </c>
      <c r="H27" s="3">
        <f>'[21]التمام الصباحي'!$L$10*1000</f>
        <v>34000</v>
      </c>
      <c r="I27" s="3">
        <f>[21]المبيعات!$F$9</f>
        <v>21916</v>
      </c>
      <c r="J27" s="3">
        <f t="shared" si="10"/>
        <v>147933</v>
      </c>
      <c r="K27" s="3">
        <f t="shared" si="5"/>
        <v>7232.2800000000007</v>
      </c>
      <c r="L27" s="3">
        <f>'[21]التمام الصباحي'!$R$10*1000</f>
        <v>0</v>
      </c>
      <c r="M27" s="3">
        <f>[21]المبيعات!$I$9</f>
        <v>3268</v>
      </c>
      <c r="N27" s="3">
        <f t="shared" si="11"/>
        <v>25327</v>
      </c>
      <c r="O27" s="3">
        <f t="shared" si="6"/>
        <v>1470.6000000000001</v>
      </c>
      <c r="P27" s="8">
        <f t="shared" si="3"/>
        <v>392198.5</v>
      </c>
      <c r="Q27" s="8">
        <f t="shared" si="3"/>
        <v>18654.629999999997</v>
      </c>
      <c r="R27" s="3">
        <f t="shared" si="7"/>
        <v>3921.9850000000001</v>
      </c>
      <c r="S27" s="32">
        <f>'[21]أخذ التمام الصباحي'!$Q$9</f>
        <v>4070</v>
      </c>
      <c r="T27" s="12">
        <f t="shared" si="8"/>
        <v>148.01499999999987</v>
      </c>
    </row>
    <row r="28" spans="1:20" ht="15.75" thickBot="1" x14ac:dyDescent="0.25">
      <c r="A28" s="5">
        <v>21</v>
      </c>
      <c r="B28" s="6">
        <v>43729</v>
      </c>
      <c r="C28" s="6" t="s">
        <v>15</v>
      </c>
      <c r="D28" s="3">
        <f>'[22]التمام الصباحي'!$F$10*1000</f>
        <v>68000</v>
      </c>
      <c r="E28" s="3">
        <f>[22]المبيعات!$C$9</f>
        <v>34517</v>
      </c>
      <c r="F28" s="3">
        <f t="shared" si="9"/>
        <v>189843.5</v>
      </c>
      <c r="G28" s="3">
        <f t="shared" si="4"/>
        <v>8629.25</v>
      </c>
      <c r="H28" s="3">
        <f>'[22]التمام الصباحي'!$L$10*1000</f>
        <v>17000</v>
      </c>
      <c r="I28" s="3">
        <f>[22]المبيعات!$F$9</f>
        <v>20185</v>
      </c>
      <c r="J28" s="3">
        <f t="shared" si="10"/>
        <v>136248.75</v>
      </c>
      <c r="K28" s="3">
        <f t="shared" si="5"/>
        <v>6661.05</v>
      </c>
      <c r="L28" s="3">
        <f>'[22]التمام الصباحي'!$R$10*1000</f>
        <v>0</v>
      </c>
      <c r="M28" s="3">
        <f>[22]المبيعات!$I$9</f>
        <v>3133</v>
      </c>
      <c r="N28" s="3">
        <f t="shared" si="11"/>
        <v>24280.75</v>
      </c>
      <c r="O28" s="3">
        <f t="shared" si="6"/>
        <v>1409.8500000000001</v>
      </c>
      <c r="P28" s="8">
        <f t="shared" si="3"/>
        <v>350373</v>
      </c>
      <c r="Q28" s="8">
        <f t="shared" si="3"/>
        <v>16700.149999999998</v>
      </c>
      <c r="R28" s="3">
        <f t="shared" si="7"/>
        <v>3503.73</v>
      </c>
      <c r="S28" s="32">
        <f>'[22]أخذ التمام الصباحي'!$Q$9</f>
        <v>3060</v>
      </c>
      <c r="T28" s="12">
        <f t="shared" si="8"/>
        <v>-443.73</v>
      </c>
    </row>
    <row r="29" spans="1:20" ht="15.75" thickBot="1" x14ac:dyDescent="0.25">
      <c r="A29" s="5">
        <v>22</v>
      </c>
      <c r="B29" s="6">
        <v>43730</v>
      </c>
      <c r="C29" s="6" t="s">
        <v>16</v>
      </c>
      <c r="D29" s="3">
        <f>'[23]التمام الصباحي'!$F$10*1000</f>
        <v>34000</v>
      </c>
      <c r="E29" s="3">
        <f>[23]المبيعات!$C$9</f>
        <v>41210</v>
      </c>
      <c r="F29" s="3">
        <f t="shared" si="9"/>
        <v>226655</v>
      </c>
      <c r="G29" s="3">
        <f t="shared" si="4"/>
        <v>10302.5</v>
      </c>
      <c r="H29" s="3">
        <f>'[23]التمام الصباحي'!$L$10*1000</f>
        <v>17000</v>
      </c>
      <c r="I29" s="3">
        <f>[23]المبيعات!$F$9</f>
        <v>20759</v>
      </c>
      <c r="J29" s="3">
        <f t="shared" si="10"/>
        <v>140123.25</v>
      </c>
      <c r="K29" s="3">
        <f t="shared" si="5"/>
        <v>6850.47</v>
      </c>
      <c r="L29" s="3">
        <f>'[23]التمام الصباحي'!$R$10*1000</f>
        <v>0</v>
      </c>
      <c r="M29" s="3">
        <f>[23]المبيعات!$I$9</f>
        <v>2925</v>
      </c>
      <c r="N29" s="3">
        <f t="shared" si="11"/>
        <v>22668.75</v>
      </c>
      <c r="O29" s="3">
        <f t="shared" si="6"/>
        <v>1316.25</v>
      </c>
      <c r="P29" s="8">
        <f t="shared" si="3"/>
        <v>389447</v>
      </c>
      <c r="Q29" s="8">
        <f t="shared" si="3"/>
        <v>18469.22</v>
      </c>
      <c r="R29" s="3">
        <f t="shared" si="7"/>
        <v>3894.47</v>
      </c>
      <c r="S29" s="32">
        <f>'[23]أخذ التمام الصباحي'!$Q$9</f>
        <v>2870</v>
      </c>
      <c r="T29" s="12">
        <f t="shared" si="8"/>
        <v>-1024.4699999999998</v>
      </c>
    </row>
    <row r="30" spans="1:20" ht="15.75" thickBot="1" x14ac:dyDescent="0.25">
      <c r="A30" s="5">
        <v>23</v>
      </c>
      <c r="B30" s="6">
        <v>43731</v>
      </c>
      <c r="C30" s="6" t="s">
        <v>17</v>
      </c>
      <c r="D30" s="3">
        <f>'[24]التمام الصباحي'!$F$10*1000</f>
        <v>51000</v>
      </c>
      <c r="E30" s="3">
        <f>[24]المبيعات!$C$9</f>
        <v>38933</v>
      </c>
      <c r="F30" s="3">
        <f t="shared" si="9"/>
        <v>214131.5</v>
      </c>
      <c r="G30" s="3">
        <f t="shared" si="4"/>
        <v>9733.25</v>
      </c>
      <c r="H30" s="3">
        <f>'[24]التمام الصباحي'!$L$10*1000</f>
        <v>34000</v>
      </c>
      <c r="I30" s="3">
        <f>[24]المبيعات!$F$9</f>
        <v>20553</v>
      </c>
      <c r="J30" s="3">
        <f t="shared" si="10"/>
        <v>138732.75</v>
      </c>
      <c r="K30" s="3">
        <f t="shared" si="5"/>
        <v>6782.4900000000007</v>
      </c>
      <c r="L30" s="3">
        <f>'[24]التمام الصباحي'!$R$10*1000</f>
        <v>17000</v>
      </c>
      <c r="M30" s="3">
        <f>[24]المبيعات!$I$9</f>
        <v>3554</v>
      </c>
      <c r="N30" s="3">
        <f t="shared" si="11"/>
        <v>27543.5</v>
      </c>
      <c r="O30" s="3">
        <f t="shared" si="6"/>
        <v>1599.3</v>
      </c>
      <c r="P30" s="8">
        <f t="shared" si="3"/>
        <v>380407.75</v>
      </c>
      <c r="Q30" s="8">
        <f t="shared" si="3"/>
        <v>18115.04</v>
      </c>
      <c r="R30" s="3">
        <f t="shared" si="7"/>
        <v>3804.0774999999999</v>
      </c>
      <c r="S30" s="32">
        <f>'[24]أخذ التمام الصباحي'!$Q$9</f>
        <v>2690</v>
      </c>
      <c r="T30" s="12">
        <f t="shared" si="8"/>
        <v>-1114.0774999999999</v>
      </c>
    </row>
    <row r="31" spans="1:20" ht="15.75" thickBot="1" x14ac:dyDescent="0.25">
      <c r="A31" s="5">
        <v>24</v>
      </c>
      <c r="B31" s="6">
        <v>43732</v>
      </c>
      <c r="C31" s="6" t="s">
        <v>18</v>
      </c>
      <c r="D31" s="3">
        <f>'[25]التمام الصباحي'!$F$10*1000</f>
        <v>34000</v>
      </c>
      <c r="E31" s="3">
        <f>[25]المبيعات!$C$9</f>
        <v>41811</v>
      </c>
      <c r="F31" s="3">
        <f t="shared" si="9"/>
        <v>229960.5</v>
      </c>
      <c r="G31" s="3">
        <f t="shared" si="4"/>
        <v>10452.75</v>
      </c>
      <c r="H31" s="3">
        <f>'[25]التمام الصباحي'!$L$10*1000</f>
        <v>17000</v>
      </c>
      <c r="I31" s="3">
        <f>[25]المبيعات!$F$9</f>
        <v>20970</v>
      </c>
      <c r="J31" s="3">
        <f t="shared" si="10"/>
        <v>141547.5</v>
      </c>
      <c r="K31" s="3">
        <f t="shared" si="5"/>
        <v>6920.1</v>
      </c>
      <c r="L31" s="3">
        <f>'[25]التمام الصباحي'!$R$10*1000</f>
        <v>0</v>
      </c>
      <c r="M31" s="3">
        <f>[25]المبيعات!$I$9</f>
        <v>4336</v>
      </c>
      <c r="N31" s="3">
        <f t="shared" si="11"/>
        <v>33604</v>
      </c>
      <c r="O31" s="3">
        <f t="shared" si="6"/>
        <v>1951.2</v>
      </c>
      <c r="P31" s="8">
        <f t="shared" si="3"/>
        <v>405112</v>
      </c>
      <c r="Q31" s="8">
        <f t="shared" si="3"/>
        <v>19324.05</v>
      </c>
      <c r="R31" s="3">
        <f t="shared" si="7"/>
        <v>4051.12</v>
      </c>
      <c r="S31" s="32">
        <f>'[25]أخذ التمام الصباحي'!$Q$9</f>
        <v>2700</v>
      </c>
      <c r="T31" s="12">
        <f t="shared" si="8"/>
        <v>-1351.12</v>
      </c>
    </row>
    <row r="32" spans="1:20" ht="15.75" thickBot="1" x14ac:dyDescent="0.25">
      <c r="A32" s="5">
        <v>25</v>
      </c>
      <c r="B32" s="6">
        <v>43733</v>
      </c>
      <c r="C32" s="6" t="s">
        <v>12</v>
      </c>
      <c r="D32" s="3">
        <f>'[26]التمام الصباحي'!$F$10*1000</f>
        <v>34000</v>
      </c>
      <c r="E32" s="3">
        <f>[26]المبيعات!$C$9</f>
        <v>42660</v>
      </c>
      <c r="F32" s="3">
        <f t="shared" si="9"/>
        <v>234630</v>
      </c>
      <c r="G32" s="3">
        <f t="shared" si="4"/>
        <v>10665</v>
      </c>
      <c r="H32" s="3">
        <f>'[26]التمام الصباحي'!$L$10*1000</f>
        <v>17000</v>
      </c>
      <c r="I32" s="3">
        <f>[26]المبيعات!$F$9</f>
        <v>20723</v>
      </c>
      <c r="J32" s="3">
        <f t="shared" si="10"/>
        <v>139880.25</v>
      </c>
      <c r="K32" s="3">
        <f t="shared" si="5"/>
        <v>6838.59</v>
      </c>
      <c r="L32" s="3">
        <f>'[26]التمام الصباحي'!$R$10*1000</f>
        <v>0</v>
      </c>
      <c r="M32" s="3">
        <f>[26]المبيعات!$I$9</f>
        <v>3719</v>
      </c>
      <c r="N32" s="3">
        <f t="shared" si="11"/>
        <v>28822.25</v>
      </c>
      <c r="O32" s="3">
        <f t="shared" si="6"/>
        <v>1673.55</v>
      </c>
      <c r="P32" s="8">
        <f t="shared" si="3"/>
        <v>403332.5</v>
      </c>
      <c r="Q32" s="8">
        <f t="shared" si="3"/>
        <v>19177.14</v>
      </c>
      <c r="R32" s="3">
        <f t="shared" si="7"/>
        <v>4033.3249999999998</v>
      </c>
      <c r="S32" s="32">
        <f>'[26]أخذ التمام الصباحي'!$Q$9</f>
        <v>2820</v>
      </c>
      <c r="T32" s="12">
        <f t="shared" si="8"/>
        <v>-1213.3249999999998</v>
      </c>
    </row>
    <row r="33" spans="1:20" ht="15.75" thickBot="1" x14ac:dyDescent="0.25">
      <c r="A33" s="5">
        <v>26</v>
      </c>
      <c r="B33" s="6">
        <v>43734</v>
      </c>
      <c r="C33" s="6" t="s">
        <v>13</v>
      </c>
      <c r="D33" s="3">
        <f>'[27]التمام الصباحي'!$F$10*1000</f>
        <v>34000</v>
      </c>
      <c r="E33" s="3">
        <f>[27]المبيعات!$C$9</f>
        <v>43018</v>
      </c>
      <c r="F33" s="3">
        <f t="shared" si="9"/>
        <v>236599</v>
      </c>
      <c r="G33" s="3">
        <f t="shared" si="4"/>
        <v>10754.5</v>
      </c>
      <c r="H33" s="3">
        <f>'[27]التمام الصباحي'!$L$10*1000</f>
        <v>17000</v>
      </c>
      <c r="I33" s="3">
        <f>[27]المبيعات!$F$9</f>
        <v>20340</v>
      </c>
      <c r="J33" s="3">
        <f t="shared" si="10"/>
        <v>137295</v>
      </c>
      <c r="K33" s="3">
        <f t="shared" si="5"/>
        <v>6712.2000000000007</v>
      </c>
      <c r="L33" s="3">
        <f>'[27]التمام الصباحي'!$R$10*1000</f>
        <v>0</v>
      </c>
      <c r="M33" s="3">
        <f>[27]المبيعات!$I$9</f>
        <v>4035</v>
      </c>
      <c r="N33" s="3">
        <f t="shared" si="11"/>
        <v>31271.25</v>
      </c>
      <c r="O33" s="3">
        <f t="shared" si="6"/>
        <v>1815.75</v>
      </c>
      <c r="P33" s="8">
        <f t="shared" si="3"/>
        <v>405165.25</v>
      </c>
      <c r="Q33" s="8">
        <f t="shared" si="3"/>
        <v>19282.45</v>
      </c>
      <c r="R33" s="3">
        <f t="shared" si="7"/>
        <v>4051.6525000000001</v>
      </c>
      <c r="S33" s="32">
        <f>'[27]أخذ التمام الصباحي'!$Q$9</f>
        <v>3390</v>
      </c>
      <c r="T33" s="12">
        <f t="shared" si="8"/>
        <v>-661.65250000000015</v>
      </c>
    </row>
    <row r="34" spans="1:20" ht="15.75" thickBot="1" x14ac:dyDescent="0.25">
      <c r="A34" s="5">
        <v>27</v>
      </c>
      <c r="B34" s="6">
        <v>43735</v>
      </c>
      <c r="C34" s="6" t="s">
        <v>14</v>
      </c>
      <c r="D34" s="3">
        <f>'[28]التمام الصباحي'!$F$10*1000</f>
        <v>51000</v>
      </c>
      <c r="E34" s="3">
        <f>[28]المبيعات!$C$9</f>
        <v>38292</v>
      </c>
      <c r="F34" s="3">
        <f t="shared" si="9"/>
        <v>210606</v>
      </c>
      <c r="G34" s="3">
        <f t="shared" si="4"/>
        <v>9573</v>
      </c>
      <c r="H34" s="3">
        <f>'[28]التمام الصباحي'!$L$10*1000</f>
        <v>17000</v>
      </c>
      <c r="I34" s="3">
        <f>[28]المبيعات!$F$9</f>
        <v>20671</v>
      </c>
      <c r="J34" s="3">
        <f t="shared" si="10"/>
        <v>139529.25</v>
      </c>
      <c r="K34" s="3">
        <f t="shared" si="5"/>
        <v>6821.43</v>
      </c>
      <c r="L34" s="3">
        <f>'[28]التمام الصباحي'!$R$10*1000</f>
        <v>0</v>
      </c>
      <c r="M34" s="3">
        <f>[28]المبيعات!$I$9</f>
        <v>4495</v>
      </c>
      <c r="N34" s="3">
        <f t="shared" si="11"/>
        <v>34836.25</v>
      </c>
      <c r="O34" s="3">
        <f t="shared" si="6"/>
        <v>2022.75</v>
      </c>
      <c r="P34" s="8">
        <f t="shared" si="3"/>
        <v>384971.5</v>
      </c>
      <c r="Q34" s="8">
        <f t="shared" si="3"/>
        <v>18417.18</v>
      </c>
      <c r="R34" s="3">
        <f t="shared" si="7"/>
        <v>3849.7150000000001</v>
      </c>
      <c r="S34" s="32">
        <f>'[28]أخذ التمام الصباحي'!$Q$9</f>
        <v>3770</v>
      </c>
      <c r="T34" s="12">
        <f t="shared" si="8"/>
        <v>-79.715000000000146</v>
      </c>
    </row>
    <row r="35" spans="1:20" ht="15.75" thickBot="1" x14ac:dyDescent="0.25">
      <c r="A35" s="5">
        <v>28</v>
      </c>
      <c r="B35" s="6">
        <v>43736</v>
      </c>
      <c r="C35" s="6" t="s">
        <v>15</v>
      </c>
      <c r="D35" s="3">
        <f>'[29]التمام الصباحي'!$F$10*1000</f>
        <v>34000</v>
      </c>
      <c r="E35" s="3">
        <f>[29]المبيعات!$C$9</f>
        <v>29391</v>
      </c>
      <c r="F35" s="3">
        <f t="shared" si="9"/>
        <v>161650.5</v>
      </c>
      <c r="G35" s="3">
        <f t="shared" si="4"/>
        <v>7347.75</v>
      </c>
      <c r="H35" s="3">
        <f>'[29]التمام الصباحي'!$L$10*1000</f>
        <v>17000</v>
      </c>
      <c r="I35" s="3">
        <f>[29]المبيعات!$F$9</f>
        <v>16208</v>
      </c>
      <c r="J35" s="3">
        <f t="shared" si="10"/>
        <v>109404</v>
      </c>
      <c r="K35" s="3">
        <f t="shared" si="5"/>
        <v>5348.64</v>
      </c>
      <c r="L35" s="3">
        <f>'[29]التمام الصباحي'!$R$10*1000</f>
        <v>17000</v>
      </c>
      <c r="M35" s="3">
        <f>[29]المبيعات!$I$9</f>
        <v>3029</v>
      </c>
      <c r="N35" s="3">
        <f t="shared" si="11"/>
        <v>23474.75</v>
      </c>
      <c r="O35" s="3">
        <f t="shared" si="6"/>
        <v>1363.05</v>
      </c>
      <c r="P35" s="8">
        <f t="shared" si="3"/>
        <v>294529.25</v>
      </c>
      <c r="Q35" s="8">
        <f t="shared" si="3"/>
        <v>14059.439999999999</v>
      </c>
      <c r="R35" s="3">
        <f t="shared" si="7"/>
        <v>2945.2925</v>
      </c>
      <c r="S35" s="32">
        <f>'[29]أخذ التمام الصباحي'!$Q$9</f>
        <v>2360</v>
      </c>
      <c r="T35" s="12">
        <f t="shared" si="8"/>
        <v>-585.29250000000002</v>
      </c>
    </row>
    <row r="36" spans="1:20" ht="15.75" thickBot="1" x14ac:dyDescent="0.25">
      <c r="A36" s="5">
        <v>29</v>
      </c>
      <c r="B36" s="6">
        <v>43737</v>
      </c>
      <c r="C36" s="6" t="s">
        <v>16</v>
      </c>
      <c r="D36" s="3">
        <f>'[30]التمام الصباحي'!$F$10*1000</f>
        <v>34000</v>
      </c>
      <c r="E36" s="3">
        <f>[30]المبيعات!$C$9</f>
        <v>41087</v>
      </c>
      <c r="F36" s="3">
        <f t="shared" si="9"/>
        <v>225978.5</v>
      </c>
      <c r="G36" s="3">
        <f t="shared" si="4"/>
        <v>10271.75</v>
      </c>
      <c r="H36" s="3">
        <f>'[30]التمام الصباحي'!$L$10*1000</f>
        <v>17000</v>
      </c>
      <c r="I36" s="3">
        <f>[30]المبيعات!$F$9</f>
        <v>20714</v>
      </c>
      <c r="J36" s="3">
        <f t="shared" si="10"/>
        <v>139819.5</v>
      </c>
      <c r="K36" s="3">
        <f t="shared" si="5"/>
        <v>6835.62</v>
      </c>
      <c r="L36" s="3">
        <f>'[30]التمام الصباحي'!$R$10*1000</f>
        <v>0</v>
      </c>
      <c r="M36" s="3">
        <f>[30]المبيعات!$I$9</f>
        <v>3190</v>
      </c>
      <c r="N36" s="3">
        <f t="shared" si="11"/>
        <v>24722.5</v>
      </c>
      <c r="O36" s="3">
        <f t="shared" si="6"/>
        <v>1435.5</v>
      </c>
      <c r="P36" s="8">
        <f t="shared" si="3"/>
        <v>390520.5</v>
      </c>
      <c r="Q36" s="8">
        <f t="shared" si="3"/>
        <v>18542.87</v>
      </c>
      <c r="R36" s="3">
        <f t="shared" si="7"/>
        <v>3905.2049999999999</v>
      </c>
      <c r="S36" s="32">
        <f>'[30]أخذ التمام الصباحي'!$Q$9</f>
        <v>2790</v>
      </c>
      <c r="T36" s="12">
        <f t="shared" si="8"/>
        <v>-1115.2049999999999</v>
      </c>
    </row>
    <row r="37" spans="1:20" ht="15.75" thickBot="1" x14ac:dyDescent="0.25">
      <c r="A37" s="5">
        <v>30</v>
      </c>
      <c r="B37" s="6">
        <v>43738</v>
      </c>
      <c r="C37" s="6" t="s">
        <v>17</v>
      </c>
      <c r="D37" s="3">
        <f>'[31]التمام الصباحي'!$F$10*1000</f>
        <v>34000</v>
      </c>
      <c r="E37" s="3">
        <f>[31]المبيعات!$C$9</f>
        <v>41166</v>
      </c>
      <c r="F37" s="3">
        <f t="shared" si="9"/>
        <v>226413</v>
      </c>
      <c r="G37" s="3">
        <f t="shared" si="4"/>
        <v>10291.5</v>
      </c>
      <c r="H37" s="3">
        <f>'[31]التمام الصباحي'!$L$10*1000</f>
        <v>17000</v>
      </c>
      <c r="I37" s="3">
        <f>[31]المبيعات!$F$9</f>
        <v>19389</v>
      </c>
      <c r="J37" s="3">
        <f t="shared" si="10"/>
        <v>130875.75</v>
      </c>
      <c r="K37" s="3">
        <f t="shared" si="5"/>
        <v>6398.37</v>
      </c>
      <c r="L37" s="3">
        <f>'[31]التمام الصباحي'!$R$10*1000</f>
        <v>0</v>
      </c>
      <c r="M37" s="3">
        <f>[31]المبيعات!$I$9</f>
        <v>3025</v>
      </c>
      <c r="N37" s="3">
        <f t="shared" si="11"/>
        <v>23443.75</v>
      </c>
      <c r="O37" s="3">
        <f t="shared" si="6"/>
        <v>1361.25</v>
      </c>
      <c r="P37" s="8">
        <f t="shared" si="3"/>
        <v>380732.5</v>
      </c>
      <c r="Q37" s="8">
        <f t="shared" si="3"/>
        <v>18051.12</v>
      </c>
      <c r="R37" s="3">
        <f t="shared" si="7"/>
        <v>3807.3249999999998</v>
      </c>
      <c r="S37" s="32">
        <f>'[31]أخذ التمام الصباحي'!$Q$9</f>
        <v>2720</v>
      </c>
      <c r="T37" s="12">
        <f t="shared" si="8"/>
        <v>-1087.3249999999998</v>
      </c>
    </row>
    <row r="38" spans="1:20" ht="15.75" thickBot="1" x14ac:dyDescent="0.25">
      <c r="A38" s="5">
        <v>31</v>
      </c>
      <c r="B38" s="6"/>
      <c r="C38" s="6" t="s">
        <v>18</v>
      </c>
      <c r="D38" s="3"/>
      <c r="E38" s="3">
        <f>[32]المبيعات!$C$9</f>
        <v>0</v>
      </c>
      <c r="F38" s="3">
        <f t="shared" si="9"/>
        <v>0</v>
      </c>
      <c r="G38" s="3">
        <f t="shared" si="4"/>
        <v>0</v>
      </c>
      <c r="H38" s="3">
        <f>'[32]التمام الصباحي'!$L$10*1000</f>
        <v>0</v>
      </c>
      <c r="I38" s="3">
        <f>[32]المبيعات!$F$9</f>
        <v>0</v>
      </c>
      <c r="J38" s="3">
        <f t="shared" si="10"/>
        <v>0</v>
      </c>
      <c r="K38" s="3">
        <f t="shared" si="5"/>
        <v>0</v>
      </c>
      <c r="L38" s="3">
        <f>'[32]التمام الصباحي'!$R$10*1000</f>
        <v>0</v>
      </c>
      <c r="M38" s="3">
        <f>[32]المبيعات!$I$9</f>
        <v>0</v>
      </c>
      <c r="N38" s="3">
        <f t="shared" si="11"/>
        <v>0</v>
      </c>
      <c r="O38" s="3">
        <f t="shared" si="6"/>
        <v>0</v>
      </c>
      <c r="P38" s="8">
        <f t="shared" si="3"/>
        <v>0</v>
      </c>
      <c r="Q38" s="8">
        <f t="shared" si="3"/>
        <v>0</v>
      </c>
      <c r="R38" s="3">
        <f t="shared" si="7"/>
        <v>0</v>
      </c>
      <c r="S38" s="32">
        <f>'[32]أخذ التمام الصباحي'!$Q$9</f>
        <v>0</v>
      </c>
      <c r="T38" s="12">
        <f t="shared" si="8"/>
        <v>0</v>
      </c>
    </row>
    <row r="39" spans="1:20" ht="15.75" thickBot="1" x14ac:dyDescent="0.25">
      <c r="A39" s="99" t="s">
        <v>19</v>
      </c>
      <c r="B39" s="99"/>
      <c r="C39" s="99"/>
      <c r="D39" s="4">
        <f>SUM(D8:D38)</f>
        <v>1190000</v>
      </c>
      <c r="E39" s="4">
        <f t="shared" ref="E39:T39" si="12">SUM(E8:E38)</f>
        <v>1159731</v>
      </c>
      <c r="F39" s="4">
        <f t="shared" si="12"/>
        <v>6378520.5</v>
      </c>
      <c r="G39" s="4">
        <f t="shared" si="12"/>
        <v>289932.75</v>
      </c>
      <c r="H39" s="4">
        <f t="shared" si="12"/>
        <v>629000</v>
      </c>
      <c r="I39" s="4">
        <f t="shared" si="12"/>
        <v>613737</v>
      </c>
      <c r="J39" s="4">
        <f t="shared" si="12"/>
        <v>4142724.75</v>
      </c>
      <c r="K39" s="4">
        <f t="shared" si="12"/>
        <v>202533.21</v>
      </c>
      <c r="L39" s="4">
        <f t="shared" si="12"/>
        <v>119000</v>
      </c>
      <c r="M39" s="4">
        <f t="shared" si="12"/>
        <v>105005</v>
      </c>
      <c r="N39" s="4" t="e">
        <f t="shared" si="12"/>
        <v>#VALUE!</v>
      </c>
      <c r="O39" s="4" t="e">
        <f t="shared" si="12"/>
        <v>#VALUE!</v>
      </c>
      <c r="P39" s="4" t="e">
        <f t="shared" si="12"/>
        <v>#VALUE!</v>
      </c>
      <c r="Q39" s="4" t="e">
        <f t="shared" si="12"/>
        <v>#VALUE!</v>
      </c>
      <c r="R39" s="4" t="e">
        <f t="shared" si="12"/>
        <v>#VALUE!</v>
      </c>
      <c r="S39" s="4">
        <f t="shared" si="12"/>
        <v>131570</v>
      </c>
      <c r="T39" s="4" t="e">
        <f t="shared" si="12"/>
        <v>#VALUE!</v>
      </c>
    </row>
    <row r="40" spans="1:20" ht="15" thickBot="1" x14ac:dyDescent="0.25"/>
    <row r="41" spans="1:20" ht="15.75" thickBot="1" x14ac:dyDescent="0.3">
      <c r="A41" s="104" t="s">
        <v>43</v>
      </c>
      <c r="B41" s="104"/>
      <c r="C41" s="104"/>
      <c r="D41" s="15">
        <f t="shared" ref="D41:T41" si="13">D8+D9+D10+D11+D12+D13+D14</f>
        <v>289000</v>
      </c>
      <c r="E41" s="15">
        <f t="shared" si="13"/>
        <v>245905</v>
      </c>
      <c r="F41" s="15">
        <f t="shared" si="13"/>
        <v>1352477.5</v>
      </c>
      <c r="G41" s="15">
        <f t="shared" si="13"/>
        <v>61476.25</v>
      </c>
      <c r="H41" s="15">
        <f t="shared" si="13"/>
        <v>170000</v>
      </c>
      <c r="I41" s="15">
        <f t="shared" si="13"/>
        <v>136675</v>
      </c>
      <c r="J41" s="15">
        <f t="shared" si="13"/>
        <v>922556.25</v>
      </c>
      <c r="K41" s="15">
        <f t="shared" si="13"/>
        <v>45102.750000000007</v>
      </c>
      <c r="L41" s="15">
        <f t="shared" si="13"/>
        <v>34000</v>
      </c>
      <c r="M41" s="15" t="e">
        <f t="shared" si="13"/>
        <v>#VALUE!</v>
      </c>
      <c r="N41" s="15" t="e">
        <f t="shared" si="13"/>
        <v>#VALUE!</v>
      </c>
      <c r="O41" s="15" t="e">
        <f t="shared" si="13"/>
        <v>#VALUE!</v>
      </c>
      <c r="P41" s="15" t="e">
        <f t="shared" si="13"/>
        <v>#VALUE!</v>
      </c>
      <c r="Q41" s="15" t="e">
        <f t="shared" si="13"/>
        <v>#VALUE!</v>
      </c>
      <c r="R41" s="15" t="e">
        <f t="shared" si="13"/>
        <v>#VALUE!</v>
      </c>
      <c r="S41" s="15">
        <f t="shared" si="13"/>
        <v>23880</v>
      </c>
      <c r="T41" s="15" t="e">
        <f t="shared" si="13"/>
        <v>#VALUE!</v>
      </c>
    </row>
    <row r="42" spans="1:20" ht="15.75" thickBot="1" x14ac:dyDescent="0.3">
      <c r="A42" s="104" t="s">
        <v>44</v>
      </c>
      <c r="B42" s="104"/>
      <c r="C42" s="104"/>
      <c r="D42" s="15">
        <f t="shared" ref="D42:T42" si="14">D15+D16+D17+D18+D19+D20+D21+D22</f>
        <v>323000</v>
      </c>
      <c r="E42" s="15">
        <f t="shared" si="14"/>
        <v>319774</v>
      </c>
      <c r="F42" s="15">
        <f t="shared" si="14"/>
        <v>1758757</v>
      </c>
      <c r="G42" s="15">
        <f t="shared" si="14"/>
        <v>79943.5</v>
      </c>
      <c r="H42" s="15">
        <f t="shared" si="14"/>
        <v>170000</v>
      </c>
      <c r="I42" s="15">
        <f t="shared" si="14"/>
        <v>169911</v>
      </c>
      <c r="J42" s="15">
        <f t="shared" si="14"/>
        <v>1146899.25</v>
      </c>
      <c r="K42" s="15">
        <f t="shared" si="14"/>
        <v>56070.630000000005</v>
      </c>
      <c r="L42" s="15">
        <f t="shared" si="14"/>
        <v>34000</v>
      </c>
      <c r="M42" s="15">
        <f t="shared" si="14"/>
        <v>30152</v>
      </c>
      <c r="N42" s="15">
        <f t="shared" si="14"/>
        <v>233678</v>
      </c>
      <c r="O42" s="15">
        <f t="shared" si="14"/>
        <v>13568.4</v>
      </c>
      <c r="P42" s="15">
        <f t="shared" si="14"/>
        <v>3139334.25</v>
      </c>
      <c r="Q42" s="15">
        <f t="shared" si="14"/>
        <v>149582.53</v>
      </c>
      <c r="R42" s="15">
        <f t="shared" si="14"/>
        <v>31393.342500000002</v>
      </c>
      <c r="S42" s="15">
        <f t="shared" si="14"/>
        <v>61300</v>
      </c>
      <c r="T42" s="15">
        <f t="shared" si="14"/>
        <v>29906.657499999998</v>
      </c>
    </row>
    <row r="43" spans="1:20" ht="15.75" thickBot="1" x14ac:dyDescent="0.3">
      <c r="A43" s="104" t="s">
        <v>45</v>
      </c>
      <c r="B43" s="104"/>
      <c r="C43" s="104"/>
      <c r="D43" s="15">
        <f t="shared" ref="D43:T43" si="15">D23+D24+D25+D26+D27+D28+D29+D30</f>
        <v>323000</v>
      </c>
      <c r="E43" s="15">
        <f t="shared" si="15"/>
        <v>316627</v>
      </c>
      <c r="F43" s="15">
        <f t="shared" si="15"/>
        <v>1741448.5</v>
      </c>
      <c r="G43" s="15">
        <f t="shared" si="15"/>
        <v>79156.75</v>
      </c>
      <c r="H43" s="15">
        <f t="shared" si="15"/>
        <v>170000</v>
      </c>
      <c r="I43" s="15">
        <f t="shared" si="15"/>
        <v>168136</v>
      </c>
      <c r="J43" s="15">
        <f t="shared" si="15"/>
        <v>1134918</v>
      </c>
      <c r="K43" s="15">
        <f t="shared" si="15"/>
        <v>55484.880000000005</v>
      </c>
      <c r="L43" s="15">
        <f t="shared" si="15"/>
        <v>34000</v>
      </c>
      <c r="M43" s="15">
        <f t="shared" si="15"/>
        <v>27062</v>
      </c>
      <c r="N43" s="15">
        <f t="shared" si="15"/>
        <v>209730.5</v>
      </c>
      <c r="O43" s="15">
        <f t="shared" si="15"/>
        <v>12177.9</v>
      </c>
      <c r="P43" s="15">
        <f t="shared" si="15"/>
        <v>3086097</v>
      </c>
      <c r="Q43" s="15">
        <f t="shared" si="15"/>
        <v>146819.53</v>
      </c>
      <c r="R43" s="15">
        <f t="shared" si="15"/>
        <v>30860.97</v>
      </c>
      <c r="S43" s="15">
        <f t="shared" si="15"/>
        <v>25840</v>
      </c>
      <c r="T43" s="15">
        <f t="shared" si="15"/>
        <v>-5020.9699999999993</v>
      </c>
    </row>
    <row r="44" spans="1:20" ht="15.75" thickBot="1" x14ac:dyDescent="0.3">
      <c r="A44" s="104" t="s">
        <v>46</v>
      </c>
      <c r="B44" s="104"/>
      <c r="C44" s="104"/>
      <c r="D44" s="15">
        <f>D31+D32+D33+D34+D35+D36+D37</f>
        <v>255000</v>
      </c>
      <c r="E44" s="15">
        <f t="shared" ref="E44:T44" si="16">E31+E32+E33+E34+E35+E36+E37</f>
        <v>277425</v>
      </c>
      <c r="F44" s="15">
        <f t="shared" si="16"/>
        <v>1525837.5</v>
      </c>
      <c r="G44" s="15">
        <f t="shared" si="16"/>
        <v>69356.25</v>
      </c>
      <c r="H44" s="15">
        <f t="shared" si="16"/>
        <v>119000</v>
      </c>
      <c r="I44" s="15">
        <f t="shared" si="16"/>
        <v>139015</v>
      </c>
      <c r="J44" s="15">
        <f t="shared" si="16"/>
        <v>938351.25</v>
      </c>
      <c r="K44" s="15">
        <f t="shared" si="16"/>
        <v>45874.950000000004</v>
      </c>
      <c r="L44" s="15">
        <f t="shared" si="16"/>
        <v>17000</v>
      </c>
      <c r="M44" s="15">
        <f t="shared" si="16"/>
        <v>25829</v>
      </c>
      <c r="N44" s="15">
        <f t="shared" si="16"/>
        <v>200174.75</v>
      </c>
      <c r="O44" s="15">
        <f t="shared" si="16"/>
        <v>11623.05</v>
      </c>
      <c r="P44" s="15">
        <f t="shared" si="16"/>
        <v>2664363.5</v>
      </c>
      <c r="Q44" s="15">
        <f t="shared" si="16"/>
        <v>126854.25</v>
      </c>
      <c r="R44" s="15">
        <f t="shared" si="16"/>
        <v>26643.634999999998</v>
      </c>
      <c r="S44" s="15">
        <f t="shared" si="16"/>
        <v>20550</v>
      </c>
      <c r="T44" s="15">
        <f t="shared" si="16"/>
        <v>-6093.6349999999993</v>
      </c>
    </row>
    <row r="46" spans="1:20" x14ac:dyDescent="0.2">
      <c r="E46" s="31"/>
      <c r="I46" s="31"/>
      <c r="M46" s="31"/>
    </row>
    <row r="47" spans="1:20" ht="15" x14ac:dyDescent="0.25">
      <c r="E47" s="30"/>
      <c r="I47" s="30"/>
      <c r="M47" s="30"/>
    </row>
  </sheetData>
  <mergeCells count="16">
    <mergeCell ref="A41:C41"/>
    <mergeCell ref="A42:C42"/>
    <mergeCell ref="A43:C43"/>
    <mergeCell ref="A44:C44"/>
    <mergeCell ref="L6:O6"/>
    <mergeCell ref="P6:P7"/>
    <mergeCell ref="Q6:Q7"/>
    <mergeCell ref="R6:S6"/>
    <mergeCell ref="T6:T7"/>
    <mergeCell ref="A39:C39"/>
    <mergeCell ref="I3:J3"/>
    <mergeCell ref="A6:A7"/>
    <mergeCell ref="B6:B7"/>
    <mergeCell ref="C6:C7"/>
    <mergeCell ref="D6:G6"/>
    <mergeCell ref="H6:K6"/>
  </mergeCells>
  <conditionalFormatting sqref="T8:T38">
    <cfRule type="cellIs" dxfId="27" priority="1" operator="lessThan">
      <formula>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36</vt:i4>
      </vt:variant>
      <vt:variant>
        <vt:lpstr>Named Ranges</vt:lpstr>
      </vt:variant>
      <vt:variant>
        <vt:i4>4</vt:i4>
      </vt:variant>
    </vt:vector>
  </HeadingPairs>
  <TitlesOfParts>
    <vt:vector size="40" baseType="lpstr">
      <vt:lpstr>الوارد</vt:lpstr>
      <vt:lpstr>اجمالي الوارد</vt:lpstr>
      <vt:lpstr>المبيعات</vt:lpstr>
      <vt:lpstr>اجمالي المبيعات</vt:lpstr>
      <vt:lpstr>ماستر</vt:lpstr>
      <vt:lpstr>ماستر 2</vt:lpstr>
      <vt:lpstr>النخيل</vt:lpstr>
      <vt:lpstr>شبرا4</vt:lpstr>
      <vt:lpstr>السلام</vt:lpstr>
      <vt:lpstr>شبرا1</vt:lpstr>
      <vt:lpstr>شبرا2</vt:lpstr>
      <vt:lpstr>شبرا3</vt:lpstr>
      <vt:lpstr>شل1</vt:lpstr>
      <vt:lpstr>شل2</vt:lpstr>
      <vt:lpstr>الجلالة</vt:lpstr>
      <vt:lpstr>الواحة1</vt:lpstr>
      <vt:lpstr>الواحة2</vt:lpstr>
      <vt:lpstr>الكاب</vt:lpstr>
      <vt:lpstr>الساحل</vt:lpstr>
      <vt:lpstr>العامرية</vt:lpstr>
      <vt:lpstr>الضبعة7</vt:lpstr>
      <vt:lpstr>الضبعة8</vt:lpstr>
      <vt:lpstr>الصنافين1</vt:lpstr>
      <vt:lpstr>الصنافين2</vt:lpstr>
      <vt:lpstr>الخطاطبة1</vt:lpstr>
      <vt:lpstr>الخطاطبة2</vt:lpstr>
      <vt:lpstr>النوبارية</vt:lpstr>
      <vt:lpstr>ماستر2</vt:lpstr>
      <vt:lpstr>زايد1</vt:lpstr>
      <vt:lpstr>زايد2</vt:lpstr>
      <vt:lpstr>اكتوبر1</vt:lpstr>
      <vt:lpstr>اكتوبر2</vt:lpstr>
      <vt:lpstr>اكتوبر  3</vt:lpstr>
      <vt:lpstr>الشهيد 1</vt:lpstr>
      <vt:lpstr>الشهيد 2</vt:lpstr>
      <vt:lpstr>وادي النطرون</vt:lpstr>
      <vt:lpstr>'اجمالي المبيعات'!Print_Area</vt:lpstr>
      <vt:lpstr>'اجمالي الوارد'!Print_Area</vt:lpstr>
      <vt:lpstr>المبيعات!Print_Area</vt:lpstr>
      <vt:lpstr>الوارد!Print_Area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2019-10-18T23:10:09Z</dcterms:modified>
</cp:coreProperties>
</file>