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Server\التمام اليومي\Current Month\"/>
    </mc:Choice>
  </mc:AlternateContent>
  <bookViews>
    <workbookView xWindow="240" yWindow="105" windowWidth="14805" windowHeight="8010" firstSheet="1" activeTab="15"/>
  </bookViews>
  <sheets>
    <sheet name="December 2018" sheetId="1" state="hidden" r:id="rId1"/>
    <sheet name="كوتة الاكسيل" sheetId="2" r:id="rId2"/>
    <sheet name="التعاون" sheetId="3" r:id="rId3"/>
    <sheet name="التعاون.ملخص" sheetId="4" state="hidden" r:id="rId4"/>
    <sheet name="التعاون ملخص" sheetId="5" r:id="rId5"/>
    <sheet name="موبيل.ملخص" sheetId="7" state="hidden" r:id="rId6"/>
    <sheet name="موبيل" sheetId="19" r:id="rId7"/>
    <sheet name="موبيل ملخص" sheetId="8" r:id="rId8"/>
    <sheet name="مصر للبترول" sheetId="9" state="hidden" r:id="rId9"/>
    <sheet name="مصرملخص" sheetId="10" state="hidden" r:id="rId10"/>
    <sheet name="مصر ملخص" sheetId="11" state="hidden" r:id="rId11"/>
    <sheet name="طاقة" sheetId="12" r:id="rId12"/>
    <sheet name="ملخص طاقة" sheetId="13" r:id="rId13"/>
    <sheet name="تقفيل الشهر" sheetId="14" state="hidden" r:id="rId14"/>
    <sheet name="Chart1" sheetId="20" r:id="rId15"/>
    <sheet name="شركات" sheetId="17" r:id="rId16"/>
    <sheet name="Chart3" sheetId="18" r:id="rId17"/>
    <sheet name="Sheet1" sheetId="16" state="hidden" r:id="rId18"/>
    <sheet name="مستودعات" sheetId="15" state="hidden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</externalReferences>
  <definedNames>
    <definedName name="_xlnm.Print_Area" localSheetId="13">'تقفيل الشهر'!$A$1:$XH$34</definedName>
  </definedNames>
  <calcPr calcId="152511"/>
  <customWorkbookViews>
    <customWorkbookView name="ppp - Personal View" guid="{D0ADDAEC-F94A-4D91-A87E-28950BD05354}" mergeInterval="0" personalView="1" xWindow="415" yWindow="88" windowWidth="1400" windowHeight="866" activeSheetId="14"/>
    <customWorkbookView name="pp - Personal View" guid="{7938EFD2-C39F-47F1-81C9-410DAE165DAF}" mergeInterval="0" personalView="1" maximized="1" xWindow="-8" yWindow="-8" windowWidth="1456" windowHeight="876" activeSheetId="14"/>
  </customWorkbookViews>
</workbook>
</file>

<file path=xl/calcChain.xml><?xml version="1.0" encoding="utf-8"?>
<calcChain xmlns="http://schemas.openxmlformats.org/spreadsheetml/2006/main">
  <c r="K22" i="17" l="1"/>
  <c r="H12" i="2" l="1"/>
  <c r="U10" i="3" l="1"/>
  <c r="U9" i="3"/>
  <c r="U8" i="3"/>
  <c r="U7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11" i="3"/>
  <c r="U6" i="3"/>
  <c r="I7" i="19" l="1"/>
  <c r="X11" i="3" l="1"/>
  <c r="X10" i="3"/>
  <c r="X9" i="3"/>
  <c r="X8" i="3"/>
  <c r="X7" i="3"/>
  <c r="I9" i="3" l="1"/>
  <c r="I11" i="3"/>
  <c r="I10" i="3"/>
  <c r="I8" i="3"/>
  <c r="I7" i="3"/>
  <c r="F11" i="3"/>
  <c r="F9" i="3"/>
  <c r="F10" i="3"/>
  <c r="F8" i="3"/>
  <c r="F7" i="3"/>
  <c r="L8" i="3" l="1"/>
  <c r="L9" i="3"/>
  <c r="L10" i="3"/>
  <c r="L11" i="3"/>
  <c r="L7" i="3"/>
  <c r="R11" i="3" l="1"/>
  <c r="R10" i="3"/>
  <c r="R9" i="3"/>
  <c r="R8" i="3"/>
  <c r="R7" i="3"/>
  <c r="C14" i="2" l="1"/>
  <c r="O13" i="2"/>
  <c r="C13" i="2"/>
  <c r="P12" i="2"/>
  <c r="O12" i="2"/>
  <c r="L12" i="2"/>
  <c r="G12" i="2"/>
  <c r="D12" i="2"/>
  <c r="C12" i="2"/>
  <c r="Q11" i="2"/>
  <c r="P11" i="2"/>
  <c r="M11" i="2"/>
  <c r="L11" i="2"/>
  <c r="E11" i="2"/>
  <c r="D11" i="2"/>
  <c r="C11" i="2"/>
  <c r="B11" i="2"/>
  <c r="O10" i="2"/>
  <c r="K10" i="2"/>
  <c r="G10" i="2"/>
  <c r="P9" i="2"/>
  <c r="L9" i="2"/>
  <c r="D9" i="2"/>
  <c r="C9" i="2"/>
  <c r="AD36" i="19" l="1"/>
  <c r="AD35" i="19"/>
  <c r="AD34" i="19"/>
  <c r="AD33" i="19"/>
  <c r="AD32" i="19"/>
  <c r="AD31" i="19"/>
  <c r="AD30" i="19"/>
  <c r="AD29" i="19"/>
  <c r="AD28" i="19"/>
  <c r="AD27" i="19"/>
  <c r="AD26" i="19"/>
  <c r="AD25" i="19"/>
  <c r="AD24" i="19"/>
  <c r="AD23" i="19"/>
  <c r="AD22" i="19"/>
  <c r="AD21" i="19"/>
  <c r="AD20" i="19"/>
  <c r="AD19" i="19"/>
  <c r="AD18" i="19"/>
  <c r="AD17" i="19"/>
  <c r="AD16" i="19"/>
  <c r="AD15" i="19"/>
  <c r="AD14" i="19"/>
  <c r="AD13" i="19"/>
  <c r="AD12" i="19"/>
  <c r="AD11" i="19"/>
  <c r="AD10" i="19"/>
  <c r="AD9" i="19"/>
  <c r="AD8" i="19"/>
  <c r="AD7" i="19"/>
  <c r="AD6" i="19"/>
  <c r="AA36" i="19"/>
  <c r="AA35" i="19"/>
  <c r="AA34" i="19"/>
  <c r="AA33" i="19"/>
  <c r="AA32" i="19"/>
  <c r="AA31" i="19"/>
  <c r="AA30" i="19"/>
  <c r="AA29" i="19"/>
  <c r="AA28" i="19"/>
  <c r="AA27" i="19"/>
  <c r="AA26" i="19"/>
  <c r="AA25" i="19"/>
  <c r="AA24" i="19"/>
  <c r="AA23" i="19"/>
  <c r="AA22" i="19"/>
  <c r="AA21" i="19"/>
  <c r="AA20" i="19"/>
  <c r="AA19" i="19"/>
  <c r="AA18" i="19"/>
  <c r="AA17" i="19"/>
  <c r="AA16" i="19"/>
  <c r="AA15" i="19"/>
  <c r="AA14" i="19"/>
  <c r="AA13" i="19"/>
  <c r="AA12" i="19"/>
  <c r="AA11" i="19"/>
  <c r="AA10" i="19"/>
  <c r="AA9" i="19"/>
  <c r="AA8" i="19"/>
  <c r="AA7" i="19"/>
  <c r="X36" i="19"/>
  <c r="X35" i="19"/>
  <c r="X34" i="19"/>
  <c r="X33" i="19"/>
  <c r="X32" i="19"/>
  <c r="X31" i="19"/>
  <c r="X30" i="19"/>
  <c r="X29" i="19"/>
  <c r="X28" i="19"/>
  <c r="X27" i="19"/>
  <c r="X26" i="19"/>
  <c r="X25" i="19"/>
  <c r="X24" i="19"/>
  <c r="X23" i="19"/>
  <c r="X22" i="19"/>
  <c r="X21" i="19"/>
  <c r="X20" i="19"/>
  <c r="X19" i="19"/>
  <c r="X18" i="19"/>
  <c r="X17" i="19"/>
  <c r="X16" i="19"/>
  <c r="X15" i="19"/>
  <c r="X14" i="19"/>
  <c r="X13" i="19"/>
  <c r="X12" i="19"/>
  <c r="X11" i="19"/>
  <c r="X10" i="19"/>
  <c r="X9" i="19"/>
  <c r="X8" i="19"/>
  <c r="X7" i="19"/>
  <c r="U36" i="19"/>
  <c r="U35" i="19"/>
  <c r="U34" i="19"/>
  <c r="U33" i="19"/>
  <c r="U32" i="19"/>
  <c r="U31" i="19"/>
  <c r="U30" i="19"/>
  <c r="U29" i="19"/>
  <c r="U28" i="19"/>
  <c r="U27" i="19"/>
  <c r="U26" i="19"/>
  <c r="U25" i="19"/>
  <c r="U24" i="19"/>
  <c r="U23" i="19"/>
  <c r="U22" i="19"/>
  <c r="U21" i="19"/>
  <c r="U20" i="19"/>
  <c r="U19" i="19"/>
  <c r="U18" i="19"/>
  <c r="U17" i="19"/>
  <c r="U16" i="19"/>
  <c r="U15" i="19"/>
  <c r="U14" i="19"/>
  <c r="U13" i="19"/>
  <c r="U12" i="19"/>
  <c r="U11" i="19"/>
  <c r="U10" i="19"/>
  <c r="U9" i="19"/>
  <c r="U8" i="19"/>
  <c r="U7" i="19"/>
  <c r="I36" i="19" l="1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X36" i="3" l="1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K24" i="17" l="1"/>
  <c r="C6" i="19" l="1"/>
  <c r="F6" i="19" l="1"/>
  <c r="AA6" i="19" l="1"/>
  <c r="X6" i="19" l="1"/>
  <c r="U6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6" i="19"/>
  <c r="L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22" i="19"/>
  <c r="R23" i="19"/>
  <c r="R24" i="19"/>
  <c r="R25" i="19"/>
  <c r="R26" i="19"/>
  <c r="R27" i="19"/>
  <c r="R28" i="19"/>
  <c r="R29" i="19"/>
  <c r="R30" i="19"/>
  <c r="R31" i="19"/>
  <c r="R32" i="19"/>
  <c r="R33" i="19"/>
  <c r="R34" i="19"/>
  <c r="R35" i="19"/>
  <c r="R36" i="19"/>
  <c r="R6" i="19"/>
  <c r="R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6" i="19"/>
  <c r="O7" i="19"/>
  <c r="I6" i="19"/>
  <c r="I8" i="12" l="1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6" i="12"/>
  <c r="I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6" i="12"/>
  <c r="F7" i="12"/>
  <c r="C16" i="12"/>
  <c r="C8" i="12"/>
  <c r="C9" i="12"/>
  <c r="C10" i="12"/>
  <c r="C11" i="12"/>
  <c r="C12" i="12"/>
  <c r="C13" i="12"/>
  <c r="C14" i="12"/>
  <c r="C15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6" i="12"/>
  <c r="C7" i="12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6" i="3"/>
  <c r="AG7" i="3"/>
  <c r="X6" i="3"/>
  <c r="R6" i="3"/>
  <c r="C6" i="3"/>
  <c r="L6" i="3"/>
  <c r="I6" i="3"/>
  <c r="F6" i="3"/>
  <c r="AC6" i="19" l="1"/>
  <c r="AF6" i="3"/>
  <c r="W6" i="19"/>
  <c r="C9" i="8" s="1"/>
  <c r="I12" i="17" s="1"/>
  <c r="W6" i="3"/>
  <c r="Z6" i="19"/>
  <c r="T6" i="3"/>
  <c r="T6" i="19"/>
  <c r="Q6" i="3"/>
  <c r="N6" i="19"/>
  <c r="C6" i="8" s="1"/>
  <c r="I9" i="17" s="1"/>
  <c r="Q6" i="19"/>
  <c r="C7" i="8" s="1"/>
  <c r="I10" i="17" s="1"/>
  <c r="K6" i="19"/>
  <c r="C5" i="8" s="1"/>
  <c r="I8" i="17" s="1"/>
  <c r="E6" i="3"/>
  <c r="E6" i="19"/>
  <c r="C3" i="8" s="1"/>
  <c r="I6" i="17" s="1"/>
  <c r="H6" i="19"/>
  <c r="C4" i="8" s="1"/>
  <c r="I7" i="17" s="1"/>
  <c r="B6" i="19"/>
  <c r="C8" i="8" l="1"/>
  <c r="I11" i="17" s="1"/>
  <c r="D6" i="19"/>
  <c r="B7" i="19" s="1"/>
  <c r="D7" i="19" s="1"/>
  <c r="B8" i="19" s="1"/>
  <c r="D8" i="19" s="1"/>
  <c r="B9" i="19" s="1"/>
  <c r="D9" i="19" s="1"/>
  <c r="B10" i="19" s="1"/>
  <c r="D10" i="19" s="1"/>
  <c r="B11" i="19" s="1"/>
  <c r="D11" i="19" s="1"/>
  <c r="B12" i="19" s="1"/>
  <c r="D12" i="19" s="1"/>
  <c r="B13" i="19" s="1"/>
  <c r="D13" i="19" s="1"/>
  <c r="B14" i="19" s="1"/>
  <c r="D14" i="19" s="1"/>
  <c r="B15" i="19" s="1"/>
  <c r="D15" i="19" s="1"/>
  <c r="B16" i="19" s="1"/>
  <c r="D16" i="19" s="1"/>
  <c r="B17" i="19" s="1"/>
  <c r="D17" i="19" s="1"/>
  <c r="B18" i="19" s="1"/>
  <c r="D18" i="19" s="1"/>
  <c r="B19" i="19" s="1"/>
  <c r="D19" i="19" s="1"/>
  <c r="B20" i="19" s="1"/>
  <c r="D20" i="19" s="1"/>
  <c r="B21" i="19" s="1"/>
  <c r="D21" i="19" s="1"/>
  <c r="B22" i="19" s="1"/>
  <c r="D22" i="19" s="1"/>
  <c r="B23" i="19" s="1"/>
  <c r="D23" i="19" s="1"/>
  <c r="B24" i="19" s="1"/>
  <c r="D24" i="19" s="1"/>
  <c r="B25" i="19" s="1"/>
  <c r="D25" i="19" s="1"/>
  <c r="B26" i="19" s="1"/>
  <c r="D26" i="19" s="1"/>
  <c r="B27" i="19" s="1"/>
  <c r="D27" i="19" s="1"/>
  <c r="B28" i="19" s="1"/>
  <c r="D28" i="19" s="1"/>
  <c r="B29" i="19" s="1"/>
  <c r="D29" i="19" s="1"/>
  <c r="B30" i="19" s="1"/>
  <c r="D30" i="19" s="1"/>
  <c r="B31" i="19" s="1"/>
  <c r="D31" i="19" s="1"/>
  <c r="B32" i="19" s="1"/>
  <c r="D32" i="19" s="1"/>
  <c r="B33" i="19" s="1"/>
  <c r="D33" i="19" s="1"/>
  <c r="B34" i="19" s="1"/>
  <c r="D34" i="19" s="1"/>
  <c r="B35" i="19" s="1"/>
  <c r="D35" i="19" s="1"/>
  <c r="B36" i="19" s="1"/>
  <c r="D36" i="19" s="1"/>
  <c r="D2" i="8" s="1"/>
  <c r="J5" i="17" s="1"/>
  <c r="C2" i="8"/>
  <c r="I5" i="17" s="1"/>
  <c r="AB6" i="19"/>
  <c r="Z7" i="19" s="1"/>
  <c r="AB7" i="19" s="1"/>
  <c r="Z8" i="19" s="1"/>
  <c r="AB8" i="19" s="1"/>
  <c r="Z9" i="19" s="1"/>
  <c r="AB9" i="19" s="1"/>
  <c r="Z10" i="19" s="1"/>
  <c r="AB10" i="19" s="1"/>
  <c r="Z11" i="19" s="1"/>
  <c r="AB11" i="19" s="1"/>
  <c r="Z12" i="19" s="1"/>
  <c r="AB12" i="19" s="1"/>
  <c r="Z13" i="19" s="1"/>
  <c r="AB13" i="19" s="1"/>
  <c r="Z14" i="19" s="1"/>
  <c r="AB14" i="19" s="1"/>
  <c r="Z15" i="19" s="1"/>
  <c r="AB15" i="19" s="1"/>
  <c r="Z16" i="19" s="1"/>
  <c r="AB16" i="19" s="1"/>
  <c r="Z17" i="19" s="1"/>
  <c r="AB17" i="19" s="1"/>
  <c r="Z18" i="19" s="1"/>
  <c r="AB18" i="19" s="1"/>
  <c r="Z19" i="19" s="1"/>
  <c r="AB19" i="19" s="1"/>
  <c r="Z20" i="19" s="1"/>
  <c r="AB20" i="19" s="1"/>
  <c r="Z21" i="19" s="1"/>
  <c r="AB21" i="19" s="1"/>
  <c r="Z22" i="19" s="1"/>
  <c r="AB22" i="19" s="1"/>
  <c r="Z23" i="19" s="1"/>
  <c r="AB23" i="19" s="1"/>
  <c r="Z24" i="19" s="1"/>
  <c r="AB24" i="19" s="1"/>
  <c r="Z25" i="19" s="1"/>
  <c r="AB25" i="19" s="1"/>
  <c r="Z26" i="19" s="1"/>
  <c r="AB26" i="19" s="1"/>
  <c r="Z27" i="19" s="1"/>
  <c r="AB27" i="19" s="1"/>
  <c r="Z28" i="19" s="1"/>
  <c r="AB28" i="19" s="1"/>
  <c r="Z29" i="19" s="1"/>
  <c r="AB29" i="19" s="1"/>
  <c r="Z30" i="19" s="1"/>
  <c r="AB30" i="19" s="1"/>
  <c r="Z31" i="19" s="1"/>
  <c r="AB31" i="19" s="1"/>
  <c r="Z32" i="19" s="1"/>
  <c r="AB32" i="19" s="1"/>
  <c r="Z33" i="19" s="1"/>
  <c r="AB33" i="19" s="1"/>
  <c r="Z34" i="19" s="1"/>
  <c r="AB34" i="19" s="1"/>
  <c r="Z35" i="19" s="1"/>
  <c r="AB35" i="19" s="1"/>
  <c r="Z36" i="19" s="1"/>
  <c r="AB36" i="19" s="1"/>
  <c r="C10" i="8"/>
  <c r="I13" i="17" s="1"/>
  <c r="AE6" i="19"/>
  <c r="AC7" i="19" s="1"/>
  <c r="AE7" i="19" s="1"/>
  <c r="AC8" i="19" s="1"/>
  <c r="AE8" i="19" s="1"/>
  <c r="AC9" i="19" s="1"/>
  <c r="AE9" i="19" s="1"/>
  <c r="AC10" i="19" s="1"/>
  <c r="AE10" i="19" s="1"/>
  <c r="AC11" i="19" s="1"/>
  <c r="AE11" i="19" s="1"/>
  <c r="AC12" i="19" s="1"/>
  <c r="AE12" i="19" s="1"/>
  <c r="AC13" i="19" s="1"/>
  <c r="AE13" i="19" s="1"/>
  <c r="AC14" i="19" s="1"/>
  <c r="AE14" i="19" s="1"/>
  <c r="AC15" i="19" s="1"/>
  <c r="AE15" i="19" s="1"/>
  <c r="AC16" i="19" s="1"/>
  <c r="AE16" i="19" s="1"/>
  <c r="AC17" i="19" s="1"/>
  <c r="AE17" i="19" s="1"/>
  <c r="AC18" i="19" s="1"/>
  <c r="AE18" i="19" s="1"/>
  <c r="AC19" i="19" s="1"/>
  <c r="AE19" i="19" s="1"/>
  <c r="AC20" i="19" s="1"/>
  <c r="AE20" i="19" s="1"/>
  <c r="AC21" i="19" s="1"/>
  <c r="AE21" i="19" s="1"/>
  <c r="AC22" i="19" s="1"/>
  <c r="AE22" i="19" s="1"/>
  <c r="AC23" i="19" s="1"/>
  <c r="AE23" i="19" s="1"/>
  <c r="AC24" i="19" s="1"/>
  <c r="AE24" i="19" s="1"/>
  <c r="AC25" i="19" s="1"/>
  <c r="AE25" i="19" s="1"/>
  <c r="AC26" i="19" s="1"/>
  <c r="AE26" i="19" s="1"/>
  <c r="AC27" i="19" s="1"/>
  <c r="AE27" i="19" s="1"/>
  <c r="AC28" i="19" s="1"/>
  <c r="AE28" i="19" s="1"/>
  <c r="AC29" i="19" s="1"/>
  <c r="AE29" i="19" s="1"/>
  <c r="AC30" i="19" s="1"/>
  <c r="AE30" i="19" s="1"/>
  <c r="AC31" i="19" s="1"/>
  <c r="AE31" i="19" s="1"/>
  <c r="AC32" i="19" s="1"/>
  <c r="AE32" i="19" s="1"/>
  <c r="AC33" i="19" s="1"/>
  <c r="AE33" i="19" s="1"/>
  <c r="AC34" i="19" s="1"/>
  <c r="AE34" i="19" s="1"/>
  <c r="AC35" i="19" s="1"/>
  <c r="AE35" i="19" s="1"/>
  <c r="AC36" i="19" s="1"/>
  <c r="AE36" i="19" s="1"/>
  <c r="C11" i="8"/>
  <c r="I14" i="17" s="1"/>
  <c r="V6" i="19"/>
  <c r="T7" i="19" s="1"/>
  <c r="V7" i="19" s="1"/>
  <c r="T8" i="19" s="1"/>
  <c r="V8" i="19" s="1"/>
  <c r="T9" i="19" s="1"/>
  <c r="V9" i="19" s="1"/>
  <c r="T10" i="19" s="1"/>
  <c r="V10" i="19" s="1"/>
  <c r="T11" i="19" s="1"/>
  <c r="V11" i="19" s="1"/>
  <c r="T12" i="19" s="1"/>
  <c r="V12" i="19" s="1"/>
  <c r="T13" i="19" s="1"/>
  <c r="V13" i="19" s="1"/>
  <c r="T14" i="19" s="1"/>
  <c r="V14" i="19" s="1"/>
  <c r="T15" i="19" s="1"/>
  <c r="V15" i="19" s="1"/>
  <c r="T16" i="19" s="1"/>
  <c r="V16" i="19" s="1"/>
  <c r="T17" i="19" s="1"/>
  <c r="V17" i="19" s="1"/>
  <c r="T18" i="19" s="1"/>
  <c r="V18" i="19" s="1"/>
  <c r="T19" i="19" s="1"/>
  <c r="V19" i="19" s="1"/>
  <c r="T20" i="19" s="1"/>
  <c r="V20" i="19" s="1"/>
  <c r="T21" i="19" s="1"/>
  <c r="V21" i="19" s="1"/>
  <c r="T22" i="19" s="1"/>
  <c r="V22" i="19" s="1"/>
  <c r="T23" i="19" s="1"/>
  <c r="V23" i="19" s="1"/>
  <c r="T24" i="19" s="1"/>
  <c r="V24" i="19" s="1"/>
  <c r="T25" i="19" s="1"/>
  <c r="V25" i="19" s="1"/>
  <c r="T26" i="19" s="1"/>
  <c r="V26" i="19" s="1"/>
  <c r="T27" i="19" s="1"/>
  <c r="V27" i="19" s="1"/>
  <c r="T28" i="19" s="1"/>
  <c r="V28" i="19" s="1"/>
  <c r="T29" i="19" s="1"/>
  <c r="V29" i="19" s="1"/>
  <c r="T30" i="19" s="1"/>
  <c r="V30" i="19" s="1"/>
  <c r="T31" i="19" s="1"/>
  <c r="V31" i="19" s="1"/>
  <c r="T32" i="19" s="1"/>
  <c r="V32" i="19" s="1"/>
  <c r="T33" i="19" s="1"/>
  <c r="V33" i="19" s="1"/>
  <c r="T34" i="19" s="1"/>
  <c r="V34" i="19" s="1"/>
  <c r="T35" i="19" s="1"/>
  <c r="V35" i="19" s="1"/>
  <c r="T36" i="19" s="1"/>
  <c r="V36" i="19" s="1"/>
  <c r="T37" i="19" s="1"/>
  <c r="Y6" i="19"/>
  <c r="W7" i="19" s="1"/>
  <c r="Y7" i="19" s="1"/>
  <c r="W8" i="19" s="1"/>
  <c r="Y8" i="19" s="1"/>
  <c r="W9" i="19" s="1"/>
  <c r="Y9" i="19" s="1"/>
  <c r="W10" i="19" s="1"/>
  <c r="Y10" i="19" s="1"/>
  <c r="W11" i="19" s="1"/>
  <c r="Y11" i="19" s="1"/>
  <c r="W12" i="19" s="1"/>
  <c r="Y12" i="19" s="1"/>
  <c r="W13" i="19" s="1"/>
  <c r="Y13" i="19" s="1"/>
  <c r="W14" i="19" s="1"/>
  <c r="Y14" i="19" s="1"/>
  <c r="W15" i="19" s="1"/>
  <c r="Y15" i="19" s="1"/>
  <c r="W16" i="19" s="1"/>
  <c r="Y16" i="19" s="1"/>
  <c r="W17" i="19" s="1"/>
  <c r="Y17" i="19" s="1"/>
  <c r="W18" i="19" s="1"/>
  <c r="Y18" i="19" s="1"/>
  <c r="W19" i="19" s="1"/>
  <c r="Y19" i="19" s="1"/>
  <c r="W20" i="19" s="1"/>
  <c r="Y20" i="19" s="1"/>
  <c r="W21" i="19" s="1"/>
  <c r="Y21" i="19" s="1"/>
  <c r="W22" i="19" s="1"/>
  <c r="Y22" i="19" s="1"/>
  <c r="W23" i="19" s="1"/>
  <c r="Y23" i="19" s="1"/>
  <c r="W24" i="19" s="1"/>
  <c r="Y24" i="19" s="1"/>
  <c r="W25" i="19" s="1"/>
  <c r="Y25" i="19" s="1"/>
  <c r="W26" i="19" s="1"/>
  <c r="Y26" i="19" s="1"/>
  <c r="W27" i="19" s="1"/>
  <c r="Y27" i="19" s="1"/>
  <c r="W28" i="19" s="1"/>
  <c r="Y28" i="19" s="1"/>
  <c r="W29" i="19" s="1"/>
  <c r="Y29" i="19" s="1"/>
  <c r="W30" i="19" s="1"/>
  <c r="Y30" i="19" s="1"/>
  <c r="W31" i="19" s="1"/>
  <c r="Y31" i="19" s="1"/>
  <c r="W32" i="19" s="1"/>
  <c r="Y32" i="19" s="1"/>
  <c r="W33" i="19" s="1"/>
  <c r="Y33" i="19" s="1"/>
  <c r="W34" i="19" s="1"/>
  <c r="Y34" i="19" s="1"/>
  <c r="W35" i="19" s="1"/>
  <c r="Y35" i="19" s="1"/>
  <c r="W36" i="19" s="1"/>
  <c r="Y36" i="19" s="1"/>
  <c r="M6" i="19"/>
  <c r="K7" i="19" s="1"/>
  <c r="M7" i="19" s="1"/>
  <c r="K8" i="19" s="1"/>
  <c r="M8" i="19" s="1"/>
  <c r="K9" i="19" s="1"/>
  <c r="M9" i="19" s="1"/>
  <c r="K10" i="19" s="1"/>
  <c r="M10" i="19" s="1"/>
  <c r="K11" i="19" s="1"/>
  <c r="M11" i="19" s="1"/>
  <c r="K12" i="19" s="1"/>
  <c r="M12" i="19" s="1"/>
  <c r="K13" i="19" s="1"/>
  <c r="M13" i="19" s="1"/>
  <c r="K14" i="19" s="1"/>
  <c r="M14" i="19" s="1"/>
  <c r="K15" i="19" s="1"/>
  <c r="M15" i="19" s="1"/>
  <c r="K16" i="19" s="1"/>
  <c r="M16" i="19" s="1"/>
  <c r="K17" i="19" s="1"/>
  <c r="M17" i="19" s="1"/>
  <c r="K18" i="19" s="1"/>
  <c r="M18" i="19" s="1"/>
  <c r="K19" i="19" s="1"/>
  <c r="M19" i="19" s="1"/>
  <c r="K20" i="19" s="1"/>
  <c r="M20" i="19" s="1"/>
  <c r="K21" i="19" s="1"/>
  <c r="M21" i="19" s="1"/>
  <c r="K22" i="19" s="1"/>
  <c r="M22" i="19" s="1"/>
  <c r="K23" i="19" s="1"/>
  <c r="M23" i="19" s="1"/>
  <c r="K24" i="19" s="1"/>
  <c r="M24" i="19" s="1"/>
  <c r="K25" i="19" s="1"/>
  <c r="M25" i="19" s="1"/>
  <c r="K26" i="19" s="1"/>
  <c r="M26" i="19" s="1"/>
  <c r="K27" i="19" s="1"/>
  <c r="M27" i="19" s="1"/>
  <c r="K28" i="19" s="1"/>
  <c r="M28" i="19" s="1"/>
  <c r="K29" i="19" s="1"/>
  <c r="M29" i="19" s="1"/>
  <c r="K30" i="19" s="1"/>
  <c r="M30" i="19" s="1"/>
  <c r="K31" i="19" s="1"/>
  <c r="M31" i="19" s="1"/>
  <c r="K32" i="19" s="1"/>
  <c r="M32" i="19" s="1"/>
  <c r="K33" i="19" s="1"/>
  <c r="M33" i="19" s="1"/>
  <c r="K34" i="19" s="1"/>
  <c r="M34" i="19" s="1"/>
  <c r="K35" i="19" s="1"/>
  <c r="M35" i="19" s="1"/>
  <c r="K36" i="19" s="1"/>
  <c r="M36" i="19" s="1"/>
  <c r="P6" i="19"/>
  <c r="N7" i="19" s="1"/>
  <c r="P7" i="19" s="1"/>
  <c r="N8" i="19" s="1"/>
  <c r="P8" i="19" s="1"/>
  <c r="N9" i="19" s="1"/>
  <c r="P9" i="19" s="1"/>
  <c r="N10" i="19" s="1"/>
  <c r="P10" i="19" s="1"/>
  <c r="N11" i="19" s="1"/>
  <c r="P11" i="19" s="1"/>
  <c r="N12" i="19" s="1"/>
  <c r="P12" i="19" s="1"/>
  <c r="N13" i="19" s="1"/>
  <c r="P13" i="19" s="1"/>
  <c r="N14" i="19" s="1"/>
  <c r="P14" i="19" s="1"/>
  <c r="N15" i="19" s="1"/>
  <c r="P15" i="19" s="1"/>
  <c r="N16" i="19" s="1"/>
  <c r="P16" i="19" s="1"/>
  <c r="N17" i="19" s="1"/>
  <c r="P17" i="19" s="1"/>
  <c r="N18" i="19" s="1"/>
  <c r="P18" i="19" s="1"/>
  <c r="N19" i="19" s="1"/>
  <c r="P19" i="19" s="1"/>
  <c r="N20" i="19" s="1"/>
  <c r="P20" i="19" s="1"/>
  <c r="N21" i="19" s="1"/>
  <c r="P21" i="19" s="1"/>
  <c r="N22" i="19" s="1"/>
  <c r="P22" i="19" s="1"/>
  <c r="N23" i="19" s="1"/>
  <c r="P23" i="19" s="1"/>
  <c r="N24" i="19" s="1"/>
  <c r="P24" i="19" s="1"/>
  <c r="N25" i="19" s="1"/>
  <c r="P25" i="19" s="1"/>
  <c r="N26" i="19" s="1"/>
  <c r="P26" i="19" s="1"/>
  <c r="N27" i="19" s="1"/>
  <c r="P27" i="19" s="1"/>
  <c r="N28" i="19" s="1"/>
  <c r="P28" i="19" s="1"/>
  <c r="N29" i="19" s="1"/>
  <c r="P29" i="19" s="1"/>
  <c r="N30" i="19" s="1"/>
  <c r="P30" i="19" s="1"/>
  <c r="N31" i="19" s="1"/>
  <c r="P31" i="19" s="1"/>
  <c r="N32" i="19" s="1"/>
  <c r="P32" i="19" s="1"/>
  <c r="N33" i="19" s="1"/>
  <c r="P33" i="19" s="1"/>
  <c r="N34" i="19" s="1"/>
  <c r="P34" i="19" s="1"/>
  <c r="N35" i="19" s="1"/>
  <c r="P35" i="19" s="1"/>
  <c r="N36" i="19" s="1"/>
  <c r="P36" i="19" s="1"/>
  <c r="J6" i="19"/>
  <c r="H7" i="19" s="1"/>
  <c r="J7" i="19" s="1"/>
  <c r="H8" i="19" s="1"/>
  <c r="J8" i="19" s="1"/>
  <c r="H9" i="19" s="1"/>
  <c r="J9" i="19" s="1"/>
  <c r="H10" i="19" s="1"/>
  <c r="J10" i="19" s="1"/>
  <c r="H11" i="19" s="1"/>
  <c r="J11" i="19" s="1"/>
  <c r="H12" i="19" s="1"/>
  <c r="J12" i="19" s="1"/>
  <c r="H13" i="19" s="1"/>
  <c r="J13" i="19" s="1"/>
  <c r="H14" i="19" s="1"/>
  <c r="J14" i="19" s="1"/>
  <c r="H15" i="19" s="1"/>
  <c r="J15" i="19" s="1"/>
  <c r="H16" i="19" s="1"/>
  <c r="J16" i="19" s="1"/>
  <c r="H17" i="19" s="1"/>
  <c r="J17" i="19" s="1"/>
  <c r="H18" i="19" s="1"/>
  <c r="J18" i="19" s="1"/>
  <c r="H19" i="19" s="1"/>
  <c r="J19" i="19" s="1"/>
  <c r="H20" i="19" s="1"/>
  <c r="J20" i="19" s="1"/>
  <c r="H21" i="19" s="1"/>
  <c r="J21" i="19" s="1"/>
  <c r="H22" i="19" s="1"/>
  <c r="J22" i="19" s="1"/>
  <c r="H23" i="19" s="1"/>
  <c r="J23" i="19" s="1"/>
  <c r="H24" i="19" s="1"/>
  <c r="J24" i="19" s="1"/>
  <c r="H25" i="19" s="1"/>
  <c r="J25" i="19" s="1"/>
  <c r="H26" i="19" s="1"/>
  <c r="J26" i="19" s="1"/>
  <c r="H27" i="19" s="1"/>
  <c r="J27" i="19" s="1"/>
  <c r="H28" i="19" s="1"/>
  <c r="J28" i="19" s="1"/>
  <c r="H29" i="19" s="1"/>
  <c r="J29" i="19" s="1"/>
  <c r="H30" i="19" s="1"/>
  <c r="J30" i="19" s="1"/>
  <c r="H31" i="19" s="1"/>
  <c r="J31" i="19" s="1"/>
  <c r="H32" i="19" s="1"/>
  <c r="J32" i="19" s="1"/>
  <c r="H33" i="19" s="1"/>
  <c r="J33" i="19" s="1"/>
  <c r="H34" i="19" s="1"/>
  <c r="J34" i="19" s="1"/>
  <c r="H35" i="19" s="1"/>
  <c r="J35" i="19" s="1"/>
  <c r="H36" i="19" s="1"/>
  <c r="J36" i="19" s="1"/>
  <c r="D4" i="8" s="1"/>
  <c r="G6" i="19"/>
  <c r="E7" i="19" s="1"/>
  <c r="G7" i="19" s="1"/>
  <c r="E8" i="19" s="1"/>
  <c r="G8" i="19" s="1"/>
  <c r="E9" i="19" s="1"/>
  <c r="G9" i="19" s="1"/>
  <c r="E10" i="19" s="1"/>
  <c r="G10" i="19" s="1"/>
  <c r="E11" i="19" s="1"/>
  <c r="G11" i="19" s="1"/>
  <c r="E12" i="19" s="1"/>
  <c r="G12" i="19" s="1"/>
  <c r="E13" i="19" s="1"/>
  <c r="G13" i="19" s="1"/>
  <c r="E14" i="19" s="1"/>
  <c r="G14" i="19" s="1"/>
  <c r="E15" i="19" s="1"/>
  <c r="G15" i="19" s="1"/>
  <c r="E16" i="19" s="1"/>
  <c r="G16" i="19" s="1"/>
  <c r="E17" i="19" s="1"/>
  <c r="G17" i="19" s="1"/>
  <c r="E18" i="19" s="1"/>
  <c r="G18" i="19" s="1"/>
  <c r="E19" i="19" s="1"/>
  <c r="S6" i="19"/>
  <c r="Q7" i="19" s="1"/>
  <c r="S7" i="19" s="1"/>
  <c r="Q8" i="19" s="1"/>
  <c r="S8" i="19" s="1"/>
  <c r="Q9" i="19" s="1"/>
  <c r="S9" i="19" s="1"/>
  <c r="Q10" i="19" s="1"/>
  <c r="S10" i="19" s="1"/>
  <c r="Q11" i="19" s="1"/>
  <c r="S11" i="19" s="1"/>
  <c r="Q12" i="19" s="1"/>
  <c r="S12" i="19" s="1"/>
  <c r="Q13" i="19" s="1"/>
  <c r="S13" i="19" s="1"/>
  <c r="Q14" i="19" s="1"/>
  <c r="S14" i="19" s="1"/>
  <c r="Q15" i="19" s="1"/>
  <c r="S15" i="19" s="1"/>
  <c r="Q16" i="19" s="1"/>
  <c r="S16" i="19" s="1"/>
  <c r="Q17" i="19" s="1"/>
  <c r="S17" i="19" s="1"/>
  <c r="Q18" i="19" s="1"/>
  <c r="S18" i="19" s="1"/>
  <c r="Q19" i="19" s="1"/>
  <c r="S19" i="19" s="1"/>
  <c r="Q20" i="19" s="1"/>
  <c r="S20" i="19" s="1"/>
  <c r="Q21" i="19" s="1"/>
  <c r="S21" i="19" s="1"/>
  <c r="Q22" i="19" s="1"/>
  <c r="S22" i="19" s="1"/>
  <c r="Q23" i="19" s="1"/>
  <c r="S23" i="19" s="1"/>
  <c r="Q24" i="19" s="1"/>
  <c r="S24" i="19" s="1"/>
  <c r="Q25" i="19" s="1"/>
  <c r="S25" i="19" s="1"/>
  <c r="Q26" i="19" s="1"/>
  <c r="S26" i="19" s="1"/>
  <c r="Q27" i="19" s="1"/>
  <c r="S27" i="19" s="1"/>
  <c r="Q28" i="19" s="1"/>
  <c r="S28" i="19" s="1"/>
  <c r="Q29" i="19" s="1"/>
  <c r="S29" i="19" s="1"/>
  <c r="Q30" i="19" s="1"/>
  <c r="S30" i="19" s="1"/>
  <c r="Q31" i="19" s="1"/>
  <c r="S31" i="19" s="1"/>
  <c r="Q32" i="19" s="1"/>
  <c r="S32" i="19" s="1"/>
  <c r="Q33" i="19" s="1"/>
  <c r="S33" i="19" s="1"/>
  <c r="Q34" i="19" s="1"/>
  <c r="S34" i="19" s="1"/>
  <c r="Q35" i="19" s="1"/>
  <c r="S35" i="19" s="1"/>
  <c r="Q36" i="19" s="1"/>
  <c r="S36" i="19" s="1"/>
  <c r="AD36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A36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B37" i="19" l="1"/>
  <c r="Z37" i="19"/>
  <c r="D10" i="8"/>
  <c r="J13" i="17" s="1"/>
  <c r="W37" i="19"/>
  <c r="D9" i="8"/>
  <c r="J12" i="17" s="1"/>
  <c r="D8" i="8"/>
  <c r="J11" i="17" s="1"/>
  <c r="AC37" i="19"/>
  <c r="D11" i="8"/>
  <c r="J14" i="17" s="1"/>
  <c r="K37" i="19"/>
  <c r="D5" i="8"/>
  <c r="J8" i="17" s="1"/>
  <c r="Q37" i="19"/>
  <c r="D7" i="8"/>
  <c r="J10" i="17" s="1"/>
  <c r="H37" i="19"/>
  <c r="J7" i="17"/>
  <c r="N37" i="19"/>
  <c r="D6" i="8"/>
  <c r="J9" i="17" s="1"/>
  <c r="A12" i="17"/>
  <c r="B12" i="17"/>
  <c r="A12" i="5"/>
  <c r="B12" i="5"/>
  <c r="K14" i="17" l="1"/>
  <c r="H18" i="17" s="1"/>
  <c r="E11" i="8"/>
  <c r="H2" i="8" s="1"/>
  <c r="N13" i="2"/>
  <c r="N15" i="2" s="1"/>
  <c r="B13" i="2"/>
  <c r="Q15" i="2"/>
  <c r="E15" i="2"/>
  <c r="B15" i="2" l="1"/>
  <c r="P15" i="2"/>
  <c r="C15" i="2"/>
  <c r="O15" i="2"/>
  <c r="D15" i="2"/>
  <c r="AH6" i="3"/>
  <c r="AF7" i="3" s="1"/>
  <c r="AH7" i="3" s="1"/>
  <c r="AF8" i="3" s="1"/>
  <c r="AH8" i="3" s="1"/>
  <c r="AF9" i="3" s="1"/>
  <c r="AH9" i="3" s="1"/>
  <c r="AF10" i="3" s="1"/>
  <c r="AH10" i="3" s="1"/>
  <c r="AF11" i="3" s="1"/>
  <c r="AH11" i="3" s="1"/>
  <c r="AF12" i="3" s="1"/>
  <c r="AH12" i="3" s="1"/>
  <c r="AF13" i="3" s="1"/>
  <c r="AH13" i="3" s="1"/>
  <c r="AF14" i="3" s="1"/>
  <c r="AH14" i="3" s="1"/>
  <c r="AF15" i="3" s="1"/>
  <c r="AH15" i="3" s="1"/>
  <c r="AF16" i="3" s="1"/>
  <c r="AH16" i="3" s="1"/>
  <c r="AF17" i="3" s="1"/>
  <c r="AH17" i="3" s="1"/>
  <c r="AF18" i="3" s="1"/>
  <c r="AH18" i="3" s="1"/>
  <c r="AF19" i="3" s="1"/>
  <c r="C12" i="4"/>
  <c r="H13" i="17"/>
  <c r="N7" i="17"/>
  <c r="H12" i="17"/>
  <c r="B11" i="17"/>
  <c r="N6" i="17"/>
  <c r="H11" i="17"/>
  <c r="G11" i="17"/>
  <c r="B10" i="17"/>
  <c r="N5" i="17"/>
  <c r="M5" i="17"/>
  <c r="H10" i="17"/>
  <c r="B9" i="17"/>
  <c r="A9" i="17"/>
  <c r="H9" i="17"/>
  <c r="H8" i="17"/>
  <c r="G8" i="17"/>
  <c r="B8" i="17"/>
  <c r="A8" i="17"/>
  <c r="H7" i="17"/>
  <c r="B7" i="17"/>
  <c r="H6" i="17"/>
  <c r="B6" i="17"/>
  <c r="H5" i="17"/>
  <c r="G5" i="17"/>
  <c r="B5" i="17"/>
  <c r="A5" i="17"/>
  <c r="J4" i="17"/>
  <c r="I4" i="17"/>
  <c r="H4" i="17"/>
  <c r="D4" i="17"/>
  <c r="C4" i="17"/>
  <c r="B4" i="17"/>
  <c r="A4" i="17"/>
  <c r="C12" i="17" l="1"/>
  <c r="C12" i="5"/>
  <c r="B15" i="14" l="1"/>
  <c r="B16" i="14"/>
  <c r="B17" i="14"/>
  <c r="A8" i="5"/>
  <c r="B8" i="5"/>
  <c r="N15" i="14" l="1"/>
  <c r="N16" i="14"/>
  <c r="N17" i="14"/>
  <c r="M15" i="14"/>
  <c r="I15" i="2" l="1"/>
  <c r="H6" i="12" l="1"/>
  <c r="J6" i="12" s="1"/>
  <c r="H7" i="12" s="1"/>
  <c r="J7" i="12" s="1"/>
  <c r="H8" i="12" s="1"/>
  <c r="J8" i="12" s="1"/>
  <c r="H9" i="12" s="1"/>
  <c r="J9" i="12" s="1"/>
  <c r="H10" i="12" s="1"/>
  <c r="J10" i="12" s="1"/>
  <c r="H11" i="12" s="1"/>
  <c r="J11" i="12" s="1"/>
  <c r="H12" i="12" s="1"/>
  <c r="J12" i="12" s="1"/>
  <c r="H13" i="12" s="1"/>
  <c r="J13" i="12" s="1"/>
  <c r="H14" i="12" s="1"/>
  <c r="J14" i="12" s="1"/>
  <c r="H15" i="12" s="1"/>
  <c r="J15" i="12" s="1"/>
  <c r="H16" i="12" s="1"/>
  <c r="J16" i="12" s="1"/>
  <c r="H17" i="12" s="1"/>
  <c r="J17" i="12" s="1"/>
  <c r="H18" i="12" s="1"/>
  <c r="J18" i="12" s="1"/>
  <c r="H19" i="12" s="1"/>
  <c r="C4" i="13"/>
  <c r="O7" i="17" s="1"/>
  <c r="B6" i="12"/>
  <c r="C2" i="13"/>
  <c r="E6" i="12"/>
  <c r="G6" i="12" s="1"/>
  <c r="E7" i="12" s="1"/>
  <c r="G7" i="12" s="1"/>
  <c r="E8" i="12" s="1"/>
  <c r="G8" i="12" s="1"/>
  <c r="E9" i="12" s="1"/>
  <c r="G9" i="12" s="1"/>
  <c r="E10" i="12" s="1"/>
  <c r="G10" i="12" s="1"/>
  <c r="E11" i="12" s="1"/>
  <c r="G11" i="12" s="1"/>
  <c r="E12" i="12" s="1"/>
  <c r="G12" i="12" s="1"/>
  <c r="E13" i="12" s="1"/>
  <c r="G13" i="12" s="1"/>
  <c r="E14" i="12" s="1"/>
  <c r="G14" i="12" s="1"/>
  <c r="E15" i="12" s="1"/>
  <c r="G15" i="12" s="1"/>
  <c r="E16" i="12" s="1"/>
  <c r="G16" i="12" s="1"/>
  <c r="E17" i="12" s="1"/>
  <c r="G17" i="12" s="1"/>
  <c r="E18" i="12" s="1"/>
  <c r="G18" i="12" s="1"/>
  <c r="E19" i="12" s="1"/>
  <c r="C3" i="13"/>
  <c r="O6" i="17" s="1"/>
  <c r="M15" i="2"/>
  <c r="O15" i="14" l="1"/>
  <c r="O5" i="17"/>
  <c r="O16" i="14"/>
  <c r="O17" i="14"/>
  <c r="C35" i="9"/>
  <c r="F35" i="9"/>
  <c r="I35" i="9"/>
  <c r="L35" i="9"/>
  <c r="O35" i="9"/>
  <c r="A11" i="5" l="1"/>
  <c r="B11" i="5"/>
  <c r="O36" i="9" l="1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L36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I6" i="9" l="1"/>
  <c r="F6" i="9"/>
  <c r="C6" i="9"/>
  <c r="O6" i="3"/>
  <c r="B18" i="14" l="1"/>
  <c r="B19" i="14"/>
  <c r="A18" i="14"/>
  <c r="I11" i="9" l="1"/>
  <c r="F11" i="9"/>
  <c r="C11" i="9"/>
  <c r="O11" i="3"/>
  <c r="D6" i="12" l="1"/>
  <c r="B7" i="12" s="1"/>
  <c r="D7" i="12" l="1"/>
  <c r="B8" i="12" s="1"/>
  <c r="D8" i="12" s="1"/>
  <c r="B9" i="12" s="1"/>
  <c r="D9" i="12" s="1"/>
  <c r="B10" i="12" s="1"/>
  <c r="D10" i="12" s="1"/>
  <c r="B11" i="12" s="1"/>
  <c r="D11" i="12" s="1"/>
  <c r="B12" i="12" s="1"/>
  <c r="D12" i="12" s="1"/>
  <c r="B13" i="12" s="1"/>
  <c r="D13" i="12" s="1"/>
  <c r="B14" i="12" s="1"/>
  <c r="D14" i="12" s="1"/>
  <c r="B15" i="12" s="1"/>
  <c r="D15" i="12" s="1"/>
  <c r="B16" i="12" s="1"/>
  <c r="I36" i="9"/>
  <c r="O36" i="3"/>
  <c r="B16" i="2" l="1"/>
  <c r="I34" i="9"/>
  <c r="I33" i="9"/>
  <c r="I32" i="9"/>
  <c r="I31" i="9"/>
  <c r="I30" i="9"/>
  <c r="I29" i="9"/>
  <c r="I28" i="9"/>
  <c r="I27" i="9"/>
  <c r="M9" i="14" l="1"/>
  <c r="N9" i="14"/>
  <c r="O9" i="14"/>
  <c r="P9" i="14"/>
  <c r="M10" i="14"/>
  <c r="N10" i="14"/>
  <c r="N11" i="14"/>
  <c r="H9" i="14"/>
  <c r="I9" i="14"/>
  <c r="J9" i="14"/>
  <c r="G10" i="14"/>
  <c r="H10" i="14"/>
  <c r="H11" i="14"/>
  <c r="H12" i="14"/>
  <c r="G13" i="14"/>
  <c r="H13" i="14"/>
  <c r="H14" i="14"/>
  <c r="H15" i="14"/>
  <c r="G16" i="14"/>
  <c r="H16" i="14"/>
  <c r="H17" i="14"/>
  <c r="H18" i="14"/>
  <c r="A9" i="14"/>
  <c r="B9" i="14"/>
  <c r="C9" i="14"/>
  <c r="D9" i="14"/>
  <c r="A10" i="14"/>
  <c r="B10" i="14"/>
  <c r="B11" i="14"/>
  <c r="B12" i="14"/>
  <c r="A13" i="14"/>
  <c r="B13" i="14"/>
  <c r="A14" i="14"/>
  <c r="B14" i="14"/>
  <c r="A15" i="14"/>
  <c r="F34" i="9" l="1"/>
  <c r="C34" i="9"/>
  <c r="F33" i="9"/>
  <c r="C33" i="9"/>
  <c r="F32" i="9"/>
  <c r="C32" i="9"/>
  <c r="F31" i="9"/>
  <c r="C31" i="9"/>
  <c r="F30" i="9"/>
  <c r="C30" i="9"/>
  <c r="F29" i="9"/>
  <c r="C29" i="9"/>
  <c r="F28" i="9"/>
  <c r="C28" i="9"/>
  <c r="F27" i="9"/>
  <c r="C27" i="9"/>
  <c r="I26" i="9"/>
  <c r="F26" i="9"/>
  <c r="C26" i="9"/>
  <c r="I25" i="9"/>
  <c r="F25" i="9"/>
  <c r="C25" i="9"/>
  <c r="I24" i="9"/>
  <c r="F24" i="9"/>
  <c r="C24" i="9"/>
  <c r="I23" i="9"/>
  <c r="F23" i="9"/>
  <c r="C23" i="9"/>
  <c r="I22" i="9"/>
  <c r="F22" i="9"/>
  <c r="C22" i="9"/>
  <c r="I21" i="9"/>
  <c r="F21" i="9"/>
  <c r="C21" i="9"/>
  <c r="I20" i="9"/>
  <c r="F20" i="9"/>
  <c r="C20" i="9"/>
  <c r="I19" i="9"/>
  <c r="F19" i="9"/>
  <c r="C19" i="9"/>
  <c r="I18" i="9"/>
  <c r="F18" i="9"/>
  <c r="C18" i="9"/>
  <c r="I16" i="9"/>
  <c r="F16" i="9"/>
  <c r="C16" i="9"/>
  <c r="I15" i="9"/>
  <c r="F15" i="9"/>
  <c r="C15" i="9"/>
  <c r="I14" i="9"/>
  <c r="F14" i="9"/>
  <c r="C14" i="9"/>
  <c r="I13" i="9"/>
  <c r="F13" i="9"/>
  <c r="C13" i="9"/>
  <c r="I12" i="9"/>
  <c r="F12" i="9"/>
  <c r="C12" i="9"/>
  <c r="I10" i="9"/>
  <c r="F10" i="9"/>
  <c r="C10" i="9"/>
  <c r="I8" i="9"/>
  <c r="F8" i="9"/>
  <c r="C8" i="9"/>
  <c r="I7" i="9"/>
  <c r="F7" i="9"/>
  <c r="C7" i="9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6" i="3"/>
  <c r="O15" i="3"/>
  <c r="O14" i="3"/>
  <c r="O12" i="3"/>
  <c r="O10" i="3"/>
  <c r="O8" i="3"/>
  <c r="O7" i="3"/>
  <c r="AC6" i="3" l="1"/>
  <c r="AE6" i="3" s="1"/>
  <c r="T6" i="9"/>
  <c r="V6" i="9" s="1"/>
  <c r="Y6" i="3"/>
  <c r="N6" i="9"/>
  <c r="P6" i="9" s="1"/>
  <c r="E6" i="9"/>
  <c r="G6" i="9" s="1"/>
  <c r="H6" i="3"/>
  <c r="J6" i="3" s="1"/>
  <c r="K6" i="3"/>
  <c r="M6" i="3" s="1"/>
  <c r="Z6" i="3"/>
  <c r="AB6" i="3" s="1"/>
  <c r="Q6" i="9"/>
  <c r="S6" i="9" s="1"/>
  <c r="V6" i="3"/>
  <c r="S6" i="3"/>
  <c r="K6" i="9"/>
  <c r="M6" i="9" s="1"/>
  <c r="H6" i="9"/>
  <c r="J6" i="9" s="1"/>
  <c r="N6" i="3"/>
  <c r="P6" i="3" s="1"/>
  <c r="B6" i="9"/>
  <c r="D6" i="9" s="1"/>
  <c r="G6" i="3"/>
  <c r="B6" i="3"/>
  <c r="D6" i="3" s="1"/>
  <c r="C4" i="10" l="1"/>
  <c r="C4" i="11"/>
  <c r="H7" i="9"/>
  <c r="C10" i="7"/>
  <c r="C6" i="10"/>
  <c r="K7" i="9"/>
  <c r="C11" i="4"/>
  <c r="AC7" i="3"/>
  <c r="C8" i="4"/>
  <c r="C8" i="5" s="1"/>
  <c r="C10" i="17" s="1"/>
  <c r="T7" i="3"/>
  <c r="C6" i="11"/>
  <c r="C9" i="10"/>
  <c r="T7" i="9"/>
  <c r="C5" i="5"/>
  <c r="C5" i="4"/>
  <c r="C8" i="17" s="1"/>
  <c r="B7" i="3"/>
  <c r="C8" i="10"/>
  <c r="C5" i="11"/>
  <c r="Q7" i="9"/>
  <c r="C7" i="7"/>
  <c r="C6" i="5"/>
  <c r="C6" i="4"/>
  <c r="N7" i="3"/>
  <c r="C7" i="4"/>
  <c r="C7" i="5"/>
  <c r="Q7" i="3"/>
  <c r="C10" i="4"/>
  <c r="C10" i="5"/>
  <c r="Z7" i="3"/>
  <c r="C3" i="7"/>
  <c r="C3" i="11"/>
  <c r="C3" i="10"/>
  <c r="E7" i="9"/>
  <c r="C9" i="4"/>
  <c r="C9" i="5"/>
  <c r="W7" i="3"/>
  <c r="C3" i="4"/>
  <c r="C6" i="17" s="1"/>
  <c r="C3" i="5"/>
  <c r="H7" i="3"/>
  <c r="C2" i="10"/>
  <c r="C2" i="11"/>
  <c r="B7" i="9"/>
  <c r="C4" i="7"/>
  <c r="C7" i="10"/>
  <c r="N7" i="9"/>
  <c r="C2" i="7"/>
  <c r="C2" i="4"/>
  <c r="C5" i="17" s="1"/>
  <c r="C2" i="5"/>
  <c r="E7" i="3"/>
  <c r="C5" i="7"/>
  <c r="C8" i="7"/>
  <c r="C4" i="5"/>
  <c r="C4" i="4"/>
  <c r="C7" i="17" s="1"/>
  <c r="K7" i="3"/>
  <c r="C6" i="7"/>
  <c r="C9" i="7"/>
  <c r="A1" i="1"/>
  <c r="A2" i="1"/>
  <c r="A3" i="1"/>
  <c r="A4" i="1"/>
  <c r="A5" i="1"/>
  <c r="A6" i="1"/>
  <c r="A7" i="1"/>
  <c r="A8" i="1"/>
  <c r="A9" i="1"/>
  <c r="C26" i="17" l="1"/>
  <c r="C25" i="17"/>
  <c r="I10" i="14"/>
  <c r="C18" i="14"/>
  <c r="I11" i="14"/>
  <c r="C17" i="14"/>
  <c r="C11" i="17"/>
  <c r="C15" i="14"/>
  <c r="C9" i="17"/>
  <c r="C16" i="14"/>
  <c r="C19" i="14"/>
  <c r="C11" i="5"/>
  <c r="G7" i="3"/>
  <c r="E8" i="3" s="1"/>
  <c r="G8" i="3" s="1"/>
  <c r="G7" i="9"/>
  <c r="E8" i="9" s="1"/>
  <c r="G8" i="9" s="1"/>
  <c r="P7" i="3"/>
  <c r="N8" i="3" s="1"/>
  <c r="P8" i="3" s="1"/>
  <c r="V7" i="9"/>
  <c r="T8" i="9" s="1"/>
  <c r="V8" i="9" s="1"/>
  <c r="T9" i="9" s="1"/>
  <c r="J7" i="9"/>
  <c r="H8" i="9" s="1"/>
  <c r="J8" i="9" s="1"/>
  <c r="D7" i="9"/>
  <c r="B8" i="9" s="1"/>
  <c r="D8" i="9" s="1"/>
  <c r="M7" i="9"/>
  <c r="K8" i="9" s="1"/>
  <c r="M8" i="9" s="1"/>
  <c r="K9" i="9" s="1"/>
  <c r="Y7" i="3"/>
  <c r="W8" i="3" s="1"/>
  <c r="Y8" i="3" s="1"/>
  <c r="W9" i="3" s="1"/>
  <c r="S7" i="3"/>
  <c r="Q8" i="3" s="1"/>
  <c r="S8" i="3" s="1"/>
  <c r="Q9" i="3" s="1"/>
  <c r="D7" i="3"/>
  <c r="B8" i="3" s="1"/>
  <c r="D8" i="3" s="1"/>
  <c r="AE7" i="3"/>
  <c r="AC8" i="3" s="1"/>
  <c r="AE8" i="3" s="1"/>
  <c r="AC9" i="3" s="1"/>
  <c r="M7" i="3"/>
  <c r="K8" i="3" s="1"/>
  <c r="M8" i="3" s="1"/>
  <c r="V7" i="3"/>
  <c r="T8" i="3" s="1"/>
  <c r="V8" i="3" s="1"/>
  <c r="T9" i="3" s="1"/>
  <c r="P7" i="9"/>
  <c r="N8" i="9" s="1"/>
  <c r="P8" i="9" s="1"/>
  <c r="N9" i="9" s="1"/>
  <c r="J7" i="3"/>
  <c r="H8" i="3" s="1"/>
  <c r="J8" i="3" s="1"/>
  <c r="AB7" i="3"/>
  <c r="Z8" i="3" s="1"/>
  <c r="AB8" i="3" s="1"/>
  <c r="Z9" i="3" s="1"/>
  <c r="S7" i="9"/>
  <c r="Q8" i="9" s="1"/>
  <c r="S8" i="9" s="1"/>
  <c r="Q9" i="9" s="1"/>
  <c r="D5" i="1"/>
  <c r="I16" i="14"/>
  <c r="J2" i="1"/>
  <c r="I12" i="14"/>
  <c r="L6" i="1"/>
  <c r="J4" i="1"/>
  <c r="I15" i="14"/>
  <c r="C5" i="1"/>
  <c r="F5" i="1"/>
  <c r="K5" i="1"/>
  <c r="C2" i="1"/>
  <c r="C13" i="14"/>
  <c r="B5" i="1"/>
  <c r="C6" i="1"/>
  <c r="I3" i="1"/>
  <c r="C12" i="14"/>
  <c r="L3" i="1"/>
  <c r="C11" i="14"/>
  <c r="K6" i="1"/>
  <c r="O11" i="14"/>
  <c r="M5" i="1"/>
  <c r="I17" i="14"/>
  <c r="B7" i="1"/>
  <c r="B4" i="1"/>
  <c r="F3" i="1"/>
  <c r="C10" i="14"/>
  <c r="C4" i="1"/>
  <c r="C14" i="14"/>
  <c r="K4" i="1"/>
  <c r="J5" i="1"/>
  <c r="I18" i="14"/>
  <c r="M4" i="1"/>
  <c r="I14" i="14"/>
  <c r="D2" i="1"/>
  <c r="B6" i="1"/>
  <c r="O10" i="14"/>
  <c r="D4" i="1"/>
  <c r="M2" i="1"/>
  <c r="L5" i="1"/>
  <c r="H4" i="1"/>
  <c r="C24" i="17" l="1"/>
  <c r="C23" i="17"/>
  <c r="C33" i="14"/>
  <c r="C32" i="14"/>
  <c r="C31" i="14"/>
  <c r="V9" i="9"/>
  <c r="T10" i="9" s="1"/>
  <c r="S9" i="9"/>
  <c r="Q10" i="9" s="1"/>
  <c r="P9" i="9"/>
  <c r="N10" i="9" s="1"/>
  <c r="M9" i="9"/>
  <c r="K10" i="9" s="1"/>
  <c r="AE9" i="3"/>
  <c r="AC10" i="3" s="1"/>
  <c r="AB9" i="3"/>
  <c r="Z10" i="3" s="1"/>
  <c r="Y9" i="3"/>
  <c r="W10" i="3" s="1"/>
  <c r="V9" i="3"/>
  <c r="T10" i="3" s="1"/>
  <c r="S9" i="3"/>
  <c r="Q10" i="3" s="1"/>
  <c r="I13" i="14"/>
  <c r="C30" i="14" s="1"/>
  <c r="H15" i="2"/>
  <c r="F15" i="2"/>
  <c r="V10" i="9" l="1"/>
  <c r="T11" i="9" s="1"/>
  <c r="S10" i="9"/>
  <c r="Q11" i="9" s="1"/>
  <c r="P10" i="9"/>
  <c r="N11" i="9" s="1"/>
  <c r="M10" i="9"/>
  <c r="K11" i="9" s="1"/>
  <c r="AE10" i="3"/>
  <c r="AC11" i="3" s="1"/>
  <c r="AB10" i="3"/>
  <c r="Z11" i="3" s="1"/>
  <c r="Y10" i="3"/>
  <c r="W11" i="3" s="1"/>
  <c r="V10" i="3"/>
  <c r="T11" i="3" s="1"/>
  <c r="S10" i="3"/>
  <c r="Q11" i="3" s="1"/>
  <c r="G15" i="2"/>
  <c r="F16" i="2" s="1"/>
  <c r="M8" i="1"/>
  <c r="K15" i="2"/>
  <c r="I8" i="1" s="1"/>
  <c r="B8" i="1"/>
  <c r="L8" i="1"/>
  <c r="J15" i="2"/>
  <c r="C8" i="1"/>
  <c r="D8" i="1"/>
  <c r="L15" i="2"/>
  <c r="J8" i="1" s="1"/>
  <c r="K8" i="1" l="1"/>
  <c r="N16" i="2"/>
  <c r="H8" i="1"/>
  <c r="J16" i="2"/>
  <c r="V11" i="9"/>
  <c r="T12" i="9" s="1"/>
  <c r="S11" i="9"/>
  <c r="Q12" i="9" s="1"/>
  <c r="S12" i="9" s="1"/>
  <c r="P11" i="9"/>
  <c r="N12" i="9" s="1"/>
  <c r="M11" i="9"/>
  <c r="K12" i="9" s="1"/>
  <c r="AE11" i="3"/>
  <c r="AC12" i="3" s="1"/>
  <c r="AB11" i="3"/>
  <c r="Z12" i="3" s="1"/>
  <c r="Y11" i="3"/>
  <c r="W12" i="3" s="1"/>
  <c r="V11" i="3"/>
  <c r="T12" i="3" s="1"/>
  <c r="S11" i="3"/>
  <c r="Q12" i="3" s="1"/>
  <c r="F8" i="1"/>
  <c r="V12" i="9" l="1"/>
  <c r="T13" i="9" s="1"/>
  <c r="P12" i="9"/>
  <c r="N13" i="9" s="1"/>
  <c r="M12" i="9"/>
  <c r="K13" i="9" s="1"/>
  <c r="AE12" i="3"/>
  <c r="AC13" i="3" s="1"/>
  <c r="AB12" i="3"/>
  <c r="Z13" i="3" s="1"/>
  <c r="V12" i="3"/>
  <c r="T13" i="3" s="1"/>
  <c r="H9" i="1"/>
  <c r="K9" i="1"/>
  <c r="B9" i="1"/>
  <c r="E9" i="1"/>
  <c r="V13" i="9" l="1"/>
  <c r="T14" i="9" s="1"/>
  <c r="P13" i="9"/>
  <c r="N14" i="9" s="1"/>
  <c r="M13" i="9"/>
  <c r="K14" i="9" s="1"/>
  <c r="AE13" i="3"/>
  <c r="AC14" i="3" s="1"/>
  <c r="AB13" i="3"/>
  <c r="Z14" i="3" s="1"/>
  <c r="V13" i="3"/>
  <c r="T14" i="3" s="1"/>
  <c r="P14" i="9" l="1"/>
  <c r="N15" i="9" s="1"/>
  <c r="M14" i="9"/>
  <c r="K15" i="9" s="1"/>
  <c r="AE14" i="3"/>
  <c r="AC15" i="3" s="1"/>
  <c r="AB14" i="3"/>
  <c r="Z15" i="3" s="1"/>
  <c r="V14" i="3"/>
  <c r="T15" i="3" s="1"/>
  <c r="Q13" i="9"/>
  <c r="S13" i="9" l="1"/>
  <c r="Q14" i="9" s="1"/>
  <c r="P15" i="9"/>
  <c r="N16" i="9" s="1"/>
  <c r="M15" i="9"/>
  <c r="K16" i="9" s="1"/>
  <c r="AE15" i="3"/>
  <c r="AC16" i="3" s="1"/>
  <c r="AB15" i="3"/>
  <c r="Z16" i="3" s="1"/>
  <c r="V15" i="3"/>
  <c r="T16" i="3" s="1"/>
  <c r="O13" i="3"/>
  <c r="P16" i="9" l="1"/>
  <c r="N17" i="9" s="1"/>
  <c r="M16" i="9"/>
  <c r="K17" i="9" s="1"/>
  <c r="AE16" i="3"/>
  <c r="AC17" i="3" s="1"/>
  <c r="AB16" i="3"/>
  <c r="Z17" i="3" s="1"/>
  <c r="V16" i="3"/>
  <c r="T17" i="3" s="1"/>
  <c r="P17" i="9" l="1"/>
  <c r="N18" i="9" s="1"/>
  <c r="M17" i="9"/>
  <c r="K18" i="9" s="1"/>
  <c r="M18" i="9" s="1"/>
  <c r="K19" i="9" s="1"/>
  <c r="V17" i="3"/>
  <c r="T18" i="3" s="1"/>
  <c r="P18" i="9" l="1"/>
  <c r="N19" i="9" s="1"/>
  <c r="V18" i="3"/>
  <c r="T19" i="3" s="1"/>
  <c r="P19" i="9" l="1"/>
  <c r="N20" i="9" s="1"/>
  <c r="V19" i="3"/>
  <c r="T20" i="3" s="1"/>
  <c r="P20" i="9" l="1"/>
  <c r="N21" i="9" s="1"/>
  <c r="V20" i="3"/>
  <c r="T21" i="3" s="1"/>
  <c r="P21" i="9" l="1"/>
  <c r="N22" i="9" s="1"/>
  <c r="V21" i="3"/>
  <c r="T22" i="3" s="1"/>
  <c r="P22" i="9" l="1"/>
  <c r="N23" i="9" s="1"/>
  <c r="V22" i="3"/>
  <c r="T23" i="3" s="1"/>
  <c r="H6" i="15"/>
  <c r="P23" i="9" l="1"/>
  <c r="N24" i="9" s="1"/>
  <c r="V23" i="3"/>
  <c r="T24" i="3" s="1"/>
  <c r="P24" i="9" l="1"/>
  <c r="N25" i="9" s="1"/>
  <c r="V24" i="3"/>
  <c r="T25" i="3" s="1"/>
  <c r="P25" i="9" l="1"/>
  <c r="N26" i="9" s="1"/>
  <c r="V25" i="3"/>
  <c r="T26" i="3" s="1"/>
  <c r="P26" i="9" l="1"/>
  <c r="N27" i="9" s="1"/>
  <c r="V26" i="3"/>
  <c r="T27" i="3" s="1"/>
  <c r="P27" i="9" l="1"/>
  <c r="N28" i="9" s="1"/>
  <c r="V27" i="3"/>
  <c r="T28" i="3" s="1"/>
  <c r="AD35" i="3"/>
  <c r="AA35" i="3"/>
  <c r="O35" i="3"/>
  <c r="P28" i="9" l="1"/>
  <c r="N29" i="9" s="1"/>
  <c r="V28" i="3"/>
  <c r="T29" i="3" s="1"/>
  <c r="P29" i="9" l="1"/>
  <c r="N30" i="9" s="1"/>
  <c r="P30" i="9" l="1"/>
  <c r="N31" i="9" s="1"/>
  <c r="P31" i="9" l="1"/>
  <c r="N32" i="9" s="1"/>
  <c r="K9" i="3"/>
  <c r="P32" i="9" l="1"/>
  <c r="N33" i="9" s="1"/>
  <c r="M9" i="3"/>
  <c r="K10" i="3" s="1"/>
  <c r="P33" i="9" l="1"/>
  <c r="N34" i="9" s="1"/>
  <c r="P34" i="9" s="1"/>
  <c r="N35" i="9" s="1"/>
  <c r="P35" i="9" s="1"/>
  <c r="M10" i="3"/>
  <c r="K11" i="3" s="1"/>
  <c r="N36" i="9" l="1"/>
  <c r="P36" i="9" s="1"/>
  <c r="M11" i="3"/>
  <c r="K12" i="3" s="1"/>
  <c r="N37" i="9" l="1"/>
  <c r="D7" i="10"/>
  <c r="M12" i="3"/>
  <c r="K13" i="3" s="1"/>
  <c r="H9" i="3"/>
  <c r="L8" i="15" l="1"/>
  <c r="M13" i="3"/>
  <c r="K14" i="3" s="1"/>
  <c r="J9" i="3"/>
  <c r="H10" i="3" s="1"/>
  <c r="E9" i="3"/>
  <c r="J10" i="3" l="1"/>
  <c r="H11" i="3" s="1"/>
  <c r="G9" i="3"/>
  <c r="E10" i="3" s="1"/>
  <c r="J11" i="3" l="1"/>
  <c r="H12" i="3" s="1"/>
  <c r="J12" i="3" s="1"/>
  <c r="H13" i="3" s="1"/>
  <c r="G10" i="3"/>
  <c r="E11" i="3" s="1"/>
  <c r="J13" i="3" l="1"/>
  <c r="H14" i="3" s="1"/>
  <c r="G11" i="3"/>
  <c r="E12" i="3" s="1"/>
  <c r="G12" i="3" s="1"/>
  <c r="E13" i="3" s="1"/>
  <c r="C9" i="9"/>
  <c r="B9" i="9" s="1"/>
  <c r="D9" i="9" l="1"/>
  <c r="B10" i="9" s="1"/>
  <c r="J14" i="3"/>
  <c r="H15" i="3" s="1"/>
  <c r="G13" i="3"/>
  <c r="E14" i="3" s="1"/>
  <c r="B9" i="3"/>
  <c r="D10" i="9" l="1"/>
  <c r="B11" i="9" s="1"/>
  <c r="J15" i="3"/>
  <c r="H16" i="3" s="1"/>
  <c r="D9" i="3"/>
  <c r="B10" i="3" s="1"/>
  <c r="D11" i="9" l="1"/>
  <c r="B12" i="9" s="1"/>
  <c r="J16" i="3"/>
  <c r="H17" i="3" s="1"/>
  <c r="D10" i="3"/>
  <c r="B11" i="3" s="1"/>
  <c r="D12" i="9" l="1"/>
  <c r="B13" i="9" s="1"/>
  <c r="D11" i="3"/>
  <c r="B12" i="3" s="1"/>
  <c r="D12" i="3" s="1"/>
  <c r="B13" i="3" s="1"/>
  <c r="D13" i="3" s="1"/>
  <c r="B14" i="3" s="1"/>
  <c r="D13" i="9" l="1"/>
  <c r="B14" i="9" s="1"/>
  <c r="D14" i="3"/>
  <c r="B15" i="3" s="1"/>
  <c r="I9" i="9"/>
  <c r="H9" i="9" s="1"/>
  <c r="J9" i="9" l="1"/>
  <c r="H10" i="9" s="1"/>
  <c r="D14" i="9"/>
  <c r="B15" i="9" s="1"/>
  <c r="D15" i="3"/>
  <c r="B16" i="3" s="1"/>
  <c r="D16" i="3" s="1"/>
  <c r="B17" i="3" s="1"/>
  <c r="F9" i="9"/>
  <c r="E9" i="9" s="1"/>
  <c r="O9" i="3"/>
  <c r="N9" i="3" s="1"/>
  <c r="J10" i="9" l="1"/>
  <c r="H11" i="9" s="1"/>
  <c r="G9" i="9"/>
  <c r="E10" i="9" s="1"/>
  <c r="D15" i="9"/>
  <c r="B16" i="9" s="1"/>
  <c r="P9" i="3"/>
  <c r="N10" i="3" s="1"/>
  <c r="J11" i="9" l="1"/>
  <c r="H12" i="9" s="1"/>
  <c r="G10" i="9"/>
  <c r="E11" i="9" s="1"/>
  <c r="D16" i="9"/>
  <c r="B17" i="9" s="1"/>
  <c r="P10" i="3"/>
  <c r="N11" i="3" s="1"/>
  <c r="J12" i="9" l="1"/>
  <c r="H13" i="9" s="1"/>
  <c r="G11" i="9"/>
  <c r="E12" i="9" s="1"/>
  <c r="P11" i="3"/>
  <c r="N12" i="3" s="1"/>
  <c r="J13" i="9" l="1"/>
  <c r="H14" i="9" s="1"/>
  <c r="G12" i="9"/>
  <c r="E13" i="9" s="1"/>
  <c r="P12" i="3"/>
  <c r="N13" i="3" s="1"/>
  <c r="J14" i="9" l="1"/>
  <c r="H15" i="9" s="1"/>
  <c r="G13" i="9"/>
  <c r="E14" i="9" s="1"/>
  <c r="P13" i="3"/>
  <c r="N14" i="3" s="1"/>
  <c r="J15" i="9" l="1"/>
  <c r="H16" i="9" s="1"/>
  <c r="G14" i="9"/>
  <c r="E15" i="9" s="1"/>
  <c r="P14" i="3"/>
  <c r="N15" i="3" s="1"/>
  <c r="J16" i="9" l="1"/>
  <c r="H17" i="9" s="1"/>
  <c r="G15" i="9"/>
  <c r="E16" i="9" s="1"/>
  <c r="P15" i="3"/>
  <c r="N16" i="3" s="1"/>
  <c r="G16" i="9" l="1"/>
  <c r="E17" i="9" s="1"/>
  <c r="P16" i="3"/>
  <c r="N17" i="3" s="1"/>
  <c r="G14" i="3" l="1"/>
  <c r="E15" i="3" s="1"/>
  <c r="G15" i="3" s="1"/>
  <c r="E16" i="3" s="1"/>
  <c r="G16" i="3" s="1"/>
  <c r="E17" i="3" s="1"/>
  <c r="M14" i="3" l="1"/>
  <c r="K15" i="3" s="1"/>
  <c r="M15" i="3" s="1"/>
  <c r="K16" i="3" s="1"/>
  <c r="M16" i="3" s="1"/>
  <c r="K17" i="3" s="1"/>
  <c r="S14" i="9" l="1"/>
  <c r="Q15" i="9" s="1"/>
  <c r="S15" i="9" s="1"/>
  <c r="Q16" i="9" s="1"/>
  <c r="S16" i="9" s="1"/>
  <c r="Q17" i="9" s="1"/>
  <c r="V14" i="9" l="1"/>
  <c r="T15" i="9" s="1"/>
  <c r="V15" i="9" s="1"/>
  <c r="T16" i="9" s="1"/>
  <c r="V16" i="9" s="1"/>
  <c r="T17" i="9" s="1"/>
  <c r="M17" i="3" l="1"/>
  <c r="K18" i="3" s="1"/>
  <c r="M18" i="3" s="1"/>
  <c r="K19" i="3" s="1"/>
  <c r="G17" i="3" l="1"/>
  <c r="E18" i="3" s="1"/>
  <c r="G18" i="3" s="1"/>
  <c r="E19" i="3" s="1"/>
  <c r="S17" i="9"/>
  <c r="Q18" i="9" s="1"/>
  <c r="S18" i="9" s="1"/>
  <c r="Q19" i="9" s="1"/>
  <c r="S19" i="9" s="1"/>
  <c r="Q20" i="9" s="1"/>
  <c r="S20" i="9" s="1"/>
  <c r="Q21" i="9" s="1"/>
  <c r="S21" i="9" s="1"/>
  <c r="Q22" i="9" s="1"/>
  <c r="S22" i="9" s="1"/>
  <c r="Q23" i="9" s="1"/>
  <c r="S23" i="9" s="1"/>
  <c r="Q24" i="9" s="1"/>
  <c r="S24" i="9" s="1"/>
  <c r="Q25" i="9" s="1"/>
  <c r="S25" i="9" s="1"/>
  <c r="Q26" i="9" s="1"/>
  <c r="S26" i="9" s="1"/>
  <c r="Q27" i="9" s="1"/>
  <c r="S27" i="9" s="1"/>
  <c r="Q28" i="9" s="1"/>
  <c r="S28" i="9" s="1"/>
  <c r="Q29" i="9" s="1"/>
  <c r="S29" i="9" s="1"/>
  <c r="Q30" i="9" s="1"/>
  <c r="S30" i="9" s="1"/>
  <c r="Q31" i="9" s="1"/>
  <c r="S31" i="9" s="1"/>
  <c r="Q32" i="9" s="1"/>
  <c r="S32" i="9" s="1"/>
  <c r="Q33" i="9" s="1"/>
  <c r="S33" i="9" s="1"/>
  <c r="Q34" i="9" s="1"/>
  <c r="S34" i="9" s="1"/>
  <c r="Q35" i="9" s="1"/>
  <c r="D17" i="3" l="1"/>
  <c r="B18" i="3" s="1"/>
  <c r="D18" i="3" s="1"/>
  <c r="B19" i="3" s="1"/>
  <c r="C17" i="9" l="1"/>
  <c r="D17" i="9" s="1"/>
  <c r="B18" i="9" s="1"/>
  <c r="D18" i="9" s="1"/>
  <c r="B19" i="9" s="1"/>
  <c r="D19" i="9" s="1"/>
  <c r="B20" i="9" s="1"/>
  <c r="D20" i="9" s="1"/>
  <c r="B21" i="9" s="1"/>
  <c r="D21" i="9" s="1"/>
  <c r="B22" i="9" s="1"/>
  <c r="D22" i="9" s="1"/>
  <c r="B23" i="9" s="1"/>
  <c r="D23" i="9" s="1"/>
  <c r="B24" i="9" s="1"/>
  <c r="D24" i="9" s="1"/>
  <c r="B25" i="9" s="1"/>
  <c r="D25" i="9" s="1"/>
  <c r="B26" i="9" s="1"/>
  <c r="D26" i="9" s="1"/>
  <c r="B27" i="9" s="1"/>
  <c r="D27" i="9" s="1"/>
  <c r="B28" i="9" s="1"/>
  <c r="D28" i="9" s="1"/>
  <c r="B29" i="9" s="1"/>
  <c r="D29" i="9" s="1"/>
  <c r="B30" i="9" s="1"/>
  <c r="D30" i="9" s="1"/>
  <c r="B31" i="9" s="1"/>
  <c r="D31" i="9" s="1"/>
  <c r="B32" i="9" s="1"/>
  <c r="D32" i="9" s="1"/>
  <c r="B33" i="9" s="1"/>
  <c r="D33" i="9" s="1"/>
  <c r="B34" i="9" s="1"/>
  <c r="D34" i="9" s="1"/>
  <c r="B35" i="9" s="1"/>
  <c r="D35" i="9" s="1"/>
  <c r="D2" i="11" l="1"/>
  <c r="E2" i="11" s="1"/>
  <c r="B36" i="9"/>
  <c r="J17" i="3" l="1"/>
  <c r="H18" i="3" s="1"/>
  <c r="J18" i="3" s="1"/>
  <c r="H19" i="3" s="1"/>
  <c r="D16" i="12" l="1"/>
  <c r="B17" i="12" s="1"/>
  <c r="D17" i="12" s="1"/>
  <c r="B18" i="12" s="1"/>
  <c r="AB17" i="3" l="1"/>
  <c r="Z18" i="3" s="1"/>
  <c r="AB18" i="3" s="1"/>
  <c r="Z19" i="3" s="1"/>
  <c r="AB19" i="3" s="1"/>
  <c r="Z20" i="3" s="1"/>
  <c r="AB20" i="3" s="1"/>
  <c r="Z21" i="3" s="1"/>
  <c r="AB21" i="3" s="1"/>
  <c r="Z22" i="3" s="1"/>
  <c r="AB22" i="3" s="1"/>
  <c r="Z23" i="3" s="1"/>
  <c r="AB23" i="3" s="1"/>
  <c r="Z24" i="3" s="1"/>
  <c r="AB24" i="3" s="1"/>
  <c r="Z25" i="3" s="1"/>
  <c r="AB25" i="3" s="1"/>
  <c r="Z26" i="3" s="1"/>
  <c r="AB26" i="3" s="1"/>
  <c r="Z27" i="3" s="1"/>
  <c r="AB27" i="3" s="1"/>
  <c r="Z28" i="3" s="1"/>
  <c r="AB28" i="3" s="1"/>
  <c r="Z29" i="3" s="1"/>
  <c r="AB29" i="3" s="1"/>
  <c r="Z30" i="3" s="1"/>
  <c r="AB30" i="3" s="1"/>
  <c r="Z31" i="3" s="1"/>
  <c r="AB31" i="3" s="1"/>
  <c r="Z32" i="3" s="1"/>
  <c r="AB32" i="3" s="1"/>
  <c r="Z33" i="3" s="1"/>
  <c r="AB33" i="3" s="1"/>
  <c r="Z34" i="3" s="1"/>
  <c r="AB34" i="3" s="1"/>
  <c r="Z35" i="3" s="1"/>
  <c r="AB35" i="3" s="1"/>
  <c r="D10" i="5" s="1"/>
  <c r="V17" i="9"/>
  <c r="T18" i="9" s="1"/>
  <c r="V18" i="9" s="1"/>
  <c r="T19" i="9" s="1"/>
  <c r="V19" i="9" s="1"/>
  <c r="T20" i="9" s="1"/>
  <c r="V20" i="9" s="1"/>
  <c r="T21" i="9" s="1"/>
  <c r="V21" i="9" s="1"/>
  <c r="T22" i="9" s="1"/>
  <c r="V22" i="9" s="1"/>
  <c r="T23" i="9" s="1"/>
  <c r="V23" i="9" s="1"/>
  <c r="T24" i="9" s="1"/>
  <c r="V24" i="9" s="1"/>
  <c r="T25" i="9" s="1"/>
  <c r="V25" i="9" s="1"/>
  <c r="T26" i="9" s="1"/>
  <c r="V26" i="9" s="1"/>
  <c r="T27" i="9" s="1"/>
  <c r="V27" i="9" s="1"/>
  <c r="T28" i="9" s="1"/>
  <c r="V28" i="9" s="1"/>
  <c r="T29" i="9" s="1"/>
  <c r="V29" i="9" s="1"/>
  <c r="T30" i="9" s="1"/>
  <c r="V30" i="9" s="1"/>
  <c r="T31" i="9" s="1"/>
  <c r="V31" i="9" s="1"/>
  <c r="T32" i="9" s="1"/>
  <c r="V32" i="9" s="1"/>
  <c r="T33" i="9" s="1"/>
  <c r="V33" i="9" s="1"/>
  <c r="T34" i="9" s="1"/>
  <c r="V34" i="9" s="1"/>
  <c r="T35" i="9" s="1"/>
  <c r="I17" i="9"/>
  <c r="J17" i="9" s="1"/>
  <c r="H18" i="9" s="1"/>
  <c r="J18" i="9" s="1"/>
  <c r="H19" i="9" s="1"/>
  <c r="J19" i="9" s="1"/>
  <c r="H20" i="9" s="1"/>
  <c r="J20" i="9" s="1"/>
  <c r="H21" i="9" s="1"/>
  <c r="J21" i="9" s="1"/>
  <c r="H22" i="9" s="1"/>
  <c r="J22" i="9" s="1"/>
  <c r="H23" i="9" s="1"/>
  <c r="J23" i="9" s="1"/>
  <c r="H24" i="9" s="1"/>
  <c r="J24" i="9" s="1"/>
  <c r="H25" i="9" s="1"/>
  <c r="J25" i="9" s="1"/>
  <c r="H26" i="9" s="1"/>
  <c r="J26" i="9" s="1"/>
  <c r="H27" i="9" s="1"/>
  <c r="J27" i="9" s="1"/>
  <c r="H28" i="9" s="1"/>
  <c r="J28" i="9" s="1"/>
  <c r="H29" i="9" s="1"/>
  <c r="J29" i="9" s="1"/>
  <c r="H30" i="9" s="1"/>
  <c r="J30" i="9" s="1"/>
  <c r="H31" i="9" s="1"/>
  <c r="J31" i="9" s="1"/>
  <c r="H32" i="9" s="1"/>
  <c r="J32" i="9" s="1"/>
  <c r="H33" i="9" s="1"/>
  <c r="J33" i="9" s="1"/>
  <c r="H34" i="9" s="1"/>
  <c r="J34" i="9" s="1"/>
  <c r="H35" i="9" s="1"/>
  <c r="J35" i="9" s="1"/>
  <c r="O17" i="3"/>
  <c r="P17" i="3" s="1"/>
  <c r="N18" i="3" s="1"/>
  <c r="P18" i="3" s="1"/>
  <c r="N19" i="3" s="1"/>
  <c r="P19" i="3" s="1"/>
  <c r="N20" i="3" s="1"/>
  <c r="P20" i="3" s="1"/>
  <c r="N21" i="3" s="1"/>
  <c r="P21" i="3" s="1"/>
  <c r="N22" i="3" s="1"/>
  <c r="P22" i="3" s="1"/>
  <c r="N23" i="3" s="1"/>
  <c r="P23" i="3" s="1"/>
  <c r="N24" i="3" s="1"/>
  <c r="P24" i="3" s="1"/>
  <c r="N25" i="3" s="1"/>
  <c r="P25" i="3" s="1"/>
  <c r="N26" i="3" s="1"/>
  <c r="P26" i="3" s="1"/>
  <c r="N27" i="3" s="1"/>
  <c r="P27" i="3" s="1"/>
  <c r="N28" i="3" s="1"/>
  <c r="P28" i="3" s="1"/>
  <c r="N29" i="3" s="1"/>
  <c r="P29" i="3" s="1"/>
  <c r="N30" i="3" s="1"/>
  <c r="P30" i="3" s="1"/>
  <c r="N31" i="3" s="1"/>
  <c r="P31" i="3" s="1"/>
  <c r="N32" i="3" s="1"/>
  <c r="P32" i="3" s="1"/>
  <c r="N33" i="3" s="1"/>
  <c r="P33" i="3" s="1"/>
  <c r="N34" i="3" s="1"/>
  <c r="P34" i="3" s="1"/>
  <c r="N35" i="3" s="1"/>
  <c r="P35" i="3" s="1"/>
  <c r="D6" i="5" s="1"/>
  <c r="F17" i="9"/>
  <c r="G17" i="9" s="1"/>
  <c r="E18" i="9" s="1"/>
  <c r="G18" i="9" s="1"/>
  <c r="E19" i="9" s="1"/>
  <c r="G19" i="9" s="1"/>
  <c r="E20" i="9" s="1"/>
  <c r="G20" i="9" s="1"/>
  <c r="E21" i="9" s="1"/>
  <c r="G21" i="9" s="1"/>
  <c r="E22" i="9" s="1"/>
  <c r="G22" i="9" s="1"/>
  <c r="E23" i="9" s="1"/>
  <c r="G23" i="9" s="1"/>
  <c r="E24" i="9" s="1"/>
  <c r="G24" i="9" s="1"/>
  <c r="E25" i="9" s="1"/>
  <c r="G25" i="9" s="1"/>
  <c r="E26" i="9" s="1"/>
  <c r="G26" i="9" s="1"/>
  <c r="E27" i="9" s="1"/>
  <c r="G27" i="9" s="1"/>
  <c r="E28" i="9" s="1"/>
  <c r="G28" i="9" s="1"/>
  <c r="E29" i="9" s="1"/>
  <c r="G29" i="9" s="1"/>
  <c r="E30" i="9" s="1"/>
  <c r="G30" i="9" s="1"/>
  <c r="E31" i="9" s="1"/>
  <c r="G31" i="9" s="1"/>
  <c r="E32" i="9" s="1"/>
  <c r="G32" i="9" s="1"/>
  <c r="E33" i="9" s="1"/>
  <c r="G33" i="9" s="1"/>
  <c r="E34" i="9" s="1"/>
  <c r="G34" i="9" s="1"/>
  <c r="E35" i="9" s="1"/>
  <c r="G35" i="9" s="1"/>
  <c r="E36" i="9" l="1"/>
  <c r="D3" i="11"/>
  <c r="E3" i="11" s="1"/>
  <c r="N36" i="3"/>
  <c r="P36" i="3" s="1"/>
  <c r="E6" i="5" s="1"/>
  <c r="D4" i="11"/>
  <c r="E4" i="11" s="1"/>
  <c r="I2" i="11" s="1"/>
  <c r="H36" i="9"/>
  <c r="J36" i="9" s="1"/>
  <c r="AE17" i="3"/>
  <c r="AC18" i="3" s="1"/>
  <c r="AE18" i="3" s="1"/>
  <c r="AC19" i="3" s="1"/>
  <c r="AE19" i="3" s="1"/>
  <c r="AC20" i="3" s="1"/>
  <c r="AE20" i="3" s="1"/>
  <c r="AC21" i="3" s="1"/>
  <c r="AE21" i="3" s="1"/>
  <c r="AC22" i="3" s="1"/>
  <c r="AE22" i="3" s="1"/>
  <c r="AC23" i="3" s="1"/>
  <c r="AE23" i="3" s="1"/>
  <c r="AC24" i="3" s="1"/>
  <c r="AE24" i="3" s="1"/>
  <c r="AC25" i="3" s="1"/>
  <c r="AE25" i="3" s="1"/>
  <c r="AC26" i="3" s="1"/>
  <c r="AE26" i="3" s="1"/>
  <c r="AC27" i="3" s="1"/>
  <c r="AE27" i="3" s="1"/>
  <c r="AC28" i="3" s="1"/>
  <c r="AE28" i="3" s="1"/>
  <c r="AC29" i="3" s="1"/>
  <c r="AE29" i="3" s="1"/>
  <c r="AC30" i="3" s="1"/>
  <c r="AE30" i="3" s="1"/>
  <c r="AC31" i="3" s="1"/>
  <c r="AE31" i="3" s="1"/>
  <c r="AC32" i="3" s="1"/>
  <c r="AE32" i="3" s="1"/>
  <c r="AC33" i="3" s="1"/>
  <c r="AE33" i="3" s="1"/>
  <c r="AC34" i="3" s="1"/>
  <c r="AE34" i="3" s="1"/>
  <c r="AC35" i="3" s="1"/>
  <c r="AE35" i="3" s="1"/>
  <c r="Z36" i="3"/>
  <c r="AB36" i="3" s="1"/>
  <c r="E10" i="5" s="1"/>
  <c r="Z37" i="3" l="1"/>
  <c r="D10" i="4"/>
  <c r="H37" i="9"/>
  <c r="D4" i="10"/>
  <c r="N37" i="3"/>
  <c r="D6" i="4"/>
  <c r="AC36" i="3"/>
  <c r="AE36" i="3" s="1"/>
  <c r="H7" i="15" l="1"/>
  <c r="E6" i="4"/>
  <c r="E10" i="4"/>
  <c r="D14" i="14"/>
  <c r="H4" i="15"/>
  <c r="D18" i="14"/>
  <c r="E18" i="14" s="1"/>
  <c r="P4" i="15"/>
  <c r="AC37" i="3"/>
  <c r="D11" i="4"/>
  <c r="P6" i="15" l="1"/>
  <c r="E14" i="14"/>
  <c r="E11" i="4"/>
  <c r="D19" i="14"/>
  <c r="E19" i="14" s="1"/>
  <c r="D11" i="5"/>
  <c r="E11" i="5" s="1"/>
  <c r="S35" i="9" l="1"/>
  <c r="D5" i="11" l="1"/>
  <c r="E5" i="11" s="1"/>
  <c r="J2" i="11" s="1"/>
  <c r="Q36" i="9"/>
  <c r="S36" i="9" s="1"/>
  <c r="Q37" i="9" l="1"/>
  <c r="D8" i="10"/>
  <c r="P3" i="15" l="1"/>
  <c r="P10" i="14"/>
  <c r="Q10" i="14" s="1"/>
  <c r="Q23" i="14" s="1"/>
  <c r="V35" i="9" l="1"/>
  <c r="D6" i="11" l="1"/>
  <c r="E6" i="11" s="1"/>
  <c r="H2" i="11" s="1"/>
  <c r="T36" i="9"/>
  <c r="V36" i="9" s="1"/>
  <c r="T37" i="9" l="1"/>
  <c r="D9" i="10"/>
  <c r="P11" i="14" l="1"/>
  <c r="Q11" i="14" s="1"/>
  <c r="O23" i="14" s="1"/>
  <c r="P5" i="15"/>
  <c r="C36" i="9" l="1"/>
  <c r="D36" i="9" s="1"/>
  <c r="B37" i="9" l="1"/>
  <c r="D2" i="10"/>
  <c r="H3" i="15" l="1"/>
  <c r="F36" i="9" l="1"/>
  <c r="G36" i="9" s="1"/>
  <c r="E37" i="9" l="1"/>
  <c r="D3" i="10"/>
  <c r="H9" i="15" l="1"/>
  <c r="Y12" i="3" l="1"/>
  <c r="W13" i="3" s="1"/>
  <c r="Y13" i="3" s="1"/>
  <c r="W14" i="3" s="1"/>
  <c r="Y14" i="3" s="1"/>
  <c r="W15" i="3" s="1"/>
  <c r="Y15" i="3" s="1"/>
  <c r="W16" i="3" s="1"/>
  <c r="Y16" i="3" s="1"/>
  <c r="W17" i="3" s="1"/>
  <c r="Y17" i="3" s="1"/>
  <c r="W18" i="3" s="1"/>
  <c r="Y18" i="3" s="1"/>
  <c r="W19" i="3" s="1"/>
  <c r="Y19" i="3" s="1"/>
  <c r="W20" i="3" s="1"/>
  <c r="Y20" i="3" s="1"/>
  <c r="W21" i="3" s="1"/>
  <c r="Y21" i="3" s="1"/>
  <c r="W22" i="3" s="1"/>
  <c r="Y22" i="3" s="1"/>
  <c r="W23" i="3" s="1"/>
  <c r="Y23" i="3" s="1"/>
  <c r="W24" i="3" s="1"/>
  <c r="Y24" i="3" s="1"/>
  <c r="W25" i="3" s="1"/>
  <c r="Y25" i="3" s="1"/>
  <c r="W26" i="3" s="1"/>
  <c r="Y26" i="3" s="1"/>
  <c r="W27" i="3" s="1"/>
  <c r="Y27" i="3" s="1"/>
  <c r="W28" i="3" s="1"/>
  <c r="Y28" i="3" s="1"/>
  <c r="W29" i="3" s="1"/>
  <c r="S12" i="3"/>
  <c r="Q13" i="3" s="1"/>
  <c r="S13" i="3" s="1"/>
  <c r="Q14" i="3" s="1"/>
  <c r="S14" i="3" s="1"/>
  <c r="Q15" i="3" s="1"/>
  <c r="S15" i="3" s="1"/>
  <c r="Q16" i="3" s="1"/>
  <c r="S16" i="3" s="1"/>
  <c r="Q17" i="3" s="1"/>
  <c r="S17" i="3" s="1"/>
  <c r="Q18" i="3" s="1"/>
  <c r="S18" i="3" s="1"/>
  <c r="Q19" i="3" s="1"/>
  <c r="S19" i="3" s="1"/>
  <c r="Q20" i="3" s="1"/>
  <c r="S20" i="3" s="1"/>
  <c r="Q21" i="3" s="1"/>
  <c r="S21" i="3" s="1"/>
  <c r="Q22" i="3" s="1"/>
  <c r="S22" i="3" s="1"/>
  <c r="Q23" i="3" s="1"/>
  <c r="S23" i="3" s="1"/>
  <c r="Q24" i="3" s="1"/>
  <c r="S24" i="3" s="1"/>
  <c r="Q25" i="3" s="1"/>
  <c r="S25" i="3" s="1"/>
  <c r="Q26" i="3" s="1"/>
  <c r="S26" i="3" s="1"/>
  <c r="Q27" i="3" s="1"/>
  <c r="S27" i="3" s="1"/>
  <c r="Q28" i="3" s="1"/>
  <c r="S28" i="3" s="1"/>
  <c r="Q29" i="3" s="1"/>
  <c r="S29" i="3" s="1"/>
  <c r="Q30" i="3" s="1"/>
  <c r="S30" i="3" s="1"/>
  <c r="Q31" i="3" s="1"/>
  <c r="S31" i="3" s="1"/>
  <c r="Q32" i="3" s="1"/>
  <c r="S32" i="3" s="1"/>
  <c r="Q33" i="3" s="1"/>
  <c r="S33" i="3" s="1"/>
  <c r="Q34" i="3" s="1"/>
  <c r="S34" i="3" s="1"/>
  <c r="Q35" i="3" s="1"/>
  <c r="S35" i="3" s="1"/>
  <c r="Q36" i="3" l="1"/>
  <c r="S36" i="3" s="1"/>
  <c r="D7" i="5" l="1"/>
  <c r="D9" i="17" s="1"/>
  <c r="E9" i="17" s="1"/>
  <c r="Q37" i="3"/>
  <c r="D7" i="4"/>
  <c r="E7" i="5" l="1"/>
  <c r="D15" i="14"/>
  <c r="E15" i="14" s="1"/>
  <c r="E7" i="4"/>
  <c r="L4" i="15"/>
  <c r="AH19" i="3" l="1"/>
  <c r="AF20" i="3" s="1"/>
  <c r="AH20" i="3" s="1"/>
  <c r="AF21" i="3" s="1"/>
  <c r="AH21" i="3" s="1"/>
  <c r="AF22" i="3" s="1"/>
  <c r="AH22" i="3" s="1"/>
  <c r="AF23" i="3" s="1"/>
  <c r="AH23" i="3" s="1"/>
  <c r="AF24" i="3" s="1"/>
  <c r="AH24" i="3" s="1"/>
  <c r="AF25" i="3" s="1"/>
  <c r="AH25" i="3" s="1"/>
  <c r="AF26" i="3" s="1"/>
  <c r="AH26" i="3" s="1"/>
  <c r="AF27" i="3" s="1"/>
  <c r="AH27" i="3" s="1"/>
  <c r="AF28" i="3" s="1"/>
  <c r="AH28" i="3" s="1"/>
  <c r="AF29" i="3" s="1"/>
  <c r="M19" i="3" l="1"/>
  <c r="K20" i="3" s="1"/>
  <c r="M20" i="3" s="1"/>
  <c r="K21" i="3" s="1"/>
  <c r="M21" i="3" s="1"/>
  <c r="K22" i="3" s="1"/>
  <c r="M22" i="3" s="1"/>
  <c r="K23" i="3" s="1"/>
  <c r="M23" i="3" s="1"/>
  <c r="K24" i="3" s="1"/>
  <c r="M24" i="3" s="1"/>
  <c r="K25" i="3" s="1"/>
  <c r="M25" i="3" s="1"/>
  <c r="K26" i="3" s="1"/>
  <c r="M26" i="3" s="1"/>
  <c r="K27" i="3" s="1"/>
  <c r="M27" i="3" s="1"/>
  <c r="K28" i="3" s="1"/>
  <c r="M28" i="3" s="1"/>
  <c r="K29" i="3" s="1"/>
  <c r="M29" i="3" s="1"/>
  <c r="K30" i="3" s="1"/>
  <c r="D19" i="3"/>
  <c r="B20" i="3" s="1"/>
  <c r="D20" i="3" s="1"/>
  <c r="B21" i="3" s="1"/>
  <c r="D21" i="3" s="1"/>
  <c r="B22" i="3" s="1"/>
  <c r="D22" i="3" s="1"/>
  <c r="B23" i="3" s="1"/>
  <c r="D23" i="3" s="1"/>
  <c r="B24" i="3" s="1"/>
  <c r="D24" i="3" s="1"/>
  <c r="B25" i="3" s="1"/>
  <c r="D25" i="3" s="1"/>
  <c r="B26" i="3" s="1"/>
  <c r="D26" i="3" s="1"/>
  <c r="B27" i="3" s="1"/>
  <c r="D27" i="3" s="1"/>
  <c r="B28" i="3" s="1"/>
  <c r="D28" i="3" s="1"/>
  <c r="B29" i="3" s="1"/>
  <c r="J19" i="3"/>
  <c r="H20" i="3" s="1"/>
  <c r="J20" i="3" s="1"/>
  <c r="H21" i="3" s="1"/>
  <c r="J21" i="3" s="1"/>
  <c r="H22" i="3" s="1"/>
  <c r="J22" i="3" s="1"/>
  <c r="H23" i="3" s="1"/>
  <c r="J23" i="3" s="1"/>
  <c r="H24" i="3" s="1"/>
  <c r="J24" i="3" s="1"/>
  <c r="H25" i="3" s="1"/>
  <c r="J25" i="3" s="1"/>
  <c r="H26" i="3" s="1"/>
  <c r="J26" i="3" s="1"/>
  <c r="H27" i="3" s="1"/>
  <c r="J27" i="3" s="1"/>
  <c r="H28" i="3" s="1"/>
  <c r="J28" i="3" s="1"/>
  <c r="H29" i="3" s="1"/>
  <c r="G19" i="3" l="1"/>
  <c r="E20" i="3" s="1"/>
  <c r="G20" i="3" s="1"/>
  <c r="E21" i="3" s="1"/>
  <c r="G21" i="3" s="1"/>
  <c r="E22" i="3" s="1"/>
  <c r="G22" i="3" s="1"/>
  <c r="E23" i="3" s="1"/>
  <c r="G23" i="3" s="1"/>
  <c r="E24" i="3" s="1"/>
  <c r="G24" i="3" s="1"/>
  <c r="E25" i="3" s="1"/>
  <c r="G25" i="3" s="1"/>
  <c r="E26" i="3" s="1"/>
  <c r="G26" i="3" s="1"/>
  <c r="E27" i="3" s="1"/>
  <c r="G27" i="3" s="1"/>
  <c r="E28" i="3" s="1"/>
  <c r="G28" i="3" s="1"/>
  <c r="E29" i="3" s="1"/>
  <c r="J19" i="12" l="1"/>
  <c r="H20" i="12" s="1"/>
  <c r="J20" i="12" s="1"/>
  <c r="H21" i="12" s="1"/>
  <c r="J21" i="12" s="1"/>
  <c r="H22" i="12" s="1"/>
  <c r="J22" i="12" s="1"/>
  <c r="H23" i="12" s="1"/>
  <c r="J23" i="12" s="1"/>
  <c r="H24" i="12" s="1"/>
  <c r="J24" i="12" s="1"/>
  <c r="H25" i="12" s="1"/>
  <c r="J25" i="12" s="1"/>
  <c r="H26" i="12" s="1"/>
  <c r="J26" i="12" s="1"/>
  <c r="H27" i="12" s="1"/>
  <c r="J27" i="12" s="1"/>
  <c r="H28" i="12" s="1"/>
  <c r="J28" i="12" s="1"/>
  <c r="H29" i="12" s="1"/>
  <c r="G19" i="12"/>
  <c r="E20" i="12" s="1"/>
  <c r="G20" i="12" s="1"/>
  <c r="E21" i="12" s="1"/>
  <c r="G21" i="12" s="1"/>
  <c r="E22" i="12" s="1"/>
  <c r="G22" i="12" s="1"/>
  <c r="E23" i="12" s="1"/>
  <c r="G23" i="12" s="1"/>
  <c r="E24" i="12" s="1"/>
  <c r="G24" i="12" s="1"/>
  <c r="E25" i="12" s="1"/>
  <c r="G25" i="12" s="1"/>
  <c r="E26" i="12" s="1"/>
  <c r="G26" i="12" s="1"/>
  <c r="E27" i="12" s="1"/>
  <c r="G27" i="12" s="1"/>
  <c r="E28" i="12" s="1"/>
  <c r="G28" i="12" s="1"/>
  <c r="E29" i="12" s="1"/>
  <c r="G29" i="12" s="1"/>
  <c r="E30" i="12" s="1"/>
  <c r="G30" i="12" s="1"/>
  <c r="E31" i="12" s="1"/>
  <c r="G31" i="12" s="1"/>
  <c r="E32" i="12" s="1"/>
  <c r="G32" i="12" s="1"/>
  <c r="E33" i="12" s="1"/>
  <c r="G33" i="12" s="1"/>
  <c r="E34" i="12" s="1"/>
  <c r="G34" i="12" s="1"/>
  <c r="E35" i="12" s="1"/>
  <c r="G35" i="12" s="1"/>
  <c r="E36" i="12" l="1"/>
  <c r="G36" i="12" s="1"/>
  <c r="E37" i="12" l="1"/>
  <c r="D3" i="13"/>
  <c r="P6" i="17" s="1"/>
  <c r="Q6" i="17" s="1"/>
  <c r="P18" i="17" s="1"/>
  <c r="P16" i="14" l="1"/>
  <c r="Q16" i="14" s="1"/>
  <c r="P27" i="14" s="1"/>
  <c r="E3" i="13"/>
  <c r="D18" i="12"/>
  <c r="B19" i="12" s="1"/>
  <c r="D19" i="12" s="1"/>
  <c r="B20" i="12" s="1"/>
  <c r="D20" i="12" s="1"/>
  <c r="B21" i="12" s="1"/>
  <c r="D21" i="12" s="1"/>
  <c r="B22" i="12" s="1"/>
  <c r="D22" i="12" s="1"/>
  <c r="B23" i="12" s="1"/>
  <c r="D23" i="12" s="1"/>
  <c r="B24" i="12" s="1"/>
  <c r="D24" i="12" s="1"/>
  <c r="B25" i="12" s="1"/>
  <c r="D25" i="12" s="1"/>
  <c r="B26" i="12" s="1"/>
  <c r="D26" i="12" s="1"/>
  <c r="B27" i="12" s="1"/>
  <c r="D27" i="12" s="1"/>
  <c r="B28" i="12" s="1"/>
  <c r="L19" i="9" l="1"/>
  <c r="M19" i="9" s="1"/>
  <c r="K20" i="9" s="1"/>
  <c r="M20" i="9" s="1"/>
  <c r="K21" i="9" s="1"/>
  <c r="M21" i="9" s="1"/>
  <c r="K22" i="9" s="1"/>
  <c r="M22" i="9" s="1"/>
  <c r="K23" i="9" s="1"/>
  <c r="M23" i="9" s="1"/>
  <c r="K24" i="9" s="1"/>
  <c r="M24" i="9" s="1"/>
  <c r="K25" i="9" s="1"/>
  <c r="M25" i="9" s="1"/>
  <c r="K26" i="9" s="1"/>
  <c r="M26" i="9" s="1"/>
  <c r="K27" i="9" s="1"/>
  <c r="M27" i="9" s="1"/>
  <c r="K28" i="9" s="1"/>
  <c r="M28" i="9" s="1"/>
  <c r="K29" i="9" s="1"/>
  <c r="M29" i="9" s="1"/>
  <c r="K30" i="9" s="1"/>
  <c r="M30" i="9" s="1"/>
  <c r="K31" i="9" s="1"/>
  <c r="M31" i="9" s="1"/>
  <c r="K32" i="9" s="1"/>
  <c r="M32" i="9" s="1"/>
  <c r="K33" i="9" s="1"/>
  <c r="M33" i="9" s="1"/>
  <c r="K34" i="9" s="1"/>
  <c r="M34" i="9" s="1"/>
  <c r="K35" i="9" s="1"/>
  <c r="M35" i="9" s="1"/>
  <c r="K36" i="9" s="1"/>
  <c r="M36" i="9" s="1"/>
  <c r="K37" i="9" l="1"/>
  <c r="D6" i="10"/>
  <c r="L3" i="15" l="1"/>
  <c r="AH29" i="3" l="1"/>
  <c r="AF30" i="3" s="1"/>
  <c r="AH30" i="3" s="1"/>
  <c r="AF31" i="3" s="1"/>
  <c r="D29" i="3" l="1"/>
  <c r="B30" i="3" s="1"/>
  <c r="V29" i="3"/>
  <c r="T30" i="3" s="1"/>
  <c r="V30" i="3" s="1"/>
  <c r="T31" i="3" s="1"/>
  <c r="V31" i="3" s="1"/>
  <c r="T32" i="3" s="1"/>
  <c r="V32" i="3" s="1"/>
  <c r="T33" i="3" s="1"/>
  <c r="V33" i="3" s="1"/>
  <c r="T34" i="3" s="1"/>
  <c r="V34" i="3" s="1"/>
  <c r="T35" i="3" s="1"/>
  <c r="Y29" i="3"/>
  <c r="W30" i="3" s="1"/>
  <c r="Y30" i="3" s="1"/>
  <c r="W31" i="3" s="1"/>
  <c r="Y31" i="3" s="1"/>
  <c r="W32" i="3" s="1"/>
  <c r="Y32" i="3" s="1"/>
  <c r="W33" i="3" s="1"/>
  <c r="Y33" i="3" s="1"/>
  <c r="W34" i="3" s="1"/>
  <c r="Y34" i="3" s="1"/>
  <c r="W35" i="3" s="1"/>
  <c r="J29" i="3"/>
  <c r="H30" i="3" s="1"/>
  <c r="E10" i="8" l="1"/>
  <c r="D10" i="7"/>
  <c r="L7" i="15" l="1"/>
  <c r="J18" i="14"/>
  <c r="K18" i="14" l="1"/>
  <c r="K13" i="17"/>
  <c r="G29" i="3" l="1"/>
  <c r="E30" i="3" s="1"/>
  <c r="J29" i="12" l="1"/>
  <c r="H30" i="12" s="1"/>
  <c r="D28" i="12" l="1"/>
  <c r="B29" i="12" s="1"/>
  <c r="D29" i="12" s="1"/>
  <c r="B30" i="12" s="1"/>
  <c r="D30" i="12" s="1"/>
  <c r="B31" i="12" s="1"/>
  <c r="D31" i="12" s="1"/>
  <c r="B32" i="12" s="1"/>
  <c r="D32" i="12" s="1"/>
  <c r="B33" i="12" s="1"/>
  <c r="D33" i="12" s="1"/>
  <c r="B34" i="12" s="1"/>
  <c r="D34" i="12" s="1"/>
  <c r="B35" i="12" s="1"/>
  <c r="D35" i="12" s="1"/>
  <c r="B36" i="12" l="1"/>
  <c r="D36" i="12" s="1"/>
  <c r="B37" i="12" l="1"/>
  <c r="D2" i="13"/>
  <c r="P5" i="17" s="1"/>
  <c r="P15" i="14" l="1"/>
  <c r="Q15" i="14" s="1"/>
  <c r="O27" i="14" s="1"/>
  <c r="E2" i="13"/>
  <c r="Q5" i="17"/>
  <c r="O18" i="17" s="1"/>
  <c r="M30" i="3" l="1"/>
  <c r="K31" i="3" s="1"/>
  <c r="D30" i="3"/>
  <c r="B31" i="3" s="1"/>
  <c r="J30" i="3"/>
  <c r="H31" i="3" s="1"/>
  <c r="G30" i="3" l="1"/>
  <c r="E31" i="3" s="1"/>
  <c r="J30" i="12" l="1"/>
  <c r="H31" i="12" s="1"/>
  <c r="J31" i="12" s="1"/>
  <c r="H32" i="12" s="1"/>
  <c r="J32" i="12" s="1"/>
  <c r="H33" i="12" s="1"/>
  <c r="J33" i="12" s="1"/>
  <c r="H34" i="12" s="1"/>
  <c r="J34" i="12" s="1"/>
  <c r="H35" i="12" s="1"/>
  <c r="J35" i="12" s="1"/>
  <c r="H36" i="12" l="1"/>
  <c r="J36" i="12" s="1"/>
  <c r="H37" i="12" l="1"/>
  <c r="D4" i="13"/>
  <c r="P7" i="17" s="1"/>
  <c r="E4" i="13" l="1"/>
  <c r="P17" i="14"/>
  <c r="Q17" i="14" s="1"/>
  <c r="Q27" i="14" s="1"/>
  <c r="Q7" i="17"/>
  <c r="Q18" i="17" s="1"/>
  <c r="E7" i="8" l="1"/>
  <c r="D7" i="7" l="1"/>
  <c r="H8" i="15" l="1"/>
  <c r="J15" i="14"/>
  <c r="K10" i="17" l="1"/>
  <c r="K15" i="14"/>
  <c r="M31" i="3" l="1"/>
  <c r="K32" i="3" s="1"/>
  <c r="M32" i="3" s="1"/>
  <c r="K33" i="3" s="1"/>
  <c r="M33" i="3" s="1"/>
  <c r="K34" i="3" s="1"/>
  <c r="M34" i="3" s="1"/>
  <c r="K35" i="3" s="1"/>
  <c r="J31" i="3"/>
  <c r="H32" i="3" s="1"/>
  <c r="J32" i="3" s="1"/>
  <c r="H33" i="3" s="1"/>
  <c r="J33" i="3" s="1"/>
  <c r="H34" i="3" s="1"/>
  <c r="J34" i="3" s="1"/>
  <c r="H35" i="3" s="1"/>
  <c r="E4" i="8" l="1"/>
  <c r="J2" i="8" s="1"/>
  <c r="D4" i="7" l="1"/>
  <c r="D10" i="15" l="1"/>
  <c r="K7" i="17"/>
  <c r="J18" i="17" s="1"/>
  <c r="J12" i="14"/>
  <c r="K12" i="14" s="1"/>
  <c r="J23" i="14" s="1"/>
  <c r="G31" i="3" l="1"/>
  <c r="E32" i="3" s="1"/>
  <c r="G32" i="3" s="1"/>
  <c r="E33" i="3" s="1"/>
  <c r="G33" i="3" s="1"/>
  <c r="E34" i="3" s="1"/>
  <c r="G34" i="3" s="1"/>
  <c r="E35" i="3" s="1"/>
  <c r="AH31" i="3" l="1"/>
  <c r="AF32" i="3" s="1"/>
  <c r="AH32" i="3" s="1"/>
  <c r="AF33" i="3" s="1"/>
  <c r="AH33" i="3" s="1"/>
  <c r="AF34" i="3" s="1"/>
  <c r="AH34" i="3" s="1"/>
  <c r="AF35" i="3" s="1"/>
  <c r="AH35" i="3" s="1"/>
  <c r="AF36" i="3" s="1"/>
  <c r="AH36" i="3" s="1"/>
  <c r="D12" i="5" s="1"/>
  <c r="AF37" i="3" l="1"/>
  <c r="D12" i="4"/>
  <c r="D12" i="17" l="1"/>
  <c r="E12" i="5"/>
  <c r="E12" i="17" l="1"/>
  <c r="D31" i="3" l="1"/>
  <c r="B32" i="3" s="1"/>
  <c r="D32" i="3" s="1"/>
  <c r="B33" i="3" s="1"/>
  <c r="D33" i="3" s="1"/>
  <c r="B34" i="3" s="1"/>
  <c r="D34" i="3" s="1"/>
  <c r="B35" i="3" s="1"/>
  <c r="D35" i="3" s="1"/>
  <c r="B36" i="3" l="1"/>
  <c r="D36" i="3" s="1"/>
  <c r="D5" i="5" s="1"/>
  <c r="E5" i="5" s="1"/>
  <c r="K2" i="5" s="1"/>
  <c r="D5" i="4" l="1"/>
  <c r="B37" i="3"/>
  <c r="D8" i="15" l="1"/>
  <c r="D8" i="17"/>
  <c r="D13" i="14"/>
  <c r="E5" i="4"/>
  <c r="K2" i="4" s="1"/>
  <c r="E13" i="14" l="1"/>
  <c r="E23" i="14" s="1"/>
  <c r="E8" i="17"/>
  <c r="E18" i="17" s="1"/>
  <c r="M35" i="3" l="1"/>
  <c r="V35" i="3"/>
  <c r="T36" i="3" s="1"/>
  <c r="V36" i="3" s="1"/>
  <c r="D8" i="5" s="1"/>
  <c r="E8" i="5" s="1"/>
  <c r="J35" i="3"/>
  <c r="D8" i="4" l="1"/>
  <c r="T37" i="3"/>
  <c r="K36" i="3"/>
  <c r="M36" i="3" s="1"/>
  <c r="H36" i="3"/>
  <c r="J36" i="3" s="1"/>
  <c r="D3" i="5" s="1"/>
  <c r="E3" i="5" s="1"/>
  <c r="E2" i="8"/>
  <c r="E8" i="8"/>
  <c r="D4" i="5" l="1"/>
  <c r="E4" i="5" s="1"/>
  <c r="J2" i="5" s="1"/>
  <c r="E8" i="4"/>
  <c r="L6" i="15"/>
  <c r="D4" i="4"/>
  <c r="K37" i="3"/>
  <c r="D3" i="4"/>
  <c r="H37" i="3"/>
  <c r="D2" i="7"/>
  <c r="D3" i="7"/>
  <c r="D8" i="7"/>
  <c r="D7" i="17" l="1"/>
  <c r="D6" i="17"/>
  <c r="E6" i="17" s="1"/>
  <c r="D10" i="17"/>
  <c r="E10" i="17" s="1"/>
  <c r="D16" i="14"/>
  <c r="E16" i="14" s="1"/>
  <c r="E4" i="4"/>
  <c r="J2" i="4" s="1"/>
  <c r="D12" i="14"/>
  <c r="D4" i="15"/>
  <c r="D5" i="15"/>
  <c r="D11" i="14"/>
  <c r="E11" i="14" s="1"/>
  <c r="E3" i="4"/>
  <c r="D9" i="15"/>
  <c r="K5" i="17"/>
  <c r="J10" i="14"/>
  <c r="K10" i="14" s="1"/>
  <c r="J11" i="14"/>
  <c r="D11" i="15"/>
  <c r="L5" i="15"/>
  <c r="J16" i="14"/>
  <c r="D25" i="17" l="1"/>
  <c r="E7" i="17"/>
  <c r="E12" i="14"/>
  <c r="D23" i="14" s="1"/>
  <c r="D32" i="14"/>
  <c r="E32" i="14" s="1"/>
  <c r="K11" i="14"/>
  <c r="K16" i="14"/>
  <c r="K11" i="17"/>
  <c r="D18" i="17" l="1"/>
  <c r="E25" i="17" s="1"/>
  <c r="G35" i="3"/>
  <c r="E36" i="3" l="1"/>
  <c r="G36" i="3" s="1"/>
  <c r="D2" i="5" s="1"/>
  <c r="E2" i="5" s="1"/>
  <c r="H2" i="5" s="1"/>
  <c r="D2" i="4" l="1"/>
  <c r="E37" i="3"/>
  <c r="D5" i="17" l="1"/>
  <c r="E2" i="4"/>
  <c r="H2" i="4" s="1"/>
  <c r="D10" i="14"/>
  <c r="D3" i="15"/>
  <c r="E5" i="17" l="1"/>
  <c r="B18" i="17" s="1"/>
  <c r="E26" i="17" s="1"/>
  <c r="D26" i="17" s="1"/>
  <c r="D33" i="14"/>
  <c r="E33" i="14" s="1"/>
  <c r="E10" i="14"/>
  <c r="B23" i="14" s="1"/>
  <c r="E5" i="8" l="1"/>
  <c r="K2" i="8" s="1"/>
  <c r="E6" i="8"/>
  <c r="D5" i="7" l="1"/>
  <c r="D6" i="7"/>
  <c r="J13" i="14" l="1"/>
  <c r="H5" i="15"/>
  <c r="H10" i="15"/>
  <c r="J14" i="14"/>
  <c r="K13" i="14" l="1"/>
  <c r="K23" i="14" s="1"/>
  <c r="D30" i="14"/>
  <c r="E30" i="14" s="1"/>
  <c r="K8" i="17"/>
  <c r="K18" i="17" s="1"/>
  <c r="E23" i="17" s="1"/>
  <c r="D23" i="17"/>
  <c r="K14" i="14"/>
  <c r="K9" i="17"/>
  <c r="Y35" i="3" l="1"/>
  <c r="W36" i="3" l="1"/>
  <c r="Y36" i="3" s="1"/>
  <c r="D9" i="5" s="1"/>
  <c r="D11" i="17" s="1"/>
  <c r="E9" i="8"/>
  <c r="D9" i="4" l="1"/>
  <c r="W37" i="3"/>
  <c r="E11" i="17"/>
  <c r="C18" i="17" s="1"/>
  <c r="D17" i="14"/>
  <c r="E17" i="14" s="1"/>
  <c r="C23" i="14" s="1"/>
  <c r="E9" i="5"/>
  <c r="I2" i="5" s="1"/>
  <c r="D9" i="7"/>
  <c r="E9" i="4" l="1"/>
  <c r="I2" i="4" s="1"/>
  <c r="L9" i="15"/>
  <c r="J17" i="14"/>
  <c r="L10" i="15"/>
  <c r="K12" i="17" l="1"/>
  <c r="K17" i="14"/>
  <c r="I23" i="14" s="1"/>
  <c r="D31" i="14"/>
  <c r="E31" i="14" s="1"/>
  <c r="E34" i="14" s="1"/>
  <c r="I31" i="14" l="1"/>
  <c r="I33" i="14" s="1"/>
  <c r="J31" i="14"/>
  <c r="G19" i="19" l="1"/>
  <c r="E20" i="19" s="1"/>
  <c r="G20" i="19" s="1"/>
  <c r="E21" i="19" s="1"/>
  <c r="G21" i="19" s="1"/>
  <c r="E22" i="19" s="1"/>
  <c r="G22" i="19" s="1"/>
  <c r="E23" i="19" s="1"/>
  <c r="G23" i="19" s="1"/>
  <c r="E24" i="19" s="1"/>
  <c r="G24" i="19" s="1"/>
  <c r="E25" i="19" s="1"/>
  <c r="G25" i="19" s="1"/>
  <c r="E26" i="19" s="1"/>
  <c r="G26" i="19" s="1"/>
  <c r="E27" i="19" s="1"/>
  <c r="G27" i="19" s="1"/>
  <c r="E28" i="19" s="1"/>
  <c r="G28" i="19" s="1"/>
  <c r="E29" i="19" s="1"/>
  <c r="G29" i="19" s="1"/>
  <c r="E30" i="19" s="1"/>
  <c r="G30" i="19" s="1"/>
  <c r="E31" i="19" s="1"/>
  <c r="G31" i="19" s="1"/>
  <c r="E32" i="19" s="1"/>
  <c r="G32" i="19" s="1"/>
  <c r="E33" i="19" s="1"/>
  <c r="G33" i="19" s="1"/>
  <c r="E34" i="19" s="1"/>
  <c r="G34" i="19" s="1"/>
  <c r="E35" i="19" s="1"/>
  <c r="G35" i="19" s="1"/>
  <c r="E36" i="19" s="1"/>
  <c r="G36" i="19" s="1"/>
  <c r="D3" i="8" l="1"/>
  <c r="J6" i="17" s="1"/>
  <c r="E37" i="19"/>
  <c r="E3" i="8" l="1"/>
  <c r="I2" i="8" s="1"/>
  <c r="K6" i="17" l="1"/>
  <c r="I18" i="17" s="1"/>
  <c r="E24" i="17" s="1"/>
  <c r="E27" i="17" s="1"/>
  <c r="K26" i="17" s="1"/>
  <c r="D24" i="17"/>
</calcChain>
</file>

<file path=xl/sharedStrings.xml><?xml version="1.0" encoding="utf-8"?>
<sst xmlns="http://schemas.openxmlformats.org/spreadsheetml/2006/main" count="513" uniqueCount="67">
  <si>
    <t>سولار</t>
  </si>
  <si>
    <t>مصدر الشحن</t>
  </si>
  <si>
    <t>بنزين 80</t>
  </si>
  <si>
    <t>بنزين 95</t>
  </si>
  <si>
    <t>بنزين 92</t>
  </si>
  <si>
    <t>مسطرد</t>
  </si>
  <si>
    <t>الهايكستب</t>
  </si>
  <si>
    <t>السويس</t>
  </si>
  <si>
    <t>المكس</t>
  </si>
  <si>
    <t xml:space="preserve">طنطا </t>
  </si>
  <si>
    <t>الوحدة : ألف لتر</t>
  </si>
  <si>
    <t>التاريخ</t>
  </si>
  <si>
    <t>طنطا</t>
  </si>
  <si>
    <t>المخصص</t>
  </si>
  <si>
    <t>المورد</t>
  </si>
  <si>
    <t>المتبقي</t>
  </si>
  <si>
    <t>الماكس</t>
  </si>
  <si>
    <t>المستودع</t>
  </si>
  <si>
    <t>المنتج</t>
  </si>
  <si>
    <t>الاجمالي</t>
  </si>
  <si>
    <t>الإجمالي العام</t>
  </si>
  <si>
    <t>مصر</t>
  </si>
  <si>
    <t>التعاون</t>
  </si>
  <si>
    <t>موبيل</t>
  </si>
  <si>
    <t>بورسعيد</t>
  </si>
  <si>
    <t>مصر (سولار)</t>
  </si>
  <si>
    <t>التعاون (سولار)</t>
  </si>
  <si>
    <t>موبيل (سولار)</t>
  </si>
  <si>
    <t>مصر ( 80 )</t>
  </si>
  <si>
    <t>التعاون ( 80 )</t>
  </si>
  <si>
    <t>مصر ( 95 )</t>
  </si>
  <si>
    <t>التعاون ( 95 )</t>
  </si>
  <si>
    <t>موبيل ( 95 )</t>
  </si>
  <si>
    <t>مصر ( 92 )</t>
  </si>
  <si>
    <t>التعاون ( 92 )</t>
  </si>
  <si>
    <t>موبيل ( 92 )</t>
  </si>
  <si>
    <t>موبيل ( 80 )</t>
  </si>
  <si>
    <t>إجمالي المسحوب</t>
  </si>
  <si>
    <t>مصر للبترول</t>
  </si>
  <si>
    <t>المسحوب</t>
  </si>
  <si>
    <t xml:space="preserve">المتبقي </t>
  </si>
  <si>
    <t>الشركة</t>
  </si>
  <si>
    <t>إجمالى المسحوبات</t>
  </si>
  <si>
    <t>الوحدة : 1000 لتر</t>
  </si>
  <si>
    <t xml:space="preserve"> </t>
  </si>
  <si>
    <t>طاقة</t>
  </si>
  <si>
    <t>الوحدة: لتر</t>
  </si>
  <si>
    <t>تعاون</t>
  </si>
  <si>
    <t xml:space="preserve">  </t>
  </si>
  <si>
    <t>جهاز مشروعات الخدمة الوطنيـــــــــــــــــــة</t>
  </si>
  <si>
    <t>الشركة الوطنية لإنشاء وتنمية وإدارة الطرق</t>
  </si>
  <si>
    <t>إدارة محطات وقود شــــــــــــــــــــــــــل أوت</t>
  </si>
  <si>
    <t>إجمالي المسحوبات من مستودعات التعاون</t>
  </si>
  <si>
    <t>إجمالي المسحوبات من مستودعات موبيل</t>
  </si>
  <si>
    <t>إجمالي المسحوبات من مستودعات مصر للبترول</t>
  </si>
  <si>
    <t>إجمالي عدد الرحلات المنفذة خلال الشهر</t>
  </si>
  <si>
    <t>إجمالي عدد العربات</t>
  </si>
  <si>
    <t>إجمالي عدد الرحلات</t>
  </si>
  <si>
    <t>معدل الرحلات اليومي للعربة</t>
  </si>
  <si>
    <t>الإجمالي</t>
  </si>
  <si>
    <t>إجمالي المسحوبات من مستودع طاقة</t>
  </si>
  <si>
    <t>الوحدة: 1000 لتر</t>
  </si>
  <si>
    <t>إجمالي مسحوبات إدارة محطات شل أوت خلال شهر إبريل 2019</t>
  </si>
  <si>
    <t>الزقازيق</t>
  </si>
  <si>
    <t>اجمالي المسافات المقطوعة محمل</t>
  </si>
  <si>
    <t>عدد الرحلات</t>
  </si>
  <si>
    <t>إجمالي المسحوب من المستودعات حتى  يوم 29\9\2019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</si>
</sst>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9FBD6"/>
        <bgColor indexed="64"/>
      </patternFill>
    </fill>
    <fill>
      <patternFill patternType="solid">
        <fgColor rgb="FF002060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85">
    <xf numFmtId="0" fontId="0" fillId="0" borderId="0" xfId="0"/>
    <xf numFmtId="3" fontId="1" fillId="0" borderId="4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3" fontId="1" fillId="3" borderId="4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3" fontId="2" fillId="0" borderId="10" xfId="0" applyNumberFormat="1" applyFont="1" applyBorder="1" applyAlignment="1">
      <alignment horizontal="center" vertical="center"/>
    </xf>
    <xf numFmtId="3" fontId="2" fillId="0" borderId="11" xfId="0" applyNumberFormat="1" applyFont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3" fontId="2" fillId="0" borderId="12" xfId="0" applyNumberFormat="1" applyFont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8" borderId="12" xfId="0" applyFont="1" applyFill="1" applyBorder="1" applyAlignment="1">
      <alignment vertical="center"/>
    </xf>
    <xf numFmtId="0" fontId="2" fillId="9" borderId="9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2" fillId="5" borderId="3" xfId="0" applyFont="1" applyFill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3" fontId="2" fillId="0" borderId="13" xfId="0" applyNumberFormat="1" applyFont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15" xfId="0" applyNumberFormat="1" applyFont="1" applyBorder="1" applyAlignment="1">
      <alignment horizontal="center" vertical="center"/>
    </xf>
    <xf numFmtId="3" fontId="2" fillId="0" borderId="16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2" fillId="8" borderId="19" xfId="0" applyFont="1" applyFill="1" applyBorder="1" applyAlignment="1">
      <alignment vertical="center"/>
    </xf>
    <xf numFmtId="0" fontId="2" fillId="8" borderId="7" xfId="0" applyFont="1" applyFill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 vertical="center"/>
    </xf>
    <xf numFmtId="3" fontId="2" fillId="0" borderId="20" xfId="0" applyNumberFormat="1" applyFont="1" applyBorder="1" applyAlignment="1">
      <alignment horizontal="center" vertical="center"/>
    </xf>
    <xf numFmtId="3" fontId="1" fillId="8" borderId="1" xfId="0" applyNumberFormat="1" applyFont="1" applyFill="1" applyBorder="1" applyAlignment="1">
      <alignment horizontal="center" vertical="center"/>
    </xf>
    <xf numFmtId="3" fontId="1" fillId="8" borderId="2" xfId="0" applyNumberFormat="1" applyFont="1" applyFill="1" applyBorder="1" applyAlignment="1">
      <alignment horizontal="center" vertical="center"/>
    </xf>
    <xf numFmtId="3" fontId="1" fillId="8" borderId="4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3" fontId="1" fillId="8" borderId="3" xfId="0" applyNumberFormat="1" applyFont="1" applyFill="1" applyBorder="1" applyAlignment="1">
      <alignment horizontal="center" vertical="center"/>
    </xf>
    <xf numFmtId="3" fontId="1" fillId="8" borderId="5" xfId="0" applyNumberFormat="1" applyFont="1" applyFill="1" applyBorder="1" applyAlignment="1">
      <alignment horizontal="center" vertical="center"/>
    </xf>
    <xf numFmtId="3" fontId="1" fillId="3" borderId="2" xfId="0" applyNumberFormat="1" applyFont="1" applyFill="1" applyBorder="1" applyAlignment="1">
      <alignment horizontal="center" vertical="center"/>
    </xf>
    <xf numFmtId="3" fontId="1" fillId="3" borderId="18" xfId="0" applyNumberFormat="1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3" fontId="1" fillId="4" borderId="17" xfId="0" applyNumberFormat="1" applyFont="1" applyFill="1" applyBorder="1" applyAlignment="1">
      <alignment vertical="center"/>
    </xf>
    <xf numFmtId="3" fontId="1" fillId="4" borderId="6" xfId="0" applyNumberFormat="1" applyFont="1" applyFill="1" applyBorder="1" applyAlignment="1">
      <alignment vertical="center"/>
    </xf>
    <xf numFmtId="3" fontId="1" fillId="4" borderId="18" xfId="0" applyNumberFormat="1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3" fontId="0" fillId="0" borderId="0" xfId="0" applyNumberFormat="1"/>
    <xf numFmtId="14" fontId="1" fillId="11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22" xfId="0" applyBorder="1"/>
    <xf numFmtId="3" fontId="0" fillId="0" borderId="22" xfId="0" applyNumberFormat="1" applyBorder="1"/>
    <xf numFmtId="3" fontId="2" fillId="11" borderId="1" xfId="0" applyNumberFormat="1" applyFont="1" applyFill="1" applyBorder="1" applyAlignment="1">
      <alignment horizontal="center" vertical="center"/>
    </xf>
    <xf numFmtId="3" fontId="2" fillId="11" borderId="10" xfId="0" applyNumberFormat="1" applyFont="1" applyFill="1" applyBorder="1" applyAlignment="1">
      <alignment horizontal="center" vertical="center"/>
    </xf>
    <xf numFmtId="3" fontId="2" fillId="11" borderId="11" xfId="0" applyNumberFormat="1" applyFont="1" applyFill="1" applyBorder="1" applyAlignment="1">
      <alignment horizontal="center" vertical="center"/>
    </xf>
    <xf numFmtId="3" fontId="2" fillId="11" borderId="12" xfId="0" applyNumberFormat="1" applyFont="1" applyFill="1" applyBorder="1" applyAlignment="1">
      <alignment horizontal="center" vertical="center"/>
    </xf>
    <xf numFmtId="3" fontId="2" fillId="11" borderId="9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3" fontId="3" fillId="13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3" fontId="3" fillId="16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3" fontId="1" fillId="2" borderId="9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1" fillId="11" borderId="4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3" fontId="1" fillId="17" borderId="1" xfId="0" applyNumberFormat="1" applyFont="1" applyFill="1" applyBorder="1" applyAlignment="1">
      <alignment horizontal="center"/>
    </xf>
    <xf numFmtId="3" fontId="1" fillId="2" borderId="10" xfId="0" applyNumberFormat="1" applyFont="1" applyFill="1" applyBorder="1" applyAlignment="1">
      <alignment horizontal="center"/>
    </xf>
    <xf numFmtId="3" fontId="1" fillId="2" borderId="12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3" fontId="1" fillId="8" borderId="6" xfId="0" applyNumberFormat="1" applyFont="1" applyFill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8" borderId="9" xfId="0" applyFont="1" applyFill="1" applyBorder="1" applyAlignment="1">
      <alignment vertical="center"/>
    </xf>
    <xf numFmtId="0" fontId="2" fillId="8" borderId="9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1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12" borderId="24" xfId="0" applyFont="1" applyFill="1" applyBorder="1" applyAlignment="1">
      <alignment horizontal="center"/>
    </xf>
    <xf numFmtId="0" fontId="1" fillId="12" borderId="12" xfId="0" applyFont="1" applyFill="1" applyBorder="1" applyAlignment="1">
      <alignment horizontal="center"/>
    </xf>
    <xf numFmtId="0" fontId="1" fillId="12" borderId="25" xfId="0" applyFont="1" applyFill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3" fontId="1" fillId="0" borderId="27" xfId="0" applyNumberFormat="1" applyFont="1" applyBorder="1" applyAlignment="1">
      <alignment horizontal="center"/>
    </xf>
    <xf numFmtId="0" fontId="1" fillId="12" borderId="28" xfId="0" applyFont="1" applyFill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12" borderId="8" xfId="0" applyFont="1" applyFill="1" applyBorder="1" applyAlignment="1">
      <alignment horizontal="center" vertical="center"/>
    </xf>
    <xf numFmtId="0" fontId="5" fillId="0" borderId="0" xfId="0" applyFont="1" applyAlignment="1"/>
    <xf numFmtId="0" fontId="3" fillId="12" borderId="3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2" borderId="33" xfId="0" applyFont="1" applyFill="1" applyBorder="1" applyAlignment="1">
      <alignment horizontal="center" vertical="center"/>
    </xf>
    <xf numFmtId="0" fontId="3" fillId="12" borderId="34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/>
    </xf>
    <xf numFmtId="3" fontId="1" fillId="0" borderId="32" xfId="0" applyNumberFormat="1" applyFont="1" applyBorder="1" applyAlignment="1">
      <alignment horizontal="center"/>
    </xf>
    <xf numFmtId="0" fontId="2" fillId="0" borderId="0" xfId="0" applyFont="1" applyBorder="1" applyAlignment="1"/>
    <xf numFmtId="3" fontId="1" fillId="0" borderId="9" xfId="0" applyNumberFormat="1" applyFont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0" fontId="6" fillId="0" borderId="0" xfId="0" applyFont="1" applyBorder="1" applyAlignment="1">
      <alignment vertical="center" readingOrder="2"/>
    </xf>
    <xf numFmtId="2" fontId="6" fillId="0" borderId="0" xfId="0" applyNumberFormat="1" applyFont="1" applyBorder="1" applyAlignment="1">
      <alignment vertical="center" readingOrder="2"/>
    </xf>
    <xf numFmtId="0" fontId="6" fillId="0" borderId="22" xfId="0" applyFont="1" applyBorder="1" applyAlignment="1">
      <alignment vertical="center" readingOrder="2"/>
    </xf>
    <xf numFmtId="2" fontId="6" fillId="0" borderId="22" xfId="0" applyNumberFormat="1" applyFont="1" applyBorder="1" applyAlignment="1">
      <alignment vertical="center" readingOrder="2"/>
    </xf>
    <xf numFmtId="3" fontId="8" fillId="18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3" fontId="1" fillId="8" borderId="18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9" borderId="8" xfId="0" applyFont="1" applyFill="1" applyBorder="1" applyAlignment="1">
      <alignment vertical="center"/>
    </xf>
    <xf numFmtId="0" fontId="2" fillId="9" borderId="7" xfId="0" applyFont="1" applyFill="1" applyBorder="1" applyAlignment="1">
      <alignment horizontal="center" vertical="center"/>
    </xf>
    <xf numFmtId="3" fontId="2" fillId="11" borderId="7" xfId="0" applyNumberFormat="1" applyFont="1" applyFill="1" applyBorder="1" applyAlignment="1">
      <alignment horizontal="center" vertical="center"/>
    </xf>
    <xf numFmtId="0" fontId="2" fillId="9" borderId="32" xfId="0" applyFont="1" applyFill="1" applyBorder="1" applyAlignment="1">
      <alignment vertical="center"/>
    </xf>
    <xf numFmtId="0" fontId="2" fillId="9" borderId="32" xfId="0" applyFont="1" applyFill="1" applyBorder="1" applyAlignment="1">
      <alignment horizontal="center" vertical="center"/>
    </xf>
    <xf numFmtId="3" fontId="2" fillId="0" borderId="32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3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1" fillId="10" borderId="3" xfId="0" applyNumberFormat="1" applyFont="1" applyFill="1" applyBorder="1" applyAlignment="1">
      <alignment horizontal="center" vertical="center"/>
    </xf>
    <xf numFmtId="3" fontId="1" fillId="10" borderId="6" xfId="0" applyNumberFormat="1" applyFont="1" applyFill="1" applyBorder="1" applyAlignment="1">
      <alignment horizontal="center" vertical="center"/>
    </xf>
    <xf numFmtId="3" fontId="1" fillId="10" borderId="4" xfId="0" applyNumberFormat="1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3" fillId="12" borderId="3" xfId="0" applyFont="1" applyFill="1" applyBorder="1" applyAlignment="1">
      <alignment horizontal="center"/>
    </xf>
    <xf numFmtId="0" fontId="3" fillId="12" borderId="6" xfId="0" applyFont="1" applyFill="1" applyBorder="1" applyAlignment="1">
      <alignment horizontal="center"/>
    </xf>
    <xf numFmtId="0" fontId="3" fillId="12" borderId="4" xfId="0" applyFont="1" applyFill="1" applyBorder="1" applyAlignment="1">
      <alignment horizontal="center"/>
    </xf>
    <xf numFmtId="0" fontId="2" fillId="12" borderId="20" xfId="0" applyFont="1" applyFill="1" applyBorder="1" applyAlignment="1">
      <alignment horizontal="center" vertical="center"/>
    </xf>
    <xf numFmtId="0" fontId="2" fillId="12" borderId="29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2" fillId="12" borderId="30" xfId="0" applyFont="1" applyFill="1" applyBorder="1" applyAlignment="1">
      <alignment horizontal="center" vertical="center"/>
    </xf>
    <xf numFmtId="0" fontId="2" fillId="12" borderId="20" xfId="0" applyFont="1" applyFill="1" applyBorder="1" applyAlignment="1">
      <alignment horizontal="center" vertical="center" wrapText="1"/>
    </xf>
    <xf numFmtId="0" fontId="2" fillId="12" borderId="29" xfId="0" applyFont="1" applyFill="1" applyBorder="1" applyAlignment="1">
      <alignment horizontal="center" vertical="center" wrapText="1"/>
    </xf>
    <xf numFmtId="0" fontId="2" fillId="12" borderId="16" xfId="0" applyFont="1" applyFill="1" applyBorder="1" applyAlignment="1">
      <alignment horizontal="center" vertical="center" wrapText="1"/>
    </xf>
    <xf numFmtId="0" fontId="2" fillId="12" borderId="30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1" fillId="12" borderId="9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/>
    </xf>
    <xf numFmtId="0" fontId="3" fillId="0" borderId="0" xfId="0" applyFont="1" applyAlignment="1" applyProtection="1">
      <alignment horizontal="center"/>
    </xf>
    <xf numFmtId="0" fontId="5" fillId="0" borderId="0" xfId="0" applyFont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2" borderId="7" xfId="0" applyFont="1" applyFill="1" applyBorder="1" applyAlignment="1">
      <alignment horizontal="center" vertical="center"/>
    </xf>
    <xf numFmtId="0" fontId="1" fillId="12" borderId="19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3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" fillId="0" borderId="21" xfId="0" applyFont="1" applyBorder="1" applyAlignment="1">
      <alignment horizontal="left"/>
    </xf>
    <xf numFmtId="0" fontId="4" fillId="0" borderId="21" xfId="0" applyFont="1" applyBorder="1" applyAlignment="1">
      <alignment horizontal="right" readingOrder="2"/>
    </xf>
    <xf numFmtId="0" fontId="1" fillId="0" borderId="2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9" borderId="32" xfId="0" applyFont="1" applyFill="1" applyBorder="1" applyAlignment="1">
      <alignment horizontal="center" vertical="center" wrapText="1"/>
    </xf>
    <xf numFmtId="0" fontId="3" fillId="9" borderId="32" xfId="0" applyFont="1" applyFill="1" applyBorder="1" applyAlignment="1">
      <alignment horizontal="center" vertical="center"/>
    </xf>
    <xf numFmtId="3" fontId="3" fillId="8" borderId="34" xfId="0" applyNumberFormat="1" applyFont="1" applyFill="1" applyBorder="1" applyAlignment="1">
      <alignment horizontal="center" vertical="center" wrapText="1"/>
    </xf>
    <xf numFmtId="3" fontId="3" fillId="8" borderId="37" xfId="0" applyNumberFormat="1" applyFont="1" applyFill="1" applyBorder="1" applyAlignment="1">
      <alignment horizontal="center" vertical="center" wrapText="1"/>
    </xf>
    <xf numFmtId="3" fontId="3" fillId="8" borderId="34" xfId="0" applyNumberFormat="1" applyFont="1" applyFill="1" applyBorder="1" applyAlignment="1">
      <alignment horizontal="center" vertical="center"/>
    </xf>
    <xf numFmtId="3" fontId="3" fillId="8" borderId="37" xfId="0" applyNumberFormat="1" applyFont="1" applyFill="1" applyBorder="1" applyAlignment="1">
      <alignment horizontal="center" vertical="center"/>
    </xf>
    <xf numFmtId="0" fontId="3" fillId="8" borderId="32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26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DC800"/>
      <color rgb="FFC9FBD6"/>
      <color rgb="FFB5F9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6.xml"/><Relationship Id="rId26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42" Type="http://schemas.openxmlformats.org/officeDocument/2006/relationships/externalLink" Target="externalLinks/externalLink23.xml"/><Relationship Id="rId47" Type="http://schemas.openxmlformats.org/officeDocument/2006/relationships/externalLink" Target="externalLinks/externalLink28.xml"/><Relationship Id="rId50" Type="http://schemas.openxmlformats.org/officeDocument/2006/relationships/externalLink" Target="externalLinks/externalLink31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9" Type="http://schemas.openxmlformats.org/officeDocument/2006/relationships/externalLink" Target="externalLinks/externalLink10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externalLink" Target="externalLinks/externalLink21.xml"/><Relationship Id="rId45" Type="http://schemas.openxmlformats.org/officeDocument/2006/relationships/externalLink" Target="externalLinks/externalLink26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7.xml"/><Relationship Id="rId31" Type="http://schemas.openxmlformats.org/officeDocument/2006/relationships/externalLink" Target="externalLinks/externalLink12.xml"/><Relationship Id="rId44" Type="http://schemas.openxmlformats.org/officeDocument/2006/relationships/externalLink" Target="externalLinks/externalLink25.xml"/><Relationship Id="rId52" Type="http://schemas.openxmlformats.org/officeDocument/2006/relationships/externalLink" Target="externalLinks/externalLink3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43" Type="http://schemas.openxmlformats.org/officeDocument/2006/relationships/externalLink" Target="externalLinks/externalLink24.xml"/><Relationship Id="rId48" Type="http://schemas.openxmlformats.org/officeDocument/2006/relationships/externalLink" Target="externalLinks/externalLink29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2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externalLink" Target="externalLinks/externalLink19.xml"/><Relationship Id="rId46" Type="http://schemas.openxmlformats.org/officeDocument/2006/relationships/externalLink" Target="externalLinks/externalLink27.xml"/><Relationship Id="rId20" Type="http://schemas.openxmlformats.org/officeDocument/2006/relationships/externalLink" Target="externalLinks/externalLink1.xml"/><Relationship Id="rId41" Type="http://schemas.openxmlformats.org/officeDocument/2006/relationships/externalLink" Target="externalLinks/externalLink22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chartsheet" Target="chartsheets/sheet1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49" Type="http://schemas.openxmlformats.org/officeDocument/2006/relationships/externalLink" Target="externalLinks/externalLink3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شركات!$I$22:$K$24</c:f>
              <c:multiLvlStrCache>
                <c:ptCount val="3"/>
                <c:lvl>
                  <c:pt idx="0">
                    <c:v>المتبقي</c:v>
                  </c:pt>
                  <c:pt idx="2">
                    <c:v>24,788</c:v>
                  </c:pt>
                </c:lvl>
                <c:lvl>
                  <c:pt idx="0">
                    <c:v>اجمالي المسافات المقطوعة محمل</c:v>
                  </c:pt>
                  <c:pt idx="2">
                    <c:v>31,212</c:v>
                  </c:pt>
                </c:lvl>
              </c:multiLvlStrCache>
            </c:multiLvlStrRef>
          </c:cat>
          <c:val>
            <c:numRef>
              <c:f>شركات!$I$25:$K$25</c:f>
              <c:numCache>
                <c:formatCode>General</c:formatCode>
                <c:ptCount val="3"/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شركات!$I$22:$K$24</c:f>
              <c:multiLvlStrCache>
                <c:ptCount val="3"/>
                <c:lvl>
                  <c:pt idx="0">
                    <c:v>المتبقي</c:v>
                  </c:pt>
                  <c:pt idx="2">
                    <c:v>24,788</c:v>
                  </c:pt>
                </c:lvl>
                <c:lvl>
                  <c:pt idx="0">
                    <c:v>اجمالي المسافات المقطوعة محمل</c:v>
                  </c:pt>
                  <c:pt idx="2">
                    <c:v>31,212</c:v>
                  </c:pt>
                </c:lvl>
              </c:multiLvlStrCache>
            </c:multiLvlStrRef>
          </c:cat>
          <c:val>
            <c:numRef>
              <c:f>شركات!$I$26:$K$26</c:f>
              <c:numCache>
                <c:formatCode>General</c:formatCode>
                <c:ptCount val="3"/>
                <c:pt idx="0">
                  <c:v>0</c:v>
                </c:pt>
                <c:pt idx="2">
                  <c:v>608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شركات!$I$22:$K$24</c:f>
              <c:multiLvlStrCache>
                <c:ptCount val="3"/>
                <c:lvl>
                  <c:pt idx="0">
                    <c:v>المتبقي</c:v>
                  </c:pt>
                  <c:pt idx="2">
                    <c:v>24,788</c:v>
                  </c:pt>
                </c:lvl>
                <c:lvl>
                  <c:pt idx="0">
                    <c:v>اجمالي المسافات المقطوعة محمل</c:v>
                  </c:pt>
                  <c:pt idx="2">
                    <c:v>31,212</c:v>
                  </c:pt>
                </c:lvl>
              </c:multiLvlStrCache>
            </c:multiLvlStrRef>
          </c:cat>
          <c:val>
            <c:numRef>
              <c:f>شركات!$I$27:$K$27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83472"/>
        <c:axId val="45384032"/>
      </c:barChart>
      <c:catAx>
        <c:axId val="453834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4032"/>
        <c:crosses val="autoZero"/>
        <c:auto val="1"/>
        <c:lblAlgn val="ctr"/>
        <c:lblOffset val="100"/>
        <c:noMultiLvlLbl val="0"/>
      </c:catAx>
      <c:valAx>
        <c:axId val="453840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شركات!$I$1:$I$4</c:f>
              <c:strCache>
                <c:ptCount val="4"/>
                <c:pt idx="0">
                  <c:v>إجمالي المسحوب من المستودعات حتى  يوم 29\9\2019</c:v>
                </c:pt>
                <c:pt idx="2">
                  <c:v> </c:v>
                </c:pt>
                <c:pt idx="3">
                  <c:v>المخصص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شركات!$G$5:$H$13</c:f>
              <c:multiLvlStrCache>
                <c:ptCount val="9"/>
                <c:lvl>
                  <c:pt idx="0">
                    <c:v>سولار</c:v>
                  </c:pt>
                  <c:pt idx="1">
                    <c:v>بنزين 92</c:v>
                  </c:pt>
                  <c:pt idx="2">
                    <c:v>بنزين 95</c:v>
                  </c:pt>
                  <c:pt idx="3">
                    <c:v>سولار</c:v>
                  </c:pt>
                  <c:pt idx="4">
                    <c:v>بنزين 92</c:v>
                  </c:pt>
                  <c:pt idx="5">
                    <c:v>بنزين 95</c:v>
                  </c:pt>
                  <c:pt idx="6">
                    <c:v>سولار</c:v>
                  </c:pt>
                  <c:pt idx="7">
                    <c:v>بنزين 92</c:v>
                  </c:pt>
                  <c:pt idx="8">
                    <c:v>بنزين 95</c:v>
                  </c:pt>
                </c:lvl>
                <c:lvl>
                  <c:pt idx="0">
                    <c:v>مسطرد</c:v>
                  </c:pt>
                  <c:pt idx="3">
                    <c:v>السويس</c:v>
                  </c:pt>
                  <c:pt idx="6">
                    <c:v>الماكس</c:v>
                  </c:pt>
                </c:lvl>
              </c:multiLvlStrCache>
            </c:multiLvlStrRef>
          </c:cat>
          <c:val>
            <c:numRef>
              <c:f>شركات!$I$5:$I$13</c:f>
              <c:numCache>
                <c:formatCode>#,##0</c:formatCode>
                <c:ptCount val="9"/>
                <c:pt idx="0">
                  <c:v>2700</c:v>
                </c:pt>
                <c:pt idx="1">
                  <c:v>10900</c:v>
                </c:pt>
                <c:pt idx="2">
                  <c:v>2600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1500</c:v>
                </c:pt>
                <c:pt idx="7">
                  <c:v>1100</c:v>
                </c:pt>
                <c:pt idx="8">
                  <c:v>400</c:v>
                </c:pt>
              </c:numCache>
            </c:numRef>
          </c:val>
        </c:ser>
        <c:ser>
          <c:idx val="1"/>
          <c:order val="1"/>
          <c:tx>
            <c:strRef>
              <c:f>شركات!$J$1:$J$4</c:f>
              <c:strCache>
                <c:ptCount val="4"/>
                <c:pt idx="0">
                  <c:v>إجمالي المسحوب من المستودعات حتى  يوم 29\9\2019</c:v>
                </c:pt>
                <c:pt idx="2">
                  <c:v> </c:v>
                </c:pt>
                <c:pt idx="3">
                  <c:v>المتبقي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شركات!$G$5:$H$13</c:f>
              <c:multiLvlStrCache>
                <c:ptCount val="9"/>
                <c:lvl>
                  <c:pt idx="0">
                    <c:v>سولار</c:v>
                  </c:pt>
                  <c:pt idx="1">
                    <c:v>بنزين 92</c:v>
                  </c:pt>
                  <c:pt idx="2">
                    <c:v>بنزين 95</c:v>
                  </c:pt>
                  <c:pt idx="3">
                    <c:v>سولار</c:v>
                  </c:pt>
                  <c:pt idx="4">
                    <c:v>بنزين 92</c:v>
                  </c:pt>
                  <c:pt idx="5">
                    <c:v>بنزين 95</c:v>
                  </c:pt>
                  <c:pt idx="6">
                    <c:v>سولار</c:v>
                  </c:pt>
                  <c:pt idx="7">
                    <c:v>بنزين 92</c:v>
                  </c:pt>
                  <c:pt idx="8">
                    <c:v>بنزين 95</c:v>
                  </c:pt>
                </c:lvl>
                <c:lvl>
                  <c:pt idx="0">
                    <c:v>مسطرد</c:v>
                  </c:pt>
                  <c:pt idx="3">
                    <c:v>السويس</c:v>
                  </c:pt>
                  <c:pt idx="6">
                    <c:v>الماكس</c:v>
                  </c:pt>
                </c:lvl>
              </c:multiLvlStrCache>
            </c:multiLvlStrRef>
          </c:cat>
          <c:val>
            <c:numRef>
              <c:f>شركات!$J$5:$J$13</c:f>
              <c:numCache>
                <c:formatCode>General</c:formatCode>
                <c:ptCount val="9"/>
                <c:pt idx="0" formatCode="#,##0">
                  <c:v>541</c:v>
                </c:pt>
                <c:pt idx="1">
                  <c:v>700</c:v>
                </c:pt>
                <c:pt idx="2" formatCode="#,##0">
                  <c:v>220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72</c:v>
                </c:pt>
                <c:pt idx="7">
                  <c:v>199</c:v>
                </c:pt>
                <c:pt idx="8" formatCode="#,##0">
                  <c:v>162</c:v>
                </c:pt>
              </c:numCache>
            </c:numRef>
          </c:val>
        </c:ser>
        <c:ser>
          <c:idx val="2"/>
          <c:order val="2"/>
          <c:tx>
            <c:strRef>
              <c:f>شركات!$K$1:$K$4</c:f>
              <c:strCache>
                <c:ptCount val="4"/>
                <c:pt idx="0">
                  <c:v>إجمالي المسحوب من المستودعات حتى  يوم 29\9\2019</c:v>
                </c:pt>
                <c:pt idx="2">
                  <c:v> </c:v>
                </c:pt>
                <c:pt idx="3">
                  <c:v>المسحوب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شركات!$G$5:$H$13</c:f>
              <c:multiLvlStrCache>
                <c:ptCount val="9"/>
                <c:lvl>
                  <c:pt idx="0">
                    <c:v>سولار</c:v>
                  </c:pt>
                  <c:pt idx="1">
                    <c:v>بنزين 92</c:v>
                  </c:pt>
                  <c:pt idx="2">
                    <c:v>بنزين 95</c:v>
                  </c:pt>
                  <c:pt idx="3">
                    <c:v>سولار</c:v>
                  </c:pt>
                  <c:pt idx="4">
                    <c:v>بنزين 92</c:v>
                  </c:pt>
                  <c:pt idx="5">
                    <c:v>بنزين 95</c:v>
                  </c:pt>
                  <c:pt idx="6">
                    <c:v>سولار</c:v>
                  </c:pt>
                  <c:pt idx="7">
                    <c:v>بنزين 92</c:v>
                  </c:pt>
                  <c:pt idx="8">
                    <c:v>بنزين 95</c:v>
                  </c:pt>
                </c:lvl>
                <c:lvl>
                  <c:pt idx="0">
                    <c:v>مسطرد</c:v>
                  </c:pt>
                  <c:pt idx="3">
                    <c:v>السويس</c:v>
                  </c:pt>
                  <c:pt idx="6">
                    <c:v>الماكس</c:v>
                  </c:pt>
                </c:lvl>
              </c:multiLvlStrCache>
            </c:multiLvlStrRef>
          </c:cat>
          <c:val>
            <c:numRef>
              <c:f>شركات!$K$5:$K$13</c:f>
              <c:numCache>
                <c:formatCode>General</c:formatCode>
                <c:ptCount val="9"/>
                <c:pt idx="0">
                  <c:v>2159</c:v>
                </c:pt>
                <c:pt idx="1">
                  <c:v>10200</c:v>
                </c:pt>
                <c:pt idx="2">
                  <c:v>2380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1428</c:v>
                </c:pt>
                <c:pt idx="7">
                  <c:v>901</c:v>
                </c:pt>
                <c:pt idx="8">
                  <c:v>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527376"/>
        <c:axId val="179527936"/>
      </c:barChart>
      <c:catAx>
        <c:axId val="17952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7936"/>
        <c:crosses val="autoZero"/>
        <c:auto val="1"/>
        <c:lblAlgn val="ctr"/>
        <c:lblOffset val="100"/>
        <c:noMultiLvlLbl val="0"/>
      </c:catAx>
      <c:valAx>
        <c:axId val="1795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445799</xdr:colOff>
      <xdr:row>0</xdr:row>
      <xdr:rowOff>22410</xdr:rowOff>
    </xdr:from>
    <xdr:to>
      <xdr:col>16</xdr:col>
      <xdr:colOff>595594</xdr:colOff>
      <xdr:row>4</xdr:row>
      <xdr:rowOff>101404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87895229" y="22410"/>
          <a:ext cx="833354" cy="863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358" cy="627212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qouta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9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1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1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12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13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14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15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16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17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19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20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21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2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23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24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25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26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27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2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29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30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31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575;&#1604;&#1605;&#1587;&#1575;&#1601;&#1575;&#1578;/&#1575;&#1604;&#1605;&#1587;&#1575;&#1601;&#1575;&#1578;%20&#1575;&#1604;&#1610;&#1608;&#1605;&#1610;&#1577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7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كوتة الاكسس"/>
      <sheetName val="November 2018"/>
      <sheetName val="December 2018"/>
      <sheetName val="يناير 2019"/>
      <sheetName val="فبراير 2019"/>
      <sheetName val="December 2018 (2)"/>
      <sheetName val="Feb 2019"/>
      <sheetName val="March 2019"/>
      <sheetName val="April 2019"/>
      <sheetName val="May 2019"/>
      <sheetName val="june 2019"/>
      <sheetName val="July 2019"/>
      <sheetName val="August 2019"/>
      <sheetName val="September 2019"/>
      <sheetName val="October 2019"/>
      <sheetName val="April 2019 (2)"/>
      <sheetName val="يناير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6">
          <cell r="C16"/>
          <cell r="N16"/>
        </row>
      </sheetData>
      <sheetData sheetId="10"/>
      <sheetData sheetId="11"/>
      <sheetData sheetId="12"/>
      <sheetData sheetId="13">
        <row r="12">
          <cell r="D12">
            <v>250</v>
          </cell>
          <cell r="E12">
            <v>270</v>
          </cell>
          <cell r="L12">
            <v>260</v>
          </cell>
          <cell r="P12">
            <v>1090</v>
          </cell>
        </row>
        <row r="13">
          <cell r="H13">
            <v>180</v>
          </cell>
          <cell r="K13">
            <v>140</v>
          </cell>
          <cell r="O13">
            <v>500</v>
          </cell>
        </row>
        <row r="14">
          <cell r="C14"/>
          <cell r="D14"/>
          <cell r="E14">
            <v>0</v>
          </cell>
          <cell r="F14">
            <v>200</v>
          </cell>
          <cell r="L14">
            <v>0</v>
          </cell>
          <cell r="M14">
            <v>30</v>
          </cell>
          <cell r="P14">
            <v>0</v>
          </cell>
          <cell r="Q14">
            <v>90</v>
          </cell>
        </row>
        <row r="15">
          <cell r="D15">
            <v>20</v>
          </cell>
          <cell r="E15">
            <v>150</v>
          </cell>
          <cell r="H15">
            <v>10</v>
          </cell>
          <cell r="I15">
            <v>20</v>
          </cell>
          <cell r="L15">
            <v>40</v>
          </cell>
          <cell r="O15">
            <v>30</v>
          </cell>
          <cell r="P15">
            <v>110</v>
          </cell>
        </row>
        <row r="16">
          <cell r="D16"/>
          <cell r="O16"/>
        </row>
        <row r="17">
          <cell r="D17">
            <v>150</v>
          </cell>
        </row>
      </sheetData>
      <sheetData sheetId="14"/>
      <sheetData sheetId="15"/>
      <sheetData sheetId="1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N9" t="str">
            <v>إجمالي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51</v>
          </cell>
        </row>
        <row r="19">
          <cell r="Q19">
            <v>51</v>
          </cell>
        </row>
        <row r="22">
          <cell r="C22">
            <v>476</v>
          </cell>
          <cell r="D22">
            <v>51</v>
          </cell>
          <cell r="E22">
            <v>85</v>
          </cell>
          <cell r="F22">
            <v>51</v>
          </cell>
          <cell r="G22">
            <v>51</v>
          </cell>
          <cell r="H22">
            <v>136</v>
          </cell>
          <cell r="I22">
            <v>17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17</v>
          </cell>
          <cell r="G34">
            <v>0</v>
          </cell>
          <cell r="H34">
            <v>0</v>
          </cell>
          <cell r="I34">
            <v>34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  <sheetName val="تمام الخزانات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N9" t="str">
            <v>إجمالي</v>
          </cell>
          <cell r="O9">
            <v>0</v>
          </cell>
          <cell r="P9">
            <v>0</v>
          </cell>
          <cell r="Q9">
            <v>0</v>
          </cell>
          <cell r="R9">
            <v>17</v>
          </cell>
          <cell r="S9">
            <v>17</v>
          </cell>
          <cell r="T9">
            <v>68</v>
          </cell>
        </row>
        <row r="19">
          <cell r="Q19">
            <v>102</v>
          </cell>
        </row>
        <row r="22">
          <cell r="C22">
            <v>323</v>
          </cell>
          <cell r="D22">
            <v>85</v>
          </cell>
          <cell r="E22">
            <v>102</v>
          </cell>
          <cell r="F22">
            <v>0</v>
          </cell>
          <cell r="G22">
            <v>68</v>
          </cell>
          <cell r="H22">
            <v>85</v>
          </cell>
          <cell r="I22">
            <v>51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34</v>
          </cell>
          <cell r="G34">
            <v>0</v>
          </cell>
          <cell r="H34">
            <v>0</v>
          </cell>
          <cell r="I34">
            <v>68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N9" t="str">
            <v>إجمالي</v>
          </cell>
          <cell r="O9">
            <v>0</v>
          </cell>
          <cell r="P9">
            <v>0</v>
          </cell>
          <cell r="Q9">
            <v>0</v>
          </cell>
          <cell r="R9">
            <v>34</v>
          </cell>
          <cell r="S9">
            <v>0</v>
          </cell>
          <cell r="T9">
            <v>68</v>
          </cell>
        </row>
        <row r="19">
          <cell r="Q19">
            <v>102</v>
          </cell>
        </row>
        <row r="22">
          <cell r="C22">
            <v>272</v>
          </cell>
          <cell r="D22">
            <v>85</v>
          </cell>
          <cell r="E22">
            <v>102</v>
          </cell>
          <cell r="F22">
            <v>102</v>
          </cell>
          <cell r="G22">
            <v>68</v>
          </cell>
          <cell r="H22">
            <v>170</v>
          </cell>
          <cell r="I22">
            <v>17</v>
          </cell>
        </row>
        <row r="34">
          <cell r="C34">
            <v>17</v>
          </cell>
          <cell r="D34">
            <v>17</v>
          </cell>
          <cell r="E34">
            <v>17</v>
          </cell>
          <cell r="F34">
            <v>51</v>
          </cell>
          <cell r="G34">
            <v>17</v>
          </cell>
          <cell r="H34">
            <v>0</v>
          </cell>
          <cell r="I34">
            <v>34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N9" t="str">
            <v>إجمالي</v>
          </cell>
          <cell r="O9">
            <v>0</v>
          </cell>
          <cell r="P9">
            <v>0</v>
          </cell>
          <cell r="Q9">
            <v>0</v>
          </cell>
          <cell r="R9">
            <v>34</v>
          </cell>
          <cell r="S9">
            <v>17</v>
          </cell>
          <cell r="T9">
            <v>51</v>
          </cell>
        </row>
        <row r="19">
          <cell r="Q19">
            <v>102</v>
          </cell>
        </row>
        <row r="22">
          <cell r="C22">
            <v>425</v>
          </cell>
          <cell r="D22">
            <v>85</v>
          </cell>
          <cell r="E22">
            <v>102</v>
          </cell>
          <cell r="F22">
            <v>0</v>
          </cell>
          <cell r="G22">
            <v>51</v>
          </cell>
          <cell r="H22">
            <v>85</v>
          </cell>
          <cell r="I22">
            <v>17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51</v>
          </cell>
          <cell r="G34">
            <v>17</v>
          </cell>
          <cell r="H34">
            <v>0</v>
          </cell>
          <cell r="I34">
            <v>34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N9" t="str">
            <v>إجمالي</v>
          </cell>
          <cell r="O9">
            <v>0</v>
          </cell>
          <cell r="P9">
            <v>0</v>
          </cell>
          <cell r="Q9">
            <v>0</v>
          </cell>
          <cell r="R9">
            <v>34</v>
          </cell>
          <cell r="S9">
            <v>17</v>
          </cell>
          <cell r="T9">
            <v>102</v>
          </cell>
        </row>
        <row r="19">
          <cell r="Q19">
            <v>0</v>
          </cell>
        </row>
        <row r="22">
          <cell r="C22">
            <v>272</v>
          </cell>
          <cell r="D22">
            <v>102</v>
          </cell>
          <cell r="E22">
            <v>85</v>
          </cell>
          <cell r="F22">
            <v>51</v>
          </cell>
          <cell r="G22">
            <v>51</v>
          </cell>
          <cell r="H22">
            <v>238</v>
          </cell>
          <cell r="I22">
            <v>17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34</v>
          </cell>
          <cell r="G34">
            <v>0</v>
          </cell>
          <cell r="H34">
            <v>0</v>
          </cell>
          <cell r="I34">
            <v>68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N9" t="str">
            <v>إجمالي</v>
          </cell>
          <cell r="O9">
            <v>0</v>
          </cell>
          <cell r="P9">
            <v>0</v>
          </cell>
          <cell r="Q9">
            <v>0</v>
          </cell>
          <cell r="R9">
            <v>17</v>
          </cell>
          <cell r="S9">
            <v>34</v>
          </cell>
          <cell r="T9">
            <v>51</v>
          </cell>
        </row>
        <row r="19">
          <cell r="Q19">
            <v>0</v>
          </cell>
        </row>
        <row r="22">
          <cell r="C22">
            <v>170</v>
          </cell>
          <cell r="D22">
            <v>51</v>
          </cell>
          <cell r="E22">
            <v>85</v>
          </cell>
          <cell r="F22">
            <v>153</v>
          </cell>
          <cell r="G22">
            <v>51</v>
          </cell>
          <cell r="H22">
            <v>289</v>
          </cell>
          <cell r="I22">
            <v>68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34</v>
          </cell>
          <cell r="G34">
            <v>0</v>
          </cell>
          <cell r="H34">
            <v>0</v>
          </cell>
          <cell r="I34">
            <v>68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N9" t="str">
            <v>إجمالي</v>
          </cell>
          <cell r="O9">
            <v>0</v>
          </cell>
          <cell r="P9">
            <v>0</v>
          </cell>
          <cell r="Q9">
            <v>0</v>
          </cell>
          <cell r="R9">
            <v>51</v>
          </cell>
          <cell r="S9">
            <v>17</v>
          </cell>
          <cell r="T9">
            <v>85</v>
          </cell>
        </row>
        <row r="19">
          <cell r="Q19">
            <v>102</v>
          </cell>
        </row>
        <row r="22">
          <cell r="C22">
            <v>391</v>
          </cell>
          <cell r="D22">
            <v>102</v>
          </cell>
          <cell r="E22">
            <v>17</v>
          </cell>
          <cell r="F22">
            <v>102</v>
          </cell>
          <cell r="G22">
            <v>51</v>
          </cell>
          <cell r="H22">
            <v>119</v>
          </cell>
          <cell r="I22">
            <v>34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17</v>
          </cell>
          <cell r="G34">
            <v>34</v>
          </cell>
          <cell r="H34">
            <v>17</v>
          </cell>
          <cell r="I34">
            <v>34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N9" t="str">
            <v>إجمالي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</row>
        <row r="19">
          <cell r="Q19">
            <v>102</v>
          </cell>
        </row>
        <row r="22">
          <cell r="C22">
            <v>357</v>
          </cell>
          <cell r="D22">
            <v>136</v>
          </cell>
          <cell r="E22">
            <v>17</v>
          </cell>
          <cell r="F22">
            <v>102</v>
          </cell>
          <cell r="G22">
            <v>68</v>
          </cell>
          <cell r="H22">
            <v>170</v>
          </cell>
          <cell r="I22">
            <v>17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68</v>
          </cell>
          <cell r="G34">
            <v>0</v>
          </cell>
          <cell r="H34">
            <v>0</v>
          </cell>
          <cell r="I34">
            <v>34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N9" t="str">
            <v>إجمالي</v>
          </cell>
          <cell r="O9">
            <v>0</v>
          </cell>
          <cell r="P9">
            <v>0</v>
          </cell>
          <cell r="Q9">
            <v>0</v>
          </cell>
          <cell r="R9">
            <v>51</v>
          </cell>
          <cell r="S9">
            <v>0</v>
          </cell>
          <cell r="T9">
            <v>51</v>
          </cell>
        </row>
        <row r="19">
          <cell r="Q19">
            <v>102</v>
          </cell>
        </row>
        <row r="22">
          <cell r="C22">
            <v>340</v>
          </cell>
          <cell r="D22">
            <v>102</v>
          </cell>
          <cell r="E22">
            <v>68</v>
          </cell>
          <cell r="F22">
            <v>102</v>
          </cell>
          <cell r="G22">
            <v>34</v>
          </cell>
          <cell r="H22">
            <v>51</v>
          </cell>
          <cell r="I22">
            <v>17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34</v>
          </cell>
          <cell r="G34">
            <v>0</v>
          </cell>
          <cell r="H34">
            <v>0</v>
          </cell>
          <cell r="I34">
            <v>68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N9" t="str">
            <v>إجمالي</v>
          </cell>
          <cell r="O9">
            <v>0</v>
          </cell>
          <cell r="P9">
            <v>0</v>
          </cell>
          <cell r="Q9">
            <v>0</v>
          </cell>
          <cell r="R9">
            <v>34</v>
          </cell>
          <cell r="S9">
            <v>17</v>
          </cell>
          <cell r="T9">
            <v>102</v>
          </cell>
        </row>
        <row r="19">
          <cell r="Q19">
            <v>102</v>
          </cell>
        </row>
        <row r="22">
          <cell r="C22">
            <v>255</v>
          </cell>
          <cell r="D22">
            <v>68</v>
          </cell>
          <cell r="E22">
            <v>85</v>
          </cell>
          <cell r="F22">
            <v>102</v>
          </cell>
          <cell r="G22">
            <v>68</v>
          </cell>
          <cell r="H22">
            <v>119</v>
          </cell>
          <cell r="I22">
            <v>17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17</v>
          </cell>
          <cell r="G34">
            <v>0</v>
          </cell>
          <cell r="H34">
            <v>0</v>
          </cell>
          <cell r="I34">
            <v>85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/>
      <sheetData sheetId="1"/>
      <sheetData sheetId="2"/>
      <sheetData sheetId="3"/>
      <sheetData sheetId="4"/>
      <sheetData sheetId="5">
        <row r="9">
          <cell r="N9" t="str">
            <v>إجمالي</v>
          </cell>
          <cell r="O9">
            <v>0</v>
          </cell>
          <cell r="P9">
            <v>0</v>
          </cell>
          <cell r="Q9">
            <v>0</v>
          </cell>
          <cell r="R9">
            <v>34</v>
          </cell>
          <cell r="S9">
            <v>0</v>
          </cell>
          <cell r="T9">
            <v>68</v>
          </cell>
        </row>
        <row r="19">
          <cell r="Q19">
            <v>0</v>
          </cell>
        </row>
        <row r="22">
          <cell r="C22">
            <v>493</v>
          </cell>
          <cell r="D22">
            <v>85</v>
          </cell>
          <cell r="E22">
            <v>85</v>
          </cell>
          <cell r="F22">
            <v>0</v>
          </cell>
          <cell r="G22">
            <v>34</v>
          </cell>
          <cell r="H22">
            <v>272</v>
          </cell>
          <cell r="I22">
            <v>51</v>
          </cell>
        </row>
        <row r="26">
          <cell r="G26"/>
          <cell r="H26"/>
        </row>
        <row r="34">
          <cell r="C34">
            <v>0</v>
          </cell>
          <cell r="D34">
            <v>51</v>
          </cell>
          <cell r="E34">
            <v>0</v>
          </cell>
          <cell r="F34">
            <v>34</v>
          </cell>
          <cell r="G34">
            <v>17</v>
          </cell>
          <cell r="H34">
            <v>17</v>
          </cell>
          <cell r="I34">
            <v>34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N9" t="str">
            <v>إجمالي</v>
          </cell>
          <cell r="O9">
            <v>0</v>
          </cell>
          <cell r="P9">
            <v>0</v>
          </cell>
          <cell r="Q9">
            <v>0</v>
          </cell>
          <cell r="R9">
            <v>17</v>
          </cell>
          <cell r="S9">
            <v>17</v>
          </cell>
          <cell r="T9">
            <v>68</v>
          </cell>
        </row>
        <row r="19">
          <cell r="Q19">
            <v>102</v>
          </cell>
        </row>
        <row r="22">
          <cell r="C22">
            <v>476</v>
          </cell>
          <cell r="D22">
            <v>119</v>
          </cell>
          <cell r="E22">
            <v>17</v>
          </cell>
          <cell r="F22">
            <v>102</v>
          </cell>
          <cell r="G22">
            <v>85</v>
          </cell>
          <cell r="H22">
            <v>51</v>
          </cell>
          <cell r="I22">
            <v>17</v>
          </cell>
        </row>
        <row r="34">
          <cell r="C34">
            <v>17</v>
          </cell>
          <cell r="D34">
            <v>51</v>
          </cell>
          <cell r="E34">
            <v>34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N9" t="str">
            <v>إجمالي</v>
          </cell>
          <cell r="O9">
            <v>0</v>
          </cell>
          <cell r="P9">
            <v>0</v>
          </cell>
          <cell r="Q9">
            <v>0</v>
          </cell>
          <cell r="R9">
            <v>17</v>
          </cell>
          <cell r="S9">
            <v>0</v>
          </cell>
          <cell r="T9">
            <v>34</v>
          </cell>
        </row>
        <row r="19">
          <cell r="Q19">
            <v>0</v>
          </cell>
        </row>
        <row r="22">
          <cell r="C22">
            <v>561</v>
          </cell>
          <cell r="D22">
            <v>102</v>
          </cell>
          <cell r="E22">
            <v>204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34</v>
          </cell>
          <cell r="G34">
            <v>17</v>
          </cell>
          <cell r="H34">
            <v>0</v>
          </cell>
          <cell r="I34">
            <v>51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  <sheetName val="تمام الخزانات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N9" t="str">
            <v>إجمالي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51</v>
          </cell>
        </row>
        <row r="19">
          <cell r="Q19">
            <v>0</v>
          </cell>
        </row>
        <row r="22">
          <cell r="C22">
            <v>408</v>
          </cell>
          <cell r="D22">
            <v>102</v>
          </cell>
          <cell r="E22">
            <v>153</v>
          </cell>
          <cell r="F22">
            <v>0</v>
          </cell>
          <cell r="G22">
            <v>68</v>
          </cell>
          <cell r="H22">
            <v>34</v>
          </cell>
          <cell r="I22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34</v>
          </cell>
          <cell r="G34">
            <v>17</v>
          </cell>
          <cell r="H34">
            <v>0</v>
          </cell>
          <cell r="I34">
            <v>51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N9" t="str">
            <v>إجمالي</v>
          </cell>
          <cell r="O9">
            <v>0</v>
          </cell>
          <cell r="P9">
            <v>0</v>
          </cell>
          <cell r="Q9">
            <v>0</v>
          </cell>
          <cell r="R9">
            <v>17</v>
          </cell>
          <cell r="S9">
            <v>17</v>
          </cell>
          <cell r="T9">
            <v>68</v>
          </cell>
        </row>
        <row r="19">
          <cell r="Q19">
            <v>51</v>
          </cell>
        </row>
        <row r="22">
          <cell r="C22">
            <v>272</v>
          </cell>
          <cell r="D22">
            <v>51</v>
          </cell>
          <cell r="E22">
            <v>34</v>
          </cell>
          <cell r="F22">
            <v>153</v>
          </cell>
          <cell r="G22">
            <v>51</v>
          </cell>
          <cell r="H22">
            <v>136</v>
          </cell>
          <cell r="I22">
            <v>68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34</v>
          </cell>
          <cell r="G34">
            <v>0</v>
          </cell>
          <cell r="H34">
            <v>0</v>
          </cell>
          <cell r="I34">
            <v>68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N9" t="str">
            <v>إجمالي</v>
          </cell>
          <cell r="O9">
            <v>0</v>
          </cell>
          <cell r="P9">
            <v>0</v>
          </cell>
          <cell r="Q9">
            <v>0</v>
          </cell>
          <cell r="R9">
            <v>68</v>
          </cell>
          <cell r="S9">
            <v>0</v>
          </cell>
          <cell r="T9">
            <v>85</v>
          </cell>
        </row>
        <row r="19">
          <cell r="Q19">
            <v>0</v>
          </cell>
        </row>
        <row r="22">
          <cell r="C22">
            <v>459</v>
          </cell>
          <cell r="D22">
            <v>136</v>
          </cell>
          <cell r="E22">
            <v>68</v>
          </cell>
          <cell r="F22">
            <v>102</v>
          </cell>
          <cell r="G22">
            <v>85</v>
          </cell>
          <cell r="H22">
            <v>17</v>
          </cell>
          <cell r="I22">
            <v>0</v>
          </cell>
        </row>
        <row r="34">
          <cell r="C34">
            <v>17</v>
          </cell>
          <cell r="D34">
            <v>17</v>
          </cell>
          <cell r="E34">
            <v>17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N9" t="str">
            <v>إجمالي</v>
          </cell>
          <cell r="O9">
            <v>0</v>
          </cell>
          <cell r="P9">
            <v>0</v>
          </cell>
          <cell r="Q9">
            <v>0</v>
          </cell>
          <cell r="R9">
            <v>17</v>
          </cell>
          <cell r="S9">
            <v>17</v>
          </cell>
          <cell r="T9">
            <v>68</v>
          </cell>
        </row>
        <row r="19">
          <cell r="Q19">
            <v>0</v>
          </cell>
        </row>
        <row r="22">
          <cell r="C22">
            <v>357</v>
          </cell>
          <cell r="D22">
            <v>68</v>
          </cell>
          <cell r="E22">
            <v>85</v>
          </cell>
          <cell r="F22">
            <v>204</v>
          </cell>
          <cell r="G22">
            <v>34</v>
          </cell>
          <cell r="H22">
            <v>102</v>
          </cell>
          <cell r="I22">
            <v>17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51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N9" t="str">
            <v>إجمالي</v>
          </cell>
          <cell r="O9">
            <v>0</v>
          </cell>
          <cell r="P9">
            <v>0</v>
          </cell>
          <cell r="Q9">
            <v>0</v>
          </cell>
          <cell r="R9">
            <v>17</v>
          </cell>
          <cell r="S9">
            <v>0</v>
          </cell>
          <cell r="T9">
            <v>85</v>
          </cell>
        </row>
        <row r="19">
          <cell r="Q19">
            <v>0</v>
          </cell>
        </row>
        <row r="22">
          <cell r="C22">
            <v>272</v>
          </cell>
          <cell r="D22">
            <v>85</v>
          </cell>
          <cell r="E22">
            <v>0</v>
          </cell>
          <cell r="F22">
            <v>255</v>
          </cell>
          <cell r="G22">
            <v>85</v>
          </cell>
          <cell r="H22">
            <v>51</v>
          </cell>
          <cell r="I22">
            <v>17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51</v>
          </cell>
          <cell r="G34">
            <v>17</v>
          </cell>
          <cell r="H34">
            <v>0</v>
          </cell>
          <cell r="I34">
            <v>85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N9" t="str">
            <v>إجمالي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17</v>
          </cell>
          <cell r="T9">
            <v>85</v>
          </cell>
        </row>
        <row r="19">
          <cell r="Q19">
            <v>0</v>
          </cell>
        </row>
        <row r="22">
          <cell r="C22">
            <v>510</v>
          </cell>
          <cell r="D22">
            <v>68</v>
          </cell>
          <cell r="E22">
            <v>34</v>
          </cell>
          <cell r="F22">
            <v>102</v>
          </cell>
          <cell r="G22">
            <v>85</v>
          </cell>
          <cell r="H22">
            <v>85</v>
          </cell>
          <cell r="I22">
            <v>34</v>
          </cell>
        </row>
        <row r="34">
          <cell r="C34">
            <v>0</v>
          </cell>
          <cell r="D34">
            <v>51</v>
          </cell>
          <cell r="E34">
            <v>0</v>
          </cell>
          <cell r="F34">
            <v>17</v>
          </cell>
          <cell r="G34">
            <v>0</v>
          </cell>
          <cell r="H34">
            <v>0</v>
          </cell>
          <cell r="I34">
            <v>34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N9" t="str">
            <v>إجمالي</v>
          </cell>
          <cell r="O9">
            <v>0</v>
          </cell>
          <cell r="P9">
            <v>0</v>
          </cell>
          <cell r="Q9">
            <v>0</v>
          </cell>
          <cell r="R9">
            <v>17</v>
          </cell>
          <cell r="S9">
            <v>0</v>
          </cell>
          <cell r="T9">
            <v>85</v>
          </cell>
        </row>
        <row r="19">
          <cell r="Q19">
            <v>0</v>
          </cell>
        </row>
        <row r="22">
          <cell r="C22">
            <v>425</v>
          </cell>
          <cell r="D22">
            <v>34</v>
          </cell>
          <cell r="E22">
            <v>153</v>
          </cell>
          <cell r="F22">
            <v>102</v>
          </cell>
          <cell r="G22">
            <v>68</v>
          </cell>
          <cell r="H22">
            <v>102</v>
          </cell>
          <cell r="I22">
            <v>136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17</v>
          </cell>
          <cell r="G34">
            <v>0</v>
          </cell>
          <cell r="H34">
            <v>17</v>
          </cell>
          <cell r="I34">
            <v>68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N9" t="str">
            <v>إجمالي</v>
          </cell>
          <cell r="O9">
            <v>0</v>
          </cell>
          <cell r="P9">
            <v>0</v>
          </cell>
          <cell r="Q9">
            <v>0</v>
          </cell>
          <cell r="R9">
            <v>51</v>
          </cell>
          <cell r="S9">
            <v>0</v>
          </cell>
          <cell r="T9">
            <v>51</v>
          </cell>
        </row>
        <row r="19">
          <cell r="Q19">
            <v>0</v>
          </cell>
        </row>
        <row r="22">
          <cell r="C22">
            <v>153</v>
          </cell>
          <cell r="D22">
            <v>17</v>
          </cell>
          <cell r="E22">
            <v>187</v>
          </cell>
          <cell r="F22">
            <v>0</v>
          </cell>
          <cell r="G22">
            <v>51</v>
          </cell>
          <cell r="H22">
            <v>221</v>
          </cell>
          <cell r="I22">
            <v>136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17</v>
          </cell>
          <cell r="G34">
            <v>17</v>
          </cell>
          <cell r="H34">
            <v>0</v>
          </cell>
          <cell r="I34">
            <v>17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/>
      <sheetData sheetId="1"/>
      <sheetData sheetId="2"/>
      <sheetData sheetId="3"/>
      <sheetData sheetId="4"/>
      <sheetData sheetId="5">
        <row r="9">
          <cell r="N9" t="str">
            <v>إجمالي</v>
          </cell>
          <cell r="O9">
            <v>0</v>
          </cell>
          <cell r="P9">
            <v>0</v>
          </cell>
          <cell r="Q9">
            <v>0</v>
          </cell>
          <cell r="R9">
            <v>17</v>
          </cell>
          <cell r="S9">
            <v>0</v>
          </cell>
          <cell r="T9">
            <v>85</v>
          </cell>
        </row>
        <row r="19">
          <cell r="Q19">
            <v>102</v>
          </cell>
        </row>
        <row r="22">
          <cell r="C22">
            <v>340</v>
          </cell>
          <cell r="D22">
            <v>51</v>
          </cell>
          <cell r="E22">
            <v>68</v>
          </cell>
          <cell r="F22">
            <v>0</v>
          </cell>
          <cell r="G22">
            <v>102</v>
          </cell>
          <cell r="H22">
            <v>153</v>
          </cell>
          <cell r="I22">
            <v>51</v>
          </cell>
        </row>
        <row r="34">
          <cell r="C34">
            <v>0</v>
          </cell>
          <cell r="D34">
            <v>17</v>
          </cell>
          <cell r="E34">
            <v>34</v>
          </cell>
          <cell r="F34">
            <v>34</v>
          </cell>
          <cell r="G34">
            <v>0</v>
          </cell>
          <cell r="H34">
            <v>17</v>
          </cell>
          <cell r="I34">
            <v>51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N9" t="str">
            <v>إجمالي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51</v>
          </cell>
        </row>
        <row r="19">
          <cell r="Q19">
            <v>0</v>
          </cell>
        </row>
        <row r="22">
          <cell r="C22">
            <v>51</v>
          </cell>
          <cell r="D22">
            <v>0</v>
          </cell>
          <cell r="E22">
            <v>51</v>
          </cell>
          <cell r="F22">
            <v>0</v>
          </cell>
          <cell r="G22">
            <v>68</v>
          </cell>
          <cell r="H22">
            <v>153</v>
          </cell>
          <cell r="I22">
            <v>34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17</v>
          </cell>
          <cell r="I34">
            <v>34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N9" t="str">
            <v>إجمالي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</row>
        <row r="19">
          <cell r="P19" t="str">
            <v>إجمالي</v>
          </cell>
          <cell r="Q19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N9" t="str">
            <v>إجمالي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</row>
        <row r="19">
          <cell r="Q19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يناير 2019"/>
      <sheetName val="فبراير 2019"/>
      <sheetName val="مارس 2019"/>
      <sheetName val="ابريل 2019"/>
      <sheetName val="مايو 2019"/>
      <sheetName val="يونيو 2019"/>
      <sheetName val="يوليو 2019"/>
      <sheetName val="اغسطس 2019"/>
      <sheetName val="سبتمبر 2019"/>
      <sheetName val="اكتوبر 2019"/>
      <sheetName val="بيان"/>
      <sheetName val="بيان (2)"/>
      <sheetName val="فرع النقل يونيو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4">
          <cell r="D34">
            <v>31212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>
        <row r="9">
          <cell r="N9" t="str">
            <v>إجمالي</v>
          </cell>
          <cell r="O9">
            <v>0</v>
          </cell>
          <cell r="P9">
            <v>0</v>
          </cell>
          <cell r="Q9">
            <v>0</v>
          </cell>
          <cell r="R9">
            <v>34</v>
          </cell>
          <cell r="S9">
            <v>34</v>
          </cell>
          <cell r="T9">
            <v>34</v>
          </cell>
        </row>
        <row r="19">
          <cell r="Q19">
            <v>153</v>
          </cell>
        </row>
        <row r="22">
          <cell r="C22">
            <v>442</v>
          </cell>
          <cell r="D22">
            <v>102</v>
          </cell>
          <cell r="E22">
            <v>68</v>
          </cell>
          <cell r="F22">
            <v>153</v>
          </cell>
          <cell r="G22">
            <v>34</v>
          </cell>
          <cell r="H22">
            <v>51</v>
          </cell>
          <cell r="I22">
            <v>17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68</v>
          </cell>
          <cell r="G34">
            <v>0</v>
          </cell>
          <cell r="H34">
            <v>0</v>
          </cell>
          <cell r="I34">
            <v>85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/>
      <sheetData sheetId="1"/>
      <sheetData sheetId="2"/>
      <sheetData sheetId="3"/>
      <sheetData sheetId="4"/>
      <sheetData sheetId="5">
        <row r="9">
          <cell r="N9" t="str">
            <v>إجمالي</v>
          </cell>
          <cell r="O9">
            <v>0</v>
          </cell>
          <cell r="P9">
            <v>0</v>
          </cell>
          <cell r="Q9">
            <v>0</v>
          </cell>
          <cell r="R9">
            <v>34</v>
          </cell>
          <cell r="S9">
            <v>0</v>
          </cell>
          <cell r="T9">
            <v>119</v>
          </cell>
        </row>
        <row r="19">
          <cell r="Q19">
            <v>102</v>
          </cell>
        </row>
        <row r="22">
          <cell r="C22">
            <v>306</v>
          </cell>
          <cell r="D22">
            <v>68</v>
          </cell>
          <cell r="E22">
            <v>34</v>
          </cell>
          <cell r="F22">
            <v>102</v>
          </cell>
          <cell r="G22">
            <v>34</v>
          </cell>
          <cell r="H22">
            <v>102</v>
          </cell>
          <cell r="I22">
            <v>17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34</v>
          </cell>
          <cell r="G34">
            <v>17</v>
          </cell>
          <cell r="H34">
            <v>0</v>
          </cell>
          <cell r="I34">
            <v>51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/>
      <sheetData sheetId="1"/>
      <sheetData sheetId="2"/>
      <sheetData sheetId="3"/>
      <sheetData sheetId="4"/>
      <sheetData sheetId="5">
        <row r="9">
          <cell r="N9" t="str">
            <v>إجمالي</v>
          </cell>
          <cell r="O9">
            <v>0</v>
          </cell>
          <cell r="P9">
            <v>0</v>
          </cell>
          <cell r="Q9">
            <v>0</v>
          </cell>
          <cell r="R9">
            <v>17</v>
          </cell>
          <cell r="S9">
            <v>0</v>
          </cell>
          <cell r="T9">
            <v>85</v>
          </cell>
        </row>
        <row r="19">
          <cell r="Q19">
            <v>102</v>
          </cell>
        </row>
        <row r="22">
          <cell r="C22">
            <v>102</v>
          </cell>
          <cell r="D22">
            <v>34</v>
          </cell>
          <cell r="E22">
            <v>17</v>
          </cell>
          <cell r="F22">
            <v>51</v>
          </cell>
          <cell r="G22">
            <v>68</v>
          </cell>
          <cell r="H22">
            <v>408</v>
          </cell>
          <cell r="I22">
            <v>85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51</v>
          </cell>
          <cell r="G34">
            <v>34</v>
          </cell>
          <cell r="H34">
            <v>0</v>
          </cell>
          <cell r="I34">
            <v>68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/>
      <sheetData sheetId="1"/>
      <sheetData sheetId="2"/>
      <sheetData sheetId="3"/>
      <sheetData sheetId="4"/>
      <sheetData sheetId="5">
        <row r="9">
          <cell r="N9" t="str">
            <v>إجمالي</v>
          </cell>
          <cell r="O9">
            <v>0</v>
          </cell>
          <cell r="P9">
            <v>0</v>
          </cell>
          <cell r="Q9">
            <v>0</v>
          </cell>
          <cell r="R9">
            <v>51</v>
          </cell>
          <cell r="S9">
            <v>17</v>
          </cell>
          <cell r="T9">
            <v>34</v>
          </cell>
        </row>
        <row r="19">
          <cell r="Q19">
            <v>0</v>
          </cell>
        </row>
        <row r="22">
          <cell r="C22">
            <v>544</v>
          </cell>
          <cell r="D22">
            <v>119</v>
          </cell>
          <cell r="E22">
            <v>51</v>
          </cell>
          <cell r="F22">
            <v>204</v>
          </cell>
          <cell r="G22">
            <v>68</v>
          </cell>
          <cell r="H22">
            <v>136</v>
          </cell>
          <cell r="I22">
            <v>0</v>
          </cell>
        </row>
        <row r="34">
          <cell r="C34">
            <v>17</v>
          </cell>
          <cell r="D34">
            <v>17</v>
          </cell>
          <cell r="E34">
            <v>17</v>
          </cell>
          <cell r="F34">
            <v>34</v>
          </cell>
          <cell r="G34">
            <v>17</v>
          </cell>
          <cell r="H34">
            <v>0</v>
          </cell>
          <cell r="I34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N9" t="str">
            <v>إجمالي</v>
          </cell>
          <cell r="O9">
            <v>0</v>
          </cell>
          <cell r="P9">
            <v>0</v>
          </cell>
          <cell r="Q9">
            <v>0</v>
          </cell>
          <cell r="R9">
            <v>17</v>
          </cell>
          <cell r="S9">
            <v>17</v>
          </cell>
          <cell r="T9">
            <v>68</v>
          </cell>
        </row>
        <row r="19">
          <cell r="Q19">
            <v>0</v>
          </cell>
        </row>
        <row r="22">
          <cell r="C22">
            <v>527</v>
          </cell>
          <cell r="D22">
            <v>153</v>
          </cell>
          <cell r="E22">
            <v>34</v>
          </cell>
          <cell r="F22">
            <v>51</v>
          </cell>
          <cell r="G22">
            <v>51</v>
          </cell>
          <cell r="H22">
            <v>51</v>
          </cell>
          <cell r="I22">
            <v>51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51</v>
          </cell>
          <cell r="G34">
            <v>0</v>
          </cell>
          <cell r="H34">
            <v>0</v>
          </cell>
          <cell r="I34">
            <v>102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N9" t="str">
            <v>إجمالي</v>
          </cell>
          <cell r="O9">
            <v>0</v>
          </cell>
          <cell r="P9">
            <v>0</v>
          </cell>
          <cell r="Q9">
            <v>0</v>
          </cell>
          <cell r="R9">
            <v>34</v>
          </cell>
          <cell r="S9">
            <v>0</v>
          </cell>
          <cell r="T9">
            <v>68</v>
          </cell>
        </row>
        <row r="19">
          <cell r="Q19">
            <v>51</v>
          </cell>
        </row>
        <row r="22">
          <cell r="C22">
            <v>221</v>
          </cell>
          <cell r="D22">
            <v>119</v>
          </cell>
          <cell r="E22">
            <v>68</v>
          </cell>
          <cell r="F22">
            <v>153</v>
          </cell>
          <cell r="G22">
            <v>34</v>
          </cell>
          <cell r="H22">
            <v>102</v>
          </cell>
          <cell r="I22">
            <v>17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34</v>
          </cell>
          <cell r="G34">
            <v>17</v>
          </cell>
          <cell r="H34">
            <v>0</v>
          </cell>
          <cell r="I34">
            <v>51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4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6.bin"/><Relationship Id="rId2" Type="http://schemas.openxmlformats.org/officeDocument/2006/relationships/printerSettings" Target="../printerSettings/printerSettings25.bin"/><Relationship Id="rId1" Type="http://schemas.openxmlformats.org/officeDocument/2006/relationships/printerSettings" Target="../printerSettings/printerSettings2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rightToLeft="1" workbookViewId="0">
      <selection activeCell="C7" sqref="C7"/>
    </sheetView>
  </sheetViews>
  <sheetFormatPr defaultRowHeight="15" x14ac:dyDescent="0.25"/>
  <sheetData>
    <row r="1" spans="1:13" x14ac:dyDescent="0.25">
      <c r="A1" t="str">
        <f>'كوتة الاكسيل'!A8</f>
        <v>مصدر الشحن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36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</row>
    <row r="2" spans="1:13" x14ac:dyDescent="0.25">
      <c r="A2" t="str">
        <f>'كوتة الاكسيل'!A9</f>
        <v>مسطرد</v>
      </c>
      <c r="C2">
        <f>'كوتة الاكسيل'!C9</f>
        <v>2500</v>
      </c>
      <c r="D2">
        <f>'كوتة الاكسيل'!D9</f>
        <v>2700</v>
      </c>
      <c r="J2">
        <f>'كوتة الاكسيل'!L9</f>
        <v>2600</v>
      </c>
      <c r="M2">
        <f>'كوتة الاكسيل'!Q9</f>
        <v>0</v>
      </c>
    </row>
    <row r="3" spans="1:13" x14ac:dyDescent="0.25">
      <c r="A3" t="str">
        <f>'كوتة الاكسيل'!A10</f>
        <v>الهايكستب</v>
      </c>
      <c r="F3">
        <f>'كوتة الاكسيل'!G10</f>
        <v>1800</v>
      </c>
      <c r="I3">
        <f>'كوتة الاكسيل'!K10</f>
        <v>1400</v>
      </c>
      <c r="L3">
        <f>'كوتة الاكسيل'!O10</f>
        <v>5000</v>
      </c>
    </row>
    <row r="4" spans="1:13" x14ac:dyDescent="0.25">
      <c r="A4" t="str">
        <f>'كوتة الاكسيل'!A11</f>
        <v>السويس</v>
      </c>
      <c r="B4">
        <f>'كوتة الاكسيل'!B11</f>
        <v>0</v>
      </c>
      <c r="C4">
        <f>'كوتة الاكسيل'!C11</f>
        <v>0</v>
      </c>
      <c r="D4">
        <f>'كوتة الاكسيل'!D11</f>
        <v>0</v>
      </c>
      <c r="H4">
        <f>'كوتة الاكسيل'!J11</f>
        <v>0</v>
      </c>
      <c r="J4">
        <f>'كوتة الاكسيل'!L11</f>
        <v>0</v>
      </c>
      <c r="K4">
        <f>'كوتة الاكسيل'!N11</f>
        <v>0</v>
      </c>
      <c r="M4">
        <f>'كوتة الاكسيل'!Q11</f>
        <v>900</v>
      </c>
    </row>
    <row r="5" spans="1:13" x14ac:dyDescent="0.25">
      <c r="A5" t="str">
        <f>'كوتة الاكسيل'!A12</f>
        <v>المكس</v>
      </c>
      <c r="B5">
        <f>'كوتة الاكسيل'!B12</f>
        <v>0</v>
      </c>
      <c r="C5">
        <f>'كوتة الاكسيل'!C12</f>
        <v>200</v>
      </c>
      <c r="D5">
        <f>'كوتة الاكسيل'!D12</f>
        <v>1500</v>
      </c>
      <c r="F5">
        <f>'كوتة الاكسيل'!G12</f>
        <v>100</v>
      </c>
      <c r="J5">
        <f>'كوتة الاكسيل'!L12</f>
        <v>400</v>
      </c>
      <c r="K5">
        <f>'كوتة الاكسيل'!N12</f>
        <v>0</v>
      </c>
      <c r="L5">
        <f>'كوتة الاكسيل'!O12</f>
        <v>300</v>
      </c>
      <c r="M5">
        <f>'كوتة الاكسيل'!Q12</f>
        <v>0</v>
      </c>
    </row>
    <row r="6" spans="1:13" x14ac:dyDescent="0.25">
      <c r="A6" t="str">
        <f>'كوتة الاكسيل'!A13</f>
        <v xml:space="preserve">طنطا </v>
      </c>
      <c r="B6">
        <f>'كوتة الاكسيل'!B13</f>
        <v>0</v>
      </c>
      <c r="C6">
        <f>'كوتة الاكسيل'!C13</f>
        <v>0</v>
      </c>
      <c r="K6">
        <f>'كوتة الاكسيل'!N13</f>
        <v>0</v>
      </c>
      <c r="L6">
        <f>'كوتة الاكسيل'!O13</f>
        <v>0</v>
      </c>
    </row>
    <row r="7" spans="1:13" x14ac:dyDescent="0.25">
      <c r="A7" t="e">
        <f>'كوتة الاكسيل'!#REF!</f>
        <v>#REF!</v>
      </c>
      <c r="B7" t="e">
        <f>'كوتة الاكسيل'!#REF!</f>
        <v>#REF!</v>
      </c>
    </row>
    <row r="8" spans="1:13" x14ac:dyDescent="0.25">
      <c r="A8" t="str">
        <f>'كوتة الاكسيل'!A15</f>
        <v>الاجمالي</v>
      </c>
      <c r="B8">
        <f>'كوتة الاكسيل'!B15</f>
        <v>0</v>
      </c>
      <c r="C8">
        <f>'كوتة الاكسيل'!C15</f>
        <v>4200</v>
      </c>
      <c r="D8">
        <f>'كوتة الاكسيل'!D15</f>
        <v>4200</v>
      </c>
      <c r="F8">
        <f>'كوتة الاكسيل'!G15</f>
        <v>1900</v>
      </c>
      <c r="H8">
        <f>'كوتة الاكسيل'!J15</f>
        <v>0</v>
      </c>
      <c r="I8">
        <f>'كوتة الاكسيل'!K15</f>
        <v>1400</v>
      </c>
      <c r="J8">
        <f>'كوتة الاكسيل'!L15</f>
        <v>3000</v>
      </c>
      <c r="K8">
        <f>'كوتة الاكسيل'!N15</f>
        <v>0</v>
      </c>
      <c r="L8">
        <f>'كوتة الاكسيل'!O15</f>
        <v>5300</v>
      </c>
      <c r="M8">
        <f>'كوتة الاكسيل'!Q15</f>
        <v>900</v>
      </c>
    </row>
    <row r="9" spans="1:13" x14ac:dyDescent="0.25">
      <c r="A9" t="str">
        <f>'كوتة الاكسيل'!A16</f>
        <v>الإجمالي العام</v>
      </c>
      <c r="B9">
        <f>'كوتة الاكسيل'!B16</f>
        <v>10400</v>
      </c>
      <c r="E9">
        <f>'كوتة الاكسيل'!F16</f>
        <v>2100</v>
      </c>
      <c r="H9">
        <f>'كوتة الاكسيل'!J16</f>
        <v>4700</v>
      </c>
      <c r="K9">
        <f>'كوتة الاكسيل'!N16</f>
        <v>18200</v>
      </c>
    </row>
  </sheetData>
  <customSheetViews>
    <customSheetView guid="{D0ADDAEC-F94A-4D91-A87E-28950BD05354}" state="hidden">
      <selection activeCell="C7" sqref="C7"/>
      <pageMargins left="0.7" right="0.7" top="0.75" bottom="0.75" header="0.3" footer="0.3"/>
    </customSheetView>
    <customSheetView guid="{7938EFD2-C39F-47F1-81C9-410DAE165DAF}" state="hidden">
      <selection activeCell="C7" sqref="C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rightToLeft="1" workbookViewId="0">
      <selection activeCell="D10" sqref="D10"/>
    </sheetView>
  </sheetViews>
  <sheetFormatPr defaultRowHeight="15" x14ac:dyDescent="0.25"/>
  <cols>
    <col min="1" max="1" width="9" style="69"/>
  </cols>
  <sheetData>
    <row r="1" spans="1:5" ht="19.5" thickBot="1" x14ac:dyDescent="0.3">
      <c r="A1" s="15" t="s">
        <v>17</v>
      </c>
      <c r="B1" s="15" t="s">
        <v>18</v>
      </c>
      <c r="C1" s="15" t="s">
        <v>13</v>
      </c>
      <c r="D1" s="15" t="s">
        <v>15</v>
      </c>
    </row>
    <row r="2" spans="1:5" ht="19.5" thickBot="1" x14ac:dyDescent="0.3">
      <c r="A2" s="44" t="s">
        <v>7</v>
      </c>
      <c r="B2" s="44" t="s">
        <v>0</v>
      </c>
      <c r="C2" s="17">
        <f>'مصر للبترول'!B6</f>
        <v>0</v>
      </c>
      <c r="D2" s="17">
        <f>'مصر للبترول'!D36</f>
        <v>0</v>
      </c>
      <c r="E2" s="81"/>
    </row>
    <row r="3" spans="1:5" ht="19.5" thickBot="1" x14ac:dyDescent="0.3">
      <c r="A3" s="44" t="s">
        <v>7</v>
      </c>
      <c r="B3" s="44" t="s">
        <v>4</v>
      </c>
      <c r="C3" s="17">
        <f>'مصر للبترول'!E6</f>
        <v>0</v>
      </c>
      <c r="D3" s="17" t="e">
        <f>'مصر للبترول'!G36</f>
        <v>#VALUE!</v>
      </c>
      <c r="E3" s="81"/>
    </row>
    <row r="4" spans="1:5" ht="19.5" thickBot="1" x14ac:dyDescent="0.3">
      <c r="A4" s="44" t="s">
        <v>7</v>
      </c>
      <c r="B4" s="45" t="s">
        <v>3</v>
      </c>
      <c r="C4" s="19">
        <f>'مصر للبترول'!H6</f>
        <v>0</v>
      </c>
      <c r="D4" s="19">
        <f>'مصر للبترول'!J36</f>
        <v>0</v>
      </c>
      <c r="E4" s="81"/>
    </row>
    <row r="5" spans="1:5" ht="19.5" thickBot="1" x14ac:dyDescent="0.3">
      <c r="A5" s="68" t="s">
        <v>24</v>
      </c>
      <c r="B5" s="67" t="s">
        <v>0</v>
      </c>
      <c r="C5" s="19"/>
      <c r="D5" s="19"/>
      <c r="E5" s="81"/>
    </row>
    <row r="6" spans="1:5" ht="20.25" thickTop="1" thickBot="1" x14ac:dyDescent="0.3">
      <c r="A6" s="46" t="s">
        <v>16</v>
      </c>
      <c r="B6" s="46" t="s">
        <v>0</v>
      </c>
      <c r="C6" s="22">
        <f>'مصر للبترول'!K6</f>
        <v>0</v>
      </c>
      <c r="D6" s="22">
        <f>'مصر للبترول'!M36</f>
        <v>0</v>
      </c>
      <c r="E6" s="81"/>
    </row>
    <row r="7" spans="1:5" ht="20.25" thickTop="1" thickBot="1" x14ac:dyDescent="0.3">
      <c r="A7" s="46" t="s">
        <v>16</v>
      </c>
      <c r="B7" s="47" t="s">
        <v>4</v>
      </c>
      <c r="C7" s="17">
        <f>'مصر للبترول'!N6</f>
        <v>0</v>
      </c>
      <c r="D7" s="17">
        <f>'مصر للبترول'!P36</f>
        <v>0</v>
      </c>
      <c r="E7" s="81"/>
    </row>
    <row r="8" spans="1:5" ht="20.25" thickTop="1" thickBot="1" x14ac:dyDescent="0.3">
      <c r="A8" s="23" t="s">
        <v>12</v>
      </c>
      <c r="B8" s="26" t="s">
        <v>0</v>
      </c>
      <c r="C8" s="24">
        <f>'مصر للبترول'!Q6</f>
        <v>0</v>
      </c>
      <c r="D8" s="24">
        <f>'مصر للبترول'!S36</f>
        <v>0</v>
      </c>
      <c r="E8" s="81"/>
    </row>
    <row r="9" spans="1:5" ht="19.5" thickBot="1" x14ac:dyDescent="0.3">
      <c r="A9" s="23" t="s">
        <v>12</v>
      </c>
      <c r="B9" s="48" t="s">
        <v>4</v>
      </c>
      <c r="C9" s="24">
        <f>'مصر للبترول'!T6</f>
        <v>0</v>
      </c>
      <c r="D9" s="24">
        <f>'مصر للبترول'!V36</f>
        <v>0</v>
      </c>
      <c r="E9" s="81"/>
    </row>
    <row r="10" spans="1:5" x14ac:dyDescent="0.25">
      <c r="E10" s="81"/>
    </row>
  </sheetData>
  <customSheetViews>
    <customSheetView guid="{D0ADDAEC-F94A-4D91-A87E-28950BD05354}" state="hidden">
      <selection activeCell="A3" sqref="A3:XFD3"/>
      <pageMargins left="0.7" right="0.7" top="0.75" bottom="0.75" header="0.3" footer="0.3"/>
    </customSheetView>
    <customSheetView guid="{7938EFD2-C39F-47F1-81C9-410DAE165DAF}" state="hidden">
      <selection activeCell="D10" sqref="D10"/>
      <pageMargins left="0.7" right="0.7" top="0.75" bottom="0.75" header="0.3" footer="0.3"/>
    </customSheetView>
  </customSheetViews>
  <conditionalFormatting sqref="D2:D9">
    <cfRule type="cellIs" dxfId="14" priority="1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7"/>
  <sheetViews>
    <sheetView rightToLeft="1" zoomScaleNormal="100" workbookViewId="0">
      <selection activeCell="H2" sqref="H2"/>
    </sheetView>
  </sheetViews>
  <sheetFormatPr defaultRowHeight="15" x14ac:dyDescent="0.25"/>
  <cols>
    <col min="1" max="1" width="9" style="69"/>
    <col min="7" max="7" width="16.42578125" bestFit="1" customWidth="1"/>
  </cols>
  <sheetData>
    <row r="1" spans="1:10" ht="19.5" thickBot="1" x14ac:dyDescent="0.3">
      <c r="A1" s="15" t="s">
        <v>17</v>
      </c>
      <c r="B1" s="15" t="s">
        <v>18</v>
      </c>
      <c r="C1" s="15" t="s">
        <v>13</v>
      </c>
      <c r="D1" s="15" t="s">
        <v>15</v>
      </c>
      <c r="E1" s="15" t="s">
        <v>39</v>
      </c>
      <c r="G1" s="15" t="s">
        <v>18</v>
      </c>
      <c r="H1" s="106">
        <v>92</v>
      </c>
      <c r="I1" s="106">
        <v>95</v>
      </c>
      <c r="J1" s="106" t="s">
        <v>0</v>
      </c>
    </row>
    <row r="2" spans="1:10" ht="19.5" thickBot="1" x14ac:dyDescent="0.3">
      <c r="A2" s="44" t="s">
        <v>7</v>
      </c>
      <c r="B2" s="44" t="s">
        <v>0</v>
      </c>
      <c r="C2" s="17">
        <f>'مصر للبترول'!B6</f>
        <v>0</v>
      </c>
      <c r="D2" s="17">
        <f>'مصر للبترول'!D35</f>
        <v>0</v>
      </c>
      <c r="E2" s="101">
        <f>C2-D2</f>
        <v>0</v>
      </c>
      <c r="G2" s="15" t="s">
        <v>37</v>
      </c>
      <c r="H2" s="7" t="e">
        <f>E3+E6</f>
        <v>#VALUE!</v>
      </c>
      <c r="I2" s="7">
        <f>E4</f>
        <v>0</v>
      </c>
      <c r="J2" s="7">
        <f>E2+E5</f>
        <v>0</v>
      </c>
    </row>
    <row r="3" spans="1:10" ht="19.5" thickBot="1" x14ac:dyDescent="0.3">
      <c r="A3" s="44" t="s">
        <v>7</v>
      </c>
      <c r="B3" s="44" t="s">
        <v>4</v>
      </c>
      <c r="C3" s="17">
        <f>'مصر للبترول'!E6</f>
        <v>0</v>
      </c>
      <c r="D3" s="17" t="e">
        <f>'مصر للبترول'!G35</f>
        <v>#VALUE!</v>
      </c>
      <c r="E3" s="101" t="e">
        <f t="shared" ref="E3:E6" si="0">C3-D3</f>
        <v>#VALUE!</v>
      </c>
    </row>
    <row r="4" spans="1:10" ht="19.5" thickBot="1" x14ac:dyDescent="0.3">
      <c r="A4" s="44" t="s">
        <v>7</v>
      </c>
      <c r="B4" s="45" t="s">
        <v>3</v>
      </c>
      <c r="C4" s="19">
        <f>'مصر للبترول'!H6</f>
        <v>0</v>
      </c>
      <c r="D4" s="19">
        <f>'مصر للبترول'!J35</f>
        <v>0</v>
      </c>
      <c r="E4" s="102">
        <f t="shared" si="0"/>
        <v>0</v>
      </c>
      <c r="H4" s="81"/>
      <c r="I4" s="81"/>
      <c r="J4" s="81"/>
    </row>
    <row r="5" spans="1:10" ht="20.25" thickTop="1" thickBot="1" x14ac:dyDescent="0.3">
      <c r="A5" s="23" t="s">
        <v>12</v>
      </c>
      <c r="B5" s="26" t="s">
        <v>0</v>
      </c>
      <c r="C5" s="24">
        <f>'مصر للبترول'!Q6</f>
        <v>0</v>
      </c>
      <c r="D5" s="24">
        <f>'مصر للبترول'!S35</f>
        <v>0</v>
      </c>
      <c r="E5" s="105">
        <f>C5-D5</f>
        <v>0</v>
      </c>
    </row>
    <row r="6" spans="1:10" ht="19.5" thickBot="1" x14ac:dyDescent="0.3">
      <c r="A6" s="23" t="s">
        <v>12</v>
      </c>
      <c r="B6" s="48" t="s">
        <v>4</v>
      </c>
      <c r="C6" s="24">
        <f>'مصر للبترول'!T6</f>
        <v>0</v>
      </c>
      <c r="D6" s="24">
        <f>'مصر للبترول'!V35</f>
        <v>0</v>
      </c>
      <c r="E6" s="105">
        <f t="shared" si="0"/>
        <v>0</v>
      </c>
    </row>
    <row r="7" spans="1:10" x14ac:dyDescent="0.25">
      <c r="E7" s="81"/>
    </row>
  </sheetData>
  <customSheetViews>
    <customSheetView guid="{D0ADDAEC-F94A-4D91-A87E-28950BD05354}" scale="160">
      <selection activeCell="F21" sqref="F21"/>
      <pageMargins left="0.7" right="0.7" top="0.75" bottom="0.75" header="0.3" footer="0.3"/>
      <pageSetup paperSize="9" orientation="portrait" r:id="rId1"/>
    </customSheetView>
    <customSheetView guid="{7938EFD2-C39F-47F1-81C9-410DAE165DAF}" scale="160">
      <selection activeCell="D5" sqref="D5"/>
      <pageMargins left="0.7" right="0.7" top="0.75" bottom="0.75" header="0.3" footer="0.3"/>
      <pageSetup paperSize="9" orientation="portrait" r:id="rId2"/>
    </customSheetView>
  </customSheetViews>
  <conditionalFormatting sqref="D2:E6">
    <cfRule type="cellIs" dxfId="13" priority="2" operator="lessThan">
      <formula>0</formula>
    </cfRule>
  </conditionalFormatting>
  <pageMargins left="0.7" right="0.7" top="0.75" bottom="0.75" header="0.3" footer="0.3"/>
  <pageSetup paperSize="9"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rightToLeft="1" zoomScale="85" zoomScaleNormal="85" workbookViewId="0">
      <selection activeCell="C6" sqref="C6"/>
    </sheetView>
  </sheetViews>
  <sheetFormatPr defaultRowHeight="15" x14ac:dyDescent="0.25"/>
  <cols>
    <col min="1" max="1" width="12.28515625" customWidth="1"/>
  </cols>
  <sheetData>
    <row r="1" spans="1:10" x14ac:dyDescent="0.25">
      <c r="A1" s="8"/>
      <c r="B1" s="8"/>
      <c r="C1" s="8"/>
      <c r="D1" s="8"/>
      <c r="E1" s="8"/>
      <c r="F1" s="8"/>
      <c r="G1" s="8"/>
      <c r="H1" s="8"/>
      <c r="I1" s="8"/>
      <c r="J1" s="8"/>
    </row>
    <row r="2" spans="1:10" ht="15.75" thickBot="1" x14ac:dyDescent="0.3">
      <c r="A2" s="8"/>
      <c r="B2" s="8"/>
      <c r="C2" s="8"/>
      <c r="E2" s="8"/>
      <c r="F2" s="8"/>
      <c r="G2" s="8"/>
      <c r="H2" s="8"/>
      <c r="I2" s="8"/>
      <c r="J2" s="8" t="s">
        <v>10</v>
      </c>
    </row>
    <row r="3" spans="1:10" ht="15.75" thickBot="1" x14ac:dyDescent="0.3">
      <c r="A3" s="211" t="s">
        <v>11</v>
      </c>
      <c r="B3" s="206" t="s">
        <v>7</v>
      </c>
      <c r="C3" s="207"/>
      <c r="D3" s="207"/>
      <c r="E3" s="207"/>
      <c r="F3" s="207"/>
      <c r="G3" s="207"/>
      <c r="H3" s="207"/>
      <c r="I3" s="207"/>
      <c r="J3" s="210"/>
    </row>
    <row r="4" spans="1:10" ht="15.75" thickBot="1" x14ac:dyDescent="0.3">
      <c r="A4" s="212"/>
      <c r="B4" s="208" t="s">
        <v>4</v>
      </c>
      <c r="C4" s="208"/>
      <c r="D4" s="208"/>
      <c r="E4" s="216" t="s">
        <v>3</v>
      </c>
      <c r="F4" s="216"/>
      <c r="G4" s="216"/>
      <c r="H4" s="203" t="s">
        <v>0</v>
      </c>
      <c r="I4" s="203"/>
      <c r="J4" s="203"/>
    </row>
    <row r="5" spans="1:10" ht="15.75" thickBot="1" x14ac:dyDescent="0.3">
      <c r="A5" s="213"/>
      <c r="B5" s="140" t="s">
        <v>13</v>
      </c>
      <c r="C5" s="140" t="s">
        <v>14</v>
      </c>
      <c r="D5" s="140" t="s">
        <v>15</v>
      </c>
      <c r="E5" s="141" t="s">
        <v>13</v>
      </c>
      <c r="F5" s="141" t="s">
        <v>14</v>
      </c>
      <c r="G5" s="141" t="s">
        <v>15</v>
      </c>
      <c r="H5" s="139" t="s">
        <v>13</v>
      </c>
      <c r="I5" s="139" t="s">
        <v>14</v>
      </c>
      <c r="J5" s="139" t="s">
        <v>15</v>
      </c>
    </row>
    <row r="6" spans="1:10" ht="15.75" thickBot="1" x14ac:dyDescent="0.3">
      <c r="A6" s="9">
        <v>43647</v>
      </c>
      <c r="B6" s="7">
        <f>'كوتة الاكسيل'!Q11</f>
        <v>900</v>
      </c>
      <c r="C6" s="6">
        <f>[2]المستودعات!$R$9</f>
        <v>34</v>
      </c>
      <c r="D6" s="7">
        <f t="shared" ref="D6:D34" si="0">B6-C6</f>
        <v>866</v>
      </c>
      <c r="E6" s="7">
        <f>'كوتة الاكسيل'!M11</f>
        <v>300</v>
      </c>
      <c r="F6" s="6">
        <f>[2]المستودعات!$S$9</f>
        <v>0</v>
      </c>
      <c r="G6" s="7">
        <f t="shared" ref="G6:G34" si="1">E6-F6</f>
        <v>300</v>
      </c>
      <c r="H6" s="7">
        <f>'كوتة الاكسيل'!E11</f>
        <v>2000</v>
      </c>
      <c r="I6" s="6">
        <f>[2]المستودعات!$T$9</f>
        <v>68</v>
      </c>
      <c r="J6" s="7">
        <f t="shared" ref="J6:J34" si="2">H6-I6</f>
        <v>1932</v>
      </c>
    </row>
    <row r="7" spans="1:10" ht="15.75" thickBot="1" x14ac:dyDescent="0.3">
      <c r="A7" s="9">
        <v>43648</v>
      </c>
      <c r="B7" s="7">
        <f t="shared" ref="B7:B36" si="3">D6</f>
        <v>866</v>
      </c>
      <c r="C7" s="6">
        <f>[3]المستودعات!$R$9</f>
        <v>17</v>
      </c>
      <c r="D7" s="7">
        <f t="shared" si="0"/>
        <v>849</v>
      </c>
      <c r="E7" s="7">
        <f t="shared" ref="E7:E36" si="4">G6</f>
        <v>300</v>
      </c>
      <c r="F7" s="6">
        <f>[3]المستودعات!$S$9</f>
        <v>0</v>
      </c>
      <c r="G7" s="7">
        <f t="shared" si="1"/>
        <v>300</v>
      </c>
      <c r="H7" s="7">
        <f t="shared" ref="H7:H36" si="5">J6</f>
        <v>1932</v>
      </c>
      <c r="I7" s="6">
        <f>[3]المستودعات!$T$9</f>
        <v>85</v>
      </c>
      <c r="J7" s="7">
        <f t="shared" si="2"/>
        <v>1847</v>
      </c>
    </row>
    <row r="8" spans="1:10" ht="15.75" thickBot="1" x14ac:dyDescent="0.3">
      <c r="A8" s="9">
        <v>43649</v>
      </c>
      <c r="B8" s="7">
        <f t="shared" si="3"/>
        <v>849</v>
      </c>
      <c r="C8" s="53">
        <f>[4]المستودعات!$R$9</f>
        <v>34</v>
      </c>
      <c r="D8" s="7">
        <f t="shared" si="0"/>
        <v>815</v>
      </c>
      <c r="E8" s="7">
        <f t="shared" si="4"/>
        <v>300</v>
      </c>
      <c r="F8" s="53">
        <f>[4]المستودعات!$S$9</f>
        <v>34</v>
      </c>
      <c r="G8" s="7">
        <f t="shared" si="1"/>
        <v>266</v>
      </c>
      <c r="H8" s="7">
        <f t="shared" si="5"/>
        <v>1847</v>
      </c>
      <c r="I8" s="53">
        <f>[4]المستودعات!$T$9</f>
        <v>34</v>
      </c>
      <c r="J8" s="7">
        <f t="shared" si="2"/>
        <v>1813</v>
      </c>
    </row>
    <row r="9" spans="1:10" ht="15.75" thickBot="1" x14ac:dyDescent="0.3">
      <c r="A9" s="9">
        <v>43650</v>
      </c>
      <c r="B9" s="7">
        <f t="shared" si="3"/>
        <v>815</v>
      </c>
      <c r="C9" s="53">
        <f>[5]المستودعات!$R$9</f>
        <v>34</v>
      </c>
      <c r="D9" s="7">
        <f t="shared" si="0"/>
        <v>781</v>
      </c>
      <c r="E9" s="7">
        <f t="shared" si="4"/>
        <v>266</v>
      </c>
      <c r="F9" s="53">
        <f>[5]المستودعات!$S$9</f>
        <v>0</v>
      </c>
      <c r="G9" s="7">
        <f t="shared" si="1"/>
        <v>266</v>
      </c>
      <c r="H9" s="7">
        <f t="shared" si="5"/>
        <v>1813</v>
      </c>
      <c r="I9" s="53">
        <f>[5]المستودعات!$T$9</f>
        <v>119</v>
      </c>
      <c r="J9" s="7">
        <f t="shared" si="2"/>
        <v>1694</v>
      </c>
    </row>
    <row r="10" spans="1:10" ht="15.75" thickBot="1" x14ac:dyDescent="0.3">
      <c r="A10" s="9">
        <v>43651</v>
      </c>
      <c r="B10" s="7">
        <f t="shared" si="3"/>
        <v>781</v>
      </c>
      <c r="C10" s="53">
        <f>[6]المستودعات!$R$9</f>
        <v>17</v>
      </c>
      <c r="D10" s="7">
        <f t="shared" si="0"/>
        <v>764</v>
      </c>
      <c r="E10" s="7">
        <f t="shared" si="4"/>
        <v>266</v>
      </c>
      <c r="F10" s="53">
        <f>[6]المستودعات!$S$9</f>
        <v>0</v>
      </c>
      <c r="G10" s="7">
        <f t="shared" si="1"/>
        <v>266</v>
      </c>
      <c r="H10" s="7">
        <f t="shared" si="5"/>
        <v>1694</v>
      </c>
      <c r="I10" s="53">
        <f>[6]المستودعات!$T$9</f>
        <v>85</v>
      </c>
      <c r="J10" s="7">
        <f t="shared" si="2"/>
        <v>1609</v>
      </c>
    </row>
    <row r="11" spans="1:10" ht="15.75" thickBot="1" x14ac:dyDescent="0.3">
      <c r="A11" s="9">
        <v>43652</v>
      </c>
      <c r="B11" s="7">
        <f t="shared" si="3"/>
        <v>764</v>
      </c>
      <c r="C11" s="53">
        <f>[7]المستودعات!$R$9</f>
        <v>51</v>
      </c>
      <c r="D11" s="7">
        <f t="shared" si="0"/>
        <v>713</v>
      </c>
      <c r="E11" s="7">
        <f t="shared" si="4"/>
        <v>266</v>
      </c>
      <c r="F11" s="53">
        <f>[7]المستودعات!$S$9</f>
        <v>17</v>
      </c>
      <c r="G11" s="7">
        <f t="shared" si="1"/>
        <v>249</v>
      </c>
      <c r="H11" s="7">
        <f t="shared" si="5"/>
        <v>1609</v>
      </c>
      <c r="I11" s="53">
        <f>[7]المستودعات!$T$9</f>
        <v>34</v>
      </c>
      <c r="J11" s="7">
        <f t="shared" si="2"/>
        <v>1575</v>
      </c>
    </row>
    <row r="12" spans="1:10" ht="15.75" thickBot="1" x14ac:dyDescent="0.3">
      <c r="A12" s="9">
        <v>43653</v>
      </c>
      <c r="B12" s="7">
        <f t="shared" si="3"/>
        <v>713</v>
      </c>
      <c r="C12" s="53">
        <f>[8]المستودعات!$R$9</f>
        <v>17</v>
      </c>
      <c r="D12" s="7">
        <f t="shared" si="0"/>
        <v>696</v>
      </c>
      <c r="E12" s="7">
        <f t="shared" si="4"/>
        <v>249</v>
      </c>
      <c r="F12" s="53">
        <f>[8]المستودعات!$S$9</f>
        <v>17</v>
      </c>
      <c r="G12" s="7">
        <f t="shared" si="1"/>
        <v>232</v>
      </c>
      <c r="H12" s="7">
        <f t="shared" si="5"/>
        <v>1575</v>
      </c>
      <c r="I12" s="53">
        <f>[8]المستودعات!$T$9</f>
        <v>68</v>
      </c>
      <c r="J12" s="7">
        <f t="shared" si="2"/>
        <v>1507</v>
      </c>
    </row>
    <row r="13" spans="1:10" ht="15.75" thickBot="1" x14ac:dyDescent="0.3">
      <c r="A13" s="9">
        <v>43654</v>
      </c>
      <c r="B13" s="7">
        <f t="shared" si="3"/>
        <v>696</v>
      </c>
      <c r="C13" s="53">
        <f>[9]المستودعات!$R$9</f>
        <v>34</v>
      </c>
      <c r="D13" s="7">
        <f t="shared" si="0"/>
        <v>662</v>
      </c>
      <c r="E13" s="7">
        <f t="shared" si="4"/>
        <v>232</v>
      </c>
      <c r="F13" s="53">
        <f>[9]المستودعات!$S$9</f>
        <v>0</v>
      </c>
      <c r="G13" s="7">
        <f t="shared" si="1"/>
        <v>232</v>
      </c>
      <c r="H13" s="7">
        <f t="shared" si="5"/>
        <v>1507</v>
      </c>
      <c r="I13" s="53">
        <f>[9]المستودعات!$T$9</f>
        <v>68</v>
      </c>
      <c r="J13" s="7">
        <f t="shared" si="2"/>
        <v>1439</v>
      </c>
    </row>
    <row r="14" spans="1:10" ht="15.75" thickBot="1" x14ac:dyDescent="0.3">
      <c r="A14" s="9">
        <v>43655</v>
      </c>
      <c r="B14" s="7">
        <f t="shared" si="3"/>
        <v>662</v>
      </c>
      <c r="C14" s="53">
        <f>[10]المستودعات!$R$9</f>
        <v>0</v>
      </c>
      <c r="D14" s="7">
        <f t="shared" si="0"/>
        <v>662</v>
      </c>
      <c r="E14" s="7">
        <f t="shared" si="4"/>
        <v>232</v>
      </c>
      <c r="F14" s="53">
        <f>[10]المستودعات!$S$9</f>
        <v>0</v>
      </c>
      <c r="G14" s="7">
        <f t="shared" si="1"/>
        <v>232</v>
      </c>
      <c r="H14" s="7">
        <f t="shared" si="5"/>
        <v>1439</v>
      </c>
      <c r="I14" s="53">
        <f>[10]المستودعات!$T$9</f>
        <v>51</v>
      </c>
      <c r="J14" s="7">
        <f t="shared" si="2"/>
        <v>1388</v>
      </c>
    </row>
    <row r="15" spans="1:10" ht="15.75" thickBot="1" x14ac:dyDescent="0.3">
      <c r="A15" s="9">
        <v>43656</v>
      </c>
      <c r="B15" s="7">
        <f t="shared" si="3"/>
        <v>662</v>
      </c>
      <c r="C15" s="53">
        <f>[11]المستودعات!$R$9</f>
        <v>17</v>
      </c>
      <c r="D15" s="7">
        <f t="shared" si="0"/>
        <v>645</v>
      </c>
      <c r="E15" s="7">
        <f t="shared" si="4"/>
        <v>232</v>
      </c>
      <c r="F15" s="53">
        <f>[11]المستودعات!$S$9</f>
        <v>17</v>
      </c>
      <c r="G15" s="7">
        <f t="shared" si="1"/>
        <v>215</v>
      </c>
      <c r="H15" s="7">
        <f t="shared" si="5"/>
        <v>1388</v>
      </c>
      <c r="I15" s="53">
        <f>[11]المستودعات!$T$9</f>
        <v>68</v>
      </c>
      <c r="J15" s="7">
        <f t="shared" si="2"/>
        <v>1320</v>
      </c>
    </row>
    <row r="16" spans="1:10" ht="15.75" thickBot="1" x14ac:dyDescent="0.3">
      <c r="A16" s="9">
        <v>43657</v>
      </c>
      <c r="B16" s="7">
        <f t="shared" si="3"/>
        <v>645</v>
      </c>
      <c r="C16" s="53">
        <f>[12]المستودعات!$R$9</f>
        <v>34</v>
      </c>
      <c r="D16" s="7">
        <f t="shared" si="0"/>
        <v>611</v>
      </c>
      <c r="E16" s="7">
        <f t="shared" si="4"/>
        <v>215</v>
      </c>
      <c r="F16" s="53">
        <f>[12]المستودعات!$S$9</f>
        <v>0</v>
      </c>
      <c r="G16" s="7">
        <f t="shared" si="1"/>
        <v>215</v>
      </c>
      <c r="H16" s="7">
        <f t="shared" si="5"/>
        <v>1320</v>
      </c>
      <c r="I16" s="53">
        <f>[12]المستودعات!$T$9</f>
        <v>68</v>
      </c>
      <c r="J16" s="7">
        <f t="shared" si="2"/>
        <v>1252</v>
      </c>
    </row>
    <row r="17" spans="1:10" ht="15.75" thickBot="1" x14ac:dyDescent="0.3">
      <c r="A17" s="9">
        <v>43658</v>
      </c>
      <c r="B17" s="7">
        <f t="shared" si="3"/>
        <v>611</v>
      </c>
      <c r="C17" s="53">
        <f>[13]المستودعات!$R$9</f>
        <v>34</v>
      </c>
      <c r="D17" s="7">
        <f t="shared" si="0"/>
        <v>577</v>
      </c>
      <c r="E17" s="7">
        <f t="shared" si="4"/>
        <v>215</v>
      </c>
      <c r="F17" s="53">
        <f>[13]المستودعات!$S$9</f>
        <v>17</v>
      </c>
      <c r="G17" s="7">
        <f t="shared" si="1"/>
        <v>198</v>
      </c>
      <c r="H17" s="7">
        <f t="shared" si="5"/>
        <v>1252</v>
      </c>
      <c r="I17" s="53">
        <f>[13]المستودعات!$T$9</f>
        <v>51</v>
      </c>
      <c r="J17" s="7">
        <f t="shared" si="2"/>
        <v>1201</v>
      </c>
    </row>
    <row r="18" spans="1:10" ht="15.75" thickBot="1" x14ac:dyDescent="0.3">
      <c r="A18" s="9">
        <v>43659</v>
      </c>
      <c r="B18" s="7">
        <f t="shared" si="3"/>
        <v>577</v>
      </c>
      <c r="C18" s="53">
        <f>[14]المستودعات!$R$9</f>
        <v>34</v>
      </c>
      <c r="D18" s="7">
        <f t="shared" si="0"/>
        <v>543</v>
      </c>
      <c r="E18" s="7">
        <f t="shared" si="4"/>
        <v>198</v>
      </c>
      <c r="F18" s="53">
        <f>[14]المستودعات!$S$9</f>
        <v>17</v>
      </c>
      <c r="G18" s="7">
        <f t="shared" si="1"/>
        <v>181</v>
      </c>
      <c r="H18" s="7">
        <f t="shared" si="5"/>
        <v>1201</v>
      </c>
      <c r="I18" s="53">
        <f>[14]المستودعات!$T$9</f>
        <v>102</v>
      </c>
      <c r="J18" s="7">
        <f t="shared" si="2"/>
        <v>1099</v>
      </c>
    </row>
    <row r="19" spans="1:10" ht="15.75" thickBot="1" x14ac:dyDescent="0.3">
      <c r="A19" s="9">
        <v>43660</v>
      </c>
      <c r="B19" s="7">
        <f t="shared" si="3"/>
        <v>543</v>
      </c>
      <c r="C19" s="53">
        <f>[15]المستودعات!$R$9</f>
        <v>17</v>
      </c>
      <c r="D19" s="7">
        <f t="shared" si="0"/>
        <v>526</v>
      </c>
      <c r="E19" s="7">
        <f t="shared" si="4"/>
        <v>181</v>
      </c>
      <c r="F19" s="53">
        <f>[15]المستودعات!$S$9</f>
        <v>34</v>
      </c>
      <c r="G19" s="7">
        <f t="shared" si="1"/>
        <v>147</v>
      </c>
      <c r="H19" s="7">
        <f t="shared" si="5"/>
        <v>1099</v>
      </c>
      <c r="I19" s="53">
        <f>[15]المستودعات!$T$9</f>
        <v>51</v>
      </c>
      <c r="J19" s="7">
        <f t="shared" si="2"/>
        <v>1048</v>
      </c>
    </row>
    <row r="20" spans="1:10" ht="15.75" thickBot="1" x14ac:dyDescent="0.3">
      <c r="A20" s="9">
        <v>43661</v>
      </c>
      <c r="B20" s="7">
        <f t="shared" si="3"/>
        <v>526</v>
      </c>
      <c r="C20" s="53">
        <f>[16]المستودعات!$R$9</f>
        <v>51</v>
      </c>
      <c r="D20" s="7">
        <f t="shared" si="0"/>
        <v>475</v>
      </c>
      <c r="E20" s="7">
        <f t="shared" si="4"/>
        <v>147</v>
      </c>
      <c r="F20" s="53">
        <f>[16]المستودعات!$S$9</f>
        <v>17</v>
      </c>
      <c r="G20" s="7">
        <f t="shared" si="1"/>
        <v>130</v>
      </c>
      <c r="H20" s="7">
        <f t="shared" si="5"/>
        <v>1048</v>
      </c>
      <c r="I20" s="53">
        <f>[16]المستودعات!$T$9</f>
        <v>85</v>
      </c>
      <c r="J20" s="7">
        <f t="shared" si="2"/>
        <v>963</v>
      </c>
    </row>
    <row r="21" spans="1:10" ht="15.75" thickBot="1" x14ac:dyDescent="0.3">
      <c r="A21" s="9">
        <v>43662</v>
      </c>
      <c r="B21" s="7">
        <f t="shared" si="3"/>
        <v>475</v>
      </c>
      <c r="C21" s="53">
        <f>[17]المستودعات!$R$9</f>
        <v>0</v>
      </c>
      <c r="D21" s="7">
        <f t="shared" si="0"/>
        <v>475</v>
      </c>
      <c r="E21" s="7">
        <f t="shared" si="4"/>
        <v>130</v>
      </c>
      <c r="F21" s="53">
        <f>[17]المستودعات!$S$9</f>
        <v>0</v>
      </c>
      <c r="G21" s="7">
        <f t="shared" si="1"/>
        <v>130</v>
      </c>
      <c r="H21" s="7">
        <f t="shared" si="5"/>
        <v>963</v>
      </c>
      <c r="I21" s="53">
        <f>[17]المستودعات!$T$9</f>
        <v>0</v>
      </c>
      <c r="J21" s="7">
        <f t="shared" si="2"/>
        <v>963</v>
      </c>
    </row>
    <row r="22" spans="1:10" ht="15.75" thickBot="1" x14ac:dyDescent="0.3">
      <c r="A22" s="9">
        <v>43663</v>
      </c>
      <c r="B22" s="7">
        <f t="shared" si="3"/>
        <v>475</v>
      </c>
      <c r="C22" s="53">
        <f>[18]المستودعات!$R$9</f>
        <v>51</v>
      </c>
      <c r="D22" s="7">
        <f t="shared" si="0"/>
        <v>424</v>
      </c>
      <c r="E22" s="7">
        <f t="shared" si="4"/>
        <v>130</v>
      </c>
      <c r="F22" s="53">
        <f>[18]المستودعات!$S$9</f>
        <v>0</v>
      </c>
      <c r="G22" s="7">
        <f t="shared" si="1"/>
        <v>130</v>
      </c>
      <c r="H22" s="7">
        <f t="shared" si="5"/>
        <v>963</v>
      </c>
      <c r="I22" s="53">
        <f>[18]المستودعات!$T$9</f>
        <v>51</v>
      </c>
      <c r="J22" s="7">
        <f t="shared" si="2"/>
        <v>912</v>
      </c>
    </row>
    <row r="23" spans="1:10" ht="15.75" thickBot="1" x14ac:dyDescent="0.3">
      <c r="A23" s="9">
        <v>43664</v>
      </c>
      <c r="B23" s="7">
        <f t="shared" si="3"/>
        <v>424</v>
      </c>
      <c r="C23" s="53">
        <f>[19]المستودعات!$R$9</f>
        <v>34</v>
      </c>
      <c r="D23" s="7">
        <f t="shared" si="0"/>
        <v>390</v>
      </c>
      <c r="E23" s="7">
        <f t="shared" si="4"/>
        <v>130</v>
      </c>
      <c r="F23" s="53">
        <f>[19]المستودعات!$S$9</f>
        <v>17</v>
      </c>
      <c r="G23" s="7">
        <f t="shared" si="1"/>
        <v>113</v>
      </c>
      <c r="H23" s="7">
        <f t="shared" si="5"/>
        <v>912</v>
      </c>
      <c r="I23" s="53">
        <f>[19]المستودعات!$T$9</f>
        <v>102</v>
      </c>
      <c r="J23" s="7">
        <f t="shared" si="2"/>
        <v>810</v>
      </c>
    </row>
    <row r="24" spans="1:10" ht="15.75" thickBot="1" x14ac:dyDescent="0.3">
      <c r="A24" s="9">
        <v>43665</v>
      </c>
      <c r="B24" s="7">
        <f t="shared" si="3"/>
        <v>390</v>
      </c>
      <c r="C24" s="53">
        <f>[20]المستودعات!$R$9</f>
        <v>17</v>
      </c>
      <c r="D24" s="7">
        <f t="shared" si="0"/>
        <v>373</v>
      </c>
      <c r="E24" s="7">
        <f t="shared" si="4"/>
        <v>113</v>
      </c>
      <c r="F24" s="53">
        <f>[20]المستودعات!$S$9</f>
        <v>17</v>
      </c>
      <c r="G24" s="7">
        <f t="shared" si="1"/>
        <v>96</v>
      </c>
      <c r="H24" s="7">
        <f t="shared" si="5"/>
        <v>810</v>
      </c>
      <c r="I24" s="53">
        <f>[20]المستودعات!$T$9</f>
        <v>68</v>
      </c>
      <c r="J24" s="7">
        <f t="shared" si="2"/>
        <v>742</v>
      </c>
    </row>
    <row r="25" spans="1:10" ht="15.75" thickBot="1" x14ac:dyDescent="0.3">
      <c r="A25" s="9">
        <v>43666</v>
      </c>
      <c r="B25" s="7">
        <f t="shared" si="3"/>
        <v>373</v>
      </c>
      <c r="C25" s="53">
        <f>[21]المستودعات!$R$9</f>
        <v>17</v>
      </c>
      <c r="D25" s="7">
        <f t="shared" si="0"/>
        <v>356</v>
      </c>
      <c r="E25" s="7">
        <f t="shared" si="4"/>
        <v>96</v>
      </c>
      <c r="F25" s="53">
        <f>[21]المستودعات!$S$9</f>
        <v>0</v>
      </c>
      <c r="G25" s="7">
        <f t="shared" si="1"/>
        <v>96</v>
      </c>
      <c r="H25" s="7">
        <f t="shared" si="5"/>
        <v>742</v>
      </c>
      <c r="I25" s="53">
        <f>[21]المستودعات!$T$9</f>
        <v>34</v>
      </c>
      <c r="J25" s="7">
        <f t="shared" si="2"/>
        <v>708</v>
      </c>
    </row>
    <row r="26" spans="1:10" ht="15.75" thickBot="1" x14ac:dyDescent="0.3">
      <c r="A26" s="9">
        <v>43667</v>
      </c>
      <c r="B26" s="7">
        <f t="shared" si="3"/>
        <v>356</v>
      </c>
      <c r="C26" s="53">
        <f>[22]المستودعات!$R$9</f>
        <v>0</v>
      </c>
      <c r="D26" s="7">
        <f t="shared" si="0"/>
        <v>356</v>
      </c>
      <c r="E26" s="7">
        <f t="shared" si="4"/>
        <v>96</v>
      </c>
      <c r="F26" s="53">
        <f>[22]المستودعات!$S$9</f>
        <v>0</v>
      </c>
      <c r="G26" s="7">
        <f t="shared" si="1"/>
        <v>96</v>
      </c>
      <c r="H26" s="7">
        <f t="shared" si="5"/>
        <v>708</v>
      </c>
      <c r="I26" s="53">
        <f>[22]المستودعات!$T$9</f>
        <v>51</v>
      </c>
      <c r="J26" s="7">
        <f t="shared" si="2"/>
        <v>657</v>
      </c>
    </row>
    <row r="27" spans="1:10" ht="15.75" thickBot="1" x14ac:dyDescent="0.3">
      <c r="A27" s="9">
        <v>43668</v>
      </c>
      <c r="B27" s="7">
        <f t="shared" si="3"/>
        <v>356</v>
      </c>
      <c r="C27" s="53">
        <f>[23]المستودعات!$R$9</f>
        <v>17</v>
      </c>
      <c r="D27" s="7">
        <f t="shared" si="0"/>
        <v>339</v>
      </c>
      <c r="E27" s="7">
        <f t="shared" si="4"/>
        <v>96</v>
      </c>
      <c r="F27" s="53">
        <f>[23]المستودعات!$S$9</f>
        <v>17</v>
      </c>
      <c r="G27" s="7">
        <f t="shared" si="1"/>
        <v>79</v>
      </c>
      <c r="H27" s="7">
        <f t="shared" si="5"/>
        <v>657</v>
      </c>
      <c r="I27" s="53">
        <f>[23]المستودعات!$T$9</f>
        <v>68</v>
      </c>
      <c r="J27" s="7">
        <f t="shared" si="2"/>
        <v>589</v>
      </c>
    </row>
    <row r="28" spans="1:10" ht="15.75" thickBot="1" x14ac:dyDescent="0.3">
      <c r="A28" s="9">
        <v>43669</v>
      </c>
      <c r="B28" s="7">
        <f t="shared" si="3"/>
        <v>339</v>
      </c>
      <c r="C28" s="53">
        <f>[24]المستودعات!$R$9</f>
        <v>68</v>
      </c>
      <c r="D28" s="7">
        <f t="shared" si="0"/>
        <v>271</v>
      </c>
      <c r="E28" s="7">
        <f t="shared" si="4"/>
        <v>79</v>
      </c>
      <c r="F28" s="53">
        <f>[24]المستودعات!$S$9</f>
        <v>0</v>
      </c>
      <c r="G28" s="7">
        <f t="shared" si="1"/>
        <v>79</v>
      </c>
      <c r="H28" s="7">
        <f t="shared" si="5"/>
        <v>589</v>
      </c>
      <c r="I28" s="53">
        <f>[24]المستودعات!$T$9</f>
        <v>85</v>
      </c>
      <c r="J28" s="7">
        <f t="shared" si="2"/>
        <v>504</v>
      </c>
    </row>
    <row r="29" spans="1:10" ht="15.75" thickBot="1" x14ac:dyDescent="0.3">
      <c r="A29" s="9">
        <v>43670</v>
      </c>
      <c r="B29" s="7">
        <f t="shared" si="3"/>
        <v>271</v>
      </c>
      <c r="C29" s="53">
        <f>[25]المستودعات!$R$9</f>
        <v>17</v>
      </c>
      <c r="D29" s="7">
        <f t="shared" si="0"/>
        <v>254</v>
      </c>
      <c r="E29" s="7">
        <f t="shared" si="4"/>
        <v>79</v>
      </c>
      <c r="F29" s="53">
        <f>[25]المستودعات!$S$9</f>
        <v>17</v>
      </c>
      <c r="G29" s="7">
        <f t="shared" si="1"/>
        <v>62</v>
      </c>
      <c r="H29" s="7">
        <f t="shared" si="5"/>
        <v>504</v>
      </c>
      <c r="I29" s="53">
        <f>[25]المستودعات!$T$9</f>
        <v>68</v>
      </c>
      <c r="J29" s="7">
        <f t="shared" si="2"/>
        <v>436</v>
      </c>
    </row>
    <row r="30" spans="1:10" ht="15.75" thickBot="1" x14ac:dyDescent="0.3">
      <c r="A30" s="9">
        <v>43671</v>
      </c>
      <c r="B30" s="7">
        <f t="shared" si="3"/>
        <v>254</v>
      </c>
      <c r="C30" s="53">
        <f>[26]المستودعات!$R$9</f>
        <v>17</v>
      </c>
      <c r="D30" s="7">
        <f t="shared" si="0"/>
        <v>237</v>
      </c>
      <c r="E30" s="7">
        <f t="shared" si="4"/>
        <v>62</v>
      </c>
      <c r="F30" s="53">
        <f>[26]المستودعات!$S$9</f>
        <v>0</v>
      </c>
      <c r="G30" s="7">
        <f t="shared" si="1"/>
        <v>62</v>
      </c>
      <c r="H30" s="7">
        <f t="shared" si="5"/>
        <v>436</v>
      </c>
      <c r="I30" s="53">
        <f>[26]المستودعات!$T$9</f>
        <v>85</v>
      </c>
      <c r="J30" s="7">
        <f t="shared" si="2"/>
        <v>351</v>
      </c>
    </row>
    <row r="31" spans="1:10" ht="15.75" thickBot="1" x14ac:dyDescent="0.3">
      <c r="A31" s="9">
        <v>43672</v>
      </c>
      <c r="B31" s="7">
        <f t="shared" si="3"/>
        <v>237</v>
      </c>
      <c r="C31" s="53">
        <f>[27]المستودعات!$R$9</f>
        <v>0</v>
      </c>
      <c r="D31" s="7">
        <f t="shared" si="0"/>
        <v>237</v>
      </c>
      <c r="E31" s="7">
        <f t="shared" si="4"/>
        <v>62</v>
      </c>
      <c r="F31" s="53">
        <f>[27]المستودعات!$S$9</f>
        <v>17</v>
      </c>
      <c r="G31" s="7">
        <f t="shared" si="1"/>
        <v>45</v>
      </c>
      <c r="H31" s="7">
        <f t="shared" si="5"/>
        <v>351</v>
      </c>
      <c r="I31" s="53">
        <f>[27]المستودعات!$T$9</f>
        <v>85</v>
      </c>
      <c r="J31" s="7">
        <f t="shared" si="2"/>
        <v>266</v>
      </c>
    </row>
    <row r="32" spans="1:10" ht="15.75" thickBot="1" x14ac:dyDescent="0.3">
      <c r="A32" s="9">
        <v>43673</v>
      </c>
      <c r="B32" s="7">
        <f t="shared" si="3"/>
        <v>237</v>
      </c>
      <c r="C32" s="53">
        <f>[28]المستودعات!$R$9</f>
        <v>17</v>
      </c>
      <c r="D32" s="7">
        <f t="shared" si="0"/>
        <v>220</v>
      </c>
      <c r="E32" s="7">
        <f t="shared" si="4"/>
        <v>45</v>
      </c>
      <c r="F32" s="53">
        <f>[28]المستودعات!$S$9</f>
        <v>0</v>
      </c>
      <c r="G32" s="7">
        <f t="shared" si="1"/>
        <v>45</v>
      </c>
      <c r="H32" s="7">
        <f t="shared" si="5"/>
        <v>266</v>
      </c>
      <c r="I32" s="53">
        <f>[28]المستودعات!$T$9</f>
        <v>85</v>
      </c>
      <c r="J32" s="7">
        <f t="shared" si="2"/>
        <v>181</v>
      </c>
    </row>
    <row r="33" spans="1:10" ht="15.75" thickBot="1" x14ac:dyDescent="0.3">
      <c r="A33" s="9">
        <v>43674</v>
      </c>
      <c r="B33" s="7">
        <f t="shared" si="3"/>
        <v>220</v>
      </c>
      <c r="C33" s="53">
        <f>[29]المستودعات!$R$9</f>
        <v>51</v>
      </c>
      <c r="D33" s="7">
        <f t="shared" si="0"/>
        <v>169</v>
      </c>
      <c r="E33" s="7">
        <f t="shared" si="4"/>
        <v>45</v>
      </c>
      <c r="F33" s="53">
        <f>[29]المستودعات!$S$9</f>
        <v>0</v>
      </c>
      <c r="G33" s="7">
        <f t="shared" si="1"/>
        <v>45</v>
      </c>
      <c r="H33" s="7">
        <f t="shared" si="5"/>
        <v>181</v>
      </c>
      <c r="I33" s="53">
        <f>[29]المستودعات!$T$9</f>
        <v>51</v>
      </c>
      <c r="J33" s="7">
        <f t="shared" si="2"/>
        <v>130</v>
      </c>
    </row>
    <row r="34" spans="1:10" ht="15.75" thickBot="1" x14ac:dyDescent="0.3">
      <c r="A34" s="9">
        <v>43675</v>
      </c>
      <c r="B34" s="7">
        <f t="shared" si="3"/>
        <v>169</v>
      </c>
      <c r="C34" s="53">
        <f>[30]المستودعات!$R$9</f>
        <v>0</v>
      </c>
      <c r="D34" s="7">
        <f t="shared" si="0"/>
        <v>169</v>
      </c>
      <c r="E34" s="7">
        <f t="shared" si="4"/>
        <v>45</v>
      </c>
      <c r="F34" s="53">
        <f>[30]المستودعات!$S$9</f>
        <v>0</v>
      </c>
      <c r="G34" s="7">
        <f t="shared" si="1"/>
        <v>45</v>
      </c>
      <c r="H34" s="7">
        <f t="shared" si="5"/>
        <v>130</v>
      </c>
      <c r="I34" s="53">
        <f>[30]المستودعات!$T$9</f>
        <v>51</v>
      </c>
      <c r="J34" s="7">
        <f t="shared" si="2"/>
        <v>79</v>
      </c>
    </row>
    <row r="35" spans="1:10" ht="15.75" thickBot="1" x14ac:dyDescent="0.3">
      <c r="A35" s="9">
        <v>43676</v>
      </c>
      <c r="B35" s="7">
        <f t="shared" si="3"/>
        <v>169</v>
      </c>
      <c r="C35" s="53">
        <f>[31]المستودعات!$R$9</f>
        <v>0</v>
      </c>
      <c r="D35" s="7">
        <f>B35-C35</f>
        <v>169</v>
      </c>
      <c r="E35" s="7">
        <f t="shared" si="4"/>
        <v>45</v>
      </c>
      <c r="F35" s="53">
        <f>[31]المستودعات!$S$9</f>
        <v>0</v>
      </c>
      <c r="G35" s="7">
        <f>E35-F35</f>
        <v>45</v>
      </c>
      <c r="H35" s="7">
        <f t="shared" si="5"/>
        <v>79</v>
      </c>
      <c r="I35" s="53">
        <f>[31]المستودعات!$T$9</f>
        <v>0</v>
      </c>
      <c r="J35" s="7">
        <f>H35-I35</f>
        <v>79</v>
      </c>
    </row>
    <row r="36" spans="1:10" ht="15.75" thickBot="1" x14ac:dyDescent="0.3">
      <c r="A36" s="9">
        <v>43677</v>
      </c>
      <c r="B36" s="7">
        <f t="shared" si="3"/>
        <v>169</v>
      </c>
      <c r="C36" s="53">
        <f>[32]المستودعات!$R$9</f>
        <v>0</v>
      </c>
      <c r="D36" s="7">
        <f>B36-C36</f>
        <v>169</v>
      </c>
      <c r="E36" s="7">
        <f t="shared" si="4"/>
        <v>45</v>
      </c>
      <c r="F36" s="53">
        <f>[32]المستودعات!$S$9</f>
        <v>0</v>
      </c>
      <c r="G36" s="7">
        <f>E36-F36</f>
        <v>45</v>
      </c>
      <c r="H36" s="7">
        <f t="shared" si="5"/>
        <v>79</v>
      </c>
      <c r="I36" s="53">
        <f>[32]المستودعات!$T$9</f>
        <v>0</v>
      </c>
      <c r="J36" s="7">
        <f>H36-I36</f>
        <v>79</v>
      </c>
    </row>
    <row r="37" spans="1:10" ht="15.75" thickBot="1" x14ac:dyDescent="0.3">
      <c r="A37" s="82" t="s">
        <v>37</v>
      </c>
      <c r="B37" s="217">
        <f>B6-D36</f>
        <v>731</v>
      </c>
      <c r="C37" s="227"/>
      <c r="D37" s="228"/>
      <c r="E37" s="217">
        <f>E6-G36</f>
        <v>255</v>
      </c>
      <c r="F37" s="227"/>
      <c r="G37" s="228"/>
      <c r="H37" s="217">
        <f>H6-J36</f>
        <v>1921</v>
      </c>
      <c r="I37" s="227"/>
      <c r="J37" s="228"/>
    </row>
  </sheetData>
  <customSheetViews>
    <customSheetView guid="{D0ADDAEC-F94A-4D91-A87E-28950BD05354}" scale="85" state="hidden">
      <selection activeCell="C6" sqref="C6"/>
      <pageMargins left="0.7" right="0.7" top="0.75" bottom="0.75" header="0.3" footer="0.3"/>
    </customSheetView>
    <customSheetView guid="{7938EFD2-C39F-47F1-81C9-410DAE165DAF}" scale="85" state="hidden">
      <selection activeCell="C6" sqref="C6"/>
      <pageMargins left="0.7" right="0.7" top="0.75" bottom="0.75" header="0.3" footer="0.3"/>
    </customSheetView>
  </customSheetViews>
  <mergeCells count="8">
    <mergeCell ref="H4:J4"/>
    <mergeCell ref="H37:J37"/>
    <mergeCell ref="B3:J3"/>
    <mergeCell ref="A3:A5"/>
    <mergeCell ref="B4:D4"/>
    <mergeCell ref="B37:D37"/>
    <mergeCell ref="E4:G4"/>
    <mergeCell ref="E37:G3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7"/>
  <sheetViews>
    <sheetView rightToLeft="1" zoomScale="160" zoomScaleNormal="160" workbookViewId="0">
      <selection activeCell="C5" sqref="C5"/>
    </sheetView>
  </sheetViews>
  <sheetFormatPr defaultRowHeight="15" x14ac:dyDescent="0.25"/>
  <cols>
    <col min="1" max="1" width="9" style="69"/>
    <col min="7" max="7" width="16.42578125" bestFit="1" customWidth="1"/>
  </cols>
  <sheetData>
    <row r="1" spans="1:5" ht="19.5" thickBot="1" x14ac:dyDescent="0.3">
      <c r="A1" s="15" t="s">
        <v>17</v>
      </c>
      <c r="B1" s="15" t="s">
        <v>18</v>
      </c>
      <c r="C1" s="15" t="s">
        <v>13</v>
      </c>
      <c r="D1" s="15" t="s">
        <v>15</v>
      </c>
      <c r="E1" s="15" t="s">
        <v>39</v>
      </c>
    </row>
    <row r="2" spans="1:5" ht="19.5" thickBot="1" x14ac:dyDescent="0.3">
      <c r="A2" s="229" t="s">
        <v>7</v>
      </c>
      <c r="B2" s="44" t="s">
        <v>4</v>
      </c>
      <c r="C2" s="17">
        <f>'كوتة الاكسيل'!Q11</f>
        <v>900</v>
      </c>
      <c r="D2" s="17">
        <f>طاقة!D36</f>
        <v>169</v>
      </c>
      <c r="E2" s="101">
        <f>C2-D2</f>
        <v>731</v>
      </c>
    </row>
    <row r="3" spans="1:5" ht="19.5" thickBot="1" x14ac:dyDescent="0.3">
      <c r="A3" s="230"/>
      <c r="B3" s="44" t="s">
        <v>3</v>
      </c>
      <c r="C3" s="17">
        <f>'كوتة الاكسيل'!M11</f>
        <v>300</v>
      </c>
      <c r="D3" s="17">
        <f>طاقة!G36</f>
        <v>45</v>
      </c>
      <c r="E3" s="101">
        <f t="shared" ref="E3:E4" si="0">C3-D3</f>
        <v>255</v>
      </c>
    </row>
    <row r="4" spans="1:5" ht="19.5" thickBot="1" x14ac:dyDescent="0.3">
      <c r="A4" s="231"/>
      <c r="B4" s="44" t="s">
        <v>0</v>
      </c>
      <c r="C4" s="17">
        <f>'كوتة الاكسيل'!E11</f>
        <v>2000</v>
      </c>
      <c r="D4" s="17">
        <f>طاقة!J36</f>
        <v>79</v>
      </c>
      <c r="E4" s="101">
        <f t="shared" si="0"/>
        <v>1921</v>
      </c>
    </row>
    <row r="5" spans="1:5" x14ac:dyDescent="0.25">
      <c r="A5"/>
    </row>
    <row r="6" spans="1:5" x14ac:dyDescent="0.25">
      <c r="A6"/>
    </row>
    <row r="7" spans="1:5" x14ac:dyDescent="0.25">
      <c r="E7" s="81"/>
    </row>
  </sheetData>
  <customSheetViews>
    <customSheetView guid="{D0ADDAEC-F94A-4D91-A87E-28950BD05354}" scale="170" state="hidden">
      <selection activeCell="E2" sqref="E2"/>
      <pageMargins left="0.7" right="0.7" top="0.75" bottom="0.75" header="0.3" footer="0.3"/>
    </customSheetView>
    <customSheetView guid="{7938EFD2-C39F-47F1-81C9-410DAE165DAF}" scale="170" state="hidden">
      <selection activeCell="E2" sqref="E2"/>
      <pageMargins left="0.7" right="0.7" top="0.75" bottom="0.75" header="0.3" footer="0.3"/>
    </customSheetView>
  </customSheetViews>
  <mergeCells count="1">
    <mergeCell ref="A2:A4"/>
  </mergeCells>
  <conditionalFormatting sqref="D2:E2 E3:E4">
    <cfRule type="cellIs" dxfId="12" priority="5" operator="lessThan">
      <formula>0</formula>
    </cfRule>
  </conditionalFormatting>
  <conditionalFormatting sqref="D3">
    <cfRule type="cellIs" dxfId="11" priority="4" operator="lessThan">
      <formula>0</formula>
    </cfRule>
  </conditionalFormatting>
  <conditionalFormatting sqref="D4">
    <cfRule type="cellIs" dxfId="10" priority="3" operator="less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H34"/>
  <sheetViews>
    <sheetView rightToLeft="1" view="pageBreakPreview" topLeftCell="A7" zoomScaleNormal="100" zoomScaleSheetLayoutView="100" workbookViewId="0">
      <selection activeCell="P31" sqref="P31"/>
    </sheetView>
  </sheetViews>
  <sheetFormatPr defaultRowHeight="15" x14ac:dyDescent="0.25"/>
  <cols>
    <col min="6" max="6" width="3.5703125" customWidth="1"/>
    <col min="12" max="12" width="3.42578125" customWidth="1"/>
  </cols>
  <sheetData>
    <row r="1" spans="1:632" ht="15.75" x14ac:dyDescent="0.25">
      <c r="A1" s="256" t="s">
        <v>49</v>
      </c>
      <c r="B1" s="256"/>
      <c r="C1" s="256"/>
      <c r="D1" s="256"/>
      <c r="E1" s="256"/>
    </row>
    <row r="2" spans="1:632" ht="15.75" x14ac:dyDescent="0.25">
      <c r="A2" s="256" t="s">
        <v>50</v>
      </c>
      <c r="B2" s="256"/>
      <c r="C2" s="256"/>
      <c r="D2" s="256"/>
      <c r="E2" s="256"/>
    </row>
    <row r="3" spans="1:632" ht="15.75" x14ac:dyDescent="0.25">
      <c r="A3" s="256" t="s">
        <v>51</v>
      </c>
      <c r="B3" s="256"/>
      <c r="C3" s="256"/>
      <c r="D3" s="256"/>
      <c r="E3" s="256"/>
    </row>
    <row r="6" spans="1:632" ht="23.25" x14ac:dyDescent="0.35">
      <c r="A6" s="257" t="s">
        <v>62</v>
      </c>
      <c r="B6" s="257"/>
      <c r="C6" s="257"/>
      <c r="D6" s="257"/>
      <c r="E6" s="257"/>
      <c r="F6" s="257"/>
      <c r="G6" s="257"/>
      <c r="H6" s="257"/>
      <c r="I6" s="257"/>
      <c r="J6" s="257"/>
      <c r="K6" s="257"/>
      <c r="L6" s="257"/>
      <c r="M6" s="257"/>
      <c r="N6" s="257"/>
      <c r="O6" s="257"/>
      <c r="P6" s="257"/>
      <c r="Q6" s="257"/>
      <c r="R6" s="164"/>
    </row>
    <row r="7" spans="1:632" x14ac:dyDescent="0.25">
      <c r="D7" s="86"/>
      <c r="E7" s="86"/>
      <c r="F7" s="108"/>
      <c r="G7" s="86"/>
      <c r="H7" s="86"/>
      <c r="I7" s="86"/>
      <c r="J7" s="86"/>
      <c r="K7" s="86"/>
      <c r="L7" s="108"/>
      <c r="M7" s="86"/>
      <c r="P7" s="233" t="s">
        <v>61</v>
      </c>
      <c r="Q7" s="233"/>
    </row>
    <row r="8" spans="1:632" ht="16.5" thickBot="1" x14ac:dyDescent="0.3">
      <c r="A8" s="255" t="s">
        <v>22</v>
      </c>
      <c r="B8" s="255"/>
      <c r="C8" s="255"/>
      <c r="D8" s="255"/>
      <c r="E8" s="255"/>
      <c r="F8" s="54"/>
      <c r="G8" s="255" t="s">
        <v>23</v>
      </c>
      <c r="H8" s="255"/>
      <c r="I8" s="255"/>
      <c r="J8" s="255"/>
      <c r="K8" s="255"/>
      <c r="L8" s="54"/>
      <c r="M8" s="255" t="s">
        <v>38</v>
      </c>
      <c r="N8" s="255"/>
      <c r="O8" s="255"/>
      <c r="P8" s="255"/>
      <c r="Q8" s="255"/>
    </row>
    <row r="9" spans="1:632" ht="15.75" thickBot="1" x14ac:dyDescent="0.3">
      <c r="A9" s="126" t="str">
        <f>التعاون.ملخص!A1</f>
        <v>المستودع</v>
      </c>
      <c r="B9" s="126" t="str">
        <f>التعاون.ملخص!B1</f>
        <v>المنتج</v>
      </c>
      <c r="C9" s="126" t="str">
        <f>التعاون.ملخص!C1</f>
        <v>المخصص</v>
      </c>
      <c r="D9" s="126" t="str">
        <f>التعاون.ملخص!D1</f>
        <v>المتبقي</v>
      </c>
      <c r="E9" s="126" t="s">
        <v>39</v>
      </c>
      <c r="F9" s="108"/>
      <c r="G9" s="126" t="s">
        <v>48</v>
      </c>
      <c r="H9" s="126" t="str">
        <f>موبيل.ملخص!B1</f>
        <v>المنتج</v>
      </c>
      <c r="I9" s="126" t="str">
        <f>موبيل.ملخص!C1</f>
        <v>المخصص</v>
      </c>
      <c r="J9" s="126" t="str">
        <f>موبيل.ملخص!D1</f>
        <v>المتبقي</v>
      </c>
      <c r="K9" s="126" t="s">
        <v>39</v>
      </c>
      <c r="L9" s="108"/>
      <c r="M9" s="126" t="str">
        <f>مصرملخص!A1</f>
        <v>المستودع</v>
      </c>
      <c r="N9" s="126" t="str">
        <f>مصرملخص!B1</f>
        <v>المنتج</v>
      </c>
      <c r="O9" s="126" t="str">
        <f>مصرملخص!C1</f>
        <v>المخصص</v>
      </c>
      <c r="P9" s="126" t="str">
        <f>مصرملخص!D1</f>
        <v>المتبقي</v>
      </c>
      <c r="Q9" s="126" t="s">
        <v>39</v>
      </c>
      <c r="XH9" t="s">
        <v>48</v>
      </c>
    </row>
    <row r="10" spans="1:632" ht="15.75" thickBot="1" x14ac:dyDescent="0.3">
      <c r="A10" s="253" t="str">
        <f>التعاون.ملخص!A2</f>
        <v>الهايكستب</v>
      </c>
      <c r="B10" s="83" t="str">
        <f>التعاون.ملخص!B2</f>
        <v>بنزين 80</v>
      </c>
      <c r="C10" s="129">
        <f>التعاون.ملخص!C2</f>
        <v>1800</v>
      </c>
      <c r="D10" s="115">
        <f>التعاون.ملخص!D2</f>
        <v>134</v>
      </c>
      <c r="E10" s="129">
        <f>C10-D10</f>
        <v>1666</v>
      </c>
      <c r="G10" s="253" t="str">
        <f>موبيل.ملخص!A2</f>
        <v>مسطرد</v>
      </c>
      <c r="H10" s="83" t="str">
        <f>موبيل.ملخص!B2</f>
        <v>سولار</v>
      </c>
      <c r="I10" s="129" t="e">
        <f>موبيل.ملخص!C2</f>
        <v>#REF!</v>
      </c>
      <c r="J10" s="109" t="e">
        <f>موبيل.ملخص!D2</f>
        <v>#REF!</v>
      </c>
      <c r="K10" s="129" t="e">
        <f>I10-J10</f>
        <v>#REF!</v>
      </c>
      <c r="M10" s="252" t="str">
        <f>مصرملخص!A8</f>
        <v>طنطا</v>
      </c>
      <c r="N10" s="133" t="str">
        <f>مصرملخص!B8</f>
        <v>سولار</v>
      </c>
      <c r="O10" s="133">
        <f>مصرملخص!C8</f>
        <v>0</v>
      </c>
      <c r="P10" s="115">
        <f>مصرملخص!D8</f>
        <v>0</v>
      </c>
      <c r="Q10" s="129">
        <f t="shared" ref="Q10:Q11" si="0">O10-P10</f>
        <v>0</v>
      </c>
    </row>
    <row r="11" spans="1:632" ht="15.75" thickBot="1" x14ac:dyDescent="0.3">
      <c r="A11" s="253"/>
      <c r="B11" s="83" t="str">
        <f>التعاون.ملخص!B3</f>
        <v>بنزين 92</v>
      </c>
      <c r="C11" s="129">
        <f>التعاون.ملخص!C3</f>
        <v>5000</v>
      </c>
      <c r="D11" s="109">
        <f>التعاون.ملخص!D3</f>
        <v>1311</v>
      </c>
      <c r="E11" s="129">
        <f t="shared" ref="E11:E19" si="1">C11-D11</f>
        <v>3689</v>
      </c>
      <c r="G11" s="253"/>
      <c r="H11" s="83" t="str">
        <f>موبيل.ملخص!B3</f>
        <v>بنزين 92</v>
      </c>
      <c r="I11" s="129" t="e">
        <f>موبيل.ملخص!C3</f>
        <v>#REF!</v>
      </c>
      <c r="J11" s="109" t="e">
        <f>موبيل.ملخص!D3</f>
        <v>#REF!</v>
      </c>
      <c r="K11" s="129" t="e">
        <f t="shared" ref="K11:K17" si="2">I11-J11</f>
        <v>#REF!</v>
      </c>
      <c r="M11" s="253"/>
      <c r="N11" s="83" t="str">
        <f>مصرملخص!B9</f>
        <v>بنزين 92</v>
      </c>
      <c r="O11" s="83">
        <f>مصرملخص!C9</f>
        <v>0</v>
      </c>
      <c r="P11" s="109">
        <f>مصرملخص!D9</f>
        <v>0</v>
      </c>
      <c r="Q11" s="107">
        <f t="shared" si="0"/>
        <v>0</v>
      </c>
    </row>
    <row r="12" spans="1:632" ht="15.75" thickBot="1" x14ac:dyDescent="0.3">
      <c r="A12" s="254"/>
      <c r="B12" s="88" t="str">
        <f>التعاون.ملخص!B4</f>
        <v>بنزين 95</v>
      </c>
      <c r="C12" s="160">
        <f>التعاون.ملخص!C4</f>
        <v>1400</v>
      </c>
      <c r="D12" s="137">
        <f>التعاون.ملخص!D4</f>
        <v>380</v>
      </c>
      <c r="E12" s="129">
        <f>C12-D12</f>
        <v>1020</v>
      </c>
      <c r="G12" s="260"/>
      <c r="H12" s="92" t="str">
        <f>موبيل.ملخص!B4</f>
        <v>بنزين 95</v>
      </c>
      <c r="I12" s="152" t="e">
        <f>موبيل.ملخص!C4</f>
        <v>#REF!</v>
      </c>
      <c r="J12" s="114" t="e">
        <f>موبيل.ملخص!D4</f>
        <v>#REF!</v>
      </c>
      <c r="K12" s="152" t="e">
        <f t="shared" si="2"/>
        <v>#REF!</v>
      </c>
    </row>
    <row r="13" spans="1:632" ht="17.25" thickTop="1" thickBot="1" x14ac:dyDescent="0.3">
      <c r="A13" s="127" t="str">
        <f>التعاون.ملخص!A5</f>
        <v>مسطرد</v>
      </c>
      <c r="B13" s="89" t="str">
        <f>التعاون.ملخص!B5</f>
        <v>سولار</v>
      </c>
      <c r="C13" s="173">
        <f>التعاون.ملخص!C5</f>
        <v>2500</v>
      </c>
      <c r="D13" s="111">
        <f>التعاون.ملخص!D5</f>
        <v>1</v>
      </c>
      <c r="E13" s="173">
        <f t="shared" si="1"/>
        <v>2499</v>
      </c>
      <c r="G13" s="261" t="str">
        <f>موبيل.ملخص!A5</f>
        <v>السويس</v>
      </c>
      <c r="H13" s="91" t="str">
        <f>موبيل.ملخص!B5</f>
        <v>سولار</v>
      </c>
      <c r="I13" s="172" t="e">
        <f>موبيل.ملخص!C5</f>
        <v>#REF!</v>
      </c>
      <c r="J13" s="138" t="e">
        <f>موبيل.ملخص!D5</f>
        <v>#REF!</v>
      </c>
      <c r="K13" s="129" t="e">
        <f t="shared" si="2"/>
        <v>#REF!</v>
      </c>
      <c r="M13" s="255" t="s">
        <v>45</v>
      </c>
      <c r="N13" s="255"/>
      <c r="O13" s="255"/>
      <c r="P13" s="255"/>
      <c r="Q13" s="255"/>
    </row>
    <row r="14" spans="1:632" ht="16.5" thickTop="1" thickBot="1" x14ac:dyDescent="0.3">
      <c r="A14" s="128" t="str">
        <f>التعاون.ملخص!A6</f>
        <v>السويس</v>
      </c>
      <c r="B14" s="90" t="str">
        <f>التعاون.ملخص!B6</f>
        <v>سولار</v>
      </c>
      <c r="C14" s="129">
        <f>التعاون.ملخص!C6</f>
        <v>0</v>
      </c>
      <c r="D14" s="111">
        <f>التعاون.ملخص!D6</f>
        <v>0</v>
      </c>
      <c r="E14" s="173">
        <f t="shared" si="1"/>
        <v>0</v>
      </c>
      <c r="G14" s="262"/>
      <c r="H14" s="135" t="str">
        <f>موبيل.ملخص!B6</f>
        <v>بنزين 92</v>
      </c>
      <c r="I14" s="129" t="e">
        <f>موبيل.ملخص!C6</f>
        <v>#REF!</v>
      </c>
      <c r="J14" s="109" t="e">
        <f>موبيل.ملخص!D6</f>
        <v>#REF!</v>
      </c>
      <c r="K14" s="129" t="e">
        <f t="shared" si="2"/>
        <v>#REF!</v>
      </c>
      <c r="M14" s="126" t="s">
        <v>17</v>
      </c>
      <c r="N14" s="126" t="s">
        <v>18</v>
      </c>
      <c r="O14" s="126" t="s">
        <v>13</v>
      </c>
      <c r="P14" s="126" t="s">
        <v>15</v>
      </c>
      <c r="Q14" s="126" t="s">
        <v>39</v>
      </c>
    </row>
    <row r="15" spans="1:632" ht="16.5" thickTop="1" thickBot="1" x14ac:dyDescent="0.3">
      <c r="A15" s="261" t="str">
        <f>التعاون.ملخص!A7</f>
        <v>الماكس</v>
      </c>
      <c r="B15" s="91" t="str">
        <f>'التعاون ملخص'!B7</f>
        <v>سولار</v>
      </c>
      <c r="C15" s="173">
        <f>'التعاون ملخص'!C7</f>
        <v>200</v>
      </c>
      <c r="D15" s="112">
        <f>'التعاون ملخص'!D7</f>
        <v>81</v>
      </c>
      <c r="E15" s="173">
        <f t="shared" si="1"/>
        <v>119</v>
      </c>
      <c r="G15" s="263"/>
      <c r="H15" s="88" t="str">
        <f>موبيل.ملخص!B7</f>
        <v>بنزين 95</v>
      </c>
      <c r="I15" s="152" t="e">
        <f>موبيل.ملخص!C7</f>
        <v>#REF!</v>
      </c>
      <c r="J15" s="110" t="e">
        <f>موبيل.ملخص!D7</f>
        <v>#REF!</v>
      </c>
      <c r="K15" s="152" t="e">
        <f t="shared" si="2"/>
        <v>#REF!</v>
      </c>
      <c r="M15" s="260" t="str">
        <f>'ملخص طاقة'!A2</f>
        <v>السويس</v>
      </c>
      <c r="N15" s="146" t="str">
        <f>'ملخص طاقة'!B2</f>
        <v>بنزين 92</v>
      </c>
      <c r="O15" s="129">
        <f>'ملخص طاقة'!C2</f>
        <v>900</v>
      </c>
      <c r="P15" s="109">
        <f>'ملخص طاقة'!D2</f>
        <v>169</v>
      </c>
      <c r="Q15" s="129">
        <f>O15-P15</f>
        <v>731</v>
      </c>
    </row>
    <row r="16" spans="1:632" ht="16.5" thickTop="1" thickBot="1" x14ac:dyDescent="0.3">
      <c r="A16" s="262"/>
      <c r="B16" s="89" t="str">
        <f>'التعاون ملخص'!B8</f>
        <v>بنزين 80</v>
      </c>
      <c r="C16" s="129">
        <f>'التعاون ملخص'!C8</f>
        <v>100</v>
      </c>
      <c r="D16" s="147">
        <f>'التعاون ملخص'!D8</f>
        <v>32</v>
      </c>
      <c r="E16" s="129">
        <f t="shared" si="1"/>
        <v>68</v>
      </c>
      <c r="G16" s="261" t="str">
        <f>موبيل.ملخص!A8</f>
        <v>الماكس</v>
      </c>
      <c r="H16" s="87" t="str">
        <f>موبيل.ملخص!B8</f>
        <v>سولار</v>
      </c>
      <c r="I16" s="172" t="e">
        <f>موبيل.ملخص!C8</f>
        <v>#REF!</v>
      </c>
      <c r="J16" s="113" t="e">
        <f>موبيل.ملخص!D8</f>
        <v>#REF!</v>
      </c>
      <c r="K16" s="129" t="e">
        <f t="shared" si="2"/>
        <v>#REF!</v>
      </c>
      <c r="M16" s="262"/>
      <c r="N16" s="146" t="str">
        <f>'ملخص طاقة'!B3</f>
        <v>بنزين 95</v>
      </c>
      <c r="O16" s="146">
        <f>'ملخص طاقة'!C3</f>
        <v>300</v>
      </c>
      <c r="P16" s="109">
        <f>'ملخص طاقة'!D3</f>
        <v>45</v>
      </c>
      <c r="Q16" s="129">
        <f t="shared" ref="Q16:Q17" si="3">O16-P16</f>
        <v>255</v>
      </c>
    </row>
    <row r="17" spans="1:17" ht="15.75" thickBot="1" x14ac:dyDescent="0.3">
      <c r="A17" s="263"/>
      <c r="B17" s="88" t="str">
        <f>'التعاون ملخص'!B9</f>
        <v>بنزين 92</v>
      </c>
      <c r="C17" s="129">
        <f>'التعاون ملخص'!C9</f>
        <v>300</v>
      </c>
      <c r="D17" s="110">
        <f>'التعاون ملخص'!D9</f>
        <v>79</v>
      </c>
      <c r="E17" s="129">
        <f t="shared" si="1"/>
        <v>221</v>
      </c>
      <c r="G17" s="262"/>
      <c r="H17" s="83" t="str">
        <f>موبيل.ملخص!B9</f>
        <v>بنزين 92</v>
      </c>
      <c r="I17" s="129" t="e">
        <f>موبيل.ملخص!C9</f>
        <v>#REF!</v>
      </c>
      <c r="J17" s="109" t="e">
        <f>موبيل.ملخص!D9</f>
        <v>#REF!</v>
      </c>
      <c r="K17" s="129" t="e">
        <f t="shared" si="2"/>
        <v>#REF!</v>
      </c>
      <c r="M17" s="252"/>
      <c r="N17" s="146" t="str">
        <f>'ملخص طاقة'!B4</f>
        <v>سولار</v>
      </c>
      <c r="O17" s="146">
        <f>'ملخص طاقة'!C4</f>
        <v>2000</v>
      </c>
      <c r="P17" s="109">
        <f>'ملخص طاقة'!D4</f>
        <v>79</v>
      </c>
      <c r="Q17" s="129">
        <f t="shared" si="3"/>
        <v>1921</v>
      </c>
    </row>
    <row r="18" spans="1:17" ht="16.5" thickTop="1" thickBot="1" x14ac:dyDescent="0.3">
      <c r="A18" s="261" t="str">
        <f>التعاون.ملخص!A10</f>
        <v>طنطا</v>
      </c>
      <c r="B18" s="87" t="str">
        <f>التعاون.ملخص!B10</f>
        <v>سولار</v>
      </c>
      <c r="C18" s="173">
        <f>التعاون.ملخص!C10</f>
        <v>0</v>
      </c>
      <c r="D18" s="131">
        <f>التعاون.ملخص!D10</f>
        <v>0</v>
      </c>
      <c r="E18" s="173">
        <f t="shared" si="1"/>
        <v>0</v>
      </c>
      <c r="F18" s="108"/>
      <c r="G18" s="252"/>
      <c r="H18" s="83" t="str">
        <f>موبيل.ملخص!B10</f>
        <v>بنزين 95</v>
      </c>
      <c r="I18" s="129" t="e">
        <f>موبيل.ملخص!C10</f>
        <v>#REF!</v>
      </c>
      <c r="J18" s="109" t="e">
        <f>موبيل.ملخص!D10</f>
        <v>#REF!</v>
      </c>
      <c r="K18" s="129" t="e">
        <f>I18-J18</f>
        <v>#REF!</v>
      </c>
      <c r="L18" s="108"/>
    </row>
    <row r="19" spans="1:17" ht="15.75" thickBot="1" x14ac:dyDescent="0.3">
      <c r="A19" s="252"/>
      <c r="B19" s="87" t="str">
        <f>التعاون.ملخص!B11</f>
        <v>بنزين 92</v>
      </c>
      <c r="C19" s="129">
        <f>التعاون.ملخص!C11</f>
        <v>0</v>
      </c>
      <c r="D19" s="131" t="e">
        <f>التعاون.ملخص!D11</f>
        <v>#VALUE!</v>
      </c>
      <c r="E19" s="129" t="e">
        <f t="shared" si="1"/>
        <v>#VALUE!</v>
      </c>
      <c r="G19" s="86"/>
      <c r="H19" s="86"/>
      <c r="I19" s="86"/>
      <c r="J19" s="86"/>
      <c r="K19" s="86"/>
      <c r="L19" s="108"/>
    </row>
    <row r="21" spans="1:17" ht="18.75" x14ac:dyDescent="0.3">
      <c r="A21" s="232" t="s">
        <v>52</v>
      </c>
      <c r="B21" s="232"/>
      <c r="C21" s="232"/>
      <c r="D21" s="232"/>
      <c r="E21" s="232"/>
      <c r="G21" s="232" t="s">
        <v>53</v>
      </c>
      <c r="H21" s="232"/>
      <c r="I21" s="232"/>
      <c r="J21" s="232"/>
      <c r="K21" s="232"/>
      <c r="M21" s="232" t="s">
        <v>54</v>
      </c>
      <c r="N21" s="232"/>
      <c r="O21" s="232"/>
      <c r="P21" s="232"/>
      <c r="Q21" s="232"/>
    </row>
    <row r="22" spans="1:17" ht="15.75" x14ac:dyDescent="0.25">
      <c r="A22" s="165" t="s">
        <v>18</v>
      </c>
      <c r="B22" s="168" t="s">
        <v>2</v>
      </c>
      <c r="C22" s="165" t="s">
        <v>4</v>
      </c>
      <c r="D22" s="165" t="s">
        <v>3</v>
      </c>
      <c r="E22" s="165" t="s">
        <v>0</v>
      </c>
      <c r="F22" s="166"/>
      <c r="G22" s="165" t="s">
        <v>18</v>
      </c>
      <c r="H22" s="165" t="s">
        <v>2</v>
      </c>
      <c r="I22" s="165" t="s">
        <v>4</v>
      </c>
      <c r="J22" s="165" t="s">
        <v>3</v>
      </c>
      <c r="K22" s="165" t="s">
        <v>0</v>
      </c>
      <c r="L22" s="166"/>
      <c r="M22" s="165" t="s">
        <v>18</v>
      </c>
      <c r="N22" s="165" t="s">
        <v>2</v>
      </c>
      <c r="O22" s="165" t="s">
        <v>4</v>
      </c>
      <c r="P22" s="165" t="s">
        <v>3</v>
      </c>
      <c r="Q22" s="165" t="s">
        <v>0</v>
      </c>
    </row>
    <row r="23" spans="1:17" ht="15.75" x14ac:dyDescent="0.25">
      <c r="A23" s="167" t="s">
        <v>39</v>
      </c>
      <c r="B23" s="170">
        <f>E10+E16</f>
        <v>1734</v>
      </c>
      <c r="C23" s="170" t="e">
        <f>E11+E17+E19</f>
        <v>#VALUE!</v>
      </c>
      <c r="D23" s="170">
        <f>E12</f>
        <v>1020</v>
      </c>
      <c r="E23" s="170">
        <f>E13+E14+E15+E18</f>
        <v>2618</v>
      </c>
      <c r="F23" s="166"/>
      <c r="G23" s="165" t="s">
        <v>39</v>
      </c>
      <c r="H23" s="165"/>
      <c r="I23" s="170" t="e">
        <f>K11+K14+K17</f>
        <v>#REF!</v>
      </c>
      <c r="J23" s="170" t="e">
        <f>K12+K15+K18</f>
        <v>#REF!</v>
      </c>
      <c r="K23" s="170" t="e">
        <f>K10+K13+K16</f>
        <v>#REF!</v>
      </c>
      <c r="L23" s="166"/>
      <c r="M23" s="165" t="s">
        <v>39</v>
      </c>
      <c r="N23" s="165"/>
      <c r="O23" s="169">
        <f>Q11</f>
        <v>0</v>
      </c>
      <c r="P23" s="165"/>
      <c r="Q23" s="170">
        <f>Q10</f>
        <v>0</v>
      </c>
    </row>
    <row r="24" spans="1:17" ht="18" customHeight="1" x14ac:dyDescent="0.25"/>
    <row r="25" spans="1:17" ht="18" customHeight="1" x14ac:dyDescent="0.3">
      <c r="M25" s="232" t="s">
        <v>60</v>
      </c>
      <c r="N25" s="232"/>
      <c r="O25" s="232"/>
      <c r="P25" s="232"/>
      <c r="Q25" s="232"/>
    </row>
    <row r="26" spans="1:17" ht="15" customHeight="1" x14ac:dyDescent="0.25">
      <c r="M26" s="165" t="s">
        <v>18</v>
      </c>
      <c r="N26" s="165" t="s">
        <v>2</v>
      </c>
      <c r="O26" s="165" t="s">
        <v>4</v>
      </c>
      <c r="P26" s="165" t="s">
        <v>3</v>
      </c>
      <c r="Q26" s="165" t="s">
        <v>0</v>
      </c>
    </row>
    <row r="27" spans="1:17" ht="15.75" customHeight="1" x14ac:dyDescent="0.3">
      <c r="A27" s="264" t="s">
        <v>42</v>
      </c>
      <c r="B27" s="264"/>
      <c r="C27" s="264"/>
      <c r="D27" s="264"/>
      <c r="E27" s="264"/>
      <c r="L27" s="171"/>
      <c r="M27" s="165" t="s">
        <v>39</v>
      </c>
      <c r="N27" s="165"/>
      <c r="O27" s="170">
        <f>Q15</f>
        <v>731</v>
      </c>
      <c r="P27" s="170">
        <f>Q16</f>
        <v>255</v>
      </c>
      <c r="Q27" s="170">
        <f>Q17</f>
        <v>1921</v>
      </c>
    </row>
    <row r="28" spans="1:17" ht="15.75" customHeight="1" thickBot="1" x14ac:dyDescent="0.35">
      <c r="A28" s="266"/>
      <c r="B28" s="266"/>
      <c r="C28" s="266"/>
      <c r="D28" s="265" t="s">
        <v>43</v>
      </c>
      <c r="E28" s="265"/>
      <c r="G28" s="251" t="s">
        <v>55</v>
      </c>
      <c r="H28" s="251"/>
      <c r="I28" s="251"/>
      <c r="J28" s="251"/>
      <c r="K28" s="251"/>
      <c r="L28" s="174"/>
      <c r="M28" s="174"/>
    </row>
    <row r="29" spans="1:17" ht="15.75" customHeight="1" thickBot="1" x14ac:dyDescent="0.3">
      <c r="A29" s="258" t="s">
        <v>18</v>
      </c>
      <c r="B29" s="259"/>
      <c r="C29" s="126" t="s">
        <v>13</v>
      </c>
      <c r="D29" s="126" t="s">
        <v>40</v>
      </c>
      <c r="E29" s="126" t="s">
        <v>39</v>
      </c>
      <c r="G29" s="237" t="s">
        <v>56</v>
      </c>
      <c r="H29" s="238"/>
      <c r="I29" s="245">
        <v>5</v>
      </c>
      <c r="J29" s="246"/>
      <c r="K29" s="247"/>
      <c r="L29" s="176"/>
      <c r="M29" s="174"/>
      <c r="P29" s="81"/>
    </row>
    <row r="30" spans="1:17" ht="15.75" customHeight="1" thickBot="1" x14ac:dyDescent="0.3">
      <c r="A30" s="258" t="s">
        <v>0</v>
      </c>
      <c r="B30" s="259"/>
      <c r="C30" s="129" t="e">
        <f>C13+C14+C15+C18+I10+I13+I16+O10+O17</f>
        <v>#REF!</v>
      </c>
      <c r="D30" s="136" t="e">
        <f>D13+D14+D15+D18+J10+J13+J16+P10+P17</f>
        <v>#REF!</v>
      </c>
      <c r="E30" s="129" t="e">
        <f>C30-D30</f>
        <v>#REF!</v>
      </c>
      <c r="G30" s="239"/>
      <c r="H30" s="240"/>
      <c r="I30" s="248"/>
      <c r="J30" s="249"/>
      <c r="K30" s="250"/>
      <c r="L30" s="176"/>
      <c r="M30" s="174"/>
      <c r="P30" s="81"/>
    </row>
    <row r="31" spans="1:17" ht="15.75" customHeight="1" thickBot="1" x14ac:dyDescent="0.3">
      <c r="A31" s="258">
        <v>92</v>
      </c>
      <c r="B31" s="259"/>
      <c r="C31" s="129" t="e">
        <f>C11+C17+C19+I11+I14+I17+O11+O15</f>
        <v>#REF!</v>
      </c>
      <c r="D31" s="136" t="e">
        <f>D11+D17+D19+J11+J14+J17+P11+P15</f>
        <v>#VALUE!</v>
      </c>
      <c r="E31" s="129" t="e">
        <f t="shared" ref="E31:E33" si="4">C31-D31</f>
        <v>#REF!</v>
      </c>
      <c r="G31" s="237" t="s">
        <v>57</v>
      </c>
      <c r="H31" s="238"/>
      <c r="I31" s="245" t="e">
        <f>E34/51</f>
        <v>#REF!</v>
      </c>
      <c r="J31" s="246" t="e">
        <f>E34/51</f>
        <v>#REF!</v>
      </c>
      <c r="K31" s="247"/>
      <c r="L31" s="176"/>
      <c r="M31" s="174"/>
      <c r="P31" s="81"/>
    </row>
    <row r="32" spans="1:17" ht="16.5" customHeight="1" thickBot="1" x14ac:dyDescent="0.3">
      <c r="A32" s="258">
        <v>95</v>
      </c>
      <c r="B32" s="259"/>
      <c r="C32" s="129" t="e">
        <f>C12+I12+I15+I18+O16</f>
        <v>#REF!</v>
      </c>
      <c r="D32" s="136" t="e">
        <f>D12+J12+J15+J18+P16</f>
        <v>#REF!</v>
      </c>
      <c r="E32" s="129" t="e">
        <f t="shared" si="4"/>
        <v>#REF!</v>
      </c>
      <c r="G32" s="239"/>
      <c r="H32" s="240"/>
      <c r="I32" s="248"/>
      <c r="J32" s="249"/>
      <c r="K32" s="250"/>
      <c r="L32" s="177"/>
      <c r="M32" s="175"/>
    </row>
    <row r="33" spans="1:13" ht="15" customHeight="1" thickBot="1" x14ac:dyDescent="0.3">
      <c r="A33" s="258">
        <v>80</v>
      </c>
      <c r="B33" s="259"/>
      <c r="C33" s="129">
        <f>C10+C16</f>
        <v>1900</v>
      </c>
      <c r="D33" s="136">
        <f>D10+D16</f>
        <v>166</v>
      </c>
      <c r="E33" s="129">
        <f t="shared" si="4"/>
        <v>1734</v>
      </c>
      <c r="G33" s="241" t="s">
        <v>58</v>
      </c>
      <c r="H33" s="242"/>
      <c r="I33" s="245" t="e">
        <f>I31/I29/30</f>
        <v>#REF!</v>
      </c>
      <c r="J33" s="246"/>
      <c r="K33" s="247"/>
      <c r="L33" s="177"/>
      <c r="M33" s="175"/>
    </row>
    <row r="34" spans="1:13" ht="16.5" thickBot="1" x14ac:dyDescent="0.3">
      <c r="A34" s="234" t="s">
        <v>59</v>
      </c>
      <c r="B34" s="235"/>
      <c r="C34" s="235"/>
      <c r="D34" s="236"/>
      <c r="E34" s="178" t="e">
        <f>SUM(E30:E33)</f>
        <v>#REF!</v>
      </c>
      <c r="G34" s="243"/>
      <c r="H34" s="244"/>
      <c r="I34" s="248"/>
      <c r="J34" s="249"/>
      <c r="K34" s="250"/>
    </row>
  </sheetData>
  <customSheetViews>
    <customSheetView guid="{D0ADDAEC-F94A-4D91-A87E-28950BD05354}" scale="160">
      <selection activeCell="D5" sqref="D5:D13"/>
      <pageMargins left="0.7" right="0.7" top="0.75" bottom="0.75" header="0.3" footer="0.3"/>
      <printOptions horizontalCentered="1"/>
      <pageSetup paperSize="9" scale="79" orientation="landscape" r:id="rId1"/>
    </customSheetView>
    <customSheetView guid="{7938EFD2-C39F-47F1-81C9-410DAE165DAF}" scale="115" topLeftCell="B1">
      <selection activeCell="H8" sqref="H8:H10"/>
      <pageMargins left="0.7" right="0.7" top="0.75" bottom="0.75" header="0.3" footer="0.3"/>
      <printOptions horizontalCentered="1"/>
      <pageSetup paperSize="9" scale="79" orientation="landscape" r:id="rId2"/>
    </customSheetView>
  </customSheetViews>
  <mergeCells count="37">
    <mergeCell ref="A18:A19"/>
    <mergeCell ref="A15:A17"/>
    <mergeCell ref="M15:M17"/>
    <mergeCell ref="A21:E21"/>
    <mergeCell ref="M21:Q21"/>
    <mergeCell ref="A1:E1"/>
    <mergeCell ref="A2:E2"/>
    <mergeCell ref="A3:E3"/>
    <mergeCell ref="A6:Q6"/>
    <mergeCell ref="A33:B33"/>
    <mergeCell ref="G10:G12"/>
    <mergeCell ref="G13:G15"/>
    <mergeCell ref="G16:G18"/>
    <mergeCell ref="A27:E27"/>
    <mergeCell ref="A30:B30"/>
    <mergeCell ref="A31:B31"/>
    <mergeCell ref="A32:B32"/>
    <mergeCell ref="A29:B29"/>
    <mergeCell ref="D28:E28"/>
    <mergeCell ref="A28:C28"/>
    <mergeCell ref="G8:K8"/>
    <mergeCell ref="M25:Q25"/>
    <mergeCell ref="P7:Q7"/>
    <mergeCell ref="A34:D34"/>
    <mergeCell ref="G29:H30"/>
    <mergeCell ref="G31:H32"/>
    <mergeCell ref="G33:H34"/>
    <mergeCell ref="I29:K30"/>
    <mergeCell ref="I31:K32"/>
    <mergeCell ref="I33:K34"/>
    <mergeCell ref="G28:K28"/>
    <mergeCell ref="G21:K21"/>
    <mergeCell ref="M10:M11"/>
    <mergeCell ref="A10:A12"/>
    <mergeCell ref="A8:E8"/>
    <mergeCell ref="M8:Q8"/>
    <mergeCell ref="M13:Q13"/>
  </mergeCells>
  <conditionalFormatting sqref="J10:J18 P10:P11 D10:D19">
    <cfRule type="cellIs" dxfId="9" priority="26" operator="between">
      <formula>17</formula>
      <formula>50</formula>
    </cfRule>
    <cfRule type="cellIs" dxfId="8" priority="35" operator="lessThan">
      <formula>17</formula>
    </cfRule>
  </conditionalFormatting>
  <conditionalFormatting sqref="P15:P17">
    <cfRule type="cellIs" dxfId="7" priority="11" operator="between">
      <formula>17</formula>
      <formula>50</formula>
    </cfRule>
    <cfRule type="cellIs" dxfId="6" priority="12" operator="lessThan">
      <formula>17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3"/>
  <colBreaks count="1" manualBreakCount="1">
    <brk id="17" max="1048575" man="1"/>
  </colBreaks>
  <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H27"/>
  <sheetViews>
    <sheetView rightToLeft="1" tabSelected="1" zoomScale="110" zoomScaleNormal="110" zoomScaleSheetLayoutView="77" workbookViewId="0">
      <selection activeCell="J7" sqref="J7"/>
    </sheetView>
  </sheetViews>
  <sheetFormatPr defaultRowHeight="15" x14ac:dyDescent="0.25"/>
  <cols>
    <col min="2" max="4" width="9.140625" bestFit="1" customWidth="1"/>
    <col min="5" max="5" width="9.5703125" bestFit="1" customWidth="1"/>
    <col min="6" max="6" width="3.5703125" customWidth="1"/>
    <col min="9" max="10" width="9.140625" bestFit="1" customWidth="1"/>
    <col min="11" max="11" width="11.42578125" customWidth="1"/>
    <col min="12" max="12" width="3.42578125" customWidth="1"/>
    <col min="15" max="16" width="9.140625" bestFit="1" customWidth="1"/>
    <col min="17" max="17" width="12.7109375" customWidth="1"/>
  </cols>
  <sheetData>
    <row r="1" spans="1:632" x14ac:dyDescent="0.25">
      <c r="E1" s="162"/>
      <c r="F1" s="162"/>
      <c r="G1" s="268" t="s">
        <v>66</v>
      </c>
      <c r="H1" s="268"/>
      <c r="I1" s="268"/>
      <c r="J1" s="268"/>
      <c r="K1" s="268"/>
      <c r="L1" s="162"/>
      <c r="M1" s="162"/>
    </row>
    <row r="2" spans="1:632" x14ac:dyDescent="0.25">
      <c r="D2" s="162"/>
      <c r="E2" s="162"/>
      <c r="F2" s="162"/>
      <c r="G2" s="268"/>
      <c r="H2" s="268"/>
      <c r="I2" s="268"/>
      <c r="J2" s="268"/>
      <c r="K2" s="268"/>
      <c r="L2" s="162"/>
      <c r="M2" s="162"/>
    </row>
    <row r="3" spans="1:632" ht="15.75" thickBot="1" x14ac:dyDescent="0.3">
      <c r="A3" s="267" t="s">
        <v>22</v>
      </c>
      <c r="B3" s="267"/>
      <c r="C3" s="267"/>
      <c r="D3" s="267"/>
      <c r="E3" s="267"/>
      <c r="F3" s="54"/>
      <c r="G3" s="267" t="s">
        <v>44</v>
      </c>
      <c r="H3" s="267"/>
      <c r="I3" s="267"/>
      <c r="J3" s="267"/>
      <c r="K3" s="267"/>
      <c r="L3" s="54"/>
      <c r="M3" s="267" t="s">
        <v>45</v>
      </c>
      <c r="N3" s="267"/>
      <c r="O3" s="267"/>
      <c r="P3" s="267"/>
      <c r="Q3" s="267"/>
    </row>
    <row r="4" spans="1:632" ht="15.75" thickBot="1" x14ac:dyDescent="0.3">
      <c r="A4" s="126" t="str">
        <f>التعاون.ملخص!A1</f>
        <v>المستودع</v>
      </c>
      <c r="B4" s="126" t="str">
        <f>التعاون.ملخص!B1</f>
        <v>المنتج</v>
      </c>
      <c r="C4" s="126" t="str">
        <f>التعاون.ملخص!C1</f>
        <v>المخصص</v>
      </c>
      <c r="D4" s="126" t="str">
        <f>التعاون.ملخص!D1</f>
        <v>المتبقي</v>
      </c>
      <c r="E4" s="126" t="s">
        <v>39</v>
      </c>
      <c r="F4" s="162"/>
      <c r="G4" s="126" t="s">
        <v>48</v>
      </c>
      <c r="H4" s="126" t="str">
        <f>موبيل.ملخص!B1</f>
        <v>المنتج</v>
      </c>
      <c r="I4" s="126" t="str">
        <f>موبيل.ملخص!C1</f>
        <v>المخصص</v>
      </c>
      <c r="J4" s="126" t="str">
        <f>موبيل.ملخص!D1</f>
        <v>المتبقي</v>
      </c>
      <c r="K4" s="126" t="s">
        <v>39</v>
      </c>
      <c r="L4" s="162"/>
      <c r="M4" s="126" t="s">
        <v>44</v>
      </c>
      <c r="N4" s="126" t="s">
        <v>18</v>
      </c>
      <c r="O4" s="126" t="s">
        <v>13</v>
      </c>
      <c r="P4" s="126" t="s">
        <v>15</v>
      </c>
      <c r="Q4" s="126" t="s">
        <v>39</v>
      </c>
      <c r="XH4" t="s">
        <v>48</v>
      </c>
    </row>
    <row r="5" spans="1:632" ht="15.75" thickBot="1" x14ac:dyDescent="0.3">
      <c r="A5" s="253" t="str">
        <f>التعاون.ملخص!A2</f>
        <v>الهايكستب</v>
      </c>
      <c r="B5" s="161" t="str">
        <f>التعاون.ملخص!B2</f>
        <v>بنزين 80</v>
      </c>
      <c r="C5" s="161">
        <f>التعاون.ملخص!C2</f>
        <v>1800</v>
      </c>
      <c r="D5" s="115">
        <f>التعاون.ملخص!D2</f>
        <v>134</v>
      </c>
      <c r="E5" s="161">
        <f>C5-D5</f>
        <v>1666</v>
      </c>
      <c r="G5" s="253" t="str">
        <f>موبيل.ملخص!A2</f>
        <v>مسطرد</v>
      </c>
      <c r="H5" s="161" t="str">
        <f>موبيل.ملخص!B2</f>
        <v>سولار</v>
      </c>
      <c r="I5" s="129">
        <f>'موبيل ملخص'!C2</f>
        <v>2700</v>
      </c>
      <c r="J5" s="115">
        <f>'موبيل ملخص'!D2</f>
        <v>541</v>
      </c>
      <c r="K5" s="161">
        <f>I5-J5</f>
        <v>2159</v>
      </c>
      <c r="M5" s="260" t="str">
        <f>'ملخص طاقة'!A2</f>
        <v>السويس</v>
      </c>
      <c r="N5" s="161" t="str">
        <f>'ملخص طاقة'!B2</f>
        <v>بنزين 92</v>
      </c>
      <c r="O5" s="129">
        <f>'ملخص طاقة'!C2</f>
        <v>900</v>
      </c>
      <c r="P5" s="115">
        <f>'ملخص طاقة'!D2</f>
        <v>169</v>
      </c>
      <c r="Q5" s="129">
        <f>O5-P5</f>
        <v>731</v>
      </c>
    </row>
    <row r="6" spans="1:632" ht="15.75" thickBot="1" x14ac:dyDescent="0.3">
      <c r="A6" s="253"/>
      <c r="B6" s="161" t="str">
        <f>التعاون.ملخص!B3</f>
        <v>بنزين 92</v>
      </c>
      <c r="C6" s="161">
        <f>التعاون.ملخص!C3</f>
        <v>5000</v>
      </c>
      <c r="D6" s="109">
        <f>التعاون.ملخص!D3</f>
        <v>1311</v>
      </c>
      <c r="E6" s="161">
        <f t="shared" ref="E6:E12" si="0">C6-D6</f>
        <v>3689</v>
      </c>
      <c r="G6" s="253"/>
      <c r="H6" s="161" t="str">
        <f>موبيل.ملخص!B3</f>
        <v>بنزين 92</v>
      </c>
      <c r="I6" s="129">
        <f>'موبيل ملخص'!C3</f>
        <v>10900</v>
      </c>
      <c r="J6" s="109">
        <f>'موبيل ملخص'!D3</f>
        <v>700</v>
      </c>
      <c r="K6" s="161">
        <f t="shared" ref="K6:K12" si="1">I6-J6</f>
        <v>10200</v>
      </c>
      <c r="M6" s="262"/>
      <c r="N6" s="161" t="str">
        <f>'ملخص طاقة'!B3</f>
        <v>بنزين 95</v>
      </c>
      <c r="O6" s="161">
        <f>'ملخص طاقة'!C3</f>
        <v>300</v>
      </c>
      <c r="P6" s="109">
        <f>'ملخص طاقة'!D3</f>
        <v>45</v>
      </c>
      <c r="Q6" s="129">
        <f>O6-P6</f>
        <v>255</v>
      </c>
    </row>
    <row r="7" spans="1:632" ht="15.75" thickBot="1" x14ac:dyDescent="0.3">
      <c r="A7" s="254"/>
      <c r="B7" s="88" t="str">
        <f>التعاون.ملخص!B4</f>
        <v>بنزين 95</v>
      </c>
      <c r="C7" s="88">
        <f>التعاون.ملخص!C4</f>
        <v>1400</v>
      </c>
      <c r="D7" s="137">
        <f>التعاون.ملخص!D4</f>
        <v>380</v>
      </c>
      <c r="E7" s="160">
        <f>C7-D7</f>
        <v>1020</v>
      </c>
      <c r="G7" s="260"/>
      <c r="H7" s="92" t="str">
        <f>موبيل.ملخص!B4</f>
        <v>بنزين 95</v>
      </c>
      <c r="I7" s="129">
        <f>'موبيل ملخص'!C4</f>
        <v>2600</v>
      </c>
      <c r="J7" s="137">
        <f>'موبيل ملخص'!D4</f>
        <v>220</v>
      </c>
      <c r="K7" s="92">
        <f t="shared" si="1"/>
        <v>2380</v>
      </c>
      <c r="M7" s="252"/>
      <c r="N7" s="161" t="str">
        <f>'ملخص طاقة'!B4</f>
        <v>سولار</v>
      </c>
      <c r="O7" s="161">
        <f>'ملخص طاقة'!C4</f>
        <v>2000</v>
      </c>
      <c r="P7" s="137">
        <f>'ملخص طاقة'!D4</f>
        <v>79</v>
      </c>
      <c r="Q7" s="129">
        <f>O7-P7</f>
        <v>1921</v>
      </c>
    </row>
    <row r="8" spans="1:632" ht="16.5" thickTop="1" thickBot="1" x14ac:dyDescent="0.3">
      <c r="A8" s="163" t="str">
        <f>التعاون.ملخص!A5</f>
        <v>مسطرد</v>
      </c>
      <c r="B8" s="89" t="str">
        <f>التعاون.ملخص!B5</f>
        <v>سولار</v>
      </c>
      <c r="C8" s="89">
        <f>التعاون.ملخص!C5</f>
        <v>2500</v>
      </c>
      <c r="D8" s="111">
        <f>التعاون.ملخص!D5</f>
        <v>1</v>
      </c>
      <c r="E8" s="90">
        <f t="shared" si="0"/>
        <v>2499</v>
      </c>
      <c r="G8" s="261" t="str">
        <f>موبيل.ملخص!A5</f>
        <v>السويس</v>
      </c>
      <c r="H8" s="91" t="str">
        <f>موبيل.ملخص!B5</f>
        <v>سولار</v>
      </c>
      <c r="I8" s="129">
        <f>'موبيل ملخص'!C5</f>
        <v>0</v>
      </c>
      <c r="J8" s="111">
        <f>'موبيل ملخص'!D5</f>
        <v>0</v>
      </c>
      <c r="K8" s="91">
        <f t="shared" si="1"/>
        <v>0</v>
      </c>
    </row>
    <row r="9" spans="1:632" ht="16.5" thickTop="1" thickBot="1" x14ac:dyDescent="0.3">
      <c r="A9" s="261" t="str">
        <f>التعاون.ملخص!A7</f>
        <v>الماكس</v>
      </c>
      <c r="B9" s="91" t="str">
        <f>'التعاون ملخص'!B7</f>
        <v>سولار</v>
      </c>
      <c r="C9" s="91">
        <f>'التعاون ملخص'!C7</f>
        <v>200</v>
      </c>
      <c r="D9" s="111">
        <f>'التعاون ملخص'!D7</f>
        <v>81</v>
      </c>
      <c r="E9" s="91">
        <f t="shared" si="0"/>
        <v>119</v>
      </c>
      <c r="G9" s="262"/>
      <c r="H9" s="161" t="str">
        <f>موبيل.ملخص!B6</f>
        <v>بنزين 92</v>
      </c>
      <c r="I9" s="129">
        <f>'موبيل ملخص'!C6</f>
        <v>0</v>
      </c>
      <c r="J9" s="111">
        <f>'موبيل ملخص'!D6</f>
        <v>0</v>
      </c>
      <c r="K9" s="161">
        <f t="shared" si="1"/>
        <v>0</v>
      </c>
    </row>
    <row r="10" spans="1:632" ht="16.5" thickTop="1" thickBot="1" x14ac:dyDescent="0.3">
      <c r="A10" s="262"/>
      <c r="B10" s="89" t="str">
        <f>'التعاون ملخص'!B8</f>
        <v>بنزين 80</v>
      </c>
      <c r="C10" s="195">
        <f>'التعاون ملخص'!C8</f>
        <v>100</v>
      </c>
      <c r="D10" s="112">
        <f>'التعاون ملخص'!D8</f>
        <v>32</v>
      </c>
      <c r="E10" s="161">
        <f>C10-D10</f>
        <v>68</v>
      </c>
      <c r="G10" s="262"/>
      <c r="H10" s="88" t="str">
        <f>موبيل.ملخص!B7</f>
        <v>بنزين 95</v>
      </c>
      <c r="I10" s="129">
        <f>'موبيل ملخص'!C7</f>
        <v>0</v>
      </c>
      <c r="J10" s="112">
        <f>'موبيل ملخص'!D7</f>
        <v>0</v>
      </c>
      <c r="K10" s="88">
        <f t="shared" si="1"/>
        <v>0</v>
      </c>
    </row>
    <row r="11" spans="1:632" ht="15.75" thickBot="1" x14ac:dyDescent="0.3">
      <c r="A11" s="263"/>
      <c r="B11" s="88" t="str">
        <f>'التعاون ملخص'!B9</f>
        <v>بنزين 92</v>
      </c>
      <c r="C11" s="88">
        <f>'التعاون ملخص'!C9</f>
        <v>300</v>
      </c>
      <c r="D11" s="147">
        <f>'التعاون ملخص'!D9</f>
        <v>79</v>
      </c>
      <c r="E11" s="150">
        <f t="shared" si="0"/>
        <v>221</v>
      </c>
      <c r="G11" s="260" t="str">
        <f>موبيل.ملخص!A8</f>
        <v>الماكس</v>
      </c>
      <c r="H11" s="87" t="str">
        <f>موبيل.ملخص!B8</f>
        <v>سولار</v>
      </c>
      <c r="I11" s="129">
        <f>'موبيل ملخص'!C8</f>
        <v>1500</v>
      </c>
      <c r="J11" s="147">
        <f>'موبيل ملخص'!D8</f>
        <v>72</v>
      </c>
      <c r="K11" s="87">
        <f t="shared" si="1"/>
        <v>1428</v>
      </c>
    </row>
    <row r="12" spans="1:632" ht="16.5" thickTop="1" thickBot="1" x14ac:dyDescent="0.3">
      <c r="A12" s="181" t="str">
        <f>التعاون.ملخص!A12</f>
        <v>الزقازيق</v>
      </c>
      <c r="B12" s="179" t="str">
        <f>التعاون.ملخص!B12</f>
        <v>سولار</v>
      </c>
      <c r="C12" s="179">
        <f>التعاون.ملخص!C12</f>
        <v>1500</v>
      </c>
      <c r="D12" s="110">
        <f>التعاون.ملخص!D12</f>
        <v>72</v>
      </c>
      <c r="E12" s="179">
        <f t="shared" si="0"/>
        <v>1428</v>
      </c>
      <c r="G12" s="262"/>
      <c r="H12" s="161" t="str">
        <f>موبيل.ملخص!B9</f>
        <v>بنزين 92</v>
      </c>
      <c r="I12" s="129">
        <f>'موبيل ملخص'!C9</f>
        <v>1100</v>
      </c>
      <c r="J12" s="110">
        <f>'موبيل ملخص'!D9</f>
        <v>199</v>
      </c>
      <c r="K12" s="161">
        <f t="shared" si="1"/>
        <v>901</v>
      </c>
    </row>
    <row r="13" spans="1:632" ht="15.75" thickBot="1" x14ac:dyDescent="0.3">
      <c r="F13" s="162"/>
      <c r="G13" s="262"/>
      <c r="H13" s="161" t="str">
        <f>موبيل.ملخص!B10</f>
        <v>بنزين 95</v>
      </c>
      <c r="I13" s="129">
        <f>'موبيل ملخص'!C10</f>
        <v>400</v>
      </c>
      <c r="J13" s="115">
        <f>'موبيل ملخص'!D10</f>
        <v>162</v>
      </c>
      <c r="K13" s="161">
        <f>I13-J13</f>
        <v>238</v>
      </c>
      <c r="L13" s="162"/>
    </row>
    <row r="14" spans="1:632" ht="15.75" thickBot="1" x14ac:dyDescent="0.3">
      <c r="G14" s="252"/>
      <c r="H14" s="188" t="s">
        <v>2</v>
      </c>
      <c r="I14" s="129">
        <f>'موبيل ملخص'!C11</f>
        <v>200</v>
      </c>
      <c r="J14" s="109">
        <f>'موبيل ملخص'!D11</f>
        <v>115</v>
      </c>
      <c r="K14" s="188">
        <f>I14-J14</f>
        <v>85</v>
      </c>
      <c r="L14" s="162"/>
    </row>
    <row r="15" spans="1:632" x14ac:dyDescent="0.25">
      <c r="G15" s="162"/>
      <c r="H15" s="162"/>
      <c r="I15" s="162"/>
      <c r="J15" s="162"/>
      <c r="K15" s="162"/>
    </row>
    <row r="16" spans="1:632" ht="18" customHeight="1" x14ac:dyDescent="0.3">
      <c r="A16" s="232" t="s">
        <v>52</v>
      </c>
      <c r="B16" s="232"/>
      <c r="C16" s="232"/>
      <c r="D16" s="232"/>
      <c r="E16" s="232"/>
      <c r="G16" s="232" t="s">
        <v>53</v>
      </c>
      <c r="H16" s="232"/>
      <c r="I16" s="232"/>
      <c r="J16" s="232"/>
      <c r="K16" s="232"/>
      <c r="M16" s="232" t="s">
        <v>60</v>
      </c>
      <c r="N16" s="232"/>
      <c r="O16" s="232"/>
      <c r="P16" s="232"/>
      <c r="Q16" s="232"/>
    </row>
    <row r="17" spans="1:17" ht="18" customHeight="1" x14ac:dyDescent="0.25">
      <c r="A17" s="165" t="s">
        <v>18</v>
      </c>
      <c r="B17" s="168" t="s">
        <v>2</v>
      </c>
      <c r="C17" s="165" t="s">
        <v>4</v>
      </c>
      <c r="D17" s="165" t="s">
        <v>3</v>
      </c>
      <c r="E17" s="165" t="s">
        <v>0</v>
      </c>
      <c r="F17" s="166"/>
      <c r="G17" s="165" t="s">
        <v>18</v>
      </c>
      <c r="H17" s="165" t="s">
        <v>2</v>
      </c>
      <c r="I17" s="165" t="s">
        <v>4</v>
      </c>
      <c r="J17" s="165" t="s">
        <v>3</v>
      </c>
      <c r="K17" s="165" t="s">
        <v>0</v>
      </c>
      <c r="L17" s="166"/>
      <c r="M17" s="165" t="s">
        <v>18</v>
      </c>
      <c r="N17" s="165" t="s">
        <v>2</v>
      </c>
      <c r="O17" s="165" t="s">
        <v>4</v>
      </c>
      <c r="P17" s="165" t="s">
        <v>3</v>
      </c>
      <c r="Q17" s="165" t="s">
        <v>0</v>
      </c>
    </row>
    <row r="18" spans="1:17" ht="15" customHeight="1" x14ac:dyDescent="0.25">
      <c r="A18" s="167" t="s">
        <v>39</v>
      </c>
      <c r="B18" s="170">
        <f>E5+E10</f>
        <v>1734</v>
      </c>
      <c r="C18" s="170">
        <f>E6+E11</f>
        <v>3910</v>
      </c>
      <c r="D18" s="170">
        <f>E7</f>
        <v>1020</v>
      </c>
      <c r="E18" s="170">
        <f>E8+E9+E12</f>
        <v>4046</v>
      </c>
      <c r="F18" s="166"/>
      <c r="G18" s="165" t="s">
        <v>39</v>
      </c>
      <c r="H18" s="170">
        <f>K14</f>
        <v>85</v>
      </c>
      <c r="I18" s="170">
        <f>K6+K9+K12</f>
        <v>11101</v>
      </c>
      <c r="J18" s="170">
        <f>K7+K10+K13</f>
        <v>2618</v>
      </c>
      <c r="K18" s="170">
        <f>K5+K8+K11</f>
        <v>3587</v>
      </c>
      <c r="L18" s="166"/>
      <c r="M18" s="165" t="s">
        <v>39</v>
      </c>
      <c r="N18" s="165"/>
      <c r="O18" s="170">
        <f>Q5</f>
        <v>731</v>
      </c>
      <c r="P18" s="170">
        <f>Q6</f>
        <v>255</v>
      </c>
      <c r="Q18" s="170">
        <f>Q7</f>
        <v>1921</v>
      </c>
    </row>
    <row r="20" spans="1:17" ht="18.75" x14ac:dyDescent="0.3">
      <c r="A20" s="264" t="s">
        <v>42</v>
      </c>
      <c r="B20" s="264"/>
      <c r="C20" s="264"/>
      <c r="D20" s="264"/>
      <c r="E20" s="264"/>
      <c r="L20" s="171"/>
    </row>
    <row r="21" spans="1:17" ht="15.75" customHeight="1" thickBot="1" x14ac:dyDescent="0.3">
      <c r="A21" s="266"/>
      <c r="B21" s="266"/>
      <c r="C21" s="266"/>
      <c r="D21" s="265" t="s">
        <v>43</v>
      </c>
      <c r="E21" s="265"/>
    </row>
    <row r="22" spans="1:17" ht="21.75" thickBot="1" x14ac:dyDescent="0.3">
      <c r="A22" s="258" t="s">
        <v>18</v>
      </c>
      <c r="B22" s="259"/>
      <c r="C22" s="126" t="s">
        <v>13</v>
      </c>
      <c r="D22" s="126" t="s">
        <v>40</v>
      </c>
      <c r="E22" s="126" t="s">
        <v>39</v>
      </c>
      <c r="G22" s="174"/>
      <c r="I22" s="269" t="s">
        <v>64</v>
      </c>
      <c r="J22" s="269"/>
      <c r="K22" s="271">
        <f>'[33]سبتمبر 2019'!$D$34</f>
        <v>31212</v>
      </c>
    </row>
    <row r="23" spans="1:17" ht="21.75" thickBot="1" x14ac:dyDescent="0.3">
      <c r="A23" s="258" t="s">
        <v>0</v>
      </c>
      <c r="B23" s="259"/>
      <c r="C23" s="129">
        <f>C8+C9+C12+I5+I8+I11+O7</f>
        <v>10400</v>
      </c>
      <c r="D23" s="136">
        <f>D8+D9+D12+J5+J8+J11+P7</f>
        <v>846</v>
      </c>
      <c r="E23" s="129">
        <f>E18+K18+Q18</f>
        <v>9554</v>
      </c>
      <c r="G23" s="174"/>
      <c r="I23" s="269"/>
      <c r="J23" s="269"/>
      <c r="K23" s="272"/>
    </row>
    <row r="24" spans="1:17" ht="21.75" thickBot="1" x14ac:dyDescent="0.3">
      <c r="A24" s="258">
        <v>92</v>
      </c>
      <c r="B24" s="259"/>
      <c r="C24" s="129">
        <f>C6+C11+I6+I9+I12+O5</f>
        <v>18200</v>
      </c>
      <c r="D24" s="136">
        <f>D6+D11+J6+J9+J12+P5</f>
        <v>2458</v>
      </c>
      <c r="E24" s="129">
        <f>C18+I18+O18</f>
        <v>15742</v>
      </c>
      <c r="G24" s="174"/>
      <c r="I24" s="270" t="s">
        <v>15</v>
      </c>
      <c r="J24" s="270"/>
      <c r="K24" s="273">
        <f>56000-K22</f>
        <v>24788</v>
      </c>
    </row>
    <row r="25" spans="1:17" ht="21.75" thickBot="1" x14ac:dyDescent="0.3">
      <c r="A25" s="258">
        <v>95</v>
      </c>
      <c r="B25" s="259"/>
      <c r="C25" s="129">
        <f>C7+I7+I10+I13+O6</f>
        <v>4700</v>
      </c>
      <c r="D25" s="136">
        <f>D7+J7+J10+J13+P6</f>
        <v>807</v>
      </c>
      <c r="E25" s="129">
        <f>D18+J18+P18</f>
        <v>3893</v>
      </c>
      <c r="G25" s="174"/>
      <c r="I25" s="270"/>
      <c r="J25" s="270"/>
      <c r="K25" s="274"/>
    </row>
    <row r="26" spans="1:17" ht="21" customHeight="1" thickBot="1" x14ac:dyDescent="0.3">
      <c r="A26" s="258">
        <v>80</v>
      </c>
      <c r="B26" s="259"/>
      <c r="C26" s="129">
        <f>C5+C10+I14</f>
        <v>2100</v>
      </c>
      <c r="D26" s="136">
        <f>C26-E26</f>
        <v>281</v>
      </c>
      <c r="E26" s="129">
        <f>B18+H18</f>
        <v>1819</v>
      </c>
      <c r="G26" s="175"/>
      <c r="I26" s="270" t="s">
        <v>65</v>
      </c>
      <c r="J26" s="270"/>
      <c r="K26" s="275">
        <f>E27/51</f>
        <v>608</v>
      </c>
    </row>
    <row r="27" spans="1:17" ht="16.5" customHeight="1" thickBot="1" x14ac:dyDescent="0.3">
      <c r="A27" s="234" t="s">
        <v>59</v>
      </c>
      <c r="B27" s="235"/>
      <c r="C27" s="235"/>
      <c r="D27" s="236"/>
      <c r="E27" s="178">
        <f>SUM(E23:E26)</f>
        <v>31008</v>
      </c>
      <c r="G27" s="175"/>
      <c r="I27" s="270"/>
      <c r="J27" s="270"/>
      <c r="K27" s="275"/>
    </row>
  </sheetData>
  <mergeCells count="28">
    <mergeCell ref="G1:K2"/>
    <mergeCell ref="A26:B26"/>
    <mergeCell ref="A27:D27"/>
    <mergeCell ref="A22:B22"/>
    <mergeCell ref="A23:B23"/>
    <mergeCell ref="A24:B24"/>
    <mergeCell ref="A25:B25"/>
    <mergeCell ref="I22:J23"/>
    <mergeCell ref="I24:J25"/>
    <mergeCell ref="K22:K23"/>
    <mergeCell ref="I26:J27"/>
    <mergeCell ref="K24:K25"/>
    <mergeCell ref="K26:K27"/>
    <mergeCell ref="A16:E16"/>
    <mergeCell ref="M16:Q16"/>
    <mergeCell ref="A20:E20"/>
    <mergeCell ref="A21:C21"/>
    <mergeCell ref="D21:E21"/>
    <mergeCell ref="G16:K16"/>
    <mergeCell ref="M3:Q3"/>
    <mergeCell ref="A9:A11"/>
    <mergeCell ref="M5:M7"/>
    <mergeCell ref="G8:G10"/>
    <mergeCell ref="G11:G14"/>
    <mergeCell ref="A3:E3"/>
    <mergeCell ref="G3:K3"/>
    <mergeCell ref="A5:A7"/>
    <mergeCell ref="G5:G7"/>
  </mergeCells>
  <conditionalFormatting sqref="D5:D12">
    <cfRule type="cellIs" dxfId="5" priority="5" operator="between">
      <formula>17</formula>
      <formula>50</formula>
    </cfRule>
    <cfRule type="cellIs" dxfId="4" priority="6" operator="lessThan">
      <formula>17</formula>
    </cfRule>
  </conditionalFormatting>
  <conditionalFormatting sqref="J5:J14">
    <cfRule type="cellIs" dxfId="3" priority="3" operator="between">
      <formula>17</formula>
      <formula>50</formula>
    </cfRule>
    <cfRule type="cellIs" dxfId="2" priority="4" operator="lessThan">
      <formula>17</formula>
    </cfRule>
  </conditionalFormatting>
  <conditionalFormatting sqref="P5:P7">
    <cfRule type="cellIs" dxfId="1" priority="1" operator="between">
      <formula>17</formula>
      <formula>50</formula>
    </cfRule>
    <cfRule type="cellIs" dxfId="0" priority="2" operator="lessThan">
      <formula>17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0" orientation="landscape" r:id="rId1"/>
  <colBreaks count="1" manualBreakCount="1">
    <brk id="17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25"/>
  <sheetViews>
    <sheetView rightToLeft="1" zoomScale="160" zoomScaleNormal="160" workbookViewId="0">
      <selection activeCell="I25" sqref="I25"/>
    </sheetView>
  </sheetViews>
  <sheetFormatPr defaultRowHeight="15" x14ac:dyDescent="0.25"/>
  <cols>
    <col min="5" max="5" width="10.28515625" customWidth="1"/>
  </cols>
  <sheetData>
    <row r="6" spans="3:5" ht="15.75" thickBot="1" x14ac:dyDescent="0.3">
      <c r="E6" s="153" t="s">
        <v>46</v>
      </c>
    </row>
    <row r="7" spans="3:5" ht="15.75" thickBot="1" x14ac:dyDescent="0.3">
      <c r="C7" s="126" t="s">
        <v>17</v>
      </c>
      <c r="D7" s="126" t="s">
        <v>18</v>
      </c>
      <c r="E7" s="126" t="s">
        <v>13</v>
      </c>
    </row>
    <row r="8" spans="3:5" ht="15.75" thickBot="1" x14ac:dyDescent="0.3">
      <c r="C8" s="253" t="s">
        <v>6</v>
      </c>
      <c r="D8" s="151" t="s">
        <v>2</v>
      </c>
      <c r="E8" s="129">
        <v>700000</v>
      </c>
    </row>
    <row r="9" spans="3:5" ht="15.75" thickBot="1" x14ac:dyDescent="0.3">
      <c r="C9" s="253"/>
      <c r="D9" s="151" t="s">
        <v>4</v>
      </c>
      <c r="E9" s="129">
        <v>2500000</v>
      </c>
    </row>
    <row r="10" spans="3:5" ht="15.75" thickBot="1" x14ac:dyDescent="0.3">
      <c r="C10" s="254"/>
      <c r="D10" s="88" t="s">
        <v>3</v>
      </c>
      <c r="E10" s="152">
        <v>400000</v>
      </c>
    </row>
    <row r="11" spans="3:5" ht="15.75" thickTop="1" x14ac:dyDescent="0.25"/>
    <row r="19" spans="3:5" ht="15.75" thickBot="1" x14ac:dyDescent="0.3">
      <c r="E19" s="153" t="s">
        <v>46</v>
      </c>
    </row>
    <row r="20" spans="3:5" ht="16.5" thickTop="1" thickBot="1" x14ac:dyDescent="0.3">
      <c r="C20" s="154" t="s">
        <v>17</v>
      </c>
      <c r="D20" s="155" t="s">
        <v>18</v>
      </c>
      <c r="E20" s="156" t="s">
        <v>13</v>
      </c>
    </row>
    <row r="21" spans="3:5" ht="15.75" thickBot="1" x14ac:dyDescent="0.3">
      <c r="C21" s="276" t="s">
        <v>23</v>
      </c>
      <c r="D21" s="151" t="s">
        <v>0</v>
      </c>
      <c r="E21" s="157">
        <v>1500000</v>
      </c>
    </row>
    <row r="22" spans="3:5" ht="15.75" thickBot="1" x14ac:dyDescent="0.3">
      <c r="C22" s="276"/>
      <c r="D22" s="151" t="s">
        <v>4</v>
      </c>
      <c r="E22" s="157">
        <v>4000000</v>
      </c>
    </row>
    <row r="23" spans="3:5" ht="15.75" thickBot="1" x14ac:dyDescent="0.3">
      <c r="C23" s="277"/>
      <c r="D23" s="88" t="s">
        <v>3</v>
      </c>
      <c r="E23" s="158">
        <v>1100000</v>
      </c>
    </row>
    <row r="24" spans="3:5" ht="16.5" thickTop="1" thickBot="1" x14ac:dyDescent="0.3">
      <c r="C24" s="159" t="s">
        <v>47</v>
      </c>
      <c r="D24" s="90" t="s">
        <v>0</v>
      </c>
      <c r="E24" s="158">
        <v>2500000</v>
      </c>
    </row>
    <row r="25" spans="3:5" ht="15.75" thickTop="1" x14ac:dyDescent="0.25"/>
  </sheetData>
  <mergeCells count="2">
    <mergeCell ref="C8:C10"/>
    <mergeCell ref="C21:C23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3"/>
  <sheetViews>
    <sheetView rightToLeft="1" zoomScale="180" zoomScaleNormal="180" workbookViewId="0">
      <selection activeCell="P4" sqref="P4"/>
    </sheetView>
  </sheetViews>
  <sheetFormatPr defaultColWidth="9" defaultRowHeight="15" x14ac:dyDescent="0.25"/>
  <cols>
    <col min="1" max="16384" width="9" style="116"/>
  </cols>
  <sheetData>
    <row r="1" spans="2:16" ht="16.5" thickBot="1" x14ac:dyDescent="0.3">
      <c r="B1" s="278" t="s">
        <v>6</v>
      </c>
      <c r="C1" s="278"/>
      <c r="D1" s="278"/>
      <c r="F1" s="278" t="s">
        <v>7</v>
      </c>
      <c r="G1" s="278"/>
      <c r="H1" s="278"/>
      <c r="J1" s="278" t="s">
        <v>16</v>
      </c>
      <c r="K1" s="278"/>
      <c r="L1" s="278"/>
      <c r="N1" s="278" t="s">
        <v>12</v>
      </c>
      <c r="O1" s="278"/>
      <c r="P1" s="278"/>
    </row>
    <row r="2" spans="2:16" ht="16.5" thickBot="1" x14ac:dyDescent="0.3">
      <c r="B2" s="106" t="s">
        <v>18</v>
      </c>
      <c r="C2" s="106" t="s">
        <v>41</v>
      </c>
      <c r="D2" s="106" t="s">
        <v>15</v>
      </c>
      <c r="F2" s="106" t="s">
        <v>18</v>
      </c>
      <c r="G2" s="106" t="s">
        <v>41</v>
      </c>
      <c r="H2" s="106" t="s">
        <v>15</v>
      </c>
      <c r="J2" s="106" t="s">
        <v>18</v>
      </c>
      <c r="K2" s="106" t="s">
        <v>41</v>
      </c>
      <c r="L2" s="106" t="s">
        <v>15</v>
      </c>
      <c r="N2" s="106" t="s">
        <v>18</v>
      </c>
      <c r="O2" s="106" t="s">
        <v>41</v>
      </c>
      <c r="P2" s="106" t="s">
        <v>15</v>
      </c>
    </row>
    <row r="3" spans="2:16" ht="16.5" thickBot="1" x14ac:dyDescent="0.3">
      <c r="B3" s="106">
        <v>80</v>
      </c>
      <c r="C3" s="124" t="s">
        <v>22</v>
      </c>
      <c r="D3" s="125">
        <f>التعاون.ملخص!$D$2</f>
        <v>134</v>
      </c>
      <c r="E3" s="117"/>
      <c r="F3" s="279" t="s">
        <v>0</v>
      </c>
      <c r="G3" s="118" t="s">
        <v>21</v>
      </c>
      <c r="H3" s="119">
        <f>مصرملخص!$D$2</f>
        <v>0</v>
      </c>
      <c r="I3" s="117"/>
      <c r="J3" s="279" t="s">
        <v>0</v>
      </c>
      <c r="K3" s="118" t="s">
        <v>21</v>
      </c>
      <c r="L3" s="119">
        <f>مصرملخص!$D$6</f>
        <v>0</v>
      </c>
      <c r="M3" s="117"/>
      <c r="N3" s="279" t="s">
        <v>0</v>
      </c>
      <c r="O3" s="118" t="s">
        <v>21</v>
      </c>
      <c r="P3" s="119">
        <f>مصرملخص!$D$8</f>
        <v>0</v>
      </c>
    </row>
    <row r="4" spans="2:16" ht="16.5" thickBot="1" x14ac:dyDescent="0.3">
      <c r="B4" s="106">
        <v>95</v>
      </c>
      <c r="C4" s="122" t="s">
        <v>22</v>
      </c>
      <c r="D4" s="123">
        <f>التعاون.ملخص!$D$4</f>
        <v>380</v>
      </c>
      <c r="E4" s="117"/>
      <c r="F4" s="282"/>
      <c r="G4" s="118" t="s">
        <v>22</v>
      </c>
      <c r="H4" s="119">
        <f>التعاون.ملخص!$D$6</f>
        <v>0</v>
      </c>
      <c r="I4" s="117"/>
      <c r="J4" s="282"/>
      <c r="K4" s="118" t="s">
        <v>22</v>
      </c>
      <c r="L4" s="119">
        <f>التعاون.ملخص!$D$7</f>
        <v>81</v>
      </c>
      <c r="M4" s="117"/>
      <c r="N4" s="280"/>
      <c r="O4" s="118" t="s">
        <v>22</v>
      </c>
      <c r="P4" s="119">
        <f>التعاون.ملخص!$D$10</f>
        <v>0</v>
      </c>
    </row>
    <row r="5" spans="2:16" ht="16.5" thickBot="1" x14ac:dyDescent="0.3">
      <c r="B5" s="106">
        <v>92</v>
      </c>
      <c r="C5" s="120" t="s">
        <v>22</v>
      </c>
      <c r="D5" s="121">
        <f>التعاون.ملخص!$D$3</f>
        <v>1311</v>
      </c>
      <c r="E5" s="117"/>
      <c r="F5" s="282"/>
      <c r="G5" s="118" t="s">
        <v>23</v>
      </c>
      <c r="H5" s="119" t="e">
        <f>موبيل.ملخص!$D$5</f>
        <v>#REF!</v>
      </c>
      <c r="I5" s="117"/>
      <c r="J5" s="280"/>
      <c r="K5" s="118" t="s">
        <v>23</v>
      </c>
      <c r="L5" s="119" t="e">
        <f>موبيل.ملخص!$D$8</f>
        <v>#REF!</v>
      </c>
      <c r="M5" s="117"/>
      <c r="N5" s="279">
        <v>92</v>
      </c>
      <c r="O5" s="120" t="s">
        <v>21</v>
      </c>
      <c r="P5" s="121">
        <f>مصرملخص!$D$9</f>
        <v>0</v>
      </c>
    </row>
    <row r="6" spans="2:16" ht="16.5" thickBot="1" x14ac:dyDescent="0.3">
      <c r="B6" s="281" t="s">
        <v>5</v>
      </c>
      <c r="C6" s="281"/>
      <c r="D6" s="281"/>
      <c r="E6" s="117"/>
      <c r="F6" s="283"/>
      <c r="G6" s="118" t="s">
        <v>24</v>
      </c>
      <c r="H6" s="119" t="e">
        <f>'مصر للبترول'!#REF!</f>
        <v>#REF!</v>
      </c>
      <c r="I6" s="117"/>
      <c r="J6" s="106">
        <v>80</v>
      </c>
      <c r="K6" s="124" t="s">
        <v>22</v>
      </c>
      <c r="L6" s="125">
        <f>التعاون.ملخص!$D$8</f>
        <v>32</v>
      </c>
      <c r="M6" s="117"/>
      <c r="N6" s="280"/>
      <c r="O6" s="120" t="s">
        <v>22</v>
      </c>
      <c r="P6" s="121" t="e">
        <f>التعاون.ملخص!$D$11</f>
        <v>#VALUE!</v>
      </c>
    </row>
    <row r="7" spans="2:16" ht="17.25" thickTop="1" thickBot="1" x14ac:dyDescent="0.3">
      <c r="B7" s="106" t="s">
        <v>18</v>
      </c>
      <c r="C7" s="106" t="s">
        <v>41</v>
      </c>
      <c r="D7" s="106" t="s">
        <v>15</v>
      </c>
      <c r="E7" s="117"/>
      <c r="F7" s="284">
        <v>95</v>
      </c>
      <c r="G7" s="122" t="s">
        <v>21</v>
      </c>
      <c r="H7" s="123">
        <f>مصرملخص!$D$4</f>
        <v>0</v>
      </c>
      <c r="I7" s="117"/>
      <c r="J7" s="106">
        <v>95</v>
      </c>
      <c r="K7" s="122" t="s">
        <v>23</v>
      </c>
      <c r="L7" s="123" t="e">
        <f>موبيل.ملخص!$D$10</f>
        <v>#REF!</v>
      </c>
      <c r="M7" s="117"/>
      <c r="N7" s="117"/>
      <c r="O7" s="117"/>
      <c r="P7" s="117"/>
    </row>
    <row r="8" spans="2:16" ht="16.5" thickBot="1" x14ac:dyDescent="0.3">
      <c r="B8" s="279" t="s">
        <v>0</v>
      </c>
      <c r="C8" s="118" t="s">
        <v>22</v>
      </c>
      <c r="D8" s="119">
        <f>التعاون.ملخص!$D$5</f>
        <v>1</v>
      </c>
      <c r="E8" s="117"/>
      <c r="F8" s="283"/>
      <c r="G8" s="122" t="s">
        <v>23</v>
      </c>
      <c r="H8" s="123" t="e">
        <f>موبيل.ملخص!$D$7</f>
        <v>#REF!</v>
      </c>
      <c r="I8" s="117"/>
      <c r="J8" s="279">
        <v>92</v>
      </c>
      <c r="K8" s="120" t="s">
        <v>21</v>
      </c>
      <c r="L8" s="121">
        <f>مصرملخص!$D$7</f>
        <v>0</v>
      </c>
      <c r="M8" s="117"/>
      <c r="N8" s="117"/>
      <c r="O8" s="117"/>
      <c r="P8" s="117"/>
    </row>
    <row r="9" spans="2:16" ht="17.25" thickTop="1" thickBot="1" x14ac:dyDescent="0.3">
      <c r="B9" s="280"/>
      <c r="C9" s="118" t="s">
        <v>23</v>
      </c>
      <c r="D9" s="119" t="e">
        <f>موبيل.ملخص!$D$2</f>
        <v>#REF!</v>
      </c>
      <c r="E9" s="117"/>
      <c r="F9" s="284">
        <v>92</v>
      </c>
      <c r="G9" s="120" t="s">
        <v>21</v>
      </c>
      <c r="H9" s="121" t="e">
        <f>مصرملخص!$D$3</f>
        <v>#VALUE!</v>
      </c>
      <c r="I9" s="117"/>
      <c r="J9" s="282"/>
      <c r="K9" s="120" t="s">
        <v>22</v>
      </c>
      <c r="L9" s="121">
        <f>التعاون.ملخص!$D$9</f>
        <v>79</v>
      </c>
      <c r="M9" s="117"/>
      <c r="N9" s="117"/>
      <c r="O9" s="117"/>
      <c r="P9" s="117"/>
    </row>
    <row r="10" spans="2:16" ht="16.5" thickBot="1" x14ac:dyDescent="0.3">
      <c r="B10" s="106">
        <v>95</v>
      </c>
      <c r="C10" s="122" t="s">
        <v>23</v>
      </c>
      <c r="D10" s="123" t="e">
        <f>موبيل.ملخص!$D$4</f>
        <v>#REF!</v>
      </c>
      <c r="E10" s="117"/>
      <c r="F10" s="280"/>
      <c r="G10" s="120" t="s">
        <v>23</v>
      </c>
      <c r="H10" s="121" t="e">
        <f>موبيل.ملخص!$D$6</f>
        <v>#REF!</v>
      </c>
      <c r="I10" s="117"/>
      <c r="J10" s="280"/>
      <c r="K10" s="120" t="s">
        <v>23</v>
      </c>
      <c r="L10" s="121" t="e">
        <f>موبيل.ملخص!$D$9</f>
        <v>#REF!</v>
      </c>
      <c r="M10" s="117"/>
      <c r="N10" s="117"/>
      <c r="O10" s="117"/>
      <c r="P10" s="117"/>
    </row>
    <row r="11" spans="2:16" ht="16.5" thickBot="1" x14ac:dyDescent="0.3">
      <c r="B11" s="106">
        <v>92</v>
      </c>
      <c r="C11" s="120" t="s">
        <v>23</v>
      </c>
      <c r="D11" s="121" t="e">
        <f>موبيل.ملخص!$D$3</f>
        <v>#REF!</v>
      </c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</row>
    <row r="12" spans="2:16" x14ac:dyDescent="0.25"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</row>
    <row r="13" spans="2:16" x14ac:dyDescent="0.25">
      <c r="B13" s="117"/>
      <c r="C13" s="117"/>
      <c r="D13" s="117"/>
    </row>
  </sheetData>
  <customSheetViews>
    <customSheetView guid="{D0ADDAEC-F94A-4D91-A87E-28950BD05354}" scale="180" state="hidden">
      <selection activeCell="P4" sqref="P4"/>
      <pageMargins left="0.7" right="0.7" top="0.75" bottom="0.75" header="0.3" footer="0.3"/>
      <pageSetup paperSize="9" orientation="portrait" r:id="rId1"/>
    </customSheetView>
    <customSheetView guid="{7938EFD2-C39F-47F1-81C9-410DAE165DAF}" scale="180" state="hidden">
      <selection activeCell="P4" sqref="P4"/>
      <pageMargins left="0.7" right="0.7" top="0.75" bottom="0.75" header="0.3" footer="0.3"/>
      <pageSetup paperSize="9" orientation="portrait" r:id="rId2"/>
    </customSheetView>
  </customSheetViews>
  <mergeCells count="13">
    <mergeCell ref="J1:L1"/>
    <mergeCell ref="N1:P1"/>
    <mergeCell ref="B8:B9"/>
    <mergeCell ref="B1:D1"/>
    <mergeCell ref="B6:D6"/>
    <mergeCell ref="F1:H1"/>
    <mergeCell ref="F3:F6"/>
    <mergeCell ref="F7:F8"/>
    <mergeCell ref="F9:F10"/>
    <mergeCell ref="J3:J5"/>
    <mergeCell ref="J8:J10"/>
    <mergeCell ref="N3:N4"/>
    <mergeCell ref="N5:N6"/>
  </mergeCell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Q16"/>
  <sheetViews>
    <sheetView rightToLeft="1" workbookViewId="0">
      <selection activeCell="H13" sqref="H13"/>
    </sheetView>
  </sheetViews>
  <sheetFormatPr defaultRowHeight="15" x14ac:dyDescent="0.25"/>
  <cols>
    <col min="1" max="1" width="12.7109375" style="69" bestFit="1" customWidth="1"/>
  </cols>
  <sheetData>
    <row r="6" spans="1:17" ht="15.75" thickBot="1" x14ac:dyDescent="0.3">
      <c r="O6" s="54" t="s">
        <v>10</v>
      </c>
      <c r="P6" s="54"/>
    </row>
    <row r="7" spans="1:17" ht="15.75" thickBot="1" x14ac:dyDescent="0.3">
      <c r="A7" s="72"/>
      <c r="B7" s="198" t="s">
        <v>0</v>
      </c>
      <c r="C7" s="200"/>
      <c r="D7" s="200"/>
      <c r="E7" s="201"/>
      <c r="F7" s="202" t="s">
        <v>2</v>
      </c>
      <c r="G7" s="200"/>
      <c r="H7" s="200"/>
      <c r="I7" s="201"/>
      <c r="J7" s="202" t="s">
        <v>3</v>
      </c>
      <c r="K7" s="200"/>
      <c r="L7" s="200"/>
      <c r="M7" s="201"/>
      <c r="N7" s="196" t="s">
        <v>4</v>
      </c>
      <c r="O7" s="197"/>
      <c r="P7" s="198"/>
      <c r="Q7" s="199"/>
    </row>
    <row r="8" spans="1:17" ht="15.75" thickBot="1" x14ac:dyDescent="0.3">
      <c r="A8" s="51" t="s">
        <v>1</v>
      </c>
      <c r="B8" s="52" t="s">
        <v>21</v>
      </c>
      <c r="C8" s="50" t="s">
        <v>22</v>
      </c>
      <c r="D8" s="62" t="s">
        <v>23</v>
      </c>
      <c r="E8" s="51" t="s">
        <v>45</v>
      </c>
      <c r="F8" s="49" t="s">
        <v>21</v>
      </c>
      <c r="G8" s="50" t="s">
        <v>22</v>
      </c>
      <c r="H8" s="62" t="s">
        <v>23</v>
      </c>
      <c r="I8" s="51" t="s">
        <v>45</v>
      </c>
      <c r="J8" s="52" t="s">
        <v>21</v>
      </c>
      <c r="K8" s="50" t="s">
        <v>22</v>
      </c>
      <c r="L8" s="50" t="s">
        <v>23</v>
      </c>
      <c r="M8" s="142" t="s">
        <v>45</v>
      </c>
      <c r="N8" s="49" t="s">
        <v>21</v>
      </c>
      <c r="O8" s="50" t="s">
        <v>22</v>
      </c>
      <c r="P8" s="62" t="s">
        <v>23</v>
      </c>
      <c r="Q8" s="51" t="s">
        <v>45</v>
      </c>
    </row>
    <row r="9" spans="1:17" ht="15.75" thickBot="1" x14ac:dyDescent="0.3">
      <c r="A9" s="51" t="s">
        <v>5</v>
      </c>
      <c r="B9" s="61"/>
      <c r="C9" s="2">
        <f>'[1]September 2019'!$D$12*10</f>
        <v>2500</v>
      </c>
      <c r="D9" s="12">
        <f>'[1]September 2019'!$E$12*10</f>
        <v>2700</v>
      </c>
      <c r="E9" s="64"/>
      <c r="F9" s="60"/>
      <c r="G9" s="59"/>
      <c r="H9" s="63"/>
      <c r="I9" s="64"/>
      <c r="J9" s="61"/>
      <c r="K9" s="59"/>
      <c r="L9" s="2">
        <f>'[1]September 2019'!$L$12*10</f>
        <v>2600</v>
      </c>
      <c r="M9" s="144"/>
      <c r="N9" s="60"/>
      <c r="O9" s="59"/>
      <c r="P9" s="12">
        <f>'[1]September 2019'!$P$12*10</f>
        <v>10900</v>
      </c>
      <c r="Q9" s="64"/>
    </row>
    <row r="10" spans="1:17" ht="15.75" thickBot="1" x14ac:dyDescent="0.3">
      <c r="A10" s="51" t="s">
        <v>6</v>
      </c>
      <c r="B10" s="61"/>
      <c r="C10" s="59"/>
      <c r="D10" s="63"/>
      <c r="E10" s="64"/>
      <c r="F10" s="60"/>
      <c r="G10" s="2">
        <f>'[1]September 2019'!$H$13*10</f>
        <v>1800</v>
      </c>
      <c r="H10" s="63"/>
      <c r="I10" s="64"/>
      <c r="J10" s="61"/>
      <c r="K10" s="2">
        <f>'[1]September 2019'!$K$13*10</f>
        <v>1400</v>
      </c>
      <c r="L10" s="59"/>
      <c r="M10" s="143"/>
      <c r="N10" s="60"/>
      <c r="O10" s="2">
        <f>'[1]September 2019'!$O$13*10</f>
        <v>5000</v>
      </c>
      <c r="P10" s="63"/>
      <c r="Q10" s="64"/>
    </row>
    <row r="11" spans="1:17" ht="15.75" thickBot="1" x14ac:dyDescent="0.3">
      <c r="A11" s="51" t="s">
        <v>7</v>
      </c>
      <c r="B11" s="1">
        <f>'[1]September 2019'!$C$14*10</f>
        <v>0</v>
      </c>
      <c r="C11" s="2">
        <f>'[1]September 2019'!$D$14*10</f>
        <v>0</v>
      </c>
      <c r="D11" s="12">
        <f>'[1]September 2019'!$E$14*10</f>
        <v>0</v>
      </c>
      <c r="E11" s="12">
        <f>'[1]September 2019'!$F$14*10</f>
        <v>2000</v>
      </c>
      <c r="F11" s="60"/>
      <c r="G11" s="59"/>
      <c r="H11" s="63"/>
      <c r="I11" s="64"/>
      <c r="J11" s="61"/>
      <c r="K11" s="59"/>
      <c r="L11" s="2">
        <f>'[1]September 2019'!$L$14*10</f>
        <v>0</v>
      </c>
      <c r="M11" s="144">
        <f>'[1]September 2019'!$M$14*10</f>
        <v>300</v>
      </c>
      <c r="N11" s="60"/>
      <c r="O11" s="59"/>
      <c r="P11" s="12">
        <f>'[1]September 2019'!$P$14*10</f>
        <v>0</v>
      </c>
      <c r="Q11" s="11">
        <f>'[1]September 2019'!$Q$14*10</f>
        <v>900</v>
      </c>
    </row>
    <row r="12" spans="1:17" ht="15.75" thickBot="1" x14ac:dyDescent="0.3">
      <c r="A12" s="51" t="s">
        <v>8</v>
      </c>
      <c r="B12" s="61"/>
      <c r="C12" s="2">
        <f>'[1]September 2019'!$D$15*10</f>
        <v>200</v>
      </c>
      <c r="D12" s="12">
        <f>'[1]September 2019'!$E$15*10</f>
        <v>1500</v>
      </c>
      <c r="E12" s="64"/>
      <c r="F12" s="60"/>
      <c r="G12" s="2">
        <f>'[1]September 2019'!$H$15*10</f>
        <v>100</v>
      </c>
      <c r="H12" s="2">
        <f>'[1]September 2019'!$I$15*10</f>
        <v>200</v>
      </c>
      <c r="I12" s="64"/>
      <c r="J12" s="61"/>
      <c r="K12" s="59"/>
      <c r="L12" s="2">
        <f>'[1]September 2019'!$L$15*10</f>
        <v>400</v>
      </c>
      <c r="M12" s="143"/>
      <c r="N12" s="60"/>
      <c r="O12" s="2">
        <f>'[1]September 2019'!$O$15*10</f>
        <v>300</v>
      </c>
      <c r="P12" s="12">
        <f>'[1]September 2019'!$P$15*10</f>
        <v>1100</v>
      </c>
      <c r="Q12" s="64"/>
    </row>
    <row r="13" spans="1:17" ht="15.75" thickBot="1" x14ac:dyDescent="0.3">
      <c r="A13" s="51" t="s">
        <v>9</v>
      </c>
      <c r="B13" s="1">
        <f>'[1]May 2019'!$C$16*10</f>
        <v>0</v>
      </c>
      <c r="C13" s="2">
        <f>'[1]September 2019'!$D$16*10</f>
        <v>0</v>
      </c>
      <c r="D13" s="63"/>
      <c r="E13" s="64"/>
      <c r="F13" s="60"/>
      <c r="G13" s="59"/>
      <c r="H13" s="63"/>
      <c r="I13" s="64"/>
      <c r="J13" s="61"/>
      <c r="K13" s="59"/>
      <c r="L13" s="59"/>
      <c r="M13" s="143"/>
      <c r="N13" s="3">
        <f>'[1]May 2019'!$N$16*10</f>
        <v>0</v>
      </c>
      <c r="O13" s="2">
        <f>'[1]September 2019'!$O$16*10</f>
        <v>0</v>
      </c>
      <c r="P13" s="63"/>
      <c r="Q13" s="64"/>
    </row>
    <row r="14" spans="1:17" ht="15.75" thickBot="1" x14ac:dyDescent="0.3">
      <c r="A14" s="51" t="s">
        <v>63</v>
      </c>
      <c r="B14" s="1"/>
      <c r="C14" s="1">
        <f>'[1]September 2019'!$D$17*10</f>
        <v>1500</v>
      </c>
      <c r="D14" s="143"/>
      <c r="E14" s="143"/>
      <c r="F14" s="60"/>
      <c r="G14" s="61"/>
      <c r="H14" s="63"/>
      <c r="I14" s="182"/>
      <c r="J14" s="61"/>
      <c r="K14" s="61"/>
      <c r="L14" s="59"/>
      <c r="M14" s="143"/>
      <c r="N14" s="3"/>
      <c r="O14" s="1"/>
      <c r="P14" s="143"/>
      <c r="Q14" s="182"/>
    </row>
    <row r="15" spans="1:17" ht="15.75" thickBot="1" x14ac:dyDescent="0.3">
      <c r="A15" s="70" t="s">
        <v>19</v>
      </c>
      <c r="B15" s="4">
        <f>SUM(B9:B14)</f>
        <v>0</v>
      </c>
      <c r="C15" s="4">
        <f t="shared" ref="C15:E15" si="0">SUM(C9:C14)</f>
        <v>4200</v>
      </c>
      <c r="D15" s="4">
        <f t="shared" si="0"/>
        <v>4200</v>
      </c>
      <c r="E15" s="4">
        <f t="shared" si="0"/>
        <v>2000</v>
      </c>
      <c r="F15" s="65">
        <f t="shared" ref="F15:K15" si="1">SUM(F9:F13)</f>
        <v>0</v>
      </c>
      <c r="G15" s="4">
        <f t="shared" si="1"/>
        <v>1900</v>
      </c>
      <c r="H15" s="145">
        <f t="shared" si="1"/>
        <v>200</v>
      </c>
      <c r="I15" s="66">
        <f t="shared" si="1"/>
        <v>0</v>
      </c>
      <c r="J15" s="4">
        <f t="shared" si="1"/>
        <v>0</v>
      </c>
      <c r="K15" s="4">
        <f t="shared" si="1"/>
        <v>1400</v>
      </c>
      <c r="L15" s="145">
        <f>SUM(L9:L13)</f>
        <v>3000</v>
      </c>
      <c r="M15" s="145">
        <f>SUM(M9:M13)</f>
        <v>300</v>
      </c>
      <c r="N15" s="65">
        <f>SUM(N9:N14)</f>
        <v>0</v>
      </c>
      <c r="O15" s="65">
        <f t="shared" ref="O15:Q15" si="2">SUM(O9:O14)</f>
        <v>5300</v>
      </c>
      <c r="P15" s="65">
        <f t="shared" si="2"/>
        <v>12000</v>
      </c>
      <c r="Q15" s="65">
        <f t="shared" si="2"/>
        <v>900</v>
      </c>
    </row>
    <row r="16" spans="1:17" ht="15.75" thickBot="1" x14ac:dyDescent="0.3">
      <c r="A16" s="73" t="s">
        <v>20</v>
      </c>
      <c r="B16" s="74">
        <f>B15+C15+D15+E15</f>
        <v>10400</v>
      </c>
      <c r="C16" s="75"/>
      <c r="D16" s="75"/>
      <c r="E16" s="75"/>
      <c r="F16" s="74">
        <f>F15+G15+H15+I15</f>
        <v>2100</v>
      </c>
      <c r="G16" s="75"/>
      <c r="H16" s="75"/>
      <c r="I16" s="76"/>
      <c r="J16" s="75">
        <f>J15+K15+L15+M15</f>
        <v>4700</v>
      </c>
      <c r="K16" s="75"/>
      <c r="L16" s="75"/>
      <c r="M16" s="75"/>
      <c r="N16" s="74">
        <f>N15+O15+P15+Q15</f>
        <v>18200</v>
      </c>
      <c r="O16" s="75"/>
      <c r="P16" s="75"/>
      <c r="Q16" s="76"/>
    </row>
  </sheetData>
  <customSheetViews>
    <customSheetView guid="{D0ADDAEC-F94A-4D91-A87E-28950BD05354}">
      <selection activeCell="M10" sqref="M10"/>
      <pageMargins left="0.7" right="0.7" top="0.75" bottom="0.75" header="0.3" footer="0.3"/>
      <pageSetup paperSize="9" orientation="portrait" r:id="rId1"/>
    </customSheetView>
    <customSheetView guid="{7938EFD2-C39F-47F1-81C9-410DAE165DAF}">
      <selection activeCell="M10" sqref="M10"/>
      <pageMargins left="0.7" right="0.7" top="0.75" bottom="0.75" header="0.3" footer="0.3"/>
      <pageSetup paperSize="9" orientation="portrait" r:id="rId2"/>
    </customSheetView>
  </customSheetViews>
  <mergeCells count="4">
    <mergeCell ref="N7:Q7"/>
    <mergeCell ref="B7:E7"/>
    <mergeCell ref="F7:I7"/>
    <mergeCell ref="J7:M7"/>
  </mergeCell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H63"/>
  <sheetViews>
    <sheetView rightToLeft="1" zoomScale="85" zoomScaleNormal="85" workbookViewId="0">
      <pane xSplit="1" ySplit="5" topLeftCell="B12" activePane="bottomRight" state="frozen"/>
      <selection pane="topRight" activeCell="B1" sqref="B1"/>
      <selection pane="bottomLeft" activeCell="A6" sqref="A6"/>
      <selection pane="bottomRight" activeCell="A33" sqref="A33:XFD33"/>
    </sheetView>
  </sheetViews>
  <sheetFormatPr defaultColWidth="7.5703125" defaultRowHeight="15" x14ac:dyDescent="0.25"/>
  <cols>
    <col min="1" max="1" width="11.7109375" style="8" bestFit="1" customWidth="1"/>
    <col min="2" max="2" width="7.5703125" style="8"/>
    <col min="3" max="3" width="7" style="8" customWidth="1"/>
    <col min="4" max="13" width="7.5703125" style="8"/>
    <col min="14" max="16" width="0" style="8" hidden="1" customWidth="1"/>
    <col min="17" max="21" width="7.5703125" style="8"/>
    <col min="22" max="22" width="10.5703125" style="8" customWidth="1"/>
    <col min="23" max="24" width="7.5703125" style="8"/>
    <col min="25" max="25" width="9.5703125" style="8" customWidth="1"/>
    <col min="26" max="27" width="0" style="8" hidden="1" customWidth="1"/>
    <col min="28" max="28" width="8.42578125" style="8" hidden="1" customWidth="1"/>
    <col min="29" max="31" width="0" style="8" hidden="1" customWidth="1"/>
    <col min="32" max="16384" width="7.5703125" style="8"/>
  </cols>
  <sheetData>
    <row r="2" spans="1:34" ht="15.75" thickBot="1" x14ac:dyDescent="0.3">
      <c r="P2" s="5"/>
      <c r="AD2" s="8" t="s">
        <v>10</v>
      </c>
    </row>
    <row r="3" spans="1:34" ht="19.5" customHeight="1" thickBot="1" x14ac:dyDescent="0.3">
      <c r="A3" s="211" t="s">
        <v>11</v>
      </c>
      <c r="B3" s="214" t="s">
        <v>5</v>
      </c>
      <c r="C3" s="214"/>
      <c r="D3" s="214"/>
      <c r="E3" s="214" t="s">
        <v>6</v>
      </c>
      <c r="F3" s="214"/>
      <c r="G3" s="214"/>
      <c r="H3" s="214"/>
      <c r="I3" s="214"/>
      <c r="J3" s="214"/>
      <c r="K3" s="214"/>
      <c r="L3" s="214"/>
      <c r="M3" s="214"/>
      <c r="N3" s="214" t="s">
        <v>7</v>
      </c>
      <c r="O3" s="214"/>
      <c r="P3" s="214"/>
      <c r="Q3" s="206" t="s">
        <v>8</v>
      </c>
      <c r="R3" s="207"/>
      <c r="S3" s="207"/>
      <c r="T3" s="207"/>
      <c r="U3" s="207"/>
      <c r="V3" s="207"/>
      <c r="W3" s="207"/>
      <c r="X3" s="207"/>
      <c r="Y3" s="210"/>
      <c r="Z3" s="206" t="s">
        <v>12</v>
      </c>
      <c r="AA3" s="207"/>
      <c r="AB3" s="207"/>
      <c r="AC3" s="207"/>
      <c r="AD3" s="207"/>
      <c r="AE3" s="207"/>
      <c r="AF3" s="206" t="s">
        <v>63</v>
      </c>
      <c r="AG3" s="207"/>
      <c r="AH3" s="207"/>
    </row>
    <row r="4" spans="1:34" ht="15.75" thickBot="1" x14ac:dyDescent="0.3">
      <c r="A4" s="212"/>
      <c r="B4" s="203" t="s">
        <v>0</v>
      </c>
      <c r="C4" s="203"/>
      <c r="D4" s="203"/>
      <c r="E4" s="215" t="s">
        <v>2</v>
      </c>
      <c r="F4" s="215"/>
      <c r="G4" s="215"/>
      <c r="H4" s="208" t="s">
        <v>4</v>
      </c>
      <c r="I4" s="208"/>
      <c r="J4" s="209"/>
      <c r="K4" s="216" t="s">
        <v>3</v>
      </c>
      <c r="L4" s="216"/>
      <c r="M4" s="216"/>
      <c r="N4" s="203" t="s">
        <v>0</v>
      </c>
      <c r="O4" s="203"/>
      <c r="P4" s="203"/>
      <c r="Q4" s="203" t="s">
        <v>0</v>
      </c>
      <c r="R4" s="203"/>
      <c r="S4" s="203"/>
      <c r="T4" s="215" t="s">
        <v>2</v>
      </c>
      <c r="U4" s="215"/>
      <c r="V4" s="215"/>
      <c r="W4" s="208" t="s">
        <v>4</v>
      </c>
      <c r="X4" s="208"/>
      <c r="Y4" s="209"/>
      <c r="Z4" s="203" t="s">
        <v>0</v>
      </c>
      <c r="AA4" s="203"/>
      <c r="AB4" s="203"/>
      <c r="AC4" s="208" t="s">
        <v>4</v>
      </c>
      <c r="AD4" s="208"/>
      <c r="AE4" s="209"/>
      <c r="AF4" s="203" t="s">
        <v>0</v>
      </c>
      <c r="AG4" s="203"/>
      <c r="AH4" s="203"/>
    </row>
    <row r="5" spans="1:34" ht="15.75" thickBot="1" x14ac:dyDescent="0.3">
      <c r="A5" s="213"/>
      <c r="B5" s="78" t="s">
        <v>13</v>
      </c>
      <c r="C5" s="78" t="s">
        <v>14</v>
      </c>
      <c r="D5" s="78" t="s">
        <v>15</v>
      </c>
      <c r="E5" s="79" t="s">
        <v>13</v>
      </c>
      <c r="F5" s="79" t="s">
        <v>14</v>
      </c>
      <c r="G5" s="79" t="s">
        <v>15</v>
      </c>
      <c r="H5" s="77" t="s">
        <v>13</v>
      </c>
      <c r="I5" s="77" t="s">
        <v>14</v>
      </c>
      <c r="J5" s="77" t="s">
        <v>15</v>
      </c>
      <c r="K5" s="97" t="s">
        <v>13</v>
      </c>
      <c r="L5" s="97" t="s">
        <v>14</v>
      </c>
      <c r="M5" s="97" t="s">
        <v>15</v>
      </c>
      <c r="N5" s="85" t="s">
        <v>13</v>
      </c>
      <c r="O5" s="85" t="s">
        <v>14</v>
      </c>
      <c r="P5" s="85" t="s">
        <v>15</v>
      </c>
      <c r="Q5" s="78" t="s">
        <v>13</v>
      </c>
      <c r="R5" s="78" t="s">
        <v>14</v>
      </c>
      <c r="S5" s="78" t="s">
        <v>15</v>
      </c>
      <c r="T5" s="79" t="s">
        <v>13</v>
      </c>
      <c r="U5" s="79" t="s">
        <v>14</v>
      </c>
      <c r="V5" s="79" t="s">
        <v>15</v>
      </c>
      <c r="W5" s="84" t="s">
        <v>13</v>
      </c>
      <c r="X5" s="84" t="s">
        <v>14</v>
      </c>
      <c r="Y5" s="84" t="s">
        <v>15</v>
      </c>
      <c r="Z5" s="78" t="s">
        <v>13</v>
      </c>
      <c r="AA5" s="78" t="s">
        <v>14</v>
      </c>
      <c r="AB5" s="78" t="s">
        <v>15</v>
      </c>
      <c r="AC5" s="84" t="s">
        <v>13</v>
      </c>
      <c r="AD5" s="84" t="s">
        <v>14</v>
      </c>
      <c r="AE5" s="94" t="s">
        <v>15</v>
      </c>
      <c r="AF5" s="180" t="s">
        <v>13</v>
      </c>
      <c r="AG5" s="180" t="s">
        <v>14</v>
      </c>
      <c r="AH5" s="180" t="s">
        <v>15</v>
      </c>
    </row>
    <row r="6" spans="1:34" ht="15.75" thickBot="1" x14ac:dyDescent="0.3">
      <c r="A6" s="9">
        <v>43709</v>
      </c>
      <c r="B6" s="7">
        <f>'كوتة الاكسيل'!C9</f>
        <v>2500</v>
      </c>
      <c r="C6" s="6">
        <f>[2]المستودعات!$F$22</f>
        <v>0</v>
      </c>
      <c r="D6" s="7">
        <f>B6-C6</f>
        <v>2500</v>
      </c>
      <c r="E6" s="7">
        <f>'كوتة الاكسيل'!G10</f>
        <v>1800</v>
      </c>
      <c r="F6" s="6">
        <f>[2]المستودعات!$G$22</f>
        <v>34</v>
      </c>
      <c r="G6" s="7">
        <f>E6-F6</f>
        <v>1766</v>
      </c>
      <c r="H6" s="2">
        <f>'كوتة الاكسيل'!O10</f>
        <v>5000</v>
      </c>
      <c r="I6" s="53">
        <f>[2]المستودعات!$H$22</f>
        <v>272</v>
      </c>
      <c r="J6" s="2">
        <f>H6-I6</f>
        <v>4728</v>
      </c>
      <c r="K6" s="2">
        <f>'كوتة الاكسيل'!K10</f>
        <v>1400</v>
      </c>
      <c r="L6" s="53">
        <f>[2]المستودعات!$I$22</f>
        <v>51</v>
      </c>
      <c r="M6" s="2">
        <f>K6-L6</f>
        <v>1349</v>
      </c>
      <c r="N6" s="2">
        <f>'كوتة الاكسيل'!C11</f>
        <v>0</v>
      </c>
      <c r="O6" s="53">
        <f>[2]المستودعات!$Q$9</f>
        <v>0</v>
      </c>
      <c r="P6" s="2">
        <f>N6-O6</f>
        <v>0</v>
      </c>
      <c r="Q6" s="2">
        <f>'كوتة الاكسيل'!C12</f>
        <v>200</v>
      </c>
      <c r="R6" s="53">
        <f>[2]المستودعات!$E$34</f>
        <v>0</v>
      </c>
      <c r="S6" s="2">
        <f>Q6-R6</f>
        <v>200</v>
      </c>
      <c r="T6" s="2">
        <f>'كوتة الاكسيل'!G12</f>
        <v>100</v>
      </c>
      <c r="U6" s="53">
        <f>[2]المستودعات!$C$34</f>
        <v>0</v>
      </c>
      <c r="V6" s="2">
        <f>T6-U6</f>
        <v>100</v>
      </c>
      <c r="W6" s="2">
        <f>'كوتة الاكسيل'!O12</f>
        <v>300</v>
      </c>
      <c r="X6" s="53">
        <f>[2]المستودعات!$D$34</f>
        <v>51</v>
      </c>
      <c r="Y6" s="2">
        <f>W6-X6</f>
        <v>249</v>
      </c>
      <c r="Z6" s="2">
        <f>'كوتة الاكسيل'!C13</f>
        <v>0</v>
      </c>
      <c r="AA6" s="53">
        <f>[2]المستودعات!$O$18</f>
        <v>0</v>
      </c>
      <c r="AB6" s="2">
        <f>Z6-AA6</f>
        <v>0</v>
      </c>
      <c r="AC6" s="2">
        <f>'كوتة الاكسيل'!O13</f>
        <v>0</v>
      </c>
      <c r="AD6" s="53">
        <f>[2]المستودعات!$N$18</f>
        <v>0</v>
      </c>
      <c r="AE6" s="12">
        <f>AC6-AD6</f>
        <v>0</v>
      </c>
      <c r="AF6" s="2">
        <f>'كوتة الاكسيل'!C14</f>
        <v>1500</v>
      </c>
      <c r="AG6" s="53">
        <f>[2]المستودعات!$Q$19</f>
        <v>0</v>
      </c>
      <c r="AH6" s="2">
        <f>AF6-AG6</f>
        <v>1500</v>
      </c>
    </row>
    <row r="7" spans="1:34" ht="15.75" thickBot="1" x14ac:dyDescent="0.3">
      <c r="A7" s="9">
        <v>43710</v>
      </c>
      <c r="B7" s="7">
        <f t="shared" ref="B7:B36" si="0">D6</f>
        <v>2500</v>
      </c>
      <c r="C7" s="6">
        <f>[3]المستودعات!$F$22</f>
        <v>0</v>
      </c>
      <c r="D7" s="7">
        <f t="shared" ref="D7:D36" si="1">B7-C7</f>
        <v>2500</v>
      </c>
      <c r="E7" s="7">
        <f t="shared" ref="E7:E36" si="2">G6</f>
        <v>1766</v>
      </c>
      <c r="F7" s="6">
        <f>[3]المستودعات!$G$22</f>
        <v>102</v>
      </c>
      <c r="G7" s="7">
        <f t="shared" ref="G7:G36" si="3">E7-F7</f>
        <v>1664</v>
      </c>
      <c r="H7" s="2">
        <f t="shared" ref="H7:H36" si="4">J6</f>
        <v>4728</v>
      </c>
      <c r="I7" s="53">
        <f>[3]المستودعات!$H$22</f>
        <v>153</v>
      </c>
      <c r="J7" s="2">
        <f t="shared" ref="J7:J36" si="5">H7-I7</f>
        <v>4575</v>
      </c>
      <c r="K7" s="2">
        <f t="shared" ref="K7:K36" si="6">M6</f>
        <v>1349</v>
      </c>
      <c r="L7" s="53">
        <f>[3]المستودعات!$I$22</f>
        <v>51</v>
      </c>
      <c r="M7" s="2">
        <f t="shared" ref="M7:M36" si="7">K7-L7</f>
        <v>1298</v>
      </c>
      <c r="N7" s="2">
        <f t="shared" ref="N7:N36" si="8">P6</f>
        <v>0</v>
      </c>
      <c r="O7" s="53">
        <f>[3]المستودعات!$Q$9</f>
        <v>0</v>
      </c>
      <c r="P7" s="2">
        <f t="shared" ref="P7:P36" si="9">N7-O7</f>
        <v>0</v>
      </c>
      <c r="Q7" s="2">
        <f t="shared" ref="Q7:Q36" si="10">S6</f>
        <v>200</v>
      </c>
      <c r="R7" s="53">
        <f>[3]المستودعات!$E$34</f>
        <v>34</v>
      </c>
      <c r="S7" s="2">
        <f t="shared" ref="S7:S36" si="11">Q7-R7</f>
        <v>166</v>
      </c>
      <c r="T7" s="2">
        <f t="shared" ref="T7:T36" si="12">V6</f>
        <v>100</v>
      </c>
      <c r="U7" s="53">
        <f>[3]المستودعات!$C$34</f>
        <v>0</v>
      </c>
      <c r="V7" s="2">
        <f t="shared" ref="V7:V36" si="13">T7-U7</f>
        <v>100</v>
      </c>
      <c r="W7" s="2">
        <f t="shared" ref="W7:W36" si="14">Y6</f>
        <v>249</v>
      </c>
      <c r="X7" s="53">
        <f>[3]المستودعات!$D$34</f>
        <v>17</v>
      </c>
      <c r="Y7" s="2">
        <f t="shared" ref="Y7:Y36" si="15">W7-X7</f>
        <v>232</v>
      </c>
      <c r="Z7" s="2">
        <f t="shared" ref="Z7:Z36" si="16">AB6</f>
        <v>0</v>
      </c>
      <c r="AA7" s="53">
        <f>[3]المستودعات!$O$18</f>
        <v>0</v>
      </c>
      <c r="AB7" s="2">
        <f t="shared" ref="AB7:AB36" si="17">Z7-AA7</f>
        <v>0</v>
      </c>
      <c r="AC7" s="2">
        <f t="shared" ref="AC7:AC36" si="18">AE6</f>
        <v>0</v>
      </c>
      <c r="AD7" s="53">
        <f>[3]المستودعات!$N$18</f>
        <v>0</v>
      </c>
      <c r="AE7" s="12">
        <f t="shared" ref="AE7:AE36" si="19">AC7-AD7</f>
        <v>0</v>
      </c>
      <c r="AF7" s="2">
        <f t="shared" ref="AF7:AF36" si="20">AH6</f>
        <v>1500</v>
      </c>
      <c r="AG7" s="53">
        <f>[3]المستودعات!$Q$19</f>
        <v>102</v>
      </c>
      <c r="AH7" s="2">
        <f t="shared" ref="AH7:AH36" si="21">AF7-AG7</f>
        <v>1398</v>
      </c>
    </row>
    <row r="8" spans="1:34" ht="15.75" thickBot="1" x14ac:dyDescent="0.3">
      <c r="A8" s="9">
        <v>43711</v>
      </c>
      <c r="B8" s="7">
        <f t="shared" si="0"/>
        <v>2500</v>
      </c>
      <c r="C8" s="6">
        <f>[4]المستودعات!$F$22</f>
        <v>153</v>
      </c>
      <c r="D8" s="7">
        <f t="shared" si="1"/>
        <v>2347</v>
      </c>
      <c r="E8" s="7">
        <f t="shared" si="2"/>
        <v>1664</v>
      </c>
      <c r="F8" s="6">
        <f>[4]المستودعات!$G$22</f>
        <v>34</v>
      </c>
      <c r="G8" s="7">
        <f t="shared" si="3"/>
        <v>1630</v>
      </c>
      <c r="H8" s="2">
        <f t="shared" si="4"/>
        <v>4575</v>
      </c>
      <c r="I8" s="53">
        <f>[4]المستودعات!$H$22</f>
        <v>51</v>
      </c>
      <c r="J8" s="2">
        <f t="shared" si="5"/>
        <v>4524</v>
      </c>
      <c r="K8" s="2">
        <f t="shared" si="6"/>
        <v>1298</v>
      </c>
      <c r="L8" s="53">
        <f>[4]المستودعات!$I$22</f>
        <v>17</v>
      </c>
      <c r="M8" s="2">
        <f t="shared" si="7"/>
        <v>1281</v>
      </c>
      <c r="N8" s="2">
        <f t="shared" si="8"/>
        <v>0</v>
      </c>
      <c r="O8" s="53">
        <f>[4]المستودعات!$Q$9</f>
        <v>0</v>
      </c>
      <c r="P8" s="2">
        <f t="shared" si="9"/>
        <v>0</v>
      </c>
      <c r="Q8" s="2">
        <f t="shared" si="10"/>
        <v>166</v>
      </c>
      <c r="R8" s="53">
        <f>[4]المستودعات!$E$34</f>
        <v>0</v>
      </c>
      <c r="S8" s="2">
        <f t="shared" si="11"/>
        <v>166</v>
      </c>
      <c r="T8" s="2">
        <f t="shared" si="12"/>
        <v>100</v>
      </c>
      <c r="U8" s="53">
        <f>[4]المستودعات!$C$34</f>
        <v>0</v>
      </c>
      <c r="V8" s="2">
        <f t="shared" si="13"/>
        <v>100</v>
      </c>
      <c r="W8" s="2">
        <f t="shared" si="14"/>
        <v>232</v>
      </c>
      <c r="X8" s="53">
        <f>[4]المستودعات!$D$34</f>
        <v>0</v>
      </c>
      <c r="Y8" s="2">
        <f t="shared" si="15"/>
        <v>232</v>
      </c>
      <c r="Z8" s="2">
        <f t="shared" si="16"/>
        <v>0</v>
      </c>
      <c r="AA8" s="53">
        <f>[4]المستودعات!$O$18</f>
        <v>0</v>
      </c>
      <c r="AB8" s="2">
        <f t="shared" si="17"/>
        <v>0</v>
      </c>
      <c r="AC8" s="2">
        <f t="shared" si="18"/>
        <v>0</v>
      </c>
      <c r="AD8" s="53">
        <f>[4]المستودعات!$N$18</f>
        <v>0</v>
      </c>
      <c r="AE8" s="12">
        <f t="shared" si="19"/>
        <v>0</v>
      </c>
      <c r="AF8" s="2">
        <f t="shared" si="20"/>
        <v>1398</v>
      </c>
      <c r="AG8" s="53">
        <f>[4]المستودعات!$Q$19</f>
        <v>153</v>
      </c>
      <c r="AH8" s="2">
        <f t="shared" si="21"/>
        <v>1245</v>
      </c>
    </row>
    <row r="9" spans="1:34" ht="15.75" thickBot="1" x14ac:dyDescent="0.3">
      <c r="A9" s="9">
        <v>43712</v>
      </c>
      <c r="B9" s="7">
        <f t="shared" si="0"/>
        <v>2347</v>
      </c>
      <c r="C9" s="6">
        <f>[5]المستودعات!$F$22</f>
        <v>102</v>
      </c>
      <c r="D9" s="7">
        <f t="shared" si="1"/>
        <v>2245</v>
      </c>
      <c r="E9" s="7">
        <f t="shared" si="2"/>
        <v>1630</v>
      </c>
      <c r="F9" s="6">
        <f>[5]المستودعات!$G$22</f>
        <v>34</v>
      </c>
      <c r="G9" s="7">
        <f t="shared" si="3"/>
        <v>1596</v>
      </c>
      <c r="H9" s="2">
        <f t="shared" si="4"/>
        <v>4524</v>
      </c>
      <c r="I9" s="53">
        <f>[5]المستودعات!$H$22</f>
        <v>102</v>
      </c>
      <c r="J9" s="2">
        <f t="shared" si="5"/>
        <v>4422</v>
      </c>
      <c r="K9" s="2">
        <f t="shared" si="6"/>
        <v>1281</v>
      </c>
      <c r="L9" s="53">
        <f>[5]المستودعات!$I$22</f>
        <v>17</v>
      </c>
      <c r="M9" s="2">
        <f t="shared" si="7"/>
        <v>1264</v>
      </c>
      <c r="N9" s="2">
        <f t="shared" si="8"/>
        <v>0</v>
      </c>
      <c r="O9" s="53">
        <f>[5]المستودعات!$Q$9</f>
        <v>0</v>
      </c>
      <c r="P9" s="2">
        <f t="shared" si="9"/>
        <v>0</v>
      </c>
      <c r="Q9" s="2">
        <f t="shared" si="10"/>
        <v>166</v>
      </c>
      <c r="R9" s="53">
        <f>[5]المستودعات!$E$34</f>
        <v>0</v>
      </c>
      <c r="S9" s="2">
        <f t="shared" si="11"/>
        <v>166</v>
      </c>
      <c r="T9" s="2">
        <f t="shared" si="12"/>
        <v>100</v>
      </c>
      <c r="U9" s="53">
        <f>[5]المستودعات!$C$34</f>
        <v>0</v>
      </c>
      <c r="V9" s="2">
        <f t="shared" si="13"/>
        <v>100</v>
      </c>
      <c r="W9" s="2">
        <f t="shared" si="14"/>
        <v>232</v>
      </c>
      <c r="X9" s="53">
        <f>[5]المستودعات!$D$34</f>
        <v>0</v>
      </c>
      <c r="Y9" s="2">
        <f t="shared" si="15"/>
        <v>232</v>
      </c>
      <c r="Z9" s="2">
        <f t="shared" si="16"/>
        <v>0</v>
      </c>
      <c r="AA9" s="53">
        <f>[5]المستودعات!$O$18</f>
        <v>0</v>
      </c>
      <c r="AB9" s="2">
        <f t="shared" si="17"/>
        <v>0</v>
      </c>
      <c r="AC9" s="2">
        <f t="shared" si="18"/>
        <v>0</v>
      </c>
      <c r="AD9" s="53">
        <f>[5]المستودعات!$N$18</f>
        <v>0</v>
      </c>
      <c r="AE9" s="12">
        <f t="shared" si="19"/>
        <v>0</v>
      </c>
      <c r="AF9" s="2">
        <f t="shared" si="20"/>
        <v>1245</v>
      </c>
      <c r="AG9" s="53">
        <f>[5]المستودعات!$Q$19</f>
        <v>102</v>
      </c>
      <c r="AH9" s="2">
        <f t="shared" si="21"/>
        <v>1143</v>
      </c>
    </row>
    <row r="10" spans="1:34" ht="15.75" thickBot="1" x14ac:dyDescent="0.3">
      <c r="A10" s="9">
        <v>43713</v>
      </c>
      <c r="B10" s="7">
        <f t="shared" si="0"/>
        <v>2245</v>
      </c>
      <c r="C10" s="6">
        <f>[6]المستودعات!$F$22</f>
        <v>51</v>
      </c>
      <c r="D10" s="7">
        <f t="shared" si="1"/>
        <v>2194</v>
      </c>
      <c r="E10" s="7">
        <f t="shared" si="2"/>
        <v>1596</v>
      </c>
      <c r="F10" s="6">
        <f>[6]المستودعات!$G$22</f>
        <v>68</v>
      </c>
      <c r="G10" s="7">
        <f t="shared" si="3"/>
        <v>1528</v>
      </c>
      <c r="H10" s="2">
        <f t="shared" si="4"/>
        <v>4422</v>
      </c>
      <c r="I10" s="53">
        <f>[6]المستودعات!$H$22</f>
        <v>408</v>
      </c>
      <c r="J10" s="2">
        <f t="shared" si="5"/>
        <v>4014</v>
      </c>
      <c r="K10" s="2">
        <f t="shared" si="6"/>
        <v>1264</v>
      </c>
      <c r="L10" s="53">
        <f>[6]المستودعات!$I$22</f>
        <v>85</v>
      </c>
      <c r="M10" s="2">
        <f t="shared" si="7"/>
        <v>1179</v>
      </c>
      <c r="N10" s="2">
        <f t="shared" si="8"/>
        <v>0</v>
      </c>
      <c r="O10" s="53">
        <f>[6]المستودعات!$Q$9</f>
        <v>0</v>
      </c>
      <c r="P10" s="2">
        <f t="shared" si="9"/>
        <v>0</v>
      </c>
      <c r="Q10" s="2">
        <f t="shared" si="10"/>
        <v>166</v>
      </c>
      <c r="R10" s="53">
        <f>[6]المستودعات!$E$34</f>
        <v>0</v>
      </c>
      <c r="S10" s="2">
        <f t="shared" si="11"/>
        <v>166</v>
      </c>
      <c r="T10" s="2">
        <f t="shared" si="12"/>
        <v>100</v>
      </c>
      <c r="U10" s="53">
        <f>[6]المستودعات!$C$34</f>
        <v>0</v>
      </c>
      <c r="V10" s="2">
        <f t="shared" si="13"/>
        <v>100</v>
      </c>
      <c r="W10" s="2">
        <f t="shared" si="14"/>
        <v>232</v>
      </c>
      <c r="X10" s="53">
        <f>[6]المستودعات!$D$34</f>
        <v>0</v>
      </c>
      <c r="Y10" s="2">
        <f t="shared" si="15"/>
        <v>232</v>
      </c>
      <c r="Z10" s="2">
        <f t="shared" si="16"/>
        <v>0</v>
      </c>
      <c r="AA10" s="53">
        <f>[6]المستودعات!$O$18</f>
        <v>0</v>
      </c>
      <c r="AB10" s="2">
        <f t="shared" si="17"/>
        <v>0</v>
      </c>
      <c r="AC10" s="2">
        <f t="shared" si="18"/>
        <v>0</v>
      </c>
      <c r="AD10" s="53">
        <f>[6]المستودعات!$N$18</f>
        <v>0</v>
      </c>
      <c r="AE10" s="12">
        <f t="shared" si="19"/>
        <v>0</v>
      </c>
      <c r="AF10" s="2">
        <f t="shared" si="20"/>
        <v>1143</v>
      </c>
      <c r="AG10" s="53">
        <f>[6]المستودعات!$Q$19</f>
        <v>102</v>
      </c>
      <c r="AH10" s="2">
        <f t="shared" si="21"/>
        <v>1041</v>
      </c>
    </row>
    <row r="11" spans="1:34" ht="15.75" thickBot="1" x14ac:dyDescent="0.3">
      <c r="A11" s="9">
        <v>43714</v>
      </c>
      <c r="B11" s="7">
        <f t="shared" si="0"/>
        <v>2194</v>
      </c>
      <c r="C11" s="53">
        <f>[7]المستودعات!$F$22</f>
        <v>204</v>
      </c>
      <c r="D11" s="7">
        <f t="shared" si="1"/>
        <v>1990</v>
      </c>
      <c r="E11" s="7">
        <f t="shared" si="2"/>
        <v>1528</v>
      </c>
      <c r="F11" s="6">
        <f>[7]المستودعات!$G$22</f>
        <v>68</v>
      </c>
      <c r="G11" s="7">
        <f t="shared" si="3"/>
        <v>1460</v>
      </c>
      <c r="H11" s="2">
        <f t="shared" si="4"/>
        <v>4014</v>
      </c>
      <c r="I11" s="53">
        <f>[7]المستودعات!$H$22</f>
        <v>136</v>
      </c>
      <c r="J11" s="2">
        <f t="shared" si="5"/>
        <v>3878</v>
      </c>
      <c r="K11" s="2">
        <f t="shared" si="6"/>
        <v>1179</v>
      </c>
      <c r="L11" s="53">
        <f>[7]المستودعات!$I$22</f>
        <v>0</v>
      </c>
      <c r="M11" s="2">
        <f t="shared" si="7"/>
        <v>1179</v>
      </c>
      <c r="N11" s="2">
        <f t="shared" si="8"/>
        <v>0</v>
      </c>
      <c r="O11" s="53">
        <f>[7]المستودعات!$Q$9</f>
        <v>0</v>
      </c>
      <c r="P11" s="2">
        <f t="shared" si="9"/>
        <v>0</v>
      </c>
      <c r="Q11" s="2">
        <f t="shared" si="10"/>
        <v>166</v>
      </c>
      <c r="R11" s="53">
        <f>[7]المستودعات!$E$34</f>
        <v>17</v>
      </c>
      <c r="S11" s="2">
        <f t="shared" si="11"/>
        <v>149</v>
      </c>
      <c r="T11" s="2">
        <f t="shared" si="12"/>
        <v>100</v>
      </c>
      <c r="U11" s="53">
        <f>[7]المستودعات!$C$34</f>
        <v>17</v>
      </c>
      <c r="V11" s="2">
        <f t="shared" si="13"/>
        <v>83</v>
      </c>
      <c r="W11" s="2">
        <f t="shared" si="14"/>
        <v>232</v>
      </c>
      <c r="X11" s="53">
        <f>[7]المستودعات!$D$34</f>
        <v>17</v>
      </c>
      <c r="Y11" s="2">
        <f t="shared" si="15"/>
        <v>215</v>
      </c>
      <c r="Z11" s="2">
        <f t="shared" si="16"/>
        <v>0</v>
      </c>
      <c r="AA11" s="53">
        <f>[7]المستودعات!$O$18</f>
        <v>0</v>
      </c>
      <c r="AB11" s="2">
        <f t="shared" si="17"/>
        <v>0</v>
      </c>
      <c r="AC11" s="2">
        <f t="shared" si="18"/>
        <v>0</v>
      </c>
      <c r="AD11" s="53">
        <f>[7]المستودعات!$N$18</f>
        <v>0</v>
      </c>
      <c r="AE11" s="12">
        <f t="shared" si="19"/>
        <v>0</v>
      </c>
      <c r="AF11" s="2">
        <f t="shared" si="20"/>
        <v>1041</v>
      </c>
      <c r="AG11" s="53">
        <f>[7]المستودعات!$Q$19</f>
        <v>0</v>
      </c>
      <c r="AH11" s="2">
        <f t="shared" si="21"/>
        <v>1041</v>
      </c>
    </row>
    <row r="12" spans="1:34" ht="15.75" thickBot="1" x14ac:dyDescent="0.3">
      <c r="A12" s="9">
        <v>43715</v>
      </c>
      <c r="B12" s="7">
        <f t="shared" si="0"/>
        <v>1990</v>
      </c>
      <c r="C12" s="53">
        <f>[8]المستودعات!$F$22</f>
        <v>51</v>
      </c>
      <c r="D12" s="7">
        <f t="shared" si="1"/>
        <v>1939</v>
      </c>
      <c r="E12" s="7">
        <f t="shared" si="2"/>
        <v>1460</v>
      </c>
      <c r="F12" s="6">
        <f>[8]المستودعات!$G$22</f>
        <v>51</v>
      </c>
      <c r="G12" s="7">
        <f t="shared" si="3"/>
        <v>1409</v>
      </c>
      <c r="H12" s="2">
        <f t="shared" si="4"/>
        <v>3878</v>
      </c>
      <c r="I12" s="53">
        <f>[8]المستودعات!$H$22</f>
        <v>51</v>
      </c>
      <c r="J12" s="2">
        <f t="shared" si="5"/>
        <v>3827</v>
      </c>
      <c r="K12" s="2">
        <f t="shared" si="6"/>
        <v>1179</v>
      </c>
      <c r="L12" s="53">
        <f>[8]المستودعات!$I$22</f>
        <v>51</v>
      </c>
      <c r="M12" s="2">
        <f t="shared" si="7"/>
        <v>1128</v>
      </c>
      <c r="N12" s="2">
        <f t="shared" si="8"/>
        <v>0</v>
      </c>
      <c r="O12" s="53">
        <f>[8]المستودعات!$Q$9</f>
        <v>0</v>
      </c>
      <c r="P12" s="2">
        <f t="shared" si="9"/>
        <v>0</v>
      </c>
      <c r="Q12" s="2">
        <f t="shared" si="10"/>
        <v>149</v>
      </c>
      <c r="R12" s="53">
        <f>[8]المستودعات!$E$34</f>
        <v>0</v>
      </c>
      <c r="S12" s="2">
        <f t="shared" si="11"/>
        <v>149</v>
      </c>
      <c r="T12" s="2">
        <f t="shared" si="12"/>
        <v>83</v>
      </c>
      <c r="U12" s="53">
        <f>[8]المستودعات!$C$34</f>
        <v>0</v>
      </c>
      <c r="V12" s="2">
        <f t="shared" si="13"/>
        <v>83</v>
      </c>
      <c r="W12" s="2">
        <f t="shared" si="14"/>
        <v>215</v>
      </c>
      <c r="X12" s="53">
        <f>[8]المستودعات!$D$34</f>
        <v>0</v>
      </c>
      <c r="Y12" s="2">
        <f t="shared" si="15"/>
        <v>215</v>
      </c>
      <c r="Z12" s="2">
        <f t="shared" si="16"/>
        <v>0</v>
      </c>
      <c r="AA12" s="53">
        <f>[8]المستودعات!$O$18</f>
        <v>0</v>
      </c>
      <c r="AB12" s="2">
        <f t="shared" si="17"/>
        <v>0</v>
      </c>
      <c r="AC12" s="2">
        <f t="shared" si="18"/>
        <v>0</v>
      </c>
      <c r="AD12" s="53">
        <f>[8]المستودعات!$N$18</f>
        <v>0</v>
      </c>
      <c r="AE12" s="12">
        <f t="shared" si="19"/>
        <v>0</v>
      </c>
      <c r="AF12" s="2">
        <f t="shared" si="20"/>
        <v>1041</v>
      </c>
      <c r="AG12" s="53">
        <f>[8]المستودعات!$Q$19</f>
        <v>0</v>
      </c>
      <c r="AH12" s="2">
        <f t="shared" si="21"/>
        <v>1041</v>
      </c>
    </row>
    <row r="13" spans="1:34" ht="15.75" thickBot="1" x14ac:dyDescent="0.3">
      <c r="A13" s="9">
        <v>43716</v>
      </c>
      <c r="B13" s="7">
        <f t="shared" si="0"/>
        <v>1939</v>
      </c>
      <c r="C13" s="53">
        <f>[9]المستودعات!$F$22</f>
        <v>153</v>
      </c>
      <c r="D13" s="7">
        <f t="shared" si="1"/>
        <v>1786</v>
      </c>
      <c r="E13" s="7">
        <f t="shared" si="2"/>
        <v>1409</v>
      </c>
      <c r="F13" s="6">
        <f>[9]المستودعات!$G$22</f>
        <v>34</v>
      </c>
      <c r="G13" s="7">
        <f t="shared" si="3"/>
        <v>1375</v>
      </c>
      <c r="H13" s="2">
        <f t="shared" si="4"/>
        <v>3827</v>
      </c>
      <c r="I13" s="53">
        <f>[9]المستودعات!$H$22</f>
        <v>102</v>
      </c>
      <c r="J13" s="2">
        <f t="shared" si="5"/>
        <v>3725</v>
      </c>
      <c r="K13" s="2">
        <f t="shared" si="6"/>
        <v>1128</v>
      </c>
      <c r="L13" s="53">
        <f>[9]المستودعات!$I$22</f>
        <v>17</v>
      </c>
      <c r="M13" s="2">
        <f t="shared" si="7"/>
        <v>1111</v>
      </c>
      <c r="N13" s="2">
        <f t="shared" si="8"/>
        <v>0</v>
      </c>
      <c r="O13" s="53">
        <f>[9]المستودعات!$Q$9</f>
        <v>0</v>
      </c>
      <c r="P13" s="2">
        <f t="shared" si="9"/>
        <v>0</v>
      </c>
      <c r="Q13" s="2">
        <f t="shared" si="10"/>
        <v>149</v>
      </c>
      <c r="R13" s="53">
        <f>[9]المستودعات!$E$34</f>
        <v>0</v>
      </c>
      <c r="S13" s="2">
        <f t="shared" si="11"/>
        <v>149</v>
      </c>
      <c r="T13" s="2">
        <f t="shared" si="12"/>
        <v>83</v>
      </c>
      <c r="U13" s="53">
        <f>[9]المستودعات!$C$34</f>
        <v>0</v>
      </c>
      <c r="V13" s="2">
        <f t="shared" si="13"/>
        <v>83</v>
      </c>
      <c r="W13" s="2">
        <f t="shared" si="14"/>
        <v>215</v>
      </c>
      <c r="X13" s="53">
        <f>[9]المستودعات!$D$34</f>
        <v>0</v>
      </c>
      <c r="Y13" s="2">
        <f t="shared" si="15"/>
        <v>215</v>
      </c>
      <c r="Z13" s="2">
        <f t="shared" si="16"/>
        <v>0</v>
      </c>
      <c r="AA13" s="53">
        <f>[9]المستودعات!$O$18</f>
        <v>0</v>
      </c>
      <c r="AB13" s="2">
        <f t="shared" si="17"/>
        <v>0</v>
      </c>
      <c r="AC13" s="2">
        <f t="shared" si="18"/>
        <v>0</v>
      </c>
      <c r="AD13" s="53">
        <f>[9]المستودعات!$N$18</f>
        <v>0</v>
      </c>
      <c r="AE13" s="12">
        <f t="shared" si="19"/>
        <v>0</v>
      </c>
      <c r="AF13" s="2">
        <f t="shared" si="20"/>
        <v>1041</v>
      </c>
      <c r="AG13" s="53">
        <f>[9]المستودعات!$Q$19</f>
        <v>51</v>
      </c>
      <c r="AH13" s="2">
        <f t="shared" si="21"/>
        <v>990</v>
      </c>
    </row>
    <row r="14" spans="1:34" ht="15.75" thickBot="1" x14ac:dyDescent="0.3">
      <c r="A14" s="9">
        <v>43717</v>
      </c>
      <c r="B14" s="7">
        <f t="shared" si="0"/>
        <v>1786</v>
      </c>
      <c r="C14" s="53">
        <f>[10]المستودعات!$F$22</f>
        <v>51</v>
      </c>
      <c r="D14" s="7">
        <f t="shared" si="1"/>
        <v>1735</v>
      </c>
      <c r="E14" s="7">
        <f t="shared" si="2"/>
        <v>1375</v>
      </c>
      <c r="F14" s="6">
        <f>[10]المستودعات!$G$22</f>
        <v>51</v>
      </c>
      <c r="G14" s="7">
        <f t="shared" si="3"/>
        <v>1324</v>
      </c>
      <c r="H14" s="2">
        <f t="shared" si="4"/>
        <v>3725</v>
      </c>
      <c r="I14" s="53">
        <f>[10]المستودعات!$H$22</f>
        <v>136</v>
      </c>
      <c r="J14" s="2">
        <f t="shared" si="5"/>
        <v>3589</v>
      </c>
      <c r="K14" s="2">
        <f t="shared" si="6"/>
        <v>1111</v>
      </c>
      <c r="L14" s="53">
        <f>[10]المستودعات!$I$22</f>
        <v>17</v>
      </c>
      <c r="M14" s="2">
        <f t="shared" si="7"/>
        <v>1094</v>
      </c>
      <c r="N14" s="2">
        <f t="shared" si="8"/>
        <v>0</v>
      </c>
      <c r="O14" s="53">
        <f>[10]المستودعات!$Q$9</f>
        <v>0</v>
      </c>
      <c r="P14" s="2">
        <f t="shared" si="9"/>
        <v>0</v>
      </c>
      <c r="Q14" s="2">
        <f t="shared" si="10"/>
        <v>149</v>
      </c>
      <c r="R14" s="53">
        <f>[10]المستودعات!$E$34</f>
        <v>0</v>
      </c>
      <c r="S14" s="2">
        <f t="shared" si="11"/>
        <v>149</v>
      </c>
      <c r="T14" s="2">
        <f t="shared" si="12"/>
        <v>83</v>
      </c>
      <c r="U14" s="53">
        <f>[10]المستودعات!$C$34</f>
        <v>0</v>
      </c>
      <c r="V14" s="2">
        <f t="shared" si="13"/>
        <v>83</v>
      </c>
      <c r="W14" s="2">
        <f t="shared" si="14"/>
        <v>215</v>
      </c>
      <c r="X14" s="53">
        <f>[10]المستودعات!$D$34</f>
        <v>0</v>
      </c>
      <c r="Y14" s="2">
        <f t="shared" si="15"/>
        <v>215</v>
      </c>
      <c r="Z14" s="2">
        <f t="shared" si="16"/>
        <v>0</v>
      </c>
      <c r="AA14" s="53">
        <f>[10]المستودعات!$O$18</f>
        <v>0</v>
      </c>
      <c r="AB14" s="2">
        <f t="shared" si="17"/>
        <v>0</v>
      </c>
      <c r="AC14" s="2">
        <f t="shared" si="18"/>
        <v>0</v>
      </c>
      <c r="AD14" s="53">
        <f>[10]المستودعات!$N$18</f>
        <v>0</v>
      </c>
      <c r="AE14" s="12">
        <f t="shared" si="19"/>
        <v>0</v>
      </c>
      <c r="AF14" s="2">
        <f t="shared" si="20"/>
        <v>990</v>
      </c>
      <c r="AG14" s="53">
        <f>[10]المستودعات!$Q$19</f>
        <v>51</v>
      </c>
      <c r="AH14" s="2">
        <f t="shared" si="21"/>
        <v>939</v>
      </c>
    </row>
    <row r="15" spans="1:34" ht="15.75" thickBot="1" x14ac:dyDescent="0.3">
      <c r="A15" s="9">
        <v>43718</v>
      </c>
      <c r="B15" s="7">
        <f t="shared" si="0"/>
        <v>1735</v>
      </c>
      <c r="C15" s="53">
        <f>[11]المستودعات!$F$22</f>
        <v>0</v>
      </c>
      <c r="D15" s="7">
        <f t="shared" si="1"/>
        <v>1735</v>
      </c>
      <c r="E15" s="7">
        <f t="shared" si="2"/>
        <v>1324</v>
      </c>
      <c r="F15" s="6">
        <f>[11]المستودعات!$G$22</f>
        <v>68</v>
      </c>
      <c r="G15" s="7">
        <f t="shared" si="3"/>
        <v>1256</v>
      </c>
      <c r="H15" s="2">
        <f t="shared" si="4"/>
        <v>3589</v>
      </c>
      <c r="I15" s="53">
        <f>[11]المستودعات!$H$22</f>
        <v>85</v>
      </c>
      <c r="J15" s="2">
        <f t="shared" si="5"/>
        <v>3504</v>
      </c>
      <c r="K15" s="2">
        <f t="shared" si="6"/>
        <v>1094</v>
      </c>
      <c r="L15" s="53">
        <f>[11]المستودعات!$I$22</f>
        <v>51</v>
      </c>
      <c r="M15" s="2">
        <f t="shared" si="7"/>
        <v>1043</v>
      </c>
      <c r="N15" s="2">
        <f t="shared" si="8"/>
        <v>0</v>
      </c>
      <c r="O15" s="53">
        <f>[11]المستودعات!$Q$9</f>
        <v>0</v>
      </c>
      <c r="P15" s="2">
        <f t="shared" si="9"/>
        <v>0</v>
      </c>
      <c r="Q15" s="2">
        <f t="shared" si="10"/>
        <v>149</v>
      </c>
      <c r="R15" s="53">
        <f>[11]المستودعات!$E$34</f>
        <v>0</v>
      </c>
      <c r="S15" s="2">
        <f t="shared" si="11"/>
        <v>149</v>
      </c>
      <c r="T15" s="2">
        <f t="shared" si="12"/>
        <v>83</v>
      </c>
      <c r="U15" s="53">
        <f>[11]المستودعات!$C$34</f>
        <v>0</v>
      </c>
      <c r="V15" s="2">
        <f t="shared" si="13"/>
        <v>83</v>
      </c>
      <c r="W15" s="2">
        <f t="shared" si="14"/>
        <v>215</v>
      </c>
      <c r="X15" s="53">
        <f>[11]المستودعات!$D$34</f>
        <v>0</v>
      </c>
      <c r="Y15" s="2">
        <f t="shared" si="15"/>
        <v>215</v>
      </c>
      <c r="Z15" s="2">
        <f t="shared" si="16"/>
        <v>0</v>
      </c>
      <c r="AA15" s="53">
        <f>[11]المستودعات!$O$18</f>
        <v>0</v>
      </c>
      <c r="AB15" s="2">
        <f t="shared" si="17"/>
        <v>0</v>
      </c>
      <c r="AC15" s="2">
        <f t="shared" si="18"/>
        <v>0</v>
      </c>
      <c r="AD15" s="53">
        <f>[11]المستودعات!$N$18</f>
        <v>0</v>
      </c>
      <c r="AE15" s="12">
        <f t="shared" si="19"/>
        <v>0</v>
      </c>
      <c r="AF15" s="2">
        <f t="shared" si="20"/>
        <v>939</v>
      </c>
      <c r="AG15" s="53">
        <f>[11]المستودعات!$Q$19</f>
        <v>102</v>
      </c>
      <c r="AH15" s="2">
        <f t="shared" si="21"/>
        <v>837</v>
      </c>
    </row>
    <row r="16" spans="1:34" ht="15.75" thickBot="1" x14ac:dyDescent="0.3">
      <c r="A16" s="9">
        <v>43719</v>
      </c>
      <c r="B16" s="7">
        <f t="shared" si="0"/>
        <v>1735</v>
      </c>
      <c r="C16" s="53">
        <f>[12]المستودعات!$F$22</f>
        <v>102</v>
      </c>
      <c r="D16" s="7">
        <f t="shared" si="1"/>
        <v>1633</v>
      </c>
      <c r="E16" s="7">
        <f t="shared" si="2"/>
        <v>1256</v>
      </c>
      <c r="F16" s="6">
        <f>[12]المستودعات!$G$22</f>
        <v>68</v>
      </c>
      <c r="G16" s="7">
        <f t="shared" si="3"/>
        <v>1188</v>
      </c>
      <c r="H16" s="2">
        <f t="shared" si="4"/>
        <v>3504</v>
      </c>
      <c r="I16" s="53">
        <f>[12]المستودعات!$H$22</f>
        <v>170</v>
      </c>
      <c r="J16" s="2">
        <f t="shared" si="5"/>
        <v>3334</v>
      </c>
      <c r="K16" s="2">
        <f t="shared" si="6"/>
        <v>1043</v>
      </c>
      <c r="L16" s="53">
        <f>[12]المستودعات!$I$22</f>
        <v>17</v>
      </c>
      <c r="M16" s="2">
        <f t="shared" si="7"/>
        <v>1026</v>
      </c>
      <c r="N16" s="2">
        <f t="shared" si="8"/>
        <v>0</v>
      </c>
      <c r="O16" s="53">
        <f>[12]المستودعات!$Q$9</f>
        <v>0</v>
      </c>
      <c r="P16" s="2">
        <f t="shared" si="9"/>
        <v>0</v>
      </c>
      <c r="Q16" s="2">
        <f t="shared" si="10"/>
        <v>149</v>
      </c>
      <c r="R16" s="53">
        <f>[12]المستودعات!$E$34</f>
        <v>17</v>
      </c>
      <c r="S16" s="2">
        <f t="shared" si="11"/>
        <v>132</v>
      </c>
      <c r="T16" s="2">
        <f t="shared" si="12"/>
        <v>83</v>
      </c>
      <c r="U16" s="53">
        <f>[12]المستودعات!$C$34</f>
        <v>17</v>
      </c>
      <c r="V16" s="2">
        <f t="shared" si="13"/>
        <v>66</v>
      </c>
      <c r="W16" s="2">
        <f t="shared" si="14"/>
        <v>215</v>
      </c>
      <c r="X16" s="53">
        <f>[12]المستودعات!$D$34</f>
        <v>17</v>
      </c>
      <c r="Y16" s="2">
        <f t="shared" si="15"/>
        <v>198</v>
      </c>
      <c r="Z16" s="2">
        <f t="shared" si="16"/>
        <v>0</v>
      </c>
      <c r="AA16" s="53">
        <f>[12]المستودعات!$O$18</f>
        <v>0</v>
      </c>
      <c r="AB16" s="2">
        <f t="shared" si="17"/>
        <v>0</v>
      </c>
      <c r="AC16" s="2">
        <f t="shared" si="18"/>
        <v>0</v>
      </c>
      <c r="AD16" s="53">
        <f>[12]المستودعات!$N$18</f>
        <v>0</v>
      </c>
      <c r="AE16" s="12">
        <f t="shared" si="19"/>
        <v>0</v>
      </c>
      <c r="AF16" s="2">
        <f t="shared" si="20"/>
        <v>837</v>
      </c>
      <c r="AG16" s="53">
        <f>[12]المستودعات!$Q$19</f>
        <v>102</v>
      </c>
      <c r="AH16" s="2">
        <f t="shared" si="21"/>
        <v>735</v>
      </c>
    </row>
    <row r="17" spans="1:34" ht="15.75" thickBot="1" x14ac:dyDescent="0.3">
      <c r="A17" s="9">
        <v>43720</v>
      </c>
      <c r="B17" s="7">
        <f t="shared" si="0"/>
        <v>1633</v>
      </c>
      <c r="C17" s="53">
        <f>[13]المستودعات!$F$22</f>
        <v>0</v>
      </c>
      <c r="D17" s="7">
        <f t="shared" si="1"/>
        <v>1633</v>
      </c>
      <c r="E17" s="7">
        <f t="shared" si="2"/>
        <v>1188</v>
      </c>
      <c r="F17" s="6">
        <f>[13]المستودعات!$G$22</f>
        <v>51</v>
      </c>
      <c r="G17" s="7">
        <f t="shared" si="3"/>
        <v>1137</v>
      </c>
      <c r="H17" s="2">
        <f t="shared" si="4"/>
        <v>3334</v>
      </c>
      <c r="I17" s="53">
        <f>[13]المستودعات!$H$22</f>
        <v>85</v>
      </c>
      <c r="J17" s="2">
        <f t="shared" si="5"/>
        <v>3249</v>
      </c>
      <c r="K17" s="2">
        <f t="shared" si="6"/>
        <v>1026</v>
      </c>
      <c r="L17" s="53">
        <f>[13]المستودعات!$I$22</f>
        <v>17</v>
      </c>
      <c r="M17" s="2">
        <f t="shared" si="7"/>
        <v>1009</v>
      </c>
      <c r="N17" s="2">
        <f t="shared" si="8"/>
        <v>0</v>
      </c>
      <c r="O17" s="53">
        <f>[13]المستودعات!$Q$9</f>
        <v>0</v>
      </c>
      <c r="P17" s="2">
        <f t="shared" si="9"/>
        <v>0</v>
      </c>
      <c r="Q17" s="2">
        <f t="shared" si="10"/>
        <v>132</v>
      </c>
      <c r="R17" s="53">
        <f>[13]المستودعات!$E$34</f>
        <v>0</v>
      </c>
      <c r="S17" s="2">
        <f t="shared" si="11"/>
        <v>132</v>
      </c>
      <c r="T17" s="2">
        <f t="shared" si="12"/>
        <v>66</v>
      </c>
      <c r="U17" s="53">
        <f>[13]المستودعات!$C$34</f>
        <v>0</v>
      </c>
      <c r="V17" s="2">
        <f t="shared" si="13"/>
        <v>66</v>
      </c>
      <c r="W17" s="2">
        <f t="shared" si="14"/>
        <v>198</v>
      </c>
      <c r="X17" s="53">
        <f>[13]المستودعات!$D$34</f>
        <v>0</v>
      </c>
      <c r="Y17" s="2">
        <f t="shared" si="15"/>
        <v>198</v>
      </c>
      <c r="Z17" s="2">
        <f t="shared" si="16"/>
        <v>0</v>
      </c>
      <c r="AA17" s="53">
        <f>[13]المستودعات!$O$18</f>
        <v>0</v>
      </c>
      <c r="AB17" s="2">
        <f t="shared" si="17"/>
        <v>0</v>
      </c>
      <c r="AC17" s="2">
        <f t="shared" si="18"/>
        <v>0</v>
      </c>
      <c r="AD17" s="53">
        <f>[13]المستودعات!$N$18</f>
        <v>0</v>
      </c>
      <c r="AE17" s="12">
        <f t="shared" si="19"/>
        <v>0</v>
      </c>
      <c r="AF17" s="2">
        <f t="shared" si="20"/>
        <v>735</v>
      </c>
      <c r="AG17" s="53">
        <f>[13]المستودعات!$Q$19</f>
        <v>102</v>
      </c>
      <c r="AH17" s="2">
        <f t="shared" si="21"/>
        <v>633</v>
      </c>
    </row>
    <row r="18" spans="1:34" ht="15.75" thickBot="1" x14ac:dyDescent="0.3">
      <c r="A18" s="9">
        <v>43721</v>
      </c>
      <c r="B18" s="7">
        <f t="shared" si="0"/>
        <v>1633</v>
      </c>
      <c r="C18" s="53">
        <f>[14]المستودعات!$F$22</f>
        <v>51</v>
      </c>
      <c r="D18" s="7">
        <f t="shared" si="1"/>
        <v>1582</v>
      </c>
      <c r="E18" s="7">
        <f t="shared" si="2"/>
        <v>1137</v>
      </c>
      <c r="F18" s="6">
        <f>[14]المستودعات!$G$22</f>
        <v>51</v>
      </c>
      <c r="G18" s="7">
        <f t="shared" si="3"/>
        <v>1086</v>
      </c>
      <c r="H18" s="2">
        <f t="shared" si="4"/>
        <v>3249</v>
      </c>
      <c r="I18" s="53">
        <f>[14]المستودعات!$H$22</f>
        <v>238</v>
      </c>
      <c r="J18" s="2">
        <f t="shared" si="5"/>
        <v>3011</v>
      </c>
      <c r="K18" s="2">
        <f t="shared" si="6"/>
        <v>1009</v>
      </c>
      <c r="L18" s="53">
        <f>[14]المستودعات!$I$22</f>
        <v>17</v>
      </c>
      <c r="M18" s="2">
        <f t="shared" si="7"/>
        <v>992</v>
      </c>
      <c r="N18" s="2">
        <f t="shared" si="8"/>
        <v>0</v>
      </c>
      <c r="O18" s="53">
        <f>[14]المستودعات!$Q$9</f>
        <v>0</v>
      </c>
      <c r="P18" s="2">
        <f t="shared" si="9"/>
        <v>0</v>
      </c>
      <c r="Q18" s="2">
        <f t="shared" si="10"/>
        <v>132</v>
      </c>
      <c r="R18" s="53">
        <f>[14]المستودعات!$E$34</f>
        <v>0</v>
      </c>
      <c r="S18" s="2">
        <f t="shared" si="11"/>
        <v>132</v>
      </c>
      <c r="T18" s="2">
        <f t="shared" si="12"/>
        <v>66</v>
      </c>
      <c r="U18" s="53">
        <f>[14]المستودعات!$C$34</f>
        <v>0</v>
      </c>
      <c r="V18" s="2">
        <f t="shared" si="13"/>
        <v>66</v>
      </c>
      <c r="W18" s="2">
        <f t="shared" si="14"/>
        <v>198</v>
      </c>
      <c r="X18" s="53">
        <f>[14]المستودعات!$D$34</f>
        <v>0</v>
      </c>
      <c r="Y18" s="2">
        <f t="shared" si="15"/>
        <v>198</v>
      </c>
      <c r="Z18" s="2">
        <f t="shared" si="16"/>
        <v>0</v>
      </c>
      <c r="AA18" s="53">
        <f>[14]المستودعات!$O$18</f>
        <v>0</v>
      </c>
      <c r="AB18" s="2">
        <f t="shared" si="17"/>
        <v>0</v>
      </c>
      <c r="AC18" s="2">
        <f t="shared" si="18"/>
        <v>0</v>
      </c>
      <c r="AD18" s="53">
        <f>[14]المستودعات!$N$18</f>
        <v>0</v>
      </c>
      <c r="AE18" s="12">
        <f t="shared" si="19"/>
        <v>0</v>
      </c>
      <c r="AF18" s="2">
        <f t="shared" si="20"/>
        <v>633</v>
      </c>
      <c r="AG18" s="53">
        <f>[14]المستودعات!$Q$19</f>
        <v>0</v>
      </c>
      <c r="AH18" s="2">
        <f t="shared" si="21"/>
        <v>633</v>
      </c>
    </row>
    <row r="19" spans="1:34" ht="15.75" thickBot="1" x14ac:dyDescent="0.3">
      <c r="A19" s="9">
        <v>43722</v>
      </c>
      <c r="B19" s="7">
        <f t="shared" si="0"/>
        <v>1582</v>
      </c>
      <c r="C19" s="53">
        <f>[15]المستودعات!$F$22</f>
        <v>153</v>
      </c>
      <c r="D19" s="7">
        <f t="shared" si="1"/>
        <v>1429</v>
      </c>
      <c r="E19" s="7">
        <f t="shared" si="2"/>
        <v>1086</v>
      </c>
      <c r="F19" s="6">
        <f>[15]المستودعات!$G$22</f>
        <v>51</v>
      </c>
      <c r="G19" s="7">
        <f t="shared" si="3"/>
        <v>1035</v>
      </c>
      <c r="H19" s="2">
        <f t="shared" si="4"/>
        <v>3011</v>
      </c>
      <c r="I19" s="53">
        <f>[15]المستودعات!$H$22</f>
        <v>289</v>
      </c>
      <c r="J19" s="2">
        <f t="shared" si="5"/>
        <v>2722</v>
      </c>
      <c r="K19" s="2">
        <f t="shared" si="6"/>
        <v>992</v>
      </c>
      <c r="L19" s="53">
        <f>[15]المستودعات!$I$22</f>
        <v>68</v>
      </c>
      <c r="M19" s="2">
        <f t="shared" si="7"/>
        <v>924</v>
      </c>
      <c r="N19" s="2">
        <f t="shared" si="8"/>
        <v>0</v>
      </c>
      <c r="O19" s="53">
        <f>[15]المستودعات!$Q$9</f>
        <v>0</v>
      </c>
      <c r="P19" s="2">
        <f t="shared" si="9"/>
        <v>0</v>
      </c>
      <c r="Q19" s="2">
        <f t="shared" si="10"/>
        <v>132</v>
      </c>
      <c r="R19" s="53">
        <f>[15]المستودعات!$E$34</f>
        <v>0</v>
      </c>
      <c r="S19" s="2">
        <f t="shared" si="11"/>
        <v>132</v>
      </c>
      <c r="T19" s="2">
        <f t="shared" si="12"/>
        <v>66</v>
      </c>
      <c r="U19" s="53">
        <f>[15]المستودعات!$C$34</f>
        <v>0</v>
      </c>
      <c r="V19" s="2">
        <f t="shared" si="13"/>
        <v>66</v>
      </c>
      <c r="W19" s="2">
        <f t="shared" si="14"/>
        <v>198</v>
      </c>
      <c r="X19" s="53">
        <f>[15]المستودعات!$D$34</f>
        <v>0</v>
      </c>
      <c r="Y19" s="2">
        <f t="shared" si="15"/>
        <v>198</v>
      </c>
      <c r="Z19" s="2">
        <f t="shared" si="16"/>
        <v>0</v>
      </c>
      <c r="AA19" s="53">
        <f>[15]المستودعات!$O$18</f>
        <v>0</v>
      </c>
      <c r="AB19" s="2">
        <f t="shared" si="17"/>
        <v>0</v>
      </c>
      <c r="AC19" s="2">
        <f t="shared" si="18"/>
        <v>0</v>
      </c>
      <c r="AD19" s="53">
        <f>[15]المستودعات!$N$18</f>
        <v>0</v>
      </c>
      <c r="AE19" s="12">
        <f t="shared" si="19"/>
        <v>0</v>
      </c>
      <c r="AF19" s="2">
        <f t="shared" si="20"/>
        <v>633</v>
      </c>
      <c r="AG19" s="53">
        <f>[15]المستودعات!$Q$19</f>
        <v>0</v>
      </c>
      <c r="AH19" s="2">
        <f t="shared" si="21"/>
        <v>633</v>
      </c>
    </row>
    <row r="20" spans="1:34" ht="15.75" thickBot="1" x14ac:dyDescent="0.3">
      <c r="A20" s="9">
        <v>43723</v>
      </c>
      <c r="B20" s="7">
        <f t="shared" si="0"/>
        <v>1429</v>
      </c>
      <c r="C20" s="53">
        <f>[16]المستودعات!$F$22</f>
        <v>102</v>
      </c>
      <c r="D20" s="7">
        <f t="shared" si="1"/>
        <v>1327</v>
      </c>
      <c r="E20" s="7">
        <f t="shared" si="2"/>
        <v>1035</v>
      </c>
      <c r="F20" s="6">
        <f>[16]المستودعات!$G$22</f>
        <v>51</v>
      </c>
      <c r="G20" s="7">
        <f t="shared" si="3"/>
        <v>984</v>
      </c>
      <c r="H20" s="2">
        <f t="shared" si="4"/>
        <v>2722</v>
      </c>
      <c r="I20" s="53">
        <f>[16]المستودعات!$H$22</f>
        <v>119</v>
      </c>
      <c r="J20" s="2">
        <f t="shared" si="5"/>
        <v>2603</v>
      </c>
      <c r="K20" s="2">
        <f t="shared" si="6"/>
        <v>924</v>
      </c>
      <c r="L20" s="53">
        <f>[16]المستودعات!$I$22</f>
        <v>34</v>
      </c>
      <c r="M20" s="2">
        <f t="shared" si="7"/>
        <v>890</v>
      </c>
      <c r="N20" s="2">
        <f t="shared" si="8"/>
        <v>0</v>
      </c>
      <c r="O20" s="53">
        <f>[16]المستودعات!$Q$9</f>
        <v>0</v>
      </c>
      <c r="P20" s="2">
        <f t="shared" si="9"/>
        <v>0</v>
      </c>
      <c r="Q20" s="2">
        <f t="shared" si="10"/>
        <v>132</v>
      </c>
      <c r="R20" s="53">
        <f>[16]المستودعات!$E$34</f>
        <v>0</v>
      </c>
      <c r="S20" s="2">
        <f t="shared" si="11"/>
        <v>132</v>
      </c>
      <c r="T20" s="2">
        <f t="shared" si="12"/>
        <v>66</v>
      </c>
      <c r="U20" s="53">
        <f>[16]المستودعات!$C$34</f>
        <v>0</v>
      </c>
      <c r="V20" s="2">
        <f t="shared" si="13"/>
        <v>66</v>
      </c>
      <c r="W20" s="2">
        <f t="shared" si="14"/>
        <v>198</v>
      </c>
      <c r="X20" s="53">
        <f>[16]المستودعات!$D$34</f>
        <v>0</v>
      </c>
      <c r="Y20" s="2">
        <f t="shared" si="15"/>
        <v>198</v>
      </c>
      <c r="Z20" s="2">
        <f t="shared" si="16"/>
        <v>0</v>
      </c>
      <c r="AA20" s="53">
        <f>[16]المستودعات!$O$18</f>
        <v>0</v>
      </c>
      <c r="AB20" s="2">
        <f t="shared" si="17"/>
        <v>0</v>
      </c>
      <c r="AC20" s="2">
        <f t="shared" si="18"/>
        <v>0</v>
      </c>
      <c r="AD20" s="53">
        <f>[16]المستودعات!$N$18</f>
        <v>0</v>
      </c>
      <c r="AE20" s="12">
        <f t="shared" si="19"/>
        <v>0</v>
      </c>
      <c r="AF20" s="2">
        <f t="shared" si="20"/>
        <v>633</v>
      </c>
      <c r="AG20" s="53">
        <f>[16]المستودعات!$Q$19</f>
        <v>102</v>
      </c>
      <c r="AH20" s="2">
        <f t="shared" si="21"/>
        <v>531</v>
      </c>
    </row>
    <row r="21" spans="1:34" ht="15.75" thickBot="1" x14ac:dyDescent="0.3">
      <c r="A21" s="9">
        <v>43724</v>
      </c>
      <c r="B21" s="7">
        <f t="shared" si="0"/>
        <v>1327</v>
      </c>
      <c r="C21" s="53">
        <f>[17]المستودعات!$F$22</f>
        <v>102</v>
      </c>
      <c r="D21" s="7">
        <f t="shared" si="1"/>
        <v>1225</v>
      </c>
      <c r="E21" s="7">
        <f t="shared" si="2"/>
        <v>984</v>
      </c>
      <c r="F21" s="6">
        <f>[17]المستودعات!$G$22</f>
        <v>68</v>
      </c>
      <c r="G21" s="7">
        <f t="shared" si="3"/>
        <v>916</v>
      </c>
      <c r="H21" s="2">
        <f t="shared" si="4"/>
        <v>2603</v>
      </c>
      <c r="I21" s="53">
        <f>[17]المستودعات!$H$22</f>
        <v>170</v>
      </c>
      <c r="J21" s="2">
        <f t="shared" si="5"/>
        <v>2433</v>
      </c>
      <c r="K21" s="2">
        <f t="shared" si="6"/>
        <v>890</v>
      </c>
      <c r="L21" s="53">
        <f>[17]المستودعات!$I$22</f>
        <v>17</v>
      </c>
      <c r="M21" s="2">
        <f t="shared" si="7"/>
        <v>873</v>
      </c>
      <c r="N21" s="2">
        <f t="shared" si="8"/>
        <v>0</v>
      </c>
      <c r="O21" s="53">
        <f>[17]المستودعات!$Q$9</f>
        <v>0</v>
      </c>
      <c r="P21" s="2">
        <f t="shared" si="9"/>
        <v>0</v>
      </c>
      <c r="Q21" s="2">
        <f t="shared" si="10"/>
        <v>132</v>
      </c>
      <c r="R21" s="53">
        <f>[17]المستودعات!$E$34</f>
        <v>0</v>
      </c>
      <c r="S21" s="2">
        <f t="shared" si="11"/>
        <v>132</v>
      </c>
      <c r="T21" s="2">
        <f t="shared" si="12"/>
        <v>66</v>
      </c>
      <c r="U21" s="53">
        <f>[17]المستودعات!$C$34</f>
        <v>0</v>
      </c>
      <c r="V21" s="2">
        <f t="shared" si="13"/>
        <v>66</v>
      </c>
      <c r="W21" s="2">
        <f t="shared" si="14"/>
        <v>198</v>
      </c>
      <c r="X21" s="53">
        <f>[17]المستودعات!$D$34</f>
        <v>0</v>
      </c>
      <c r="Y21" s="2">
        <f t="shared" si="15"/>
        <v>198</v>
      </c>
      <c r="Z21" s="2">
        <f t="shared" si="16"/>
        <v>0</v>
      </c>
      <c r="AA21" s="53">
        <f>[17]المستودعات!$O$18</f>
        <v>0</v>
      </c>
      <c r="AB21" s="2">
        <f t="shared" si="17"/>
        <v>0</v>
      </c>
      <c r="AC21" s="2">
        <f t="shared" si="18"/>
        <v>0</v>
      </c>
      <c r="AD21" s="53">
        <f>[17]المستودعات!$N$18</f>
        <v>0</v>
      </c>
      <c r="AE21" s="12">
        <f t="shared" si="19"/>
        <v>0</v>
      </c>
      <c r="AF21" s="2">
        <f t="shared" si="20"/>
        <v>531</v>
      </c>
      <c r="AG21" s="53">
        <f>[17]المستودعات!$Q$19</f>
        <v>102</v>
      </c>
      <c r="AH21" s="2">
        <f t="shared" si="21"/>
        <v>429</v>
      </c>
    </row>
    <row r="22" spans="1:34" ht="15.75" thickBot="1" x14ac:dyDescent="0.3">
      <c r="A22" s="9">
        <v>43725</v>
      </c>
      <c r="B22" s="7">
        <f t="shared" si="0"/>
        <v>1225</v>
      </c>
      <c r="C22" s="53">
        <f>[18]المستودعات!$F$22</f>
        <v>102</v>
      </c>
      <c r="D22" s="7">
        <f t="shared" si="1"/>
        <v>1123</v>
      </c>
      <c r="E22" s="7">
        <f t="shared" si="2"/>
        <v>916</v>
      </c>
      <c r="F22" s="6">
        <f>[18]المستودعات!$G$22</f>
        <v>34</v>
      </c>
      <c r="G22" s="7">
        <f t="shared" si="3"/>
        <v>882</v>
      </c>
      <c r="H22" s="2">
        <f t="shared" si="4"/>
        <v>2433</v>
      </c>
      <c r="I22" s="53">
        <f>[18]المستودعات!$H$22</f>
        <v>51</v>
      </c>
      <c r="J22" s="2">
        <f t="shared" si="5"/>
        <v>2382</v>
      </c>
      <c r="K22" s="2">
        <f t="shared" si="6"/>
        <v>873</v>
      </c>
      <c r="L22" s="53">
        <f>[18]المستودعات!$I$22</f>
        <v>17</v>
      </c>
      <c r="M22" s="2">
        <f t="shared" si="7"/>
        <v>856</v>
      </c>
      <c r="N22" s="2">
        <f t="shared" si="8"/>
        <v>0</v>
      </c>
      <c r="O22" s="53">
        <f>[18]المستودعات!$Q$9</f>
        <v>0</v>
      </c>
      <c r="P22" s="2">
        <f t="shared" si="9"/>
        <v>0</v>
      </c>
      <c r="Q22" s="2">
        <f t="shared" si="10"/>
        <v>132</v>
      </c>
      <c r="R22" s="53">
        <f>[18]المستودعات!$E$34</f>
        <v>0</v>
      </c>
      <c r="S22" s="2">
        <f t="shared" si="11"/>
        <v>132</v>
      </c>
      <c r="T22" s="2">
        <f t="shared" si="12"/>
        <v>66</v>
      </c>
      <c r="U22" s="53">
        <f>[18]المستودعات!$C$34</f>
        <v>0</v>
      </c>
      <c r="V22" s="2">
        <f t="shared" si="13"/>
        <v>66</v>
      </c>
      <c r="W22" s="2">
        <f t="shared" si="14"/>
        <v>198</v>
      </c>
      <c r="X22" s="53">
        <f>[18]المستودعات!$D$34</f>
        <v>0</v>
      </c>
      <c r="Y22" s="2">
        <f t="shared" si="15"/>
        <v>198</v>
      </c>
      <c r="Z22" s="2">
        <f t="shared" si="16"/>
        <v>0</v>
      </c>
      <c r="AA22" s="53">
        <f>[18]المستودعات!$O$18</f>
        <v>0</v>
      </c>
      <c r="AB22" s="2">
        <f t="shared" si="17"/>
        <v>0</v>
      </c>
      <c r="AC22" s="2">
        <f t="shared" si="18"/>
        <v>0</v>
      </c>
      <c r="AD22" s="53">
        <f>[18]المستودعات!$N$18</f>
        <v>0</v>
      </c>
      <c r="AE22" s="12">
        <f t="shared" si="19"/>
        <v>0</v>
      </c>
      <c r="AF22" s="2">
        <f t="shared" si="20"/>
        <v>429</v>
      </c>
      <c r="AG22" s="53">
        <f>[18]المستودعات!$Q$19</f>
        <v>102</v>
      </c>
      <c r="AH22" s="2">
        <f t="shared" si="21"/>
        <v>327</v>
      </c>
    </row>
    <row r="23" spans="1:34" ht="15.75" thickBot="1" x14ac:dyDescent="0.3">
      <c r="A23" s="9">
        <v>43726</v>
      </c>
      <c r="B23" s="7">
        <f t="shared" si="0"/>
        <v>1123</v>
      </c>
      <c r="C23" s="53">
        <f>[19]المستودعات!$F$22</f>
        <v>102</v>
      </c>
      <c r="D23" s="7">
        <f t="shared" si="1"/>
        <v>1021</v>
      </c>
      <c r="E23" s="7">
        <f t="shared" si="2"/>
        <v>882</v>
      </c>
      <c r="F23" s="6">
        <f>[19]المستودعات!$G$22</f>
        <v>68</v>
      </c>
      <c r="G23" s="7">
        <f t="shared" si="3"/>
        <v>814</v>
      </c>
      <c r="H23" s="2">
        <f t="shared" si="4"/>
        <v>2382</v>
      </c>
      <c r="I23" s="53">
        <f>[19]المستودعات!$H$22</f>
        <v>119</v>
      </c>
      <c r="J23" s="2">
        <f t="shared" si="5"/>
        <v>2263</v>
      </c>
      <c r="K23" s="2">
        <f t="shared" si="6"/>
        <v>856</v>
      </c>
      <c r="L23" s="53">
        <f>[19]المستودعات!$I$22</f>
        <v>17</v>
      </c>
      <c r="M23" s="2">
        <f t="shared" si="7"/>
        <v>839</v>
      </c>
      <c r="N23" s="2">
        <f t="shared" si="8"/>
        <v>0</v>
      </c>
      <c r="O23" s="53">
        <f>[19]المستودعات!$Q$9</f>
        <v>0</v>
      </c>
      <c r="P23" s="2">
        <f t="shared" si="9"/>
        <v>0</v>
      </c>
      <c r="Q23" s="2">
        <f t="shared" si="10"/>
        <v>132</v>
      </c>
      <c r="R23" s="53">
        <f>[19]المستودعات!$E$34</f>
        <v>0</v>
      </c>
      <c r="S23" s="2">
        <f t="shared" si="11"/>
        <v>132</v>
      </c>
      <c r="T23" s="2">
        <f t="shared" si="12"/>
        <v>66</v>
      </c>
      <c r="U23" s="53">
        <f>[19]المستودعات!$C$34</f>
        <v>0</v>
      </c>
      <c r="V23" s="2">
        <f t="shared" si="13"/>
        <v>66</v>
      </c>
      <c r="W23" s="2">
        <f t="shared" si="14"/>
        <v>198</v>
      </c>
      <c r="X23" s="53">
        <f>[19]المستودعات!$D$34</f>
        <v>0</v>
      </c>
      <c r="Y23" s="2">
        <f t="shared" si="15"/>
        <v>198</v>
      </c>
      <c r="Z23" s="2">
        <f t="shared" si="16"/>
        <v>0</v>
      </c>
      <c r="AA23" s="53">
        <f>[19]المستودعات!$O$18</f>
        <v>0</v>
      </c>
      <c r="AB23" s="2">
        <f t="shared" si="17"/>
        <v>0</v>
      </c>
      <c r="AC23" s="2">
        <f t="shared" si="18"/>
        <v>0</v>
      </c>
      <c r="AD23" s="53">
        <f>[19]المستودعات!$N$18</f>
        <v>0</v>
      </c>
      <c r="AE23" s="12">
        <f t="shared" si="19"/>
        <v>0</v>
      </c>
      <c r="AF23" s="2">
        <f t="shared" si="20"/>
        <v>327</v>
      </c>
      <c r="AG23" s="53">
        <f>[19]المستودعات!$Q$19</f>
        <v>102</v>
      </c>
      <c r="AH23" s="2">
        <f t="shared" si="21"/>
        <v>225</v>
      </c>
    </row>
    <row r="24" spans="1:34" ht="15.75" thickBot="1" x14ac:dyDescent="0.3">
      <c r="A24" s="9">
        <v>43727</v>
      </c>
      <c r="B24" s="7">
        <f t="shared" si="0"/>
        <v>1021</v>
      </c>
      <c r="C24" s="53">
        <f>[20]المستودعات!$F$22</f>
        <v>102</v>
      </c>
      <c r="D24" s="7">
        <f t="shared" si="1"/>
        <v>919</v>
      </c>
      <c r="E24" s="7">
        <f t="shared" si="2"/>
        <v>814</v>
      </c>
      <c r="F24" s="6">
        <f>[20]المستودعات!$G$22</f>
        <v>85</v>
      </c>
      <c r="G24" s="7">
        <f t="shared" si="3"/>
        <v>729</v>
      </c>
      <c r="H24" s="2">
        <f t="shared" si="4"/>
        <v>2263</v>
      </c>
      <c r="I24" s="53">
        <f>[20]المستودعات!$H$22</f>
        <v>51</v>
      </c>
      <c r="J24" s="2">
        <f t="shared" si="5"/>
        <v>2212</v>
      </c>
      <c r="K24" s="2">
        <f t="shared" si="6"/>
        <v>839</v>
      </c>
      <c r="L24" s="53">
        <f>[20]المستودعات!$I$22</f>
        <v>17</v>
      </c>
      <c r="M24" s="2">
        <f t="shared" si="7"/>
        <v>822</v>
      </c>
      <c r="N24" s="2">
        <f t="shared" si="8"/>
        <v>0</v>
      </c>
      <c r="O24" s="53">
        <f>[20]المستودعات!$Q$9</f>
        <v>0</v>
      </c>
      <c r="P24" s="2">
        <f t="shared" si="9"/>
        <v>0</v>
      </c>
      <c r="Q24" s="2">
        <f t="shared" si="10"/>
        <v>132</v>
      </c>
      <c r="R24" s="53">
        <f>[20]المستودعات!$E$34</f>
        <v>34</v>
      </c>
      <c r="S24" s="2">
        <f t="shared" si="11"/>
        <v>98</v>
      </c>
      <c r="T24" s="2">
        <f t="shared" si="12"/>
        <v>66</v>
      </c>
      <c r="U24" s="53">
        <f>[20]المستودعات!$C$34</f>
        <v>17</v>
      </c>
      <c r="V24" s="2">
        <f t="shared" si="13"/>
        <v>49</v>
      </c>
      <c r="W24" s="2">
        <f t="shared" si="14"/>
        <v>198</v>
      </c>
      <c r="X24" s="53">
        <f>[20]المستودعات!$D$34</f>
        <v>51</v>
      </c>
      <c r="Y24" s="2">
        <f t="shared" si="15"/>
        <v>147</v>
      </c>
      <c r="Z24" s="2">
        <f t="shared" si="16"/>
        <v>0</v>
      </c>
      <c r="AA24" s="53">
        <f>[20]المستودعات!$O$18</f>
        <v>0</v>
      </c>
      <c r="AB24" s="2">
        <f t="shared" si="17"/>
        <v>0</v>
      </c>
      <c r="AC24" s="2">
        <f t="shared" si="18"/>
        <v>0</v>
      </c>
      <c r="AD24" s="53">
        <f>[20]المستودعات!$N$18</f>
        <v>0</v>
      </c>
      <c r="AE24" s="12">
        <f t="shared" si="19"/>
        <v>0</v>
      </c>
      <c r="AF24" s="2">
        <f t="shared" si="20"/>
        <v>225</v>
      </c>
      <c r="AG24" s="53">
        <f>[20]المستودعات!$Q$19</f>
        <v>102</v>
      </c>
      <c r="AH24" s="2">
        <f t="shared" si="21"/>
        <v>123</v>
      </c>
    </row>
    <row r="25" spans="1:34" ht="15.75" thickBot="1" x14ac:dyDescent="0.3">
      <c r="A25" s="9">
        <v>43728</v>
      </c>
      <c r="B25" s="7">
        <f t="shared" si="0"/>
        <v>919</v>
      </c>
      <c r="C25" s="53">
        <f>[21]المستودعات!$F$22</f>
        <v>0</v>
      </c>
      <c r="D25" s="7">
        <f t="shared" si="1"/>
        <v>919</v>
      </c>
      <c r="E25" s="7">
        <f t="shared" si="2"/>
        <v>729</v>
      </c>
      <c r="F25" s="6">
        <f>[21]المستودعات!$G$22</f>
        <v>0</v>
      </c>
      <c r="G25" s="7">
        <f t="shared" si="3"/>
        <v>729</v>
      </c>
      <c r="H25" s="2">
        <f t="shared" si="4"/>
        <v>2212</v>
      </c>
      <c r="I25" s="53">
        <f>[21]المستودعات!$H$22</f>
        <v>0</v>
      </c>
      <c r="J25" s="2">
        <f t="shared" si="5"/>
        <v>2212</v>
      </c>
      <c r="K25" s="2">
        <f t="shared" si="6"/>
        <v>822</v>
      </c>
      <c r="L25" s="53">
        <f>[21]المستودعات!$I$22</f>
        <v>0</v>
      </c>
      <c r="M25" s="2">
        <f t="shared" si="7"/>
        <v>822</v>
      </c>
      <c r="N25" s="2">
        <f t="shared" si="8"/>
        <v>0</v>
      </c>
      <c r="O25" s="53">
        <f>[21]المستودعات!$Q$9</f>
        <v>0</v>
      </c>
      <c r="P25" s="2">
        <f t="shared" si="9"/>
        <v>0</v>
      </c>
      <c r="Q25" s="2">
        <f t="shared" si="10"/>
        <v>98</v>
      </c>
      <c r="R25" s="53">
        <f>[21]المستودعات!$E$34</f>
        <v>0</v>
      </c>
      <c r="S25" s="2">
        <f t="shared" si="11"/>
        <v>98</v>
      </c>
      <c r="T25" s="2">
        <f t="shared" si="12"/>
        <v>49</v>
      </c>
      <c r="U25" s="53">
        <f>[21]المستودعات!$C$34</f>
        <v>0</v>
      </c>
      <c r="V25" s="2">
        <f t="shared" si="13"/>
        <v>49</v>
      </c>
      <c r="W25" s="2">
        <f t="shared" si="14"/>
        <v>147</v>
      </c>
      <c r="X25" s="53">
        <f>[21]المستودعات!$D$34</f>
        <v>0</v>
      </c>
      <c r="Y25" s="2">
        <f t="shared" si="15"/>
        <v>147</v>
      </c>
      <c r="Z25" s="2">
        <f t="shared" si="16"/>
        <v>0</v>
      </c>
      <c r="AA25" s="53">
        <f>[21]المستودعات!$O$18</f>
        <v>0</v>
      </c>
      <c r="AB25" s="2">
        <f t="shared" si="17"/>
        <v>0</v>
      </c>
      <c r="AC25" s="2">
        <f t="shared" si="18"/>
        <v>0</v>
      </c>
      <c r="AD25" s="53">
        <f>[21]المستودعات!$N$18</f>
        <v>0</v>
      </c>
      <c r="AE25" s="12">
        <f t="shared" si="19"/>
        <v>0</v>
      </c>
      <c r="AF25" s="2">
        <f t="shared" si="20"/>
        <v>123</v>
      </c>
      <c r="AG25" s="53">
        <f>[21]المستودعات!$Q$19</f>
        <v>0</v>
      </c>
      <c r="AH25" s="2">
        <f t="shared" si="21"/>
        <v>123</v>
      </c>
    </row>
    <row r="26" spans="1:34" ht="15.75" thickBot="1" x14ac:dyDescent="0.3">
      <c r="A26" s="9">
        <v>43729</v>
      </c>
      <c r="B26" s="7">
        <f t="shared" si="0"/>
        <v>919</v>
      </c>
      <c r="C26" s="53">
        <f>[22]المستودعات!$F$22</f>
        <v>0</v>
      </c>
      <c r="D26" s="7">
        <f t="shared" si="1"/>
        <v>919</v>
      </c>
      <c r="E26" s="7">
        <f t="shared" si="2"/>
        <v>729</v>
      </c>
      <c r="F26" s="6">
        <f>[22]المستودعات!$G$22</f>
        <v>68</v>
      </c>
      <c r="G26" s="7">
        <f t="shared" si="3"/>
        <v>661</v>
      </c>
      <c r="H26" s="2">
        <f t="shared" si="4"/>
        <v>2212</v>
      </c>
      <c r="I26" s="53">
        <f>[22]المستودعات!$H$22</f>
        <v>34</v>
      </c>
      <c r="J26" s="2">
        <f t="shared" si="5"/>
        <v>2178</v>
      </c>
      <c r="K26" s="2">
        <f t="shared" si="6"/>
        <v>822</v>
      </c>
      <c r="L26" s="53">
        <f>[22]المستودعات!$I$22</f>
        <v>0</v>
      </c>
      <c r="M26" s="2">
        <f t="shared" si="7"/>
        <v>822</v>
      </c>
      <c r="N26" s="2">
        <f t="shared" si="8"/>
        <v>0</v>
      </c>
      <c r="O26" s="53">
        <f>[22]المستودعات!$Q$9</f>
        <v>0</v>
      </c>
      <c r="P26" s="2">
        <f t="shared" si="9"/>
        <v>0</v>
      </c>
      <c r="Q26" s="2">
        <f t="shared" si="10"/>
        <v>98</v>
      </c>
      <c r="R26" s="53">
        <f>[22]المستودعات!$E$34</f>
        <v>0</v>
      </c>
      <c r="S26" s="2">
        <f t="shared" si="11"/>
        <v>98</v>
      </c>
      <c r="T26" s="2">
        <f t="shared" si="12"/>
        <v>49</v>
      </c>
      <c r="U26" s="53">
        <f>[22]المستودعات!$C$34</f>
        <v>0</v>
      </c>
      <c r="V26" s="2">
        <f t="shared" si="13"/>
        <v>49</v>
      </c>
      <c r="W26" s="2">
        <f t="shared" si="14"/>
        <v>147</v>
      </c>
      <c r="X26" s="53">
        <f>[22]المستودعات!$D$34</f>
        <v>0</v>
      </c>
      <c r="Y26" s="2">
        <f t="shared" si="15"/>
        <v>147</v>
      </c>
      <c r="Z26" s="2">
        <f t="shared" si="16"/>
        <v>0</v>
      </c>
      <c r="AA26" s="53">
        <f>[22]المستودعات!$O$18</f>
        <v>0</v>
      </c>
      <c r="AB26" s="2">
        <f t="shared" si="17"/>
        <v>0</v>
      </c>
      <c r="AC26" s="2">
        <f t="shared" si="18"/>
        <v>0</v>
      </c>
      <c r="AD26" s="53">
        <f>[22]المستودعات!$N$18</f>
        <v>0</v>
      </c>
      <c r="AE26" s="12">
        <f t="shared" si="19"/>
        <v>0</v>
      </c>
      <c r="AF26" s="2">
        <f t="shared" si="20"/>
        <v>123</v>
      </c>
      <c r="AG26" s="53">
        <f>[22]المستودعات!$Q$19</f>
        <v>0</v>
      </c>
      <c r="AH26" s="2">
        <f t="shared" si="21"/>
        <v>123</v>
      </c>
    </row>
    <row r="27" spans="1:34" ht="15.75" thickBot="1" x14ac:dyDescent="0.3">
      <c r="A27" s="9">
        <v>43730</v>
      </c>
      <c r="B27" s="7">
        <f t="shared" si="0"/>
        <v>919</v>
      </c>
      <c r="C27" s="53">
        <f>[23]المستودعات!$F$22</f>
        <v>153</v>
      </c>
      <c r="D27" s="7">
        <f t="shared" si="1"/>
        <v>766</v>
      </c>
      <c r="E27" s="7">
        <f t="shared" si="2"/>
        <v>661</v>
      </c>
      <c r="F27" s="6">
        <f>[23]المستودعات!$G$22</f>
        <v>51</v>
      </c>
      <c r="G27" s="7">
        <f t="shared" si="3"/>
        <v>610</v>
      </c>
      <c r="H27" s="2">
        <f t="shared" si="4"/>
        <v>2178</v>
      </c>
      <c r="I27" s="53">
        <f>[23]المستودعات!$H$22</f>
        <v>136</v>
      </c>
      <c r="J27" s="2">
        <f t="shared" si="5"/>
        <v>2042</v>
      </c>
      <c r="K27" s="2">
        <f t="shared" si="6"/>
        <v>822</v>
      </c>
      <c r="L27" s="53">
        <f>[23]المستودعات!$I$22</f>
        <v>68</v>
      </c>
      <c r="M27" s="2">
        <f t="shared" si="7"/>
        <v>754</v>
      </c>
      <c r="N27" s="2">
        <f t="shared" si="8"/>
        <v>0</v>
      </c>
      <c r="O27" s="53">
        <f>[23]المستودعات!$Q$9</f>
        <v>0</v>
      </c>
      <c r="P27" s="2">
        <f t="shared" si="9"/>
        <v>0</v>
      </c>
      <c r="Q27" s="2">
        <f t="shared" si="10"/>
        <v>98</v>
      </c>
      <c r="R27" s="53">
        <f>[23]المستودعات!$E$34</f>
        <v>0</v>
      </c>
      <c r="S27" s="2">
        <f t="shared" si="11"/>
        <v>98</v>
      </c>
      <c r="T27" s="2">
        <f t="shared" si="12"/>
        <v>49</v>
      </c>
      <c r="U27" s="53">
        <f>[23]المستودعات!$C$34</f>
        <v>0</v>
      </c>
      <c r="V27" s="2">
        <f t="shared" si="13"/>
        <v>49</v>
      </c>
      <c r="W27" s="2">
        <f t="shared" si="14"/>
        <v>147</v>
      </c>
      <c r="X27" s="53">
        <f>[23]المستودعات!$D$34</f>
        <v>0</v>
      </c>
      <c r="Y27" s="2">
        <f t="shared" si="15"/>
        <v>147</v>
      </c>
      <c r="Z27" s="2">
        <f t="shared" si="16"/>
        <v>0</v>
      </c>
      <c r="AA27" s="53">
        <f>[23]المستودعات!$O$18</f>
        <v>0</v>
      </c>
      <c r="AB27" s="2">
        <f t="shared" si="17"/>
        <v>0</v>
      </c>
      <c r="AC27" s="2">
        <f t="shared" si="18"/>
        <v>0</v>
      </c>
      <c r="AD27" s="53">
        <f>[23]المستودعات!$N$18</f>
        <v>0</v>
      </c>
      <c r="AE27" s="12">
        <f t="shared" si="19"/>
        <v>0</v>
      </c>
      <c r="AF27" s="2">
        <f t="shared" si="20"/>
        <v>123</v>
      </c>
      <c r="AG27" s="53">
        <f>[23]المستودعات!$Q$19</f>
        <v>51</v>
      </c>
      <c r="AH27" s="2">
        <f t="shared" si="21"/>
        <v>72</v>
      </c>
    </row>
    <row r="28" spans="1:34" ht="15.75" thickBot="1" x14ac:dyDescent="0.3">
      <c r="A28" s="9">
        <v>43731</v>
      </c>
      <c r="B28" s="7">
        <f t="shared" si="0"/>
        <v>766</v>
      </c>
      <c r="C28" s="53">
        <f>[24]المستودعات!$F$22</f>
        <v>102</v>
      </c>
      <c r="D28" s="7">
        <f t="shared" si="1"/>
        <v>664</v>
      </c>
      <c r="E28" s="7">
        <f t="shared" si="2"/>
        <v>610</v>
      </c>
      <c r="F28" s="6">
        <f>[24]المستودعات!$G$22</f>
        <v>85</v>
      </c>
      <c r="G28" s="7">
        <f t="shared" si="3"/>
        <v>525</v>
      </c>
      <c r="H28" s="2">
        <f t="shared" si="4"/>
        <v>2042</v>
      </c>
      <c r="I28" s="53">
        <f>[24]المستودعات!$H$22</f>
        <v>17</v>
      </c>
      <c r="J28" s="2">
        <f t="shared" si="5"/>
        <v>2025</v>
      </c>
      <c r="K28" s="2">
        <f t="shared" si="6"/>
        <v>754</v>
      </c>
      <c r="L28" s="53">
        <f>[24]المستودعات!$I$22</f>
        <v>0</v>
      </c>
      <c r="M28" s="2">
        <f t="shared" si="7"/>
        <v>754</v>
      </c>
      <c r="N28" s="2">
        <f t="shared" si="8"/>
        <v>0</v>
      </c>
      <c r="O28" s="53">
        <f>[24]المستودعات!$Q$9</f>
        <v>0</v>
      </c>
      <c r="P28" s="2">
        <f t="shared" si="9"/>
        <v>0</v>
      </c>
      <c r="Q28" s="2">
        <f t="shared" si="10"/>
        <v>98</v>
      </c>
      <c r="R28" s="53">
        <f>[24]المستودعات!$E$34</f>
        <v>17</v>
      </c>
      <c r="S28" s="2">
        <f t="shared" si="11"/>
        <v>81</v>
      </c>
      <c r="T28" s="2">
        <f t="shared" si="12"/>
        <v>49</v>
      </c>
      <c r="U28" s="53">
        <f>[24]المستودعات!$C$34</f>
        <v>17</v>
      </c>
      <c r="V28" s="2">
        <f t="shared" si="13"/>
        <v>32</v>
      </c>
      <c r="W28" s="2">
        <f t="shared" si="14"/>
        <v>147</v>
      </c>
      <c r="X28" s="53">
        <f>[24]المستودعات!$D$34</f>
        <v>17</v>
      </c>
      <c r="Y28" s="2">
        <f t="shared" si="15"/>
        <v>130</v>
      </c>
      <c r="Z28" s="2">
        <f t="shared" si="16"/>
        <v>0</v>
      </c>
      <c r="AA28" s="53">
        <f>[24]المستودعات!$O$18</f>
        <v>0</v>
      </c>
      <c r="AB28" s="2">
        <f t="shared" si="17"/>
        <v>0</v>
      </c>
      <c r="AC28" s="2">
        <f t="shared" si="18"/>
        <v>0</v>
      </c>
      <c r="AD28" s="53">
        <f>[24]المستودعات!$N$18</f>
        <v>0</v>
      </c>
      <c r="AE28" s="12">
        <f t="shared" si="19"/>
        <v>0</v>
      </c>
      <c r="AF28" s="2">
        <f t="shared" si="20"/>
        <v>72</v>
      </c>
      <c r="AG28" s="53">
        <f>[24]المستودعات!$Q$19</f>
        <v>0</v>
      </c>
      <c r="AH28" s="2">
        <f t="shared" si="21"/>
        <v>72</v>
      </c>
    </row>
    <row r="29" spans="1:34" ht="15.75" thickBot="1" x14ac:dyDescent="0.3">
      <c r="A29" s="9">
        <v>43732</v>
      </c>
      <c r="B29" s="7">
        <f t="shared" si="0"/>
        <v>664</v>
      </c>
      <c r="C29" s="53">
        <f>[25]المستودعات!$F$22</f>
        <v>204</v>
      </c>
      <c r="D29" s="7">
        <f t="shared" si="1"/>
        <v>460</v>
      </c>
      <c r="E29" s="7">
        <f t="shared" si="2"/>
        <v>525</v>
      </c>
      <c r="F29" s="6">
        <f>[25]المستودعات!$G$22</f>
        <v>34</v>
      </c>
      <c r="G29" s="7">
        <f t="shared" si="3"/>
        <v>491</v>
      </c>
      <c r="H29" s="2">
        <f t="shared" si="4"/>
        <v>2025</v>
      </c>
      <c r="I29" s="53">
        <f>[25]المستودعات!$H$22</f>
        <v>102</v>
      </c>
      <c r="J29" s="2">
        <f t="shared" si="5"/>
        <v>1923</v>
      </c>
      <c r="K29" s="2">
        <f t="shared" si="6"/>
        <v>754</v>
      </c>
      <c r="L29" s="53">
        <f>[25]المستودعات!$I$22</f>
        <v>17</v>
      </c>
      <c r="M29" s="2">
        <f t="shared" si="7"/>
        <v>737</v>
      </c>
      <c r="N29" s="2">
        <f t="shared" si="8"/>
        <v>0</v>
      </c>
      <c r="O29" s="53">
        <f>[25]المستودعات!$Q$9</f>
        <v>0</v>
      </c>
      <c r="P29" s="2">
        <f t="shared" si="9"/>
        <v>0</v>
      </c>
      <c r="Q29" s="2">
        <f t="shared" si="10"/>
        <v>81</v>
      </c>
      <c r="R29" s="53">
        <f>[25]المستودعات!$E$34</f>
        <v>0</v>
      </c>
      <c r="S29" s="2">
        <f t="shared" si="11"/>
        <v>81</v>
      </c>
      <c r="T29" s="2">
        <f t="shared" si="12"/>
        <v>32</v>
      </c>
      <c r="U29" s="53">
        <f>[25]المستودعات!$C$34</f>
        <v>0</v>
      </c>
      <c r="V29" s="2">
        <f t="shared" si="13"/>
        <v>32</v>
      </c>
      <c r="W29" s="2">
        <f t="shared" si="14"/>
        <v>130</v>
      </c>
      <c r="X29" s="53">
        <f>[25]المستودعات!$D$34</f>
        <v>0</v>
      </c>
      <c r="Y29" s="2">
        <f t="shared" si="15"/>
        <v>130</v>
      </c>
      <c r="Z29" s="2">
        <f t="shared" si="16"/>
        <v>0</v>
      </c>
      <c r="AA29" s="53">
        <f>[25]المستودعات!$O$18</f>
        <v>0</v>
      </c>
      <c r="AB29" s="2">
        <f t="shared" si="17"/>
        <v>0</v>
      </c>
      <c r="AC29" s="2">
        <f t="shared" si="18"/>
        <v>0</v>
      </c>
      <c r="AD29" s="53">
        <f>[25]المستودعات!$N$18</f>
        <v>0</v>
      </c>
      <c r="AE29" s="12">
        <f t="shared" si="19"/>
        <v>0</v>
      </c>
      <c r="AF29" s="2">
        <f t="shared" si="20"/>
        <v>72</v>
      </c>
      <c r="AG29" s="53">
        <f>[25]المستودعات!$Q$19</f>
        <v>0</v>
      </c>
      <c r="AH29" s="2">
        <f t="shared" si="21"/>
        <v>72</v>
      </c>
    </row>
    <row r="30" spans="1:34" ht="15.75" thickBot="1" x14ac:dyDescent="0.3">
      <c r="A30" s="9">
        <v>43733</v>
      </c>
      <c r="B30" s="7">
        <f t="shared" si="0"/>
        <v>460</v>
      </c>
      <c r="C30" s="53">
        <f>[26]المستودعات!$F$22</f>
        <v>255</v>
      </c>
      <c r="D30" s="7">
        <f t="shared" si="1"/>
        <v>205</v>
      </c>
      <c r="E30" s="7">
        <f t="shared" si="2"/>
        <v>491</v>
      </c>
      <c r="F30" s="6">
        <f>[26]المستودعات!$G$22</f>
        <v>85</v>
      </c>
      <c r="G30" s="7">
        <f t="shared" si="3"/>
        <v>406</v>
      </c>
      <c r="H30" s="2">
        <f t="shared" si="4"/>
        <v>1923</v>
      </c>
      <c r="I30" s="53">
        <f>[26]المستودعات!$H$22</f>
        <v>51</v>
      </c>
      <c r="J30" s="2">
        <f t="shared" si="5"/>
        <v>1872</v>
      </c>
      <c r="K30" s="2">
        <f t="shared" si="6"/>
        <v>737</v>
      </c>
      <c r="L30" s="53">
        <f>[26]المستودعات!$I$22</f>
        <v>17</v>
      </c>
      <c r="M30" s="2">
        <f t="shared" si="7"/>
        <v>720</v>
      </c>
      <c r="N30" s="2">
        <f t="shared" si="8"/>
        <v>0</v>
      </c>
      <c r="O30" s="53">
        <f>[26]المستودعات!$Q$9</f>
        <v>0</v>
      </c>
      <c r="P30" s="2">
        <f t="shared" si="9"/>
        <v>0</v>
      </c>
      <c r="Q30" s="2">
        <f t="shared" si="10"/>
        <v>81</v>
      </c>
      <c r="R30" s="53">
        <f>[26]المستودعات!$E$34</f>
        <v>0</v>
      </c>
      <c r="S30" s="2">
        <f t="shared" si="11"/>
        <v>81</v>
      </c>
      <c r="T30" s="2">
        <f t="shared" si="12"/>
        <v>32</v>
      </c>
      <c r="U30" s="53">
        <f>[26]المستودعات!$C$34</f>
        <v>0</v>
      </c>
      <c r="V30" s="2">
        <f t="shared" si="13"/>
        <v>32</v>
      </c>
      <c r="W30" s="2">
        <f t="shared" si="14"/>
        <v>130</v>
      </c>
      <c r="X30" s="53">
        <f>[26]المستودعات!$D$34</f>
        <v>0</v>
      </c>
      <c r="Y30" s="2">
        <f t="shared" si="15"/>
        <v>130</v>
      </c>
      <c r="Z30" s="2">
        <f t="shared" si="16"/>
        <v>0</v>
      </c>
      <c r="AA30" s="53">
        <f>[26]المستودعات!$O$18</f>
        <v>0</v>
      </c>
      <c r="AB30" s="2">
        <f t="shared" si="17"/>
        <v>0</v>
      </c>
      <c r="AC30" s="2">
        <f t="shared" si="18"/>
        <v>0</v>
      </c>
      <c r="AD30" s="53">
        <f>[26]المستودعات!$N$18</f>
        <v>0</v>
      </c>
      <c r="AE30" s="12">
        <f t="shared" si="19"/>
        <v>0</v>
      </c>
      <c r="AF30" s="2">
        <f t="shared" si="20"/>
        <v>72</v>
      </c>
      <c r="AG30" s="53">
        <f>[26]المستودعات!$Q$19</f>
        <v>0</v>
      </c>
      <c r="AH30" s="2">
        <f t="shared" si="21"/>
        <v>72</v>
      </c>
    </row>
    <row r="31" spans="1:34" ht="15.75" thickBot="1" x14ac:dyDescent="0.3">
      <c r="A31" s="9">
        <v>43734</v>
      </c>
      <c r="B31" s="7">
        <f t="shared" si="0"/>
        <v>205</v>
      </c>
      <c r="C31" s="53">
        <f>[27]المستودعات!$F$22</f>
        <v>102</v>
      </c>
      <c r="D31" s="7">
        <f t="shared" si="1"/>
        <v>103</v>
      </c>
      <c r="E31" s="7">
        <f t="shared" si="2"/>
        <v>406</v>
      </c>
      <c r="F31" s="6">
        <f>[27]المستودعات!$G$22</f>
        <v>85</v>
      </c>
      <c r="G31" s="7">
        <f t="shared" si="3"/>
        <v>321</v>
      </c>
      <c r="H31" s="2">
        <f t="shared" si="4"/>
        <v>1872</v>
      </c>
      <c r="I31" s="53">
        <f>[27]المستودعات!$H$22</f>
        <v>85</v>
      </c>
      <c r="J31" s="2">
        <f t="shared" si="5"/>
        <v>1787</v>
      </c>
      <c r="K31" s="2">
        <f t="shared" si="6"/>
        <v>720</v>
      </c>
      <c r="L31" s="53">
        <f>[27]المستودعات!$I$22</f>
        <v>34</v>
      </c>
      <c r="M31" s="2">
        <f t="shared" si="7"/>
        <v>686</v>
      </c>
      <c r="N31" s="2">
        <f t="shared" si="8"/>
        <v>0</v>
      </c>
      <c r="O31" s="53">
        <f>[27]المستودعات!$Q$9</f>
        <v>0</v>
      </c>
      <c r="P31" s="2">
        <f t="shared" si="9"/>
        <v>0</v>
      </c>
      <c r="Q31" s="2">
        <f t="shared" si="10"/>
        <v>81</v>
      </c>
      <c r="R31" s="53">
        <f>[27]المستودعات!$E$34</f>
        <v>0</v>
      </c>
      <c r="S31" s="2">
        <f t="shared" si="11"/>
        <v>81</v>
      </c>
      <c r="T31" s="2">
        <f t="shared" si="12"/>
        <v>32</v>
      </c>
      <c r="U31" s="53">
        <f>[27]المستودعات!$C$34</f>
        <v>0</v>
      </c>
      <c r="V31" s="2">
        <f t="shared" si="13"/>
        <v>32</v>
      </c>
      <c r="W31" s="2">
        <f t="shared" si="14"/>
        <v>130</v>
      </c>
      <c r="X31" s="53">
        <f>[27]المستودعات!$D$34</f>
        <v>51</v>
      </c>
      <c r="Y31" s="2">
        <f t="shared" si="15"/>
        <v>79</v>
      </c>
      <c r="Z31" s="2">
        <f t="shared" si="16"/>
        <v>0</v>
      </c>
      <c r="AA31" s="53">
        <f>[27]المستودعات!$O$18</f>
        <v>0</v>
      </c>
      <c r="AB31" s="2">
        <f t="shared" si="17"/>
        <v>0</v>
      </c>
      <c r="AC31" s="2">
        <f t="shared" si="18"/>
        <v>0</v>
      </c>
      <c r="AD31" s="53">
        <f>[27]المستودعات!$N$18</f>
        <v>0</v>
      </c>
      <c r="AE31" s="12">
        <f t="shared" si="19"/>
        <v>0</v>
      </c>
      <c r="AF31" s="2">
        <f t="shared" si="20"/>
        <v>72</v>
      </c>
      <c r="AG31" s="53">
        <f>[27]المستودعات!$Q$19</f>
        <v>0</v>
      </c>
      <c r="AH31" s="2">
        <f t="shared" si="21"/>
        <v>72</v>
      </c>
    </row>
    <row r="32" spans="1:34" ht="15.75" thickBot="1" x14ac:dyDescent="0.3">
      <c r="A32" s="9">
        <v>43735</v>
      </c>
      <c r="B32" s="7">
        <f t="shared" si="0"/>
        <v>103</v>
      </c>
      <c r="C32" s="53">
        <f>[28]المستودعات!$F$22</f>
        <v>102</v>
      </c>
      <c r="D32" s="7">
        <f t="shared" si="1"/>
        <v>1</v>
      </c>
      <c r="E32" s="7">
        <f t="shared" si="2"/>
        <v>321</v>
      </c>
      <c r="F32" s="6">
        <f>[28]المستودعات!$G$22</f>
        <v>68</v>
      </c>
      <c r="G32" s="7">
        <f t="shared" si="3"/>
        <v>253</v>
      </c>
      <c r="H32" s="2">
        <f t="shared" si="4"/>
        <v>1787</v>
      </c>
      <c r="I32" s="53">
        <f>[28]المستودعات!$H$22</f>
        <v>102</v>
      </c>
      <c r="J32" s="2">
        <f t="shared" si="5"/>
        <v>1685</v>
      </c>
      <c r="K32" s="2">
        <f t="shared" si="6"/>
        <v>686</v>
      </c>
      <c r="L32" s="53">
        <f>[28]المستودعات!$I$22</f>
        <v>136</v>
      </c>
      <c r="M32" s="2">
        <f t="shared" si="7"/>
        <v>550</v>
      </c>
      <c r="N32" s="2">
        <f t="shared" si="8"/>
        <v>0</v>
      </c>
      <c r="O32" s="53">
        <f>[28]المستودعات!$Q$9</f>
        <v>0</v>
      </c>
      <c r="P32" s="2">
        <f t="shared" si="9"/>
        <v>0</v>
      </c>
      <c r="Q32" s="2">
        <f t="shared" si="10"/>
        <v>81</v>
      </c>
      <c r="R32" s="53">
        <f>[28]المستودعات!$E$34</f>
        <v>0</v>
      </c>
      <c r="S32" s="2">
        <f t="shared" si="11"/>
        <v>81</v>
      </c>
      <c r="T32" s="2">
        <f t="shared" si="12"/>
        <v>32</v>
      </c>
      <c r="U32" s="53">
        <f>[28]المستودعات!$C$34</f>
        <v>0</v>
      </c>
      <c r="V32" s="2">
        <f t="shared" si="13"/>
        <v>32</v>
      </c>
      <c r="W32" s="2">
        <f t="shared" si="14"/>
        <v>79</v>
      </c>
      <c r="X32" s="53">
        <f>[28]المستودعات!$D$34</f>
        <v>0</v>
      </c>
      <c r="Y32" s="2">
        <f t="shared" si="15"/>
        <v>79</v>
      </c>
      <c r="Z32" s="2">
        <f t="shared" si="16"/>
        <v>0</v>
      </c>
      <c r="AA32" s="53">
        <f>[28]المستودعات!$O$18</f>
        <v>0</v>
      </c>
      <c r="AB32" s="2">
        <f t="shared" si="17"/>
        <v>0</v>
      </c>
      <c r="AC32" s="2">
        <f t="shared" si="18"/>
        <v>0</v>
      </c>
      <c r="AD32" s="53">
        <f>[28]المستودعات!$N$18</f>
        <v>0</v>
      </c>
      <c r="AE32" s="12">
        <f t="shared" si="19"/>
        <v>0</v>
      </c>
      <c r="AF32" s="2">
        <f t="shared" si="20"/>
        <v>72</v>
      </c>
      <c r="AG32" s="53">
        <f>[28]المستودعات!$Q$19</f>
        <v>0</v>
      </c>
      <c r="AH32" s="2">
        <f t="shared" si="21"/>
        <v>72</v>
      </c>
    </row>
    <row r="33" spans="1:34" ht="15.75" thickBot="1" x14ac:dyDescent="0.3">
      <c r="A33" s="9">
        <v>43736</v>
      </c>
      <c r="B33" s="7">
        <f t="shared" si="0"/>
        <v>1</v>
      </c>
      <c r="C33" s="53">
        <f>[29]المستودعات!$F$22</f>
        <v>0</v>
      </c>
      <c r="D33" s="7">
        <f t="shared" si="1"/>
        <v>1</v>
      </c>
      <c r="E33" s="7">
        <f t="shared" si="2"/>
        <v>253</v>
      </c>
      <c r="F33" s="6">
        <f>[29]المستودعات!$G$22</f>
        <v>51</v>
      </c>
      <c r="G33" s="7">
        <f t="shared" si="3"/>
        <v>202</v>
      </c>
      <c r="H33" s="2">
        <f t="shared" si="4"/>
        <v>1685</v>
      </c>
      <c r="I33" s="53">
        <f>[29]المستودعات!$H$22</f>
        <v>221</v>
      </c>
      <c r="J33" s="2">
        <f t="shared" si="5"/>
        <v>1464</v>
      </c>
      <c r="K33" s="2">
        <f t="shared" si="6"/>
        <v>550</v>
      </c>
      <c r="L33" s="53">
        <f>[29]المستودعات!$I$22</f>
        <v>136</v>
      </c>
      <c r="M33" s="2">
        <f t="shared" si="7"/>
        <v>414</v>
      </c>
      <c r="N33" s="2">
        <f t="shared" si="8"/>
        <v>0</v>
      </c>
      <c r="O33" s="53">
        <f>[29]المستودعات!$Q$9</f>
        <v>0</v>
      </c>
      <c r="P33" s="2">
        <f t="shared" si="9"/>
        <v>0</v>
      </c>
      <c r="Q33" s="2">
        <f t="shared" si="10"/>
        <v>81</v>
      </c>
      <c r="R33" s="53">
        <f>[29]المستودعات!$E$34</f>
        <v>0</v>
      </c>
      <c r="S33" s="2">
        <f t="shared" si="11"/>
        <v>81</v>
      </c>
      <c r="T33" s="2">
        <f t="shared" si="12"/>
        <v>32</v>
      </c>
      <c r="U33" s="53">
        <f>[29]المستودعات!$C$34</f>
        <v>0</v>
      </c>
      <c r="V33" s="2">
        <f t="shared" si="13"/>
        <v>32</v>
      </c>
      <c r="W33" s="2">
        <f t="shared" si="14"/>
        <v>79</v>
      </c>
      <c r="X33" s="53">
        <f>[29]المستودعات!$D$34</f>
        <v>0</v>
      </c>
      <c r="Y33" s="2">
        <f t="shared" si="15"/>
        <v>79</v>
      </c>
      <c r="Z33" s="2">
        <f t="shared" si="16"/>
        <v>0</v>
      </c>
      <c r="AA33" s="53">
        <f>[29]المستودعات!$O$18</f>
        <v>0</v>
      </c>
      <c r="AB33" s="2">
        <f t="shared" si="17"/>
        <v>0</v>
      </c>
      <c r="AC33" s="2">
        <f t="shared" si="18"/>
        <v>0</v>
      </c>
      <c r="AD33" s="53">
        <f>[29]المستودعات!$N$18</f>
        <v>0</v>
      </c>
      <c r="AE33" s="12">
        <f t="shared" si="19"/>
        <v>0</v>
      </c>
      <c r="AF33" s="2">
        <f t="shared" si="20"/>
        <v>72</v>
      </c>
      <c r="AG33" s="53">
        <f>[29]المستودعات!$Q$19</f>
        <v>0</v>
      </c>
      <c r="AH33" s="2">
        <f t="shared" si="21"/>
        <v>72</v>
      </c>
    </row>
    <row r="34" spans="1:34" ht="15.75" thickBot="1" x14ac:dyDescent="0.3">
      <c r="A34" s="9">
        <v>43737</v>
      </c>
      <c r="B34" s="7">
        <f t="shared" si="0"/>
        <v>1</v>
      </c>
      <c r="C34" s="53">
        <f>[30]المستودعات!$F$22</f>
        <v>0</v>
      </c>
      <c r="D34" s="7">
        <f t="shared" si="1"/>
        <v>1</v>
      </c>
      <c r="E34" s="7">
        <f t="shared" si="2"/>
        <v>202</v>
      </c>
      <c r="F34" s="6">
        <f>[30]المستودعات!$G$22</f>
        <v>68</v>
      </c>
      <c r="G34" s="7">
        <f t="shared" si="3"/>
        <v>134</v>
      </c>
      <c r="H34" s="2">
        <f t="shared" si="4"/>
        <v>1464</v>
      </c>
      <c r="I34" s="53">
        <f>[30]المستودعات!$H$22</f>
        <v>153</v>
      </c>
      <c r="J34" s="2">
        <f t="shared" si="5"/>
        <v>1311</v>
      </c>
      <c r="K34" s="2">
        <f t="shared" si="6"/>
        <v>414</v>
      </c>
      <c r="L34" s="53">
        <f>[30]المستودعات!$I$22</f>
        <v>34</v>
      </c>
      <c r="M34" s="2">
        <f t="shared" si="7"/>
        <v>380</v>
      </c>
      <c r="N34" s="2">
        <f t="shared" si="8"/>
        <v>0</v>
      </c>
      <c r="O34" s="53">
        <f>[30]المستودعات!$Q$9</f>
        <v>0</v>
      </c>
      <c r="P34" s="2">
        <f t="shared" si="9"/>
        <v>0</v>
      </c>
      <c r="Q34" s="2">
        <f t="shared" si="10"/>
        <v>81</v>
      </c>
      <c r="R34" s="53">
        <f>[30]المستودعات!$E$34</f>
        <v>0</v>
      </c>
      <c r="S34" s="2">
        <f t="shared" si="11"/>
        <v>81</v>
      </c>
      <c r="T34" s="2">
        <f t="shared" si="12"/>
        <v>32</v>
      </c>
      <c r="U34" s="53">
        <f>[30]المستودعات!$C$34</f>
        <v>0</v>
      </c>
      <c r="V34" s="2">
        <f t="shared" si="13"/>
        <v>32</v>
      </c>
      <c r="W34" s="2">
        <f t="shared" si="14"/>
        <v>79</v>
      </c>
      <c r="X34" s="53">
        <f>[30]المستودعات!$D$34</f>
        <v>0</v>
      </c>
      <c r="Y34" s="2">
        <f t="shared" si="15"/>
        <v>79</v>
      </c>
      <c r="Z34" s="2">
        <f t="shared" si="16"/>
        <v>0</v>
      </c>
      <c r="AA34" s="53">
        <f>[30]المستودعات!$O$18</f>
        <v>0</v>
      </c>
      <c r="AB34" s="2">
        <f t="shared" si="17"/>
        <v>0</v>
      </c>
      <c r="AC34" s="2">
        <f t="shared" si="18"/>
        <v>0</v>
      </c>
      <c r="AD34" s="53">
        <f>[30]المستودعات!$N$18</f>
        <v>0</v>
      </c>
      <c r="AE34" s="12">
        <f t="shared" si="19"/>
        <v>0</v>
      </c>
      <c r="AF34" s="2">
        <f t="shared" si="20"/>
        <v>72</v>
      </c>
      <c r="AG34" s="53">
        <f>[30]المستودعات!$Q$19</f>
        <v>0</v>
      </c>
      <c r="AH34" s="2">
        <f t="shared" si="21"/>
        <v>72</v>
      </c>
    </row>
    <row r="35" spans="1:34" ht="15.75" thickBot="1" x14ac:dyDescent="0.3">
      <c r="A35" s="9">
        <v>43738</v>
      </c>
      <c r="B35" s="7">
        <f t="shared" si="0"/>
        <v>1</v>
      </c>
      <c r="C35" s="53">
        <f>[31]المستودعات!$F$22</f>
        <v>0</v>
      </c>
      <c r="D35" s="7">
        <f t="shared" si="1"/>
        <v>1</v>
      </c>
      <c r="E35" s="7">
        <f t="shared" si="2"/>
        <v>134</v>
      </c>
      <c r="F35" s="6">
        <f>[31]المستودعات!$G$22</f>
        <v>0</v>
      </c>
      <c r="G35" s="7">
        <f t="shared" si="3"/>
        <v>134</v>
      </c>
      <c r="H35" s="2">
        <f t="shared" si="4"/>
        <v>1311</v>
      </c>
      <c r="I35" s="53">
        <f>[31]المستودعات!$H$22</f>
        <v>0</v>
      </c>
      <c r="J35" s="2">
        <f t="shared" si="5"/>
        <v>1311</v>
      </c>
      <c r="K35" s="2">
        <f t="shared" si="6"/>
        <v>380</v>
      </c>
      <c r="L35" s="53">
        <f>[31]المستودعات!$I$22</f>
        <v>0</v>
      </c>
      <c r="M35" s="2">
        <f t="shared" si="7"/>
        <v>380</v>
      </c>
      <c r="N35" s="2">
        <f t="shared" si="8"/>
        <v>0</v>
      </c>
      <c r="O35" s="53">
        <f>[31]المستودعات!$Q$9</f>
        <v>0</v>
      </c>
      <c r="P35" s="2">
        <f t="shared" si="9"/>
        <v>0</v>
      </c>
      <c r="Q35" s="2">
        <f t="shared" si="10"/>
        <v>81</v>
      </c>
      <c r="R35" s="53">
        <f>[31]المستودعات!$E$34</f>
        <v>0</v>
      </c>
      <c r="S35" s="2">
        <f t="shared" si="11"/>
        <v>81</v>
      </c>
      <c r="T35" s="2">
        <f t="shared" si="12"/>
        <v>32</v>
      </c>
      <c r="U35" s="53">
        <f>[31]المستودعات!$C$34</f>
        <v>0</v>
      </c>
      <c r="V35" s="2">
        <f t="shared" si="13"/>
        <v>32</v>
      </c>
      <c r="W35" s="2">
        <f t="shared" si="14"/>
        <v>79</v>
      </c>
      <c r="X35" s="53">
        <f>[31]المستودعات!$D$34</f>
        <v>0</v>
      </c>
      <c r="Y35" s="2">
        <f t="shared" si="15"/>
        <v>79</v>
      </c>
      <c r="Z35" s="2">
        <f t="shared" si="16"/>
        <v>0</v>
      </c>
      <c r="AA35" s="53">
        <f>[31]المستودعات!$Q$19</f>
        <v>0</v>
      </c>
      <c r="AB35" s="2">
        <f t="shared" si="17"/>
        <v>0</v>
      </c>
      <c r="AC35" s="2">
        <f t="shared" si="18"/>
        <v>0</v>
      </c>
      <c r="AD35" s="53" t="str">
        <f>[31]المستودعات!$P$19</f>
        <v>إجمالي</v>
      </c>
      <c r="AE35" s="12" t="e">
        <f t="shared" si="19"/>
        <v>#VALUE!</v>
      </c>
      <c r="AF35" s="2">
        <f t="shared" si="20"/>
        <v>72</v>
      </c>
      <c r="AG35" s="53">
        <f>[31]المستودعات!$Q$19</f>
        <v>0</v>
      </c>
      <c r="AH35" s="2">
        <f t="shared" si="21"/>
        <v>72</v>
      </c>
    </row>
    <row r="36" spans="1:34" ht="15.75" thickBot="1" x14ac:dyDescent="0.3">
      <c r="A36" s="9">
        <v>43739</v>
      </c>
      <c r="B36" s="7">
        <f t="shared" si="0"/>
        <v>1</v>
      </c>
      <c r="C36" s="53">
        <f>[32]المستودعات!$F$22</f>
        <v>0</v>
      </c>
      <c r="D36" s="7">
        <f t="shared" si="1"/>
        <v>1</v>
      </c>
      <c r="E36" s="7">
        <f t="shared" si="2"/>
        <v>134</v>
      </c>
      <c r="F36" s="6">
        <f>[32]المستودعات!$G$22</f>
        <v>0</v>
      </c>
      <c r="G36" s="7">
        <f t="shared" si="3"/>
        <v>134</v>
      </c>
      <c r="H36" s="2">
        <f t="shared" si="4"/>
        <v>1311</v>
      </c>
      <c r="I36" s="53">
        <f>[32]المستودعات!$H$22</f>
        <v>0</v>
      </c>
      <c r="J36" s="2">
        <f t="shared" si="5"/>
        <v>1311</v>
      </c>
      <c r="K36" s="2">
        <f t="shared" si="6"/>
        <v>380</v>
      </c>
      <c r="L36" s="53">
        <f>[32]المستودعات!$I$22</f>
        <v>0</v>
      </c>
      <c r="M36" s="2">
        <f t="shared" si="7"/>
        <v>380</v>
      </c>
      <c r="N36" s="2">
        <f t="shared" si="8"/>
        <v>0</v>
      </c>
      <c r="O36" s="53">
        <f>[32]المستودعات!$Q$9</f>
        <v>0</v>
      </c>
      <c r="P36" s="2">
        <f t="shared" si="9"/>
        <v>0</v>
      </c>
      <c r="Q36" s="2">
        <f t="shared" si="10"/>
        <v>81</v>
      </c>
      <c r="R36" s="53">
        <f>[32]المستودعات!$E$34</f>
        <v>0</v>
      </c>
      <c r="S36" s="2">
        <f t="shared" si="11"/>
        <v>81</v>
      </c>
      <c r="T36" s="2">
        <f t="shared" si="12"/>
        <v>32</v>
      </c>
      <c r="U36" s="53">
        <f>[32]المستودعات!$C$34</f>
        <v>0</v>
      </c>
      <c r="V36" s="2">
        <f t="shared" si="13"/>
        <v>32</v>
      </c>
      <c r="W36" s="2">
        <f t="shared" si="14"/>
        <v>79</v>
      </c>
      <c r="X36" s="53">
        <f>[32]المستودعات!$D$34</f>
        <v>0</v>
      </c>
      <c r="Y36" s="2">
        <f t="shared" si="15"/>
        <v>79</v>
      </c>
      <c r="Z36" s="2">
        <f t="shared" si="16"/>
        <v>0</v>
      </c>
      <c r="AA36" s="53">
        <f>[32]المستودعات!$O$18</f>
        <v>0</v>
      </c>
      <c r="AB36" s="2">
        <f t="shared" si="17"/>
        <v>0</v>
      </c>
      <c r="AC36" s="2" t="e">
        <f t="shared" si="18"/>
        <v>#VALUE!</v>
      </c>
      <c r="AD36" s="53">
        <f>[32]المستودعات!$N$18</f>
        <v>0</v>
      </c>
      <c r="AE36" s="12" t="e">
        <f t="shared" si="19"/>
        <v>#VALUE!</v>
      </c>
      <c r="AF36" s="2">
        <f t="shared" si="20"/>
        <v>72</v>
      </c>
      <c r="AG36" s="53">
        <f>[32]المستودعات!$Q$19</f>
        <v>0</v>
      </c>
      <c r="AH36" s="2">
        <f t="shared" si="21"/>
        <v>72</v>
      </c>
    </row>
    <row r="37" spans="1:34" ht="15.75" thickBot="1" x14ac:dyDescent="0.3">
      <c r="A37" s="82" t="s">
        <v>37</v>
      </c>
      <c r="B37" s="204">
        <f>B6-D36</f>
        <v>2499</v>
      </c>
      <c r="C37" s="205"/>
      <c r="D37" s="205"/>
      <c r="E37" s="204">
        <f t="shared" ref="E37" si="22">E6-G36</f>
        <v>1666</v>
      </c>
      <c r="F37" s="205"/>
      <c r="G37" s="205"/>
      <c r="H37" s="204">
        <f t="shared" ref="H37" si="23">H6-J36</f>
        <v>3689</v>
      </c>
      <c r="I37" s="205"/>
      <c r="J37" s="205"/>
      <c r="K37" s="204">
        <f t="shared" ref="K37" si="24">K6-M36</f>
        <v>1020</v>
      </c>
      <c r="L37" s="205"/>
      <c r="M37" s="205"/>
      <c r="N37" s="204">
        <f t="shared" ref="N37" si="25">N6-P36</f>
        <v>0</v>
      </c>
      <c r="O37" s="205"/>
      <c r="P37" s="205"/>
      <c r="Q37" s="204">
        <f t="shared" ref="Q37" si="26">Q6-S36</f>
        <v>119</v>
      </c>
      <c r="R37" s="205"/>
      <c r="S37" s="205"/>
      <c r="T37" s="204">
        <f t="shared" ref="T37" si="27">T6-V36</f>
        <v>68</v>
      </c>
      <c r="U37" s="205"/>
      <c r="V37" s="205"/>
      <c r="W37" s="204">
        <f t="shared" ref="W37" si="28">W6-Y36</f>
        <v>221</v>
      </c>
      <c r="X37" s="205"/>
      <c r="Y37" s="205"/>
      <c r="Z37" s="204">
        <f t="shared" ref="Z37" si="29">Z6-AB36</f>
        <v>0</v>
      </c>
      <c r="AA37" s="205"/>
      <c r="AB37" s="205"/>
      <c r="AC37" s="204" t="e">
        <f t="shared" ref="AC37" si="30">AC6-AE36</f>
        <v>#VALUE!</v>
      </c>
      <c r="AD37" s="205"/>
      <c r="AE37" s="205"/>
      <c r="AF37" s="204">
        <f t="shared" ref="AF37" si="31">AF6-AH36</f>
        <v>1428</v>
      </c>
      <c r="AG37" s="205"/>
      <c r="AH37" s="205"/>
    </row>
    <row r="38" spans="1:34" x14ac:dyDescent="0.25">
      <c r="A38" s="10"/>
    </row>
    <row r="39" spans="1:34" x14ac:dyDescent="0.25">
      <c r="A39" s="10"/>
    </row>
    <row r="40" spans="1:34" x14ac:dyDescent="0.25">
      <c r="A40" s="10"/>
    </row>
    <row r="41" spans="1:34" x14ac:dyDescent="0.25">
      <c r="A41" s="10"/>
    </row>
    <row r="42" spans="1:34" x14ac:dyDescent="0.25">
      <c r="A42" s="10"/>
    </row>
    <row r="43" spans="1:34" x14ac:dyDescent="0.25">
      <c r="A43" s="10"/>
    </row>
    <row r="44" spans="1:34" x14ac:dyDescent="0.25">
      <c r="A44" s="10"/>
    </row>
    <row r="45" spans="1:34" x14ac:dyDescent="0.25">
      <c r="A45" s="10"/>
    </row>
    <row r="46" spans="1:34" x14ac:dyDescent="0.25">
      <c r="A46" s="10"/>
    </row>
    <row r="47" spans="1:34" x14ac:dyDescent="0.25">
      <c r="A47" s="10"/>
    </row>
    <row r="48" spans="1:34" x14ac:dyDescent="0.25">
      <c r="A48" s="10"/>
    </row>
    <row r="49" spans="1:1" x14ac:dyDescent="0.25">
      <c r="A49" s="10"/>
    </row>
    <row r="50" spans="1:1" x14ac:dyDescent="0.25">
      <c r="A50" s="10"/>
    </row>
    <row r="51" spans="1:1" x14ac:dyDescent="0.25">
      <c r="A51" s="10"/>
    </row>
    <row r="52" spans="1:1" x14ac:dyDescent="0.25">
      <c r="A52" s="10"/>
    </row>
    <row r="53" spans="1:1" x14ac:dyDescent="0.25">
      <c r="A53" s="10"/>
    </row>
    <row r="54" spans="1:1" x14ac:dyDescent="0.25">
      <c r="A54" s="10"/>
    </row>
    <row r="55" spans="1:1" x14ac:dyDescent="0.25">
      <c r="A55" s="10"/>
    </row>
    <row r="56" spans="1:1" x14ac:dyDescent="0.25">
      <c r="A56" s="10"/>
    </row>
    <row r="57" spans="1:1" x14ac:dyDescent="0.25">
      <c r="A57" s="10"/>
    </row>
    <row r="58" spans="1:1" x14ac:dyDescent="0.25">
      <c r="A58" s="10"/>
    </row>
    <row r="59" spans="1:1" x14ac:dyDescent="0.25">
      <c r="A59" s="10"/>
    </row>
    <row r="60" spans="1:1" x14ac:dyDescent="0.25">
      <c r="A60" s="10"/>
    </row>
    <row r="61" spans="1:1" x14ac:dyDescent="0.25">
      <c r="A61" s="10"/>
    </row>
    <row r="62" spans="1:1" x14ac:dyDescent="0.25">
      <c r="A62" s="10"/>
    </row>
    <row r="63" spans="1:1" x14ac:dyDescent="0.25">
      <c r="A63" s="10"/>
    </row>
  </sheetData>
  <customSheetViews>
    <customSheetView guid="{D0ADDAEC-F94A-4D91-A87E-28950BD05354}" scale="70" fitToPage="1">
      <pane xSplit="1" ySplit="5" topLeftCell="B6" activePane="bottomRight" state="frozen"/>
      <selection pane="bottomRight" activeCell="A16" sqref="A16:XFD16"/>
      <pageMargins left="0.25" right="0.25" top="0.75" bottom="0.75" header="0.3" footer="0.3"/>
      <pageSetup paperSize="9" scale="54" orientation="landscape" r:id="rId1"/>
    </customSheetView>
    <customSheetView guid="{7938EFD2-C39F-47F1-81C9-410DAE165DAF}" scale="70" fitToPage="1">
      <pane xSplit="1" ySplit="5" topLeftCell="B6" activePane="bottomRight" state="frozen"/>
      <selection pane="bottomRight" activeCell="I6" sqref="I6"/>
      <pageMargins left="0.25" right="0.25" top="0.75" bottom="0.75" header="0.3" footer="0.3"/>
      <pageSetup paperSize="9" scale="54" orientation="landscape" r:id="rId2"/>
    </customSheetView>
  </customSheetViews>
  <mergeCells count="29">
    <mergeCell ref="B37:D37"/>
    <mergeCell ref="E37:G37"/>
    <mergeCell ref="H37:J37"/>
    <mergeCell ref="K37:M37"/>
    <mergeCell ref="N37:P37"/>
    <mergeCell ref="A3:A5"/>
    <mergeCell ref="N3:P3"/>
    <mergeCell ref="N4:P4"/>
    <mergeCell ref="Q4:S4"/>
    <mergeCell ref="T4:V4"/>
    <mergeCell ref="B4:D4"/>
    <mergeCell ref="E4:G4"/>
    <mergeCell ref="H4:J4"/>
    <mergeCell ref="K4:M4"/>
    <mergeCell ref="B3:D3"/>
    <mergeCell ref="E3:M3"/>
    <mergeCell ref="AF4:AH4"/>
    <mergeCell ref="AF37:AH37"/>
    <mergeCell ref="AF3:AH3"/>
    <mergeCell ref="W4:Y4"/>
    <mergeCell ref="Q3:Y3"/>
    <mergeCell ref="Z4:AB4"/>
    <mergeCell ref="AC4:AE4"/>
    <mergeCell ref="Z3:AE3"/>
    <mergeCell ref="Q37:S37"/>
    <mergeCell ref="T37:V37"/>
    <mergeCell ref="W37:Y37"/>
    <mergeCell ref="Z37:AB37"/>
    <mergeCell ref="AC37:AE37"/>
  </mergeCells>
  <pageMargins left="0.25" right="0.25" top="0.75" bottom="0.75" header="0.3" footer="0.3"/>
  <pageSetup paperSize="9" scale="54" orientation="landscape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rightToLeft="1" zoomScaleNormal="100" workbookViewId="0">
      <selection activeCell="E11" sqref="E11"/>
    </sheetView>
  </sheetViews>
  <sheetFormatPr defaultRowHeight="15" x14ac:dyDescent="0.25"/>
  <sheetData>
    <row r="1" spans="1:11" ht="19.5" thickBot="1" x14ac:dyDescent="0.3">
      <c r="A1" s="15" t="s">
        <v>17</v>
      </c>
      <c r="B1" s="15" t="s">
        <v>18</v>
      </c>
      <c r="C1" s="15" t="s">
        <v>13</v>
      </c>
      <c r="D1" s="32" t="s">
        <v>15</v>
      </c>
      <c r="E1" s="99"/>
    </row>
    <row r="2" spans="1:11" ht="19.5" thickBot="1" x14ac:dyDescent="0.3">
      <c r="A2" s="28" t="s">
        <v>6</v>
      </c>
      <c r="B2" s="16" t="s">
        <v>2</v>
      </c>
      <c r="C2" s="17">
        <f>التعاون!E6</f>
        <v>1800</v>
      </c>
      <c r="D2" s="33">
        <f>التعاون!G36</f>
        <v>134</v>
      </c>
      <c r="E2" s="100">
        <f>C2-D2</f>
        <v>1666</v>
      </c>
      <c r="H2" s="81">
        <f>E2</f>
        <v>1666</v>
      </c>
      <c r="I2" s="81">
        <f>E3+E9</f>
        <v>3910</v>
      </c>
      <c r="J2" s="81">
        <f>E4</f>
        <v>1020</v>
      </c>
      <c r="K2" s="81">
        <f>E5+E6</f>
        <v>2499</v>
      </c>
    </row>
    <row r="3" spans="1:11" ht="19.5" thickBot="1" x14ac:dyDescent="0.3">
      <c r="A3" s="28" t="s">
        <v>6</v>
      </c>
      <c r="B3" s="16" t="s">
        <v>4</v>
      </c>
      <c r="C3" s="17">
        <f>التعاون!H6</f>
        <v>5000</v>
      </c>
      <c r="D3" s="33">
        <f>التعاون!J36</f>
        <v>1311</v>
      </c>
      <c r="E3" s="100">
        <f t="shared" ref="E3:E11" si="0">C3-D3</f>
        <v>3689</v>
      </c>
    </row>
    <row r="4" spans="1:11" ht="19.5" thickBot="1" x14ac:dyDescent="0.3">
      <c r="A4" s="28" t="s">
        <v>6</v>
      </c>
      <c r="B4" s="18" t="s">
        <v>3</v>
      </c>
      <c r="C4" s="19">
        <f>التعاون!K6</f>
        <v>1400</v>
      </c>
      <c r="D4" s="34">
        <f>التعاون!M36</f>
        <v>380</v>
      </c>
      <c r="E4" s="100">
        <f t="shared" si="0"/>
        <v>1020</v>
      </c>
    </row>
    <row r="5" spans="1:11" ht="20.25" thickTop="1" thickBot="1" x14ac:dyDescent="0.3">
      <c r="A5" s="13" t="s">
        <v>5</v>
      </c>
      <c r="B5" s="13" t="s">
        <v>0</v>
      </c>
      <c r="C5" s="20">
        <f>التعاون!B6</f>
        <v>2500</v>
      </c>
      <c r="D5" s="35">
        <f>التعاون!D36</f>
        <v>1</v>
      </c>
      <c r="E5" s="100">
        <f t="shared" si="0"/>
        <v>2499</v>
      </c>
    </row>
    <row r="6" spans="1:11" ht="20.25" thickTop="1" thickBot="1" x14ac:dyDescent="0.3">
      <c r="A6" s="14" t="s">
        <v>7</v>
      </c>
      <c r="B6" s="14" t="s">
        <v>0</v>
      </c>
      <c r="C6" s="20">
        <f>التعاون!N6</f>
        <v>0</v>
      </c>
      <c r="D6" s="35">
        <f>التعاون!P36</f>
        <v>0</v>
      </c>
      <c r="E6" s="100">
        <f t="shared" si="0"/>
        <v>0</v>
      </c>
    </row>
    <row r="7" spans="1:11" ht="20.25" thickTop="1" thickBot="1" x14ac:dyDescent="0.3">
      <c r="A7" s="29" t="s">
        <v>16</v>
      </c>
      <c r="B7" s="21" t="s">
        <v>0</v>
      </c>
      <c r="C7" s="22">
        <f>التعاون!Q6</f>
        <v>200</v>
      </c>
      <c r="D7" s="36">
        <f>التعاون!S36</f>
        <v>81</v>
      </c>
      <c r="E7" s="100">
        <f t="shared" si="0"/>
        <v>119</v>
      </c>
    </row>
    <row r="8" spans="1:11" ht="20.25" thickTop="1" thickBot="1" x14ac:dyDescent="0.3">
      <c r="A8" s="55" t="s">
        <v>16</v>
      </c>
      <c r="B8" s="56" t="s">
        <v>2</v>
      </c>
      <c r="C8" s="57">
        <f>التعاون!T6</f>
        <v>100</v>
      </c>
      <c r="D8" s="58">
        <f>التعاون!V36</f>
        <v>32</v>
      </c>
      <c r="E8" s="100">
        <f t="shared" si="0"/>
        <v>68</v>
      </c>
    </row>
    <row r="9" spans="1:11" ht="19.5" thickBot="1" x14ac:dyDescent="0.3">
      <c r="A9" s="71" t="s">
        <v>16</v>
      </c>
      <c r="B9" s="47" t="s">
        <v>4</v>
      </c>
      <c r="C9" s="17">
        <f>التعاون!W6</f>
        <v>300</v>
      </c>
      <c r="D9" s="33">
        <f>التعاون!Y36</f>
        <v>79</v>
      </c>
      <c r="E9" s="100">
        <f t="shared" si="0"/>
        <v>221</v>
      </c>
    </row>
    <row r="10" spans="1:11" ht="19.5" thickBot="1" x14ac:dyDescent="0.3">
      <c r="A10" s="30" t="s">
        <v>12</v>
      </c>
      <c r="B10" s="23" t="s">
        <v>0</v>
      </c>
      <c r="C10" s="24">
        <f>التعاون!Z6</f>
        <v>0</v>
      </c>
      <c r="D10" s="37">
        <f>التعاون!AB36</f>
        <v>0</v>
      </c>
      <c r="E10" s="100">
        <f t="shared" si="0"/>
        <v>0</v>
      </c>
    </row>
    <row r="11" spans="1:11" ht="19.5" thickBot="1" x14ac:dyDescent="0.3">
      <c r="A11" s="31" t="s">
        <v>12</v>
      </c>
      <c r="B11" s="25" t="s">
        <v>4</v>
      </c>
      <c r="C11" s="17">
        <f>التعاون!AC6</f>
        <v>0</v>
      </c>
      <c r="D11" s="33" t="e">
        <f>التعاون!AE36</f>
        <v>#VALUE!</v>
      </c>
      <c r="E11" s="100" t="e">
        <f t="shared" si="0"/>
        <v>#VALUE!</v>
      </c>
    </row>
    <row r="12" spans="1:11" ht="19.5" thickBot="1" x14ac:dyDescent="0.3">
      <c r="A12" s="31" t="s">
        <v>63</v>
      </c>
      <c r="B12" s="48" t="s">
        <v>0</v>
      </c>
      <c r="C12" s="17">
        <f>'كوتة الاكسيل'!C14</f>
        <v>1500</v>
      </c>
      <c r="D12" s="33">
        <f>التعاون!AH36</f>
        <v>72</v>
      </c>
      <c r="E12" s="81"/>
    </row>
  </sheetData>
  <customSheetViews>
    <customSheetView guid="{D0ADDAEC-F94A-4D91-A87E-28950BD05354}" state="hidden">
      <selection activeCell="A11" sqref="A11:D11"/>
      <pageMargins left="0.7" right="0.7" top="0.75" bottom="0.75" header="0.3" footer="0.3"/>
      <pageSetup paperSize="9" orientation="portrait" r:id="rId1"/>
    </customSheetView>
    <customSheetView guid="{7938EFD2-C39F-47F1-81C9-410DAE165DAF}" state="hidden">
      <selection activeCell="D12" sqref="D12"/>
      <pageMargins left="0.7" right="0.7" top="0.75" bottom="0.75" header="0.3" footer="0.3"/>
      <pageSetup paperSize="9" orientation="portrait" r:id="rId2"/>
    </customSheetView>
  </customSheetViews>
  <conditionalFormatting sqref="D2:D11">
    <cfRule type="cellIs" dxfId="21" priority="2" operator="lessThan">
      <formula>0</formula>
    </cfRule>
  </conditionalFormatting>
  <conditionalFormatting sqref="D12">
    <cfRule type="cellIs" dxfId="20" priority="1" operator="lessThan">
      <formula>0</formula>
    </cfRule>
  </conditionalFormatting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2"/>
  <sheetViews>
    <sheetView rightToLeft="1" zoomScale="130" zoomScaleNormal="130" workbookViewId="0">
      <selection activeCell="E9" sqref="E9"/>
    </sheetView>
  </sheetViews>
  <sheetFormatPr defaultRowHeight="15" x14ac:dyDescent="0.25"/>
  <cols>
    <col min="4" max="4" width="10.85546875" customWidth="1"/>
    <col min="7" max="7" width="16.42578125" bestFit="1" customWidth="1"/>
  </cols>
  <sheetData>
    <row r="1" spans="1:11" ht="19.5" thickBot="1" x14ac:dyDescent="0.3">
      <c r="A1" s="15" t="s">
        <v>17</v>
      </c>
      <c r="B1" s="15" t="s">
        <v>18</v>
      </c>
      <c r="C1" s="15" t="s">
        <v>13</v>
      </c>
      <c r="D1" s="32" t="s">
        <v>15</v>
      </c>
      <c r="E1" s="15" t="s">
        <v>39</v>
      </c>
      <c r="G1" s="15" t="s">
        <v>18</v>
      </c>
      <c r="H1" s="106">
        <v>80</v>
      </c>
      <c r="I1" s="106">
        <v>92</v>
      </c>
      <c r="J1" s="106">
        <v>95</v>
      </c>
      <c r="K1" s="106" t="s">
        <v>0</v>
      </c>
    </row>
    <row r="2" spans="1:11" ht="19.5" thickBot="1" x14ac:dyDescent="0.3">
      <c r="A2" s="28" t="s">
        <v>6</v>
      </c>
      <c r="B2" s="44" t="s">
        <v>2</v>
      </c>
      <c r="C2" s="17">
        <f>التعاون!E6</f>
        <v>1800</v>
      </c>
      <c r="D2" s="33">
        <f>التعاون!G36</f>
        <v>134</v>
      </c>
      <c r="E2" s="101">
        <f>C2-D2</f>
        <v>1666</v>
      </c>
      <c r="G2" s="15" t="s">
        <v>37</v>
      </c>
      <c r="H2" s="7">
        <f>E2+E8</f>
        <v>1734</v>
      </c>
      <c r="I2" s="7">
        <f>E3+E9</f>
        <v>3910</v>
      </c>
      <c r="J2" s="7">
        <f>E4</f>
        <v>1020</v>
      </c>
      <c r="K2" s="7">
        <f>E5+E7+E12</f>
        <v>4046</v>
      </c>
    </row>
    <row r="3" spans="1:11" ht="19.5" thickBot="1" x14ac:dyDescent="0.3">
      <c r="A3" s="28" t="s">
        <v>6</v>
      </c>
      <c r="B3" s="44" t="s">
        <v>4</v>
      </c>
      <c r="C3" s="17">
        <f>التعاون!H6</f>
        <v>5000</v>
      </c>
      <c r="D3" s="33">
        <f>التعاون!J36</f>
        <v>1311</v>
      </c>
      <c r="E3" s="101">
        <f t="shared" ref="E3:E10" si="0">C3-D3</f>
        <v>3689</v>
      </c>
    </row>
    <row r="4" spans="1:11" ht="19.5" thickBot="1" x14ac:dyDescent="0.3">
      <c r="A4" s="28" t="s">
        <v>6</v>
      </c>
      <c r="B4" s="45" t="s">
        <v>3</v>
      </c>
      <c r="C4" s="19">
        <f>التعاون!K6</f>
        <v>1400</v>
      </c>
      <c r="D4" s="34">
        <f>التعاون!M36</f>
        <v>380</v>
      </c>
      <c r="E4" s="102">
        <f t="shared" si="0"/>
        <v>1020</v>
      </c>
      <c r="H4" s="81"/>
      <c r="I4" s="81"/>
      <c r="J4" s="81"/>
      <c r="K4" s="81"/>
    </row>
    <row r="5" spans="1:11" ht="20.25" thickTop="1" thickBot="1" x14ac:dyDescent="0.3">
      <c r="A5" s="13" t="s">
        <v>5</v>
      </c>
      <c r="B5" s="13" t="s">
        <v>0</v>
      </c>
      <c r="C5" s="20">
        <f>التعاون!B6</f>
        <v>2500</v>
      </c>
      <c r="D5" s="35">
        <f>التعاون!D36</f>
        <v>1</v>
      </c>
      <c r="E5" s="103">
        <f t="shared" si="0"/>
        <v>2499</v>
      </c>
    </row>
    <row r="6" spans="1:11" ht="20.25" hidden="1" thickTop="1" thickBot="1" x14ac:dyDescent="0.3">
      <c r="A6" s="14" t="s">
        <v>7</v>
      </c>
      <c r="B6" s="14" t="s">
        <v>0</v>
      </c>
      <c r="C6" s="20">
        <f>التعاون!N6</f>
        <v>0</v>
      </c>
      <c r="D6" s="35">
        <f>التعاون!P35</f>
        <v>0</v>
      </c>
      <c r="E6" s="103">
        <f t="shared" si="0"/>
        <v>0</v>
      </c>
      <c r="G6" s="81"/>
    </row>
    <row r="7" spans="1:11" ht="20.25" thickTop="1" thickBot="1" x14ac:dyDescent="0.3">
      <c r="A7" s="29" t="s">
        <v>16</v>
      </c>
      <c r="B7" s="46" t="s">
        <v>0</v>
      </c>
      <c r="C7" s="22">
        <f>التعاون!Q6</f>
        <v>200</v>
      </c>
      <c r="D7" s="36">
        <f>التعاون!S36</f>
        <v>81</v>
      </c>
      <c r="E7" s="104">
        <f t="shared" si="0"/>
        <v>119</v>
      </c>
    </row>
    <row r="8" spans="1:11" ht="20.25" thickTop="1" thickBot="1" x14ac:dyDescent="0.3">
      <c r="A8" s="148" t="str">
        <f>التعاون.ملخص!A8</f>
        <v>الماكس</v>
      </c>
      <c r="B8" s="149" t="str">
        <f>التعاون.ملخص!B8</f>
        <v>بنزين 80</v>
      </c>
      <c r="C8" s="24">
        <f>التعاون.ملخص!C8</f>
        <v>100</v>
      </c>
      <c r="D8" s="37">
        <f>التعاون!V36</f>
        <v>32</v>
      </c>
      <c r="E8" s="104">
        <f>C8-D8</f>
        <v>68</v>
      </c>
    </row>
    <row r="9" spans="1:11" ht="19.5" thickBot="1" x14ac:dyDescent="0.3">
      <c r="A9" s="71" t="s">
        <v>16</v>
      </c>
      <c r="B9" s="47" t="s">
        <v>4</v>
      </c>
      <c r="C9" s="17">
        <f>التعاون!W6</f>
        <v>300</v>
      </c>
      <c r="D9" s="33">
        <f>التعاون!Y36</f>
        <v>79</v>
      </c>
      <c r="E9" s="101">
        <f t="shared" si="0"/>
        <v>221</v>
      </c>
    </row>
    <row r="10" spans="1:11" ht="19.5" hidden="1" thickBot="1" x14ac:dyDescent="0.3">
      <c r="A10" s="30" t="s">
        <v>12</v>
      </c>
      <c r="B10" s="23" t="s">
        <v>0</v>
      </c>
      <c r="C10" s="24">
        <f>التعاون!Z6</f>
        <v>0</v>
      </c>
      <c r="D10" s="37">
        <f>التعاون!AB35</f>
        <v>0</v>
      </c>
      <c r="E10" s="105">
        <f t="shared" si="0"/>
        <v>0</v>
      </c>
    </row>
    <row r="11" spans="1:11" ht="19.5" hidden="1" thickBot="1" x14ac:dyDescent="0.3">
      <c r="A11" s="30" t="str">
        <f>التعاون.ملخص!A11</f>
        <v>طنطا</v>
      </c>
      <c r="B11" s="23" t="str">
        <f>التعاون.ملخص!B11</f>
        <v>بنزين 92</v>
      </c>
      <c r="C11" s="24">
        <f>التعاون.ملخص!C11</f>
        <v>0</v>
      </c>
      <c r="D11" s="37" t="e">
        <f>التعاون.ملخص!D11</f>
        <v>#VALUE!</v>
      </c>
      <c r="E11" s="105" t="e">
        <f>C11-D11</f>
        <v>#VALUE!</v>
      </c>
    </row>
    <row r="12" spans="1:11" ht="19.5" thickBot="1" x14ac:dyDescent="0.3">
      <c r="A12" s="30" t="str">
        <f>التعاون.ملخص!A12</f>
        <v>الزقازيق</v>
      </c>
      <c r="B12" s="23" t="str">
        <f>التعاون.ملخص!B12</f>
        <v>سولار</v>
      </c>
      <c r="C12" s="24">
        <f>التعاون.ملخص!C12</f>
        <v>1500</v>
      </c>
      <c r="D12" s="37">
        <f>التعاون!AH36</f>
        <v>72</v>
      </c>
      <c r="E12" s="105">
        <f>C12-D12</f>
        <v>1428</v>
      </c>
    </row>
  </sheetData>
  <customSheetViews>
    <customSheetView guid="{D0ADDAEC-F94A-4D91-A87E-28950BD05354}" scale="145">
      <selection activeCell="H9" sqref="H9"/>
      <pageMargins left="0.7" right="0.7" top="0.75" bottom="0.75" header="0.3" footer="0.3"/>
      <pageSetup paperSize="9" orientation="portrait" r:id="rId1"/>
    </customSheetView>
    <customSheetView guid="{7938EFD2-C39F-47F1-81C9-410DAE165DAF}" scale="145">
      <selection activeCell="H9" sqref="H9"/>
      <pageMargins left="0.7" right="0.7" top="0.75" bottom="0.75" header="0.3" footer="0.3"/>
      <pageSetup paperSize="9" orientation="portrait" r:id="rId2"/>
    </customSheetView>
  </customSheetViews>
  <conditionalFormatting sqref="D2:E10">
    <cfRule type="cellIs" dxfId="19" priority="4" operator="lessThan">
      <formula>0</formula>
    </cfRule>
  </conditionalFormatting>
  <conditionalFormatting sqref="D11:E12">
    <cfRule type="cellIs" dxfId="18" priority="2" operator="lessThan">
      <formula>0</formula>
    </cfRule>
  </conditionalFormatting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rightToLeft="1" workbookViewId="0">
      <selection activeCell="C9" sqref="C9"/>
    </sheetView>
  </sheetViews>
  <sheetFormatPr defaultRowHeight="15" x14ac:dyDescent="0.25"/>
  <sheetData>
    <row r="1" spans="1:4" ht="19.5" thickBot="1" x14ac:dyDescent="0.3">
      <c r="A1" s="15" t="s">
        <v>17</v>
      </c>
      <c r="B1" s="15" t="s">
        <v>18</v>
      </c>
      <c r="C1" s="15" t="s">
        <v>13</v>
      </c>
      <c r="D1" s="15" t="s">
        <v>15</v>
      </c>
    </row>
    <row r="2" spans="1:4" ht="19.5" thickBot="1" x14ac:dyDescent="0.3">
      <c r="A2" s="28" t="s">
        <v>5</v>
      </c>
      <c r="B2" s="38" t="s">
        <v>0</v>
      </c>
      <c r="C2" s="17" t="e">
        <f>#REF!</f>
        <v>#REF!</v>
      </c>
      <c r="D2" s="17" t="e">
        <f>#REF!</f>
        <v>#REF!</v>
      </c>
    </row>
    <row r="3" spans="1:4" ht="19.5" thickBot="1" x14ac:dyDescent="0.3">
      <c r="A3" s="28" t="s">
        <v>5</v>
      </c>
      <c r="B3" s="38" t="s">
        <v>4</v>
      </c>
      <c r="C3" s="17" t="e">
        <f>#REF!</f>
        <v>#REF!</v>
      </c>
      <c r="D3" s="17" t="e">
        <f>#REF!</f>
        <v>#REF!</v>
      </c>
    </row>
    <row r="4" spans="1:4" ht="19.5" thickBot="1" x14ac:dyDescent="0.3">
      <c r="A4" s="28" t="s">
        <v>5</v>
      </c>
      <c r="B4" s="39" t="s">
        <v>3</v>
      </c>
      <c r="C4" s="19" t="e">
        <f>#REF!</f>
        <v>#REF!</v>
      </c>
      <c r="D4" s="19" t="e">
        <f>#REF!</f>
        <v>#REF!</v>
      </c>
    </row>
    <row r="5" spans="1:4" ht="20.25" thickTop="1" thickBot="1" x14ac:dyDescent="0.3">
      <c r="A5" s="29" t="s">
        <v>7</v>
      </c>
      <c r="B5" s="40" t="s">
        <v>0</v>
      </c>
      <c r="C5" s="22" t="e">
        <f>#REF!</f>
        <v>#REF!</v>
      </c>
      <c r="D5" s="22" t="e">
        <f>#REF!</f>
        <v>#REF!</v>
      </c>
    </row>
    <row r="6" spans="1:4" ht="20.25" thickTop="1" thickBot="1" x14ac:dyDescent="0.3">
      <c r="A6" s="29" t="s">
        <v>7</v>
      </c>
      <c r="B6" s="41" t="s">
        <v>4</v>
      </c>
      <c r="C6" s="17" t="e">
        <f>#REF!</f>
        <v>#REF!</v>
      </c>
      <c r="D6" s="17" t="e">
        <f>#REF!</f>
        <v>#REF!</v>
      </c>
    </row>
    <row r="7" spans="1:4" ht="20.25" thickTop="1" thickBot="1" x14ac:dyDescent="0.3">
      <c r="A7" s="29" t="s">
        <v>7</v>
      </c>
      <c r="B7" s="42" t="s">
        <v>3</v>
      </c>
      <c r="C7" s="19" t="e">
        <f>#REF!</f>
        <v>#REF!</v>
      </c>
      <c r="D7" s="19" t="e">
        <f>#REF!</f>
        <v>#REF!</v>
      </c>
    </row>
    <row r="8" spans="1:4" ht="20.25" thickTop="1" thickBot="1" x14ac:dyDescent="0.3">
      <c r="A8" s="30" t="s">
        <v>16</v>
      </c>
      <c r="B8" s="26" t="s">
        <v>0</v>
      </c>
      <c r="C8" s="24" t="e">
        <f>#REF!</f>
        <v>#REF!</v>
      </c>
      <c r="D8" s="24" t="e">
        <f>#REF!</f>
        <v>#REF!</v>
      </c>
    </row>
    <row r="9" spans="1:4" ht="19.5" thickBot="1" x14ac:dyDescent="0.3">
      <c r="A9" s="30" t="s">
        <v>16</v>
      </c>
      <c r="B9" s="43" t="s">
        <v>4</v>
      </c>
      <c r="C9" s="24" t="e">
        <f>#REF!</f>
        <v>#REF!</v>
      </c>
      <c r="D9" s="24" t="e">
        <f>#REF!</f>
        <v>#REF!</v>
      </c>
    </row>
    <row r="10" spans="1:4" ht="19.5" thickBot="1" x14ac:dyDescent="0.3">
      <c r="A10" s="30" t="s">
        <v>16</v>
      </c>
      <c r="B10" s="27" t="s">
        <v>3</v>
      </c>
      <c r="C10" s="17" t="e">
        <f>#REF!</f>
        <v>#REF!</v>
      </c>
      <c r="D10" s="17" t="e">
        <f>#REF!</f>
        <v>#REF!</v>
      </c>
    </row>
  </sheetData>
  <customSheetViews>
    <customSheetView guid="{D0ADDAEC-F94A-4D91-A87E-28950BD05354}" state="hidden">
      <selection activeCell="A3" sqref="A3:XFD3"/>
      <pageMargins left="0.7" right="0.7" top="0.75" bottom="0.75" header="0.3" footer="0.3"/>
    </customSheetView>
    <customSheetView guid="{7938EFD2-C39F-47F1-81C9-410DAE165DAF}" state="hidden">
      <selection activeCell="D11" sqref="D11"/>
      <pageMargins left="0.7" right="0.7" top="0.75" bottom="0.75" header="0.3" footer="0.3"/>
    </customSheetView>
  </customSheetViews>
  <conditionalFormatting sqref="D2:D10">
    <cfRule type="cellIs" dxfId="17" priority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63"/>
  <sheetViews>
    <sheetView rightToLeft="1" topLeftCell="F1" zoomScale="69" zoomScaleNormal="69" workbookViewId="0">
      <selection activeCell="AC6" sqref="AC6"/>
    </sheetView>
  </sheetViews>
  <sheetFormatPr defaultColWidth="9" defaultRowHeight="15" x14ac:dyDescent="0.25"/>
  <cols>
    <col min="1" max="1" width="12.42578125" style="8" customWidth="1"/>
    <col min="2" max="2" width="8.85546875" style="8" bestFit="1" customWidth="1"/>
    <col min="3" max="3" width="8.140625" style="8" customWidth="1"/>
    <col min="4" max="4" width="8.85546875" style="8" bestFit="1" customWidth="1"/>
    <col min="5" max="28" width="8.140625" style="8" customWidth="1"/>
    <col min="29" max="16384" width="9" style="8"/>
  </cols>
  <sheetData>
    <row r="2" spans="1:31" ht="15.75" thickBot="1" x14ac:dyDescent="0.3">
      <c r="J2" s="8" t="s">
        <v>10</v>
      </c>
    </row>
    <row r="3" spans="1:31" ht="15.75" thickBot="1" x14ac:dyDescent="0.3">
      <c r="A3" s="211" t="s">
        <v>11</v>
      </c>
      <c r="B3" s="214" t="s">
        <v>5</v>
      </c>
      <c r="C3" s="214"/>
      <c r="D3" s="214"/>
      <c r="E3" s="214"/>
      <c r="F3" s="214"/>
      <c r="G3" s="214"/>
      <c r="H3" s="214"/>
      <c r="I3" s="214"/>
      <c r="J3" s="206"/>
      <c r="K3" s="224" t="s">
        <v>7</v>
      </c>
      <c r="L3" s="214"/>
      <c r="M3" s="214"/>
      <c r="N3" s="214"/>
      <c r="O3" s="214"/>
      <c r="P3" s="214"/>
      <c r="Q3" s="214"/>
      <c r="R3" s="214"/>
      <c r="S3" s="225"/>
      <c r="T3" s="220" t="s">
        <v>8</v>
      </c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</row>
    <row r="4" spans="1:31" ht="15.75" thickBot="1" x14ac:dyDescent="0.3">
      <c r="A4" s="212"/>
      <c r="B4" s="203" t="s">
        <v>0</v>
      </c>
      <c r="C4" s="203"/>
      <c r="D4" s="203"/>
      <c r="E4" s="208" t="s">
        <v>4</v>
      </c>
      <c r="F4" s="208"/>
      <c r="G4" s="209"/>
      <c r="H4" s="216" t="s">
        <v>3</v>
      </c>
      <c r="I4" s="216"/>
      <c r="J4" s="216"/>
      <c r="K4" s="226" t="s">
        <v>0</v>
      </c>
      <c r="L4" s="203"/>
      <c r="M4" s="203"/>
      <c r="N4" s="208" t="s">
        <v>4</v>
      </c>
      <c r="O4" s="208"/>
      <c r="P4" s="209"/>
      <c r="Q4" s="216" t="s">
        <v>3</v>
      </c>
      <c r="R4" s="216"/>
      <c r="S4" s="216"/>
      <c r="T4" s="222" t="s">
        <v>0</v>
      </c>
      <c r="U4" s="203"/>
      <c r="V4" s="203"/>
      <c r="W4" s="208" t="s">
        <v>4</v>
      </c>
      <c r="X4" s="208"/>
      <c r="Y4" s="223"/>
      <c r="Z4" s="216" t="s">
        <v>3</v>
      </c>
      <c r="AA4" s="216"/>
      <c r="AB4" s="216"/>
      <c r="AC4" s="215" t="s">
        <v>2</v>
      </c>
      <c r="AD4" s="215"/>
      <c r="AE4" s="215"/>
    </row>
    <row r="5" spans="1:31" ht="15.75" thickBot="1" x14ac:dyDescent="0.3">
      <c r="A5" s="213"/>
      <c r="B5" s="183" t="s">
        <v>13</v>
      </c>
      <c r="C5" s="183" t="s">
        <v>14</v>
      </c>
      <c r="D5" s="183" t="s">
        <v>15</v>
      </c>
      <c r="E5" s="184" t="s">
        <v>13</v>
      </c>
      <c r="F5" s="184" t="s">
        <v>14</v>
      </c>
      <c r="G5" s="185" t="s">
        <v>15</v>
      </c>
      <c r="H5" s="187" t="s">
        <v>13</v>
      </c>
      <c r="I5" s="187" t="s">
        <v>14</v>
      </c>
      <c r="J5" s="187" t="s">
        <v>15</v>
      </c>
      <c r="K5" s="183" t="s">
        <v>13</v>
      </c>
      <c r="L5" s="183" t="s">
        <v>14</v>
      </c>
      <c r="M5" s="183" t="s">
        <v>15</v>
      </c>
      <c r="N5" s="184" t="s">
        <v>13</v>
      </c>
      <c r="O5" s="184" t="s">
        <v>14</v>
      </c>
      <c r="P5" s="185" t="s">
        <v>15</v>
      </c>
      <c r="Q5" s="187" t="s">
        <v>13</v>
      </c>
      <c r="R5" s="187" t="s">
        <v>14</v>
      </c>
      <c r="S5" s="187" t="s">
        <v>15</v>
      </c>
      <c r="T5" s="183" t="s">
        <v>13</v>
      </c>
      <c r="U5" s="183" t="s">
        <v>14</v>
      </c>
      <c r="V5" s="183" t="s">
        <v>15</v>
      </c>
      <c r="W5" s="184" t="s">
        <v>13</v>
      </c>
      <c r="X5" s="184" t="s">
        <v>14</v>
      </c>
      <c r="Y5" s="185" t="s">
        <v>15</v>
      </c>
      <c r="Z5" s="187" t="s">
        <v>13</v>
      </c>
      <c r="AA5" s="187" t="s">
        <v>14</v>
      </c>
      <c r="AB5" s="187" t="s">
        <v>15</v>
      </c>
      <c r="AC5" s="186" t="s">
        <v>13</v>
      </c>
      <c r="AD5" s="186" t="s">
        <v>14</v>
      </c>
      <c r="AE5" s="186" t="s">
        <v>15</v>
      </c>
    </row>
    <row r="6" spans="1:31" ht="15.75" thickBot="1" x14ac:dyDescent="0.3">
      <c r="A6" s="9">
        <v>43709</v>
      </c>
      <c r="B6" s="7">
        <f>'كوتة الاكسيل'!D9</f>
        <v>2700</v>
      </c>
      <c r="C6" s="6">
        <f>[2]المستودعات!$E$22</f>
        <v>85</v>
      </c>
      <c r="D6" s="7">
        <f>B6-C6</f>
        <v>2615</v>
      </c>
      <c r="E6" s="2">
        <f>'كوتة الاكسيل'!P9</f>
        <v>10900</v>
      </c>
      <c r="F6" s="53">
        <f>[2]المستودعات!$C$22</f>
        <v>493</v>
      </c>
      <c r="G6" s="2">
        <f>E6-F6</f>
        <v>10407</v>
      </c>
      <c r="H6" s="2">
        <f>'كوتة الاكسيل'!L9</f>
        <v>2600</v>
      </c>
      <c r="I6" s="53">
        <f>[2]المستودعات!$D$22</f>
        <v>85</v>
      </c>
      <c r="J6" s="12">
        <f>H6-I6</f>
        <v>2515</v>
      </c>
      <c r="K6" s="3">
        <f>'كوتة الاكسيل'!D11</f>
        <v>0</v>
      </c>
      <c r="L6" s="53">
        <f>[2]المستودعات!$Q$9</f>
        <v>0</v>
      </c>
      <c r="M6" s="2">
        <f>K6-L6</f>
        <v>0</v>
      </c>
      <c r="N6" s="2">
        <f>'كوتة الاكسيل'!P11</f>
        <v>0</v>
      </c>
      <c r="O6" s="53">
        <f>[2]المستودعات!$O$9</f>
        <v>0</v>
      </c>
      <c r="P6" s="2">
        <f>N6-O6</f>
        <v>0</v>
      </c>
      <c r="Q6" s="2">
        <f>'كوتة الاكسيل'!L11</f>
        <v>0</v>
      </c>
      <c r="R6" s="53">
        <f>[2]المستودعات!$P$9</f>
        <v>0</v>
      </c>
      <c r="S6" s="11">
        <f>Q6-R6</f>
        <v>0</v>
      </c>
      <c r="T6" s="1">
        <f>'كوتة الاكسيل'!D12</f>
        <v>1500</v>
      </c>
      <c r="U6" s="53">
        <f>[2]المستودعات!$I$34</f>
        <v>34</v>
      </c>
      <c r="V6" s="2">
        <f>T6-U6</f>
        <v>1466</v>
      </c>
      <c r="W6" s="2">
        <f>'كوتة الاكسيل'!P12</f>
        <v>1100</v>
      </c>
      <c r="X6" s="53">
        <f>[2]المستودعات!$F$34</f>
        <v>34</v>
      </c>
      <c r="Y6" s="2">
        <f>W6-X6</f>
        <v>1066</v>
      </c>
      <c r="Z6" s="2">
        <f>'كوتة الاكسيل'!L12</f>
        <v>400</v>
      </c>
      <c r="AA6" s="53">
        <f>[2]المستودعات!$G$34</f>
        <v>17</v>
      </c>
      <c r="AB6" s="2">
        <f>Z6-AA6</f>
        <v>383</v>
      </c>
      <c r="AC6" s="2">
        <f>'كوتة الاكسيل'!H12</f>
        <v>200</v>
      </c>
      <c r="AD6" s="53">
        <f>[2]المستودعات!$H$34</f>
        <v>17</v>
      </c>
      <c r="AE6" s="2">
        <f>AC6-AD6</f>
        <v>183</v>
      </c>
    </row>
    <row r="7" spans="1:31" ht="15.75" thickBot="1" x14ac:dyDescent="0.3">
      <c r="A7" s="9">
        <v>43710</v>
      </c>
      <c r="B7" s="7">
        <f t="shared" ref="B7:B36" si="0">D6</f>
        <v>2615</v>
      </c>
      <c r="C7" s="6">
        <f>[3]المستودعات!$E$22</f>
        <v>68</v>
      </c>
      <c r="D7" s="7">
        <f t="shared" ref="D7:D36" si="1">B7-C7</f>
        <v>2547</v>
      </c>
      <c r="E7" s="2">
        <f t="shared" ref="E7:E36" si="2">G6</f>
        <v>10407</v>
      </c>
      <c r="F7" s="53">
        <f>[3]المستودعات!$C$22</f>
        <v>340</v>
      </c>
      <c r="G7" s="2">
        <f t="shared" ref="G7:G36" si="3">E7-F7</f>
        <v>10067</v>
      </c>
      <c r="H7" s="2">
        <f t="shared" ref="H7:H36" si="4">J6</f>
        <v>2515</v>
      </c>
      <c r="I7" s="53">
        <f>[3]المستودعات!$D$22</f>
        <v>51</v>
      </c>
      <c r="J7" s="12">
        <f t="shared" ref="J7:J36" si="5">H7-I7</f>
        <v>2464</v>
      </c>
      <c r="K7" s="3">
        <f t="shared" ref="K7:K36" si="6">M6</f>
        <v>0</v>
      </c>
      <c r="L7" s="53">
        <f>[3]المستودعات!$Q$9</f>
        <v>0</v>
      </c>
      <c r="M7" s="2">
        <f t="shared" ref="M7:M36" si="7">K7-L7</f>
        <v>0</v>
      </c>
      <c r="N7" s="2">
        <f t="shared" ref="N7:N36" si="8">P6</f>
        <v>0</v>
      </c>
      <c r="O7" s="53">
        <f>[3]المستودعات!$O$9</f>
        <v>0</v>
      </c>
      <c r="P7" s="2">
        <f t="shared" ref="P7:P36" si="9">N7-O7</f>
        <v>0</v>
      </c>
      <c r="Q7" s="2">
        <f t="shared" ref="Q7:Q36" si="10">S6</f>
        <v>0</v>
      </c>
      <c r="R7" s="53">
        <f>[3]المستودعات!$P$9</f>
        <v>0</v>
      </c>
      <c r="S7" s="11">
        <f t="shared" ref="S7:S36" si="11">Q7-R7</f>
        <v>0</v>
      </c>
      <c r="T7" s="1">
        <f t="shared" ref="T7:T36" si="12">V6</f>
        <v>1466</v>
      </c>
      <c r="U7" s="53">
        <f>[3]المستودعات!$I$34</f>
        <v>51</v>
      </c>
      <c r="V7" s="2">
        <f t="shared" ref="V7:V36" si="13">T7-U7</f>
        <v>1415</v>
      </c>
      <c r="W7" s="2">
        <f t="shared" ref="W7:W36" si="14">Y6</f>
        <v>1066</v>
      </c>
      <c r="X7" s="53">
        <f>[3]المستودعات!$F$34</f>
        <v>34</v>
      </c>
      <c r="Y7" s="2">
        <f t="shared" ref="Y7:Y36" si="15">W7-X7</f>
        <v>1032</v>
      </c>
      <c r="Z7" s="2">
        <f t="shared" ref="Z7:Z36" si="16">AB6</f>
        <v>383</v>
      </c>
      <c r="AA7" s="53">
        <f>[3]المستودعات!$G$34</f>
        <v>0</v>
      </c>
      <c r="AB7" s="2">
        <f t="shared" ref="AB7:AB36" si="17">Z7-AA7</f>
        <v>383</v>
      </c>
      <c r="AC7" s="2">
        <f t="shared" ref="AC7:AC36" si="18">AE6</f>
        <v>183</v>
      </c>
      <c r="AD7" s="53">
        <f>[3]المستودعات!$H$34</f>
        <v>17</v>
      </c>
      <c r="AE7" s="2">
        <f t="shared" ref="AE7:AE36" si="19">AC7-AD7</f>
        <v>166</v>
      </c>
    </row>
    <row r="8" spans="1:31" ht="15.75" thickBot="1" x14ac:dyDescent="0.3">
      <c r="A8" s="9">
        <v>43711</v>
      </c>
      <c r="B8" s="7">
        <f t="shared" si="0"/>
        <v>2547</v>
      </c>
      <c r="C8" s="6">
        <f>[4]المستودعات!$E$22</f>
        <v>68</v>
      </c>
      <c r="D8" s="7">
        <f t="shared" si="1"/>
        <v>2479</v>
      </c>
      <c r="E8" s="2">
        <f t="shared" si="2"/>
        <v>10067</v>
      </c>
      <c r="F8" s="53">
        <f>[4]المستودعات!$C$22</f>
        <v>442</v>
      </c>
      <c r="G8" s="2">
        <f t="shared" si="3"/>
        <v>9625</v>
      </c>
      <c r="H8" s="2">
        <f t="shared" si="4"/>
        <v>2464</v>
      </c>
      <c r="I8" s="53">
        <f>[4]المستودعات!$D$22</f>
        <v>102</v>
      </c>
      <c r="J8" s="12">
        <f t="shared" si="5"/>
        <v>2362</v>
      </c>
      <c r="K8" s="3">
        <f t="shared" si="6"/>
        <v>0</v>
      </c>
      <c r="L8" s="53">
        <f>[4]المستودعات!$Q$9</f>
        <v>0</v>
      </c>
      <c r="M8" s="2">
        <f t="shared" si="7"/>
        <v>0</v>
      </c>
      <c r="N8" s="2">
        <f t="shared" si="8"/>
        <v>0</v>
      </c>
      <c r="O8" s="53">
        <f>[4]المستودعات!$O$9</f>
        <v>0</v>
      </c>
      <c r="P8" s="2">
        <f t="shared" si="9"/>
        <v>0</v>
      </c>
      <c r="Q8" s="2">
        <f t="shared" si="10"/>
        <v>0</v>
      </c>
      <c r="R8" s="53">
        <f>[4]المستودعات!$P$9</f>
        <v>0</v>
      </c>
      <c r="S8" s="11">
        <f t="shared" si="11"/>
        <v>0</v>
      </c>
      <c r="T8" s="1">
        <f t="shared" si="12"/>
        <v>1415</v>
      </c>
      <c r="U8" s="53">
        <f>[4]المستودعات!$I$34</f>
        <v>85</v>
      </c>
      <c r="V8" s="2">
        <f t="shared" si="13"/>
        <v>1330</v>
      </c>
      <c r="W8" s="2">
        <f t="shared" si="14"/>
        <v>1032</v>
      </c>
      <c r="X8" s="53">
        <f>[4]المستودعات!$F$34</f>
        <v>68</v>
      </c>
      <c r="Y8" s="2">
        <f t="shared" si="15"/>
        <v>964</v>
      </c>
      <c r="Z8" s="2">
        <f t="shared" si="16"/>
        <v>383</v>
      </c>
      <c r="AA8" s="53">
        <f>[4]المستودعات!$G$34</f>
        <v>0</v>
      </c>
      <c r="AB8" s="2">
        <f t="shared" si="17"/>
        <v>383</v>
      </c>
      <c r="AC8" s="2">
        <f t="shared" si="18"/>
        <v>166</v>
      </c>
      <c r="AD8" s="53">
        <f>[4]المستودعات!$H$34</f>
        <v>0</v>
      </c>
      <c r="AE8" s="2">
        <f t="shared" si="19"/>
        <v>166</v>
      </c>
    </row>
    <row r="9" spans="1:31" ht="15.75" thickBot="1" x14ac:dyDescent="0.3">
      <c r="A9" s="9">
        <v>43712</v>
      </c>
      <c r="B9" s="7">
        <f t="shared" si="0"/>
        <v>2479</v>
      </c>
      <c r="C9" s="53">
        <f>[5]المستودعات!$E$22</f>
        <v>34</v>
      </c>
      <c r="D9" s="7">
        <f t="shared" si="1"/>
        <v>2445</v>
      </c>
      <c r="E9" s="2">
        <f t="shared" si="2"/>
        <v>9625</v>
      </c>
      <c r="F9" s="53">
        <f>[5]المستودعات!$C$22</f>
        <v>306</v>
      </c>
      <c r="G9" s="2">
        <f t="shared" si="3"/>
        <v>9319</v>
      </c>
      <c r="H9" s="2">
        <f t="shared" si="4"/>
        <v>2362</v>
      </c>
      <c r="I9" s="53">
        <f>[5]المستودعات!$D$22</f>
        <v>68</v>
      </c>
      <c r="J9" s="12">
        <f t="shared" si="5"/>
        <v>2294</v>
      </c>
      <c r="K9" s="3">
        <f t="shared" si="6"/>
        <v>0</v>
      </c>
      <c r="L9" s="53">
        <f>[5]المستودعات!$Q$9</f>
        <v>0</v>
      </c>
      <c r="M9" s="2">
        <f t="shared" si="7"/>
        <v>0</v>
      </c>
      <c r="N9" s="2">
        <f t="shared" si="8"/>
        <v>0</v>
      </c>
      <c r="O9" s="53">
        <f>[5]المستودعات!$O$9</f>
        <v>0</v>
      </c>
      <c r="P9" s="2">
        <f t="shared" si="9"/>
        <v>0</v>
      </c>
      <c r="Q9" s="2">
        <f t="shared" si="10"/>
        <v>0</v>
      </c>
      <c r="R9" s="53">
        <f>[5]المستودعات!$P$9</f>
        <v>0</v>
      </c>
      <c r="S9" s="11">
        <f t="shared" si="11"/>
        <v>0</v>
      </c>
      <c r="T9" s="1">
        <f t="shared" si="12"/>
        <v>1330</v>
      </c>
      <c r="U9" s="53">
        <f>[5]المستودعات!$I$34</f>
        <v>51</v>
      </c>
      <c r="V9" s="2">
        <f t="shared" si="13"/>
        <v>1279</v>
      </c>
      <c r="W9" s="2">
        <f t="shared" si="14"/>
        <v>964</v>
      </c>
      <c r="X9" s="53">
        <f>[5]المستودعات!$F$34</f>
        <v>34</v>
      </c>
      <c r="Y9" s="2">
        <f t="shared" si="15"/>
        <v>930</v>
      </c>
      <c r="Z9" s="2">
        <f t="shared" si="16"/>
        <v>383</v>
      </c>
      <c r="AA9" s="53">
        <f>[5]المستودعات!$G$34</f>
        <v>17</v>
      </c>
      <c r="AB9" s="2">
        <f t="shared" si="17"/>
        <v>366</v>
      </c>
      <c r="AC9" s="2">
        <f t="shared" si="18"/>
        <v>166</v>
      </c>
      <c r="AD9" s="53">
        <f>[5]المستودعات!$H$34</f>
        <v>0</v>
      </c>
      <c r="AE9" s="2">
        <f t="shared" si="19"/>
        <v>166</v>
      </c>
    </row>
    <row r="10" spans="1:31" ht="15.75" thickBot="1" x14ac:dyDescent="0.3">
      <c r="A10" s="9">
        <v>43713</v>
      </c>
      <c r="B10" s="7">
        <f t="shared" si="0"/>
        <v>2445</v>
      </c>
      <c r="C10" s="53">
        <f>[6]المستودعات!$E$22</f>
        <v>17</v>
      </c>
      <c r="D10" s="7">
        <f t="shared" si="1"/>
        <v>2428</v>
      </c>
      <c r="E10" s="2">
        <f t="shared" si="2"/>
        <v>9319</v>
      </c>
      <c r="F10" s="53">
        <f>[6]المستودعات!$C$22</f>
        <v>102</v>
      </c>
      <c r="G10" s="2">
        <f t="shared" si="3"/>
        <v>9217</v>
      </c>
      <c r="H10" s="2">
        <f t="shared" si="4"/>
        <v>2294</v>
      </c>
      <c r="I10" s="53">
        <f>[6]المستودعات!$D$22</f>
        <v>34</v>
      </c>
      <c r="J10" s="12">
        <f t="shared" si="5"/>
        <v>2260</v>
      </c>
      <c r="K10" s="3">
        <f t="shared" si="6"/>
        <v>0</v>
      </c>
      <c r="L10" s="53">
        <f>[6]المستودعات!$Q$9</f>
        <v>0</v>
      </c>
      <c r="M10" s="2">
        <f t="shared" si="7"/>
        <v>0</v>
      </c>
      <c r="N10" s="2">
        <f t="shared" si="8"/>
        <v>0</v>
      </c>
      <c r="O10" s="53">
        <f>[6]المستودعات!$O$9</f>
        <v>0</v>
      </c>
      <c r="P10" s="2">
        <f t="shared" si="9"/>
        <v>0</v>
      </c>
      <c r="Q10" s="2">
        <f t="shared" si="10"/>
        <v>0</v>
      </c>
      <c r="R10" s="53">
        <f>[6]المستودعات!$P$9</f>
        <v>0</v>
      </c>
      <c r="S10" s="11">
        <f t="shared" si="11"/>
        <v>0</v>
      </c>
      <c r="T10" s="1">
        <f t="shared" si="12"/>
        <v>1279</v>
      </c>
      <c r="U10" s="53">
        <f>[6]المستودعات!$I$34</f>
        <v>68</v>
      </c>
      <c r="V10" s="2">
        <f t="shared" si="13"/>
        <v>1211</v>
      </c>
      <c r="W10" s="2">
        <f t="shared" si="14"/>
        <v>930</v>
      </c>
      <c r="X10" s="53">
        <f>[6]المستودعات!$F$34</f>
        <v>51</v>
      </c>
      <c r="Y10" s="2">
        <f t="shared" si="15"/>
        <v>879</v>
      </c>
      <c r="Z10" s="2">
        <f t="shared" si="16"/>
        <v>366</v>
      </c>
      <c r="AA10" s="53">
        <f>[6]المستودعات!$G$34</f>
        <v>34</v>
      </c>
      <c r="AB10" s="2">
        <f t="shared" si="17"/>
        <v>332</v>
      </c>
      <c r="AC10" s="2">
        <f t="shared" si="18"/>
        <v>166</v>
      </c>
      <c r="AD10" s="53">
        <f>[6]المستودعات!$H$34</f>
        <v>0</v>
      </c>
      <c r="AE10" s="2">
        <f t="shared" si="19"/>
        <v>166</v>
      </c>
    </row>
    <row r="11" spans="1:31" ht="15.75" thickBot="1" x14ac:dyDescent="0.3">
      <c r="A11" s="9">
        <v>43714</v>
      </c>
      <c r="B11" s="7">
        <f t="shared" si="0"/>
        <v>2428</v>
      </c>
      <c r="C11" s="53">
        <f>[7]المستودعات!$E$22</f>
        <v>51</v>
      </c>
      <c r="D11" s="7">
        <f t="shared" si="1"/>
        <v>2377</v>
      </c>
      <c r="E11" s="2">
        <f t="shared" si="2"/>
        <v>9217</v>
      </c>
      <c r="F11" s="53">
        <f>[7]المستودعات!$C$22</f>
        <v>544</v>
      </c>
      <c r="G11" s="2">
        <f t="shared" si="3"/>
        <v>8673</v>
      </c>
      <c r="H11" s="2">
        <f t="shared" si="4"/>
        <v>2260</v>
      </c>
      <c r="I11" s="53">
        <f>[7]المستودعات!$D$22</f>
        <v>119</v>
      </c>
      <c r="J11" s="12">
        <f t="shared" si="5"/>
        <v>2141</v>
      </c>
      <c r="K11" s="3">
        <f t="shared" si="6"/>
        <v>0</v>
      </c>
      <c r="L11" s="53">
        <f>[7]المستودعات!$Q$9</f>
        <v>0</v>
      </c>
      <c r="M11" s="2">
        <f t="shared" si="7"/>
        <v>0</v>
      </c>
      <c r="N11" s="2">
        <f t="shared" si="8"/>
        <v>0</v>
      </c>
      <c r="O11" s="53">
        <f>[7]المستودعات!$O$9</f>
        <v>0</v>
      </c>
      <c r="P11" s="2">
        <f t="shared" si="9"/>
        <v>0</v>
      </c>
      <c r="Q11" s="2">
        <f t="shared" si="10"/>
        <v>0</v>
      </c>
      <c r="R11" s="53">
        <f>[7]المستودعات!$P$9</f>
        <v>0</v>
      </c>
      <c r="S11" s="11">
        <f t="shared" si="11"/>
        <v>0</v>
      </c>
      <c r="T11" s="1">
        <f t="shared" si="12"/>
        <v>1211</v>
      </c>
      <c r="U11" s="53">
        <f>[7]المستودعات!$I$34</f>
        <v>0</v>
      </c>
      <c r="V11" s="2">
        <f t="shared" si="13"/>
        <v>1211</v>
      </c>
      <c r="W11" s="2">
        <f t="shared" si="14"/>
        <v>879</v>
      </c>
      <c r="X11" s="53">
        <f>[7]المستودعات!$F$34</f>
        <v>34</v>
      </c>
      <c r="Y11" s="2">
        <f t="shared" si="15"/>
        <v>845</v>
      </c>
      <c r="Z11" s="2">
        <f t="shared" si="16"/>
        <v>332</v>
      </c>
      <c r="AA11" s="53">
        <f>[7]المستودعات!$G$34</f>
        <v>17</v>
      </c>
      <c r="AB11" s="2">
        <f t="shared" si="17"/>
        <v>315</v>
      </c>
      <c r="AC11" s="2">
        <f t="shared" si="18"/>
        <v>166</v>
      </c>
      <c r="AD11" s="53">
        <f>[7]المستودعات!$H$34</f>
        <v>0</v>
      </c>
      <c r="AE11" s="2">
        <f t="shared" si="19"/>
        <v>166</v>
      </c>
    </row>
    <row r="12" spans="1:31" ht="15.75" thickBot="1" x14ac:dyDescent="0.3">
      <c r="A12" s="9">
        <v>43715</v>
      </c>
      <c r="B12" s="7">
        <f t="shared" si="0"/>
        <v>2377</v>
      </c>
      <c r="C12" s="53">
        <f>[8]المستودعات!$E$22</f>
        <v>34</v>
      </c>
      <c r="D12" s="7">
        <f t="shared" si="1"/>
        <v>2343</v>
      </c>
      <c r="E12" s="2">
        <f t="shared" si="2"/>
        <v>8673</v>
      </c>
      <c r="F12" s="53">
        <f>[8]المستودعات!$C$22</f>
        <v>527</v>
      </c>
      <c r="G12" s="2">
        <f t="shared" si="3"/>
        <v>8146</v>
      </c>
      <c r="H12" s="2">
        <f t="shared" si="4"/>
        <v>2141</v>
      </c>
      <c r="I12" s="53">
        <f>[8]المستودعات!$D$22</f>
        <v>153</v>
      </c>
      <c r="J12" s="12">
        <f t="shared" si="5"/>
        <v>1988</v>
      </c>
      <c r="K12" s="3">
        <f t="shared" si="6"/>
        <v>0</v>
      </c>
      <c r="L12" s="53">
        <f>[8]المستودعات!$Q$9</f>
        <v>0</v>
      </c>
      <c r="M12" s="2">
        <f t="shared" si="7"/>
        <v>0</v>
      </c>
      <c r="N12" s="2">
        <f t="shared" si="8"/>
        <v>0</v>
      </c>
      <c r="O12" s="53">
        <f>[8]المستودعات!$O$9</f>
        <v>0</v>
      </c>
      <c r="P12" s="2">
        <f t="shared" si="9"/>
        <v>0</v>
      </c>
      <c r="Q12" s="2">
        <f t="shared" si="10"/>
        <v>0</v>
      </c>
      <c r="R12" s="53">
        <f>[8]المستودعات!$P$9</f>
        <v>0</v>
      </c>
      <c r="S12" s="11">
        <f t="shared" si="11"/>
        <v>0</v>
      </c>
      <c r="T12" s="1">
        <f t="shared" si="12"/>
        <v>1211</v>
      </c>
      <c r="U12" s="53">
        <f>[8]المستودعات!$I$34</f>
        <v>102</v>
      </c>
      <c r="V12" s="2">
        <f t="shared" si="13"/>
        <v>1109</v>
      </c>
      <c r="W12" s="2">
        <f t="shared" si="14"/>
        <v>845</v>
      </c>
      <c r="X12" s="53">
        <f>[8]المستودعات!$F$34</f>
        <v>51</v>
      </c>
      <c r="Y12" s="2">
        <f t="shared" si="15"/>
        <v>794</v>
      </c>
      <c r="Z12" s="2">
        <f t="shared" si="16"/>
        <v>315</v>
      </c>
      <c r="AA12" s="53">
        <f>[8]المستودعات!$G$34</f>
        <v>0</v>
      </c>
      <c r="AB12" s="2">
        <f t="shared" si="17"/>
        <v>315</v>
      </c>
      <c r="AC12" s="2">
        <f t="shared" si="18"/>
        <v>166</v>
      </c>
      <c r="AD12" s="53">
        <f>[8]المستودعات!$H$34</f>
        <v>0</v>
      </c>
      <c r="AE12" s="2">
        <f t="shared" si="19"/>
        <v>166</v>
      </c>
    </row>
    <row r="13" spans="1:31" ht="15.75" thickBot="1" x14ac:dyDescent="0.3">
      <c r="A13" s="9">
        <v>43716</v>
      </c>
      <c r="B13" s="7">
        <f t="shared" si="0"/>
        <v>2343</v>
      </c>
      <c r="C13" s="53">
        <f>[9]المستودعات!$E$22</f>
        <v>68</v>
      </c>
      <c r="D13" s="7">
        <f t="shared" si="1"/>
        <v>2275</v>
      </c>
      <c r="E13" s="2">
        <f t="shared" si="2"/>
        <v>8146</v>
      </c>
      <c r="F13" s="53">
        <f>[9]المستودعات!$C$22</f>
        <v>221</v>
      </c>
      <c r="G13" s="2">
        <f t="shared" si="3"/>
        <v>7925</v>
      </c>
      <c r="H13" s="2">
        <f t="shared" si="4"/>
        <v>1988</v>
      </c>
      <c r="I13" s="53">
        <f>[9]المستودعات!$D$22</f>
        <v>119</v>
      </c>
      <c r="J13" s="12">
        <f t="shared" si="5"/>
        <v>1869</v>
      </c>
      <c r="K13" s="3">
        <f t="shared" si="6"/>
        <v>0</v>
      </c>
      <c r="L13" s="53">
        <f>[9]المستودعات!$Q$9</f>
        <v>0</v>
      </c>
      <c r="M13" s="2">
        <f t="shared" si="7"/>
        <v>0</v>
      </c>
      <c r="N13" s="2">
        <f t="shared" si="8"/>
        <v>0</v>
      </c>
      <c r="O13" s="53">
        <f>[9]المستودعات!$O$9</f>
        <v>0</v>
      </c>
      <c r="P13" s="2">
        <f t="shared" si="9"/>
        <v>0</v>
      </c>
      <c r="Q13" s="2">
        <f t="shared" si="10"/>
        <v>0</v>
      </c>
      <c r="R13" s="53">
        <f>[9]المستودعات!$P$9</f>
        <v>0</v>
      </c>
      <c r="S13" s="11">
        <f t="shared" si="11"/>
        <v>0</v>
      </c>
      <c r="T13" s="1">
        <f t="shared" si="12"/>
        <v>1109</v>
      </c>
      <c r="U13" s="53">
        <f>[9]المستودعات!$I$34</f>
        <v>51</v>
      </c>
      <c r="V13" s="2">
        <f t="shared" si="13"/>
        <v>1058</v>
      </c>
      <c r="W13" s="2">
        <f t="shared" si="14"/>
        <v>794</v>
      </c>
      <c r="X13" s="53">
        <f>[9]المستودعات!$F$34</f>
        <v>34</v>
      </c>
      <c r="Y13" s="2">
        <f t="shared" si="15"/>
        <v>760</v>
      </c>
      <c r="Z13" s="2">
        <f t="shared" si="16"/>
        <v>315</v>
      </c>
      <c r="AA13" s="53">
        <f>[9]المستودعات!$G$34</f>
        <v>17</v>
      </c>
      <c r="AB13" s="2">
        <f t="shared" si="17"/>
        <v>298</v>
      </c>
      <c r="AC13" s="2">
        <f t="shared" si="18"/>
        <v>166</v>
      </c>
      <c r="AD13" s="53">
        <f>[9]المستودعات!$H$34</f>
        <v>0</v>
      </c>
      <c r="AE13" s="2">
        <f t="shared" si="19"/>
        <v>166</v>
      </c>
    </row>
    <row r="14" spans="1:31" ht="15.75" thickBot="1" x14ac:dyDescent="0.3">
      <c r="A14" s="9">
        <v>43717</v>
      </c>
      <c r="B14" s="7">
        <f t="shared" si="0"/>
        <v>2275</v>
      </c>
      <c r="C14" s="53">
        <f>[10]المستودعات!$E$22</f>
        <v>85</v>
      </c>
      <c r="D14" s="7">
        <f t="shared" si="1"/>
        <v>2190</v>
      </c>
      <c r="E14" s="2">
        <f t="shared" si="2"/>
        <v>7925</v>
      </c>
      <c r="F14" s="53">
        <f>[10]المستودعات!$C$22</f>
        <v>476</v>
      </c>
      <c r="G14" s="2">
        <f t="shared" si="3"/>
        <v>7449</v>
      </c>
      <c r="H14" s="2">
        <f t="shared" si="4"/>
        <v>1869</v>
      </c>
      <c r="I14" s="53">
        <f>[10]المستودعات!$D$22</f>
        <v>51</v>
      </c>
      <c r="J14" s="12">
        <f t="shared" si="5"/>
        <v>1818</v>
      </c>
      <c r="K14" s="3">
        <f t="shared" si="6"/>
        <v>0</v>
      </c>
      <c r="L14" s="53">
        <f>[10]المستودعات!$Q$9</f>
        <v>0</v>
      </c>
      <c r="M14" s="2">
        <f t="shared" si="7"/>
        <v>0</v>
      </c>
      <c r="N14" s="2">
        <f t="shared" si="8"/>
        <v>0</v>
      </c>
      <c r="O14" s="53">
        <f>[10]المستودعات!$O$9</f>
        <v>0</v>
      </c>
      <c r="P14" s="2">
        <f t="shared" si="9"/>
        <v>0</v>
      </c>
      <c r="Q14" s="2">
        <f t="shared" si="10"/>
        <v>0</v>
      </c>
      <c r="R14" s="53">
        <f>[10]المستودعات!$P$9</f>
        <v>0</v>
      </c>
      <c r="S14" s="11">
        <f t="shared" si="11"/>
        <v>0</v>
      </c>
      <c r="T14" s="1">
        <f t="shared" si="12"/>
        <v>1058</v>
      </c>
      <c r="U14" s="53">
        <f>[10]المستودعات!$I$34</f>
        <v>34</v>
      </c>
      <c r="V14" s="2">
        <f t="shared" si="13"/>
        <v>1024</v>
      </c>
      <c r="W14" s="2">
        <f t="shared" si="14"/>
        <v>760</v>
      </c>
      <c r="X14" s="53">
        <f>[10]المستودعات!$F$34</f>
        <v>17</v>
      </c>
      <c r="Y14" s="2">
        <f t="shared" si="15"/>
        <v>743</v>
      </c>
      <c r="Z14" s="2">
        <f t="shared" si="16"/>
        <v>298</v>
      </c>
      <c r="AA14" s="53">
        <f>[10]المستودعات!$G$34</f>
        <v>0</v>
      </c>
      <c r="AB14" s="2">
        <f t="shared" si="17"/>
        <v>298</v>
      </c>
      <c r="AC14" s="2">
        <f t="shared" si="18"/>
        <v>166</v>
      </c>
      <c r="AD14" s="53">
        <f>[10]المستودعات!$H$34</f>
        <v>0</v>
      </c>
      <c r="AE14" s="2">
        <f t="shared" si="19"/>
        <v>166</v>
      </c>
    </row>
    <row r="15" spans="1:31" ht="15.75" thickBot="1" x14ac:dyDescent="0.3">
      <c r="A15" s="9">
        <v>43718</v>
      </c>
      <c r="B15" s="7">
        <f t="shared" si="0"/>
        <v>2190</v>
      </c>
      <c r="C15" s="53">
        <f>[11]المستودعات!$E$22</f>
        <v>102</v>
      </c>
      <c r="D15" s="7">
        <f t="shared" si="1"/>
        <v>2088</v>
      </c>
      <c r="E15" s="2">
        <f t="shared" si="2"/>
        <v>7449</v>
      </c>
      <c r="F15" s="53">
        <f>[11]المستودعات!$C$22</f>
        <v>323</v>
      </c>
      <c r="G15" s="2">
        <f t="shared" si="3"/>
        <v>7126</v>
      </c>
      <c r="H15" s="2">
        <f t="shared" si="4"/>
        <v>1818</v>
      </c>
      <c r="I15" s="53">
        <f>[11]المستودعات!$D$22</f>
        <v>85</v>
      </c>
      <c r="J15" s="12">
        <f t="shared" si="5"/>
        <v>1733</v>
      </c>
      <c r="K15" s="3">
        <f t="shared" si="6"/>
        <v>0</v>
      </c>
      <c r="L15" s="53">
        <f>[11]المستودعات!$Q$9</f>
        <v>0</v>
      </c>
      <c r="M15" s="2">
        <f t="shared" si="7"/>
        <v>0</v>
      </c>
      <c r="N15" s="2">
        <f t="shared" si="8"/>
        <v>0</v>
      </c>
      <c r="O15" s="53">
        <f>[11]المستودعات!$O$9</f>
        <v>0</v>
      </c>
      <c r="P15" s="2">
        <f t="shared" si="9"/>
        <v>0</v>
      </c>
      <c r="Q15" s="2">
        <f t="shared" si="10"/>
        <v>0</v>
      </c>
      <c r="R15" s="53">
        <f>[11]المستودعات!$P$9</f>
        <v>0</v>
      </c>
      <c r="S15" s="11">
        <f t="shared" si="11"/>
        <v>0</v>
      </c>
      <c r="T15" s="1">
        <f t="shared" si="12"/>
        <v>1024</v>
      </c>
      <c r="U15" s="53">
        <f>[11]المستودعات!$I$34</f>
        <v>68</v>
      </c>
      <c r="V15" s="2">
        <f t="shared" si="13"/>
        <v>956</v>
      </c>
      <c r="W15" s="2">
        <f t="shared" si="14"/>
        <v>743</v>
      </c>
      <c r="X15" s="53">
        <f>[11]المستودعات!$F$34</f>
        <v>34</v>
      </c>
      <c r="Y15" s="2">
        <f t="shared" si="15"/>
        <v>709</v>
      </c>
      <c r="Z15" s="2">
        <f t="shared" si="16"/>
        <v>298</v>
      </c>
      <c r="AA15" s="53">
        <f>[11]المستودعات!$G$34</f>
        <v>0</v>
      </c>
      <c r="AB15" s="2">
        <f t="shared" si="17"/>
        <v>298</v>
      </c>
      <c r="AC15" s="2">
        <f t="shared" si="18"/>
        <v>166</v>
      </c>
      <c r="AD15" s="53">
        <f>[11]المستودعات!$H$34</f>
        <v>0</v>
      </c>
      <c r="AE15" s="2">
        <f t="shared" si="19"/>
        <v>166</v>
      </c>
    </row>
    <row r="16" spans="1:31" ht="15.75" thickBot="1" x14ac:dyDescent="0.3">
      <c r="A16" s="9">
        <v>43719</v>
      </c>
      <c r="B16" s="7">
        <f t="shared" si="0"/>
        <v>2088</v>
      </c>
      <c r="C16" s="53">
        <f>[12]المستودعات!$E$22</f>
        <v>102</v>
      </c>
      <c r="D16" s="7">
        <f t="shared" si="1"/>
        <v>1986</v>
      </c>
      <c r="E16" s="2">
        <f t="shared" si="2"/>
        <v>7126</v>
      </c>
      <c r="F16" s="53">
        <f>[12]المستودعات!$C$22</f>
        <v>272</v>
      </c>
      <c r="G16" s="2">
        <f t="shared" si="3"/>
        <v>6854</v>
      </c>
      <c r="H16" s="2">
        <f t="shared" si="4"/>
        <v>1733</v>
      </c>
      <c r="I16" s="53">
        <f>[12]المستودعات!$D$22</f>
        <v>85</v>
      </c>
      <c r="J16" s="12">
        <f t="shared" si="5"/>
        <v>1648</v>
      </c>
      <c r="K16" s="3">
        <f t="shared" si="6"/>
        <v>0</v>
      </c>
      <c r="L16" s="53">
        <f>[12]المستودعات!$Q$9</f>
        <v>0</v>
      </c>
      <c r="M16" s="2">
        <f t="shared" si="7"/>
        <v>0</v>
      </c>
      <c r="N16" s="2">
        <f t="shared" si="8"/>
        <v>0</v>
      </c>
      <c r="O16" s="53">
        <f>[12]المستودعات!$O$9</f>
        <v>0</v>
      </c>
      <c r="P16" s="2">
        <f t="shared" si="9"/>
        <v>0</v>
      </c>
      <c r="Q16" s="2">
        <f t="shared" si="10"/>
        <v>0</v>
      </c>
      <c r="R16" s="53">
        <f>[12]المستودعات!$P$9</f>
        <v>0</v>
      </c>
      <c r="S16" s="11">
        <f t="shared" si="11"/>
        <v>0</v>
      </c>
      <c r="T16" s="1">
        <f t="shared" si="12"/>
        <v>956</v>
      </c>
      <c r="U16" s="53">
        <f>[12]المستودعات!$I$34</f>
        <v>34</v>
      </c>
      <c r="V16" s="2">
        <f t="shared" si="13"/>
        <v>922</v>
      </c>
      <c r="W16" s="2">
        <f t="shared" si="14"/>
        <v>709</v>
      </c>
      <c r="X16" s="53">
        <f>[12]المستودعات!$F$34</f>
        <v>51</v>
      </c>
      <c r="Y16" s="2">
        <f t="shared" si="15"/>
        <v>658</v>
      </c>
      <c r="Z16" s="2">
        <f t="shared" si="16"/>
        <v>298</v>
      </c>
      <c r="AA16" s="53">
        <f>[12]المستودعات!$G$34</f>
        <v>17</v>
      </c>
      <c r="AB16" s="2">
        <f t="shared" si="17"/>
        <v>281</v>
      </c>
      <c r="AC16" s="2">
        <f t="shared" si="18"/>
        <v>166</v>
      </c>
      <c r="AD16" s="53">
        <f>[12]المستودعات!$H$34</f>
        <v>0</v>
      </c>
      <c r="AE16" s="2">
        <f t="shared" si="19"/>
        <v>166</v>
      </c>
    </row>
    <row r="17" spans="1:31" ht="15.75" thickBot="1" x14ac:dyDescent="0.3">
      <c r="A17" s="9">
        <v>43720</v>
      </c>
      <c r="B17" s="7">
        <f t="shared" si="0"/>
        <v>1986</v>
      </c>
      <c r="C17" s="53">
        <f>[13]المستودعات!$E$22</f>
        <v>102</v>
      </c>
      <c r="D17" s="7">
        <f t="shared" si="1"/>
        <v>1884</v>
      </c>
      <c r="E17" s="2">
        <f t="shared" si="2"/>
        <v>6854</v>
      </c>
      <c r="F17" s="53">
        <f>[13]المستودعات!$C$22</f>
        <v>425</v>
      </c>
      <c r="G17" s="2">
        <f t="shared" si="3"/>
        <v>6429</v>
      </c>
      <c r="H17" s="2">
        <f t="shared" si="4"/>
        <v>1648</v>
      </c>
      <c r="I17" s="53">
        <f>[13]المستودعات!$D$22</f>
        <v>85</v>
      </c>
      <c r="J17" s="12">
        <f t="shared" si="5"/>
        <v>1563</v>
      </c>
      <c r="K17" s="3">
        <f t="shared" si="6"/>
        <v>0</v>
      </c>
      <c r="L17" s="53">
        <f>[13]المستودعات!$Q$9</f>
        <v>0</v>
      </c>
      <c r="M17" s="2">
        <f t="shared" si="7"/>
        <v>0</v>
      </c>
      <c r="N17" s="2">
        <f t="shared" si="8"/>
        <v>0</v>
      </c>
      <c r="O17" s="53">
        <f>[13]المستودعات!$O$9</f>
        <v>0</v>
      </c>
      <c r="P17" s="2">
        <f t="shared" si="9"/>
        <v>0</v>
      </c>
      <c r="Q17" s="2">
        <f t="shared" si="10"/>
        <v>0</v>
      </c>
      <c r="R17" s="53">
        <f>[13]المستودعات!$P$9</f>
        <v>0</v>
      </c>
      <c r="S17" s="11">
        <f t="shared" si="11"/>
        <v>0</v>
      </c>
      <c r="T17" s="1">
        <f t="shared" si="12"/>
        <v>922</v>
      </c>
      <c r="U17" s="53">
        <f>[13]المستودعات!$I$34</f>
        <v>34</v>
      </c>
      <c r="V17" s="2">
        <f t="shared" si="13"/>
        <v>888</v>
      </c>
      <c r="W17" s="2">
        <f t="shared" si="14"/>
        <v>658</v>
      </c>
      <c r="X17" s="53">
        <f>[13]المستودعات!$F$34</f>
        <v>51</v>
      </c>
      <c r="Y17" s="2">
        <f t="shared" si="15"/>
        <v>607</v>
      </c>
      <c r="Z17" s="2">
        <f t="shared" si="16"/>
        <v>281</v>
      </c>
      <c r="AA17" s="53">
        <f>[13]المستودعات!$G$34</f>
        <v>17</v>
      </c>
      <c r="AB17" s="2">
        <f t="shared" si="17"/>
        <v>264</v>
      </c>
      <c r="AC17" s="2">
        <f t="shared" si="18"/>
        <v>166</v>
      </c>
      <c r="AD17" s="53">
        <f>[13]المستودعات!$H$34</f>
        <v>0</v>
      </c>
      <c r="AE17" s="2">
        <f t="shared" si="19"/>
        <v>166</v>
      </c>
    </row>
    <row r="18" spans="1:31" ht="15.75" thickBot="1" x14ac:dyDescent="0.3">
      <c r="A18" s="9">
        <v>43721</v>
      </c>
      <c r="B18" s="7">
        <f t="shared" si="0"/>
        <v>1884</v>
      </c>
      <c r="C18" s="53">
        <f>[14]المستودعات!$E$22</f>
        <v>85</v>
      </c>
      <c r="D18" s="7">
        <f t="shared" si="1"/>
        <v>1799</v>
      </c>
      <c r="E18" s="2">
        <f t="shared" si="2"/>
        <v>6429</v>
      </c>
      <c r="F18" s="53">
        <f>[14]المستودعات!$C$22</f>
        <v>272</v>
      </c>
      <c r="G18" s="2">
        <f t="shared" si="3"/>
        <v>6157</v>
      </c>
      <c r="H18" s="2">
        <f t="shared" si="4"/>
        <v>1563</v>
      </c>
      <c r="I18" s="53">
        <f>[14]المستودعات!$D$22</f>
        <v>102</v>
      </c>
      <c r="J18" s="12">
        <f t="shared" si="5"/>
        <v>1461</v>
      </c>
      <c r="K18" s="3">
        <f t="shared" si="6"/>
        <v>0</v>
      </c>
      <c r="L18" s="53">
        <f>[14]المستودعات!$Q$9</f>
        <v>0</v>
      </c>
      <c r="M18" s="2">
        <f t="shared" si="7"/>
        <v>0</v>
      </c>
      <c r="N18" s="2">
        <f t="shared" si="8"/>
        <v>0</v>
      </c>
      <c r="O18" s="53">
        <f>[14]المستودعات!$O$9</f>
        <v>0</v>
      </c>
      <c r="P18" s="2">
        <f t="shared" si="9"/>
        <v>0</v>
      </c>
      <c r="Q18" s="2">
        <f t="shared" si="10"/>
        <v>0</v>
      </c>
      <c r="R18" s="53">
        <f>[14]المستودعات!$P$9</f>
        <v>0</v>
      </c>
      <c r="S18" s="11">
        <f t="shared" si="11"/>
        <v>0</v>
      </c>
      <c r="T18" s="1">
        <f t="shared" si="12"/>
        <v>888</v>
      </c>
      <c r="U18" s="53">
        <f>[14]المستودعات!$I$34</f>
        <v>68</v>
      </c>
      <c r="V18" s="2">
        <f t="shared" si="13"/>
        <v>820</v>
      </c>
      <c r="W18" s="2">
        <f t="shared" si="14"/>
        <v>607</v>
      </c>
      <c r="X18" s="53">
        <f>[14]المستودعات!$F$34</f>
        <v>34</v>
      </c>
      <c r="Y18" s="2">
        <f t="shared" si="15"/>
        <v>573</v>
      </c>
      <c r="Z18" s="2">
        <f t="shared" si="16"/>
        <v>264</v>
      </c>
      <c r="AA18" s="53">
        <f>[14]المستودعات!$G$34</f>
        <v>0</v>
      </c>
      <c r="AB18" s="2">
        <f t="shared" si="17"/>
        <v>264</v>
      </c>
      <c r="AC18" s="2">
        <f t="shared" si="18"/>
        <v>166</v>
      </c>
      <c r="AD18" s="53">
        <f>[14]المستودعات!$H$34</f>
        <v>0</v>
      </c>
      <c r="AE18" s="2">
        <f t="shared" si="19"/>
        <v>166</v>
      </c>
    </row>
    <row r="19" spans="1:31" ht="15.75" thickBot="1" x14ac:dyDescent="0.3">
      <c r="A19" s="9">
        <v>43722</v>
      </c>
      <c r="B19" s="7">
        <f t="shared" si="0"/>
        <v>1799</v>
      </c>
      <c r="C19" s="53">
        <f>[15]المستودعات!$E$22</f>
        <v>85</v>
      </c>
      <c r="D19" s="7">
        <f t="shared" si="1"/>
        <v>1714</v>
      </c>
      <c r="E19" s="2">
        <f t="shared" si="2"/>
        <v>6157</v>
      </c>
      <c r="F19" s="53">
        <f>[15]المستودعات!$C$22</f>
        <v>170</v>
      </c>
      <c r="G19" s="2">
        <f t="shared" si="3"/>
        <v>5987</v>
      </c>
      <c r="H19" s="2">
        <f t="shared" si="4"/>
        <v>1461</v>
      </c>
      <c r="I19" s="53">
        <f>[15]المستودعات!$D$22</f>
        <v>51</v>
      </c>
      <c r="J19" s="12">
        <f t="shared" si="5"/>
        <v>1410</v>
      </c>
      <c r="K19" s="3">
        <f t="shared" si="6"/>
        <v>0</v>
      </c>
      <c r="L19" s="53">
        <f>[15]المستودعات!$Q$9</f>
        <v>0</v>
      </c>
      <c r="M19" s="2">
        <f t="shared" si="7"/>
        <v>0</v>
      </c>
      <c r="N19" s="2">
        <f t="shared" si="8"/>
        <v>0</v>
      </c>
      <c r="O19" s="53">
        <f>[15]المستودعات!$O$9</f>
        <v>0</v>
      </c>
      <c r="P19" s="2">
        <f t="shared" si="9"/>
        <v>0</v>
      </c>
      <c r="Q19" s="2">
        <f t="shared" si="10"/>
        <v>0</v>
      </c>
      <c r="R19" s="53">
        <f>[15]المستودعات!$P$9</f>
        <v>0</v>
      </c>
      <c r="S19" s="11">
        <f t="shared" si="11"/>
        <v>0</v>
      </c>
      <c r="T19" s="1">
        <f t="shared" si="12"/>
        <v>820</v>
      </c>
      <c r="U19" s="53">
        <f>[15]المستودعات!$I$34</f>
        <v>68</v>
      </c>
      <c r="V19" s="2">
        <f t="shared" si="13"/>
        <v>752</v>
      </c>
      <c r="W19" s="2">
        <f t="shared" si="14"/>
        <v>573</v>
      </c>
      <c r="X19" s="53">
        <f>[15]المستودعات!$F$34</f>
        <v>34</v>
      </c>
      <c r="Y19" s="2">
        <f t="shared" si="15"/>
        <v>539</v>
      </c>
      <c r="Z19" s="2">
        <f t="shared" si="16"/>
        <v>264</v>
      </c>
      <c r="AA19" s="53">
        <f>[15]المستودعات!$G$34</f>
        <v>0</v>
      </c>
      <c r="AB19" s="2">
        <f t="shared" si="17"/>
        <v>264</v>
      </c>
      <c r="AC19" s="2">
        <f t="shared" si="18"/>
        <v>166</v>
      </c>
      <c r="AD19" s="53">
        <f>[15]المستودعات!$H$34</f>
        <v>0</v>
      </c>
      <c r="AE19" s="2">
        <f t="shared" si="19"/>
        <v>166</v>
      </c>
    </row>
    <row r="20" spans="1:31" ht="15.75" thickBot="1" x14ac:dyDescent="0.3">
      <c r="A20" s="9">
        <v>43723</v>
      </c>
      <c r="B20" s="7">
        <f t="shared" si="0"/>
        <v>1714</v>
      </c>
      <c r="C20" s="53">
        <f>[16]المستودعات!$E$22</f>
        <v>17</v>
      </c>
      <c r="D20" s="7">
        <f t="shared" si="1"/>
        <v>1697</v>
      </c>
      <c r="E20" s="2">
        <f t="shared" si="2"/>
        <v>5987</v>
      </c>
      <c r="F20" s="53">
        <f>[16]المستودعات!$C$22</f>
        <v>391</v>
      </c>
      <c r="G20" s="2">
        <f t="shared" si="3"/>
        <v>5596</v>
      </c>
      <c r="H20" s="2">
        <f t="shared" si="4"/>
        <v>1410</v>
      </c>
      <c r="I20" s="53">
        <f>[16]المستودعات!$D$22</f>
        <v>102</v>
      </c>
      <c r="J20" s="12">
        <f t="shared" si="5"/>
        <v>1308</v>
      </c>
      <c r="K20" s="3">
        <f t="shared" si="6"/>
        <v>0</v>
      </c>
      <c r="L20" s="53">
        <f>[16]المستودعات!$Q$9</f>
        <v>0</v>
      </c>
      <c r="M20" s="2">
        <f t="shared" si="7"/>
        <v>0</v>
      </c>
      <c r="N20" s="2">
        <f t="shared" si="8"/>
        <v>0</v>
      </c>
      <c r="O20" s="53">
        <f>[16]المستودعات!$O$9</f>
        <v>0</v>
      </c>
      <c r="P20" s="2">
        <f t="shared" si="9"/>
        <v>0</v>
      </c>
      <c r="Q20" s="2">
        <f t="shared" si="10"/>
        <v>0</v>
      </c>
      <c r="R20" s="53">
        <f>[16]المستودعات!$P$9</f>
        <v>0</v>
      </c>
      <c r="S20" s="11">
        <f t="shared" si="11"/>
        <v>0</v>
      </c>
      <c r="T20" s="1">
        <f t="shared" si="12"/>
        <v>752</v>
      </c>
      <c r="U20" s="53">
        <f>[16]المستودعات!$I$34</f>
        <v>34</v>
      </c>
      <c r="V20" s="2">
        <f t="shared" si="13"/>
        <v>718</v>
      </c>
      <c r="W20" s="2">
        <f t="shared" si="14"/>
        <v>539</v>
      </c>
      <c r="X20" s="53">
        <f>[16]المستودعات!$F$34</f>
        <v>17</v>
      </c>
      <c r="Y20" s="2">
        <f t="shared" si="15"/>
        <v>522</v>
      </c>
      <c r="Z20" s="2">
        <f t="shared" si="16"/>
        <v>264</v>
      </c>
      <c r="AA20" s="53">
        <f>[16]المستودعات!$G$34</f>
        <v>34</v>
      </c>
      <c r="AB20" s="2">
        <f t="shared" si="17"/>
        <v>230</v>
      </c>
      <c r="AC20" s="2">
        <f t="shared" si="18"/>
        <v>166</v>
      </c>
      <c r="AD20" s="53">
        <f>[16]المستودعات!$H$34</f>
        <v>17</v>
      </c>
      <c r="AE20" s="2">
        <f t="shared" si="19"/>
        <v>149</v>
      </c>
    </row>
    <row r="21" spans="1:31" ht="15.75" thickBot="1" x14ac:dyDescent="0.3">
      <c r="A21" s="9">
        <v>43724</v>
      </c>
      <c r="B21" s="7">
        <f t="shared" si="0"/>
        <v>1697</v>
      </c>
      <c r="C21" s="53">
        <f>[17]المستودعات!$E$22</f>
        <v>17</v>
      </c>
      <c r="D21" s="7">
        <f t="shared" si="1"/>
        <v>1680</v>
      </c>
      <c r="E21" s="2">
        <f t="shared" si="2"/>
        <v>5596</v>
      </c>
      <c r="F21" s="53">
        <f>[17]المستودعات!$C$22</f>
        <v>357</v>
      </c>
      <c r="G21" s="2">
        <f t="shared" si="3"/>
        <v>5239</v>
      </c>
      <c r="H21" s="2">
        <f t="shared" si="4"/>
        <v>1308</v>
      </c>
      <c r="I21" s="53">
        <f>[17]المستودعات!$D$22</f>
        <v>136</v>
      </c>
      <c r="J21" s="12">
        <f t="shared" si="5"/>
        <v>1172</v>
      </c>
      <c r="K21" s="3">
        <f t="shared" si="6"/>
        <v>0</v>
      </c>
      <c r="L21" s="53">
        <f>[17]المستودعات!$Q$9</f>
        <v>0</v>
      </c>
      <c r="M21" s="2">
        <f t="shared" si="7"/>
        <v>0</v>
      </c>
      <c r="N21" s="2">
        <f t="shared" si="8"/>
        <v>0</v>
      </c>
      <c r="O21" s="53">
        <f>[17]المستودعات!$O$9</f>
        <v>0</v>
      </c>
      <c r="P21" s="2">
        <f t="shared" si="9"/>
        <v>0</v>
      </c>
      <c r="Q21" s="2">
        <f t="shared" si="10"/>
        <v>0</v>
      </c>
      <c r="R21" s="53">
        <f>[17]المستودعات!$P$9</f>
        <v>0</v>
      </c>
      <c r="S21" s="11">
        <f t="shared" si="11"/>
        <v>0</v>
      </c>
      <c r="T21" s="1">
        <f t="shared" si="12"/>
        <v>718</v>
      </c>
      <c r="U21" s="53">
        <f>[17]المستودعات!$I$34</f>
        <v>34</v>
      </c>
      <c r="V21" s="2">
        <f t="shared" si="13"/>
        <v>684</v>
      </c>
      <c r="W21" s="2">
        <f t="shared" si="14"/>
        <v>522</v>
      </c>
      <c r="X21" s="53">
        <f>[17]المستودعات!$F$34</f>
        <v>68</v>
      </c>
      <c r="Y21" s="2">
        <f t="shared" si="15"/>
        <v>454</v>
      </c>
      <c r="Z21" s="2">
        <f t="shared" si="16"/>
        <v>230</v>
      </c>
      <c r="AA21" s="53">
        <f>[17]المستودعات!$G$34</f>
        <v>0</v>
      </c>
      <c r="AB21" s="2">
        <f t="shared" si="17"/>
        <v>230</v>
      </c>
      <c r="AC21" s="2">
        <f t="shared" si="18"/>
        <v>149</v>
      </c>
      <c r="AD21" s="53">
        <f>[17]المستودعات!$H$34</f>
        <v>0</v>
      </c>
      <c r="AE21" s="2">
        <f t="shared" si="19"/>
        <v>149</v>
      </c>
    </row>
    <row r="22" spans="1:31" ht="15.75" thickBot="1" x14ac:dyDescent="0.3">
      <c r="A22" s="9">
        <v>43725</v>
      </c>
      <c r="B22" s="7">
        <f t="shared" si="0"/>
        <v>1680</v>
      </c>
      <c r="C22" s="53">
        <f>[18]المستودعات!$E$22</f>
        <v>68</v>
      </c>
      <c r="D22" s="7">
        <f t="shared" si="1"/>
        <v>1612</v>
      </c>
      <c r="E22" s="2">
        <f t="shared" si="2"/>
        <v>5239</v>
      </c>
      <c r="F22" s="53">
        <f>[18]المستودعات!$C$22</f>
        <v>340</v>
      </c>
      <c r="G22" s="2">
        <f t="shared" si="3"/>
        <v>4899</v>
      </c>
      <c r="H22" s="2">
        <f t="shared" si="4"/>
        <v>1172</v>
      </c>
      <c r="I22" s="53">
        <f>[18]المستودعات!$D$22</f>
        <v>102</v>
      </c>
      <c r="J22" s="12">
        <f t="shared" si="5"/>
        <v>1070</v>
      </c>
      <c r="K22" s="3">
        <f t="shared" si="6"/>
        <v>0</v>
      </c>
      <c r="L22" s="53">
        <f>[18]المستودعات!$Q$9</f>
        <v>0</v>
      </c>
      <c r="M22" s="2">
        <f t="shared" si="7"/>
        <v>0</v>
      </c>
      <c r="N22" s="2">
        <f t="shared" si="8"/>
        <v>0</v>
      </c>
      <c r="O22" s="53">
        <f>[18]المستودعات!$O$9</f>
        <v>0</v>
      </c>
      <c r="P22" s="2">
        <f t="shared" si="9"/>
        <v>0</v>
      </c>
      <c r="Q22" s="2">
        <f t="shared" si="10"/>
        <v>0</v>
      </c>
      <c r="R22" s="53">
        <f>[18]المستودعات!$P$9</f>
        <v>0</v>
      </c>
      <c r="S22" s="11">
        <f t="shared" si="11"/>
        <v>0</v>
      </c>
      <c r="T22" s="1">
        <f t="shared" si="12"/>
        <v>684</v>
      </c>
      <c r="U22" s="53">
        <f>[18]المستودعات!$I$34</f>
        <v>68</v>
      </c>
      <c r="V22" s="2">
        <f t="shared" si="13"/>
        <v>616</v>
      </c>
      <c r="W22" s="2">
        <f t="shared" si="14"/>
        <v>454</v>
      </c>
      <c r="X22" s="53">
        <f>[18]المستودعات!$F$34</f>
        <v>34</v>
      </c>
      <c r="Y22" s="2">
        <f t="shared" si="15"/>
        <v>420</v>
      </c>
      <c r="Z22" s="2">
        <f t="shared" si="16"/>
        <v>230</v>
      </c>
      <c r="AA22" s="53">
        <f>[18]المستودعات!$G$34</f>
        <v>0</v>
      </c>
      <c r="AB22" s="2">
        <f t="shared" si="17"/>
        <v>230</v>
      </c>
      <c r="AC22" s="2">
        <f t="shared" si="18"/>
        <v>149</v>
      </c>
      <c r="AD22" s="53">
        <f>[18]المستودعات!$H$34</f>
        <v>0</v>
      </c>
      <c r="AE22" s="2">
        <f t="shared" si="19"/>
        <v>149</v>
      </c>
    </row>
    <row r="23" spans="1:31" ht="15.75" thickBot="1" x14ac:dyDescent="0.3">
      <c r="A23" s="9">
        <v>43726</v>
      </c>
      <c r="B23" s="7">
        <f t="shared" si="0"/>
        <v>1612</v>
      </c>
      <c r="C23" s="53">
        <f>[19]المستودعات!$E$22</f>
        <v>85</v>
      </c>
      <c r="D23" s="7">
        <f t="shared" si="1"/>
        <v>1527</v>
      </c>
      <c r="E23" s="2">
        <f t="shared" si="2"/>
        <v>4899</v>
      </c>
      <c r="F23" s="53">
        <f>[19]المستودعات!$C$22</f>
        <v>255</v>
      </c>
      <c r="G23" s="2">
        <f t="shared" si="3"/>
        <v>4644</v>
      </c>
      <c r="H23" s="2">
        <f t="shared" si="4"/>
        <v>1070</v>
      </c>
      <c r="I23" s="53">
        <f>[19]المستودعات!$D$22</f>
        <v>68</v>
      </c>
      <c r="J23" s="12">
        <f t="shared" si="5"/>
        <v>1002</v>
      </c>
      <c r="K23" s="3">
        <f t="shared" si="6"/>
        <v>0</v>
      </c>
      <c r="L23" s="53">
        <f>[19]المستودعات!$Q$9</f>
        <v>0</v>
      </c>
      <c r="M23" s="2">
        <f t="shared" si="7"/>
        <v>0</v>
      </c>
      <c r="N23" s="2">
        <f t="shared" si="8"/>
        <v>0</v>
      </c>
      <c r="O23" s="53">
        <f>[19]المستودعات!$O$9</f>
        <v>0</v>
      </c>
      <c r="P23" s="2">
        <f t="shared" si="9"/>
        <v>0</v>
      </c>
      <c r="Q23" s="2">
        <f t="shared" si="10"/>
        <v>0</v>
      </c>
      <c r="R23" s="53">
        <f>[19]المستودعات!$P$9</f>
        <v>0</v>
      </c>
      <c r="S23" s="11">
        <f t="shared" si="11"/>
        <v>0</v>
      </c>
      <c r="T23" s="1">
        <f t="shared" si="12"/>
        <v>616</v>
      </c>
      <c r="U23" s="53">
        <f>[19]المستودعات!$I$34</f>
        <v>85</v>
      </c>
      <c r="V23" s="2">
        <f t="shared" si="13"/>
        <v>531</v>
      </c>
      <c r="W23" s="2">
        <f t="shared" si="14"/>
        <v>420</v>
      </c>
      <c r="X23" s="53">
        <f>[19]المستودعات!$F$34</f>
        <v>17</v>
      </c>
      <c r="Y23" s="2">
        <f t="shared" si="15"/>
        <v>403</v>
      </c>
      <c r="Z23" s="2">
        <f t="shared" si="16"/>
        <v>230</v>
      </c>
      <c r="AA23" s="53">
        <f>[19]المستودعات!$G$34</f>
        <v>0</v>
      </c>
      <c r="AB23" s="2">
        <f t="shared" si="17"/>
        <v>230</v>
      </c>
      <c r="AC23" s="2">
        <f t="shared" si="18"/>
        <v>149</v>
      </c>
      <c r="AD23" s="53">
        <f>[19]المستودعات!$H$34</f>
        <v>0</v>
      </c>
      <c r="AE23" s="2">
        <f t="shared" si="19"/>
        <v>149</v>
      </c>
    </row>
    <row r="24" spans="1:31" ht="15.75" thickBot="1" x14ac:dyDescent="0.3">
      <c r="A24" s="9">
        <v>43727</v>
      </c>
      <c r="B24" s="7">
        <f t="shared" si="0"/>
        <v>1527</v>
      </c>
      <c r="C24" s="53">
        <f>[20]المستودعات!$E$22</f>
        <v>17</v>
      </c>
      <c r="D24" s="7">
        <f t="shared" si="1"/>
        <v>1510</v>
      </c>
      <c r="E24" s="2">
        <f t="shared" si="2"/>
        <v>4644</v>
      </c>
      <c r="F24" s="53">
        <f>[20]المستودعات!$C$22</f>
        <v>476</v>
      </c>
      <c r="G24" s="2">
        <f t="shared" si="3"/>
        <v>4168</v>
      </c>
      <c r="H24" s="2">
        <f t="shared" si="4"/>
        <v>1002</v>
      </c>
      <c r="I24" s="53">
        <f>[20]المستودعات!$D$22</f>
        <v>119</v>
      </c>
      <c r="J24" s="12">
        <f t="shared" si="5"/>
        <v>883</v>
      </c>
      <c r="K24" s="3">
        <f t="shared" si="6"/>
        <v>0</v>
      </c>
      <c r="L24" s="53">
        <f>[20]المستودعات!$Q$9</f>
        <v>0</v>
      </c>
      <c r="M24" s="2">
        <f t="shared" si="7"/>
        <v>0</v>
      </c>
      <c r="N24" s="2">
        <f t="shared" si="8"/>
        <v>0</v>
      </c>
      <c r="O24" s="53">
        <f>[20]المستودعات!$O$9</f>
        <v>0</v>
      </c>
      <c r="P24" s="2">
        <f t="shared" si="9"/>
        <v>0</v>
      </c>
      <c r="Q24" s="2">
        <f t="shared" si="10"/>
        <v>0</v>
      </c>
      <c r="R24" s="53">
        <f>[20]المستودعات!$P$9</f>
        <v>0</v>
      </c>
      <c r="S24" s="11">
        <f t="shared" si="11"/>
        <v>0</v>
      </c>
      <c r="T24" s="1">
        <f t="shared" si="12"/>
        <v>531</v>
      </c>
      <c r="U24" s="53">
        <f>[20]المستودعات!$I$34</f>
        <v>0</v>
      </c>
      <c r="V24" s="2">
        <f t="shared" si="13"/>
        <v>531</v>
      </c>
      <c r="W24" s="2">
        <f t="shared" si="14"/>
        <v>403</v>
      </c>
      <c r="X24" s="53">
        <f>[20]المستودعات!$F$34</f>
        <v>0</v>
      </c>
      <c r="Y24" s="2">
        <f t="shared" si="15"/>
        <v>403</v>
      </c>
      <c r="Z24" s="2">
        <f t="shared" si="16"/>
        <v>230</v>
      </c>
      <c r="AA24" s="53">
        <f>[20]المستودعات!$G$34</f>
        <v>0</v>
      </c>
      <c r="AB24" s="2">
        <f t="shared" si="17"/>
        <v>230</v>
      </c>
      <c r="AC24" s="2">
        <f t="shared" si="18"/>
        <v>149</v>
      </c>
      <c r="AD24" s="53">
        <f>[20]المستودعات!$H$34</f>
        <v>0</v>
      </c>
      <c r="AE24" s="2">
        <f t="shared" si="19"/>
        <v>149</v>
      </c>
    </row>
    <row r="25" spans="1:31" ht="15.75" thickBot="1" x14ac:dyDescent="0.3">
      <c r="A25" s="9">
        <v>43728</v>
      </c>
      <c r="B25" s="7">
        <f t="shared" si="0"/>
        <v>1510</v>
      </c>
      <c r="C25" s="53">
        <f>[21]المستودعات!$E$22</f>
        <v>204</v>
      </c>
      <c r="D25" s="7">
        <f t="shared" si="1"/>
        <v>1306</v>
      </c>
      <c r="E25" s="2">
        <f t="shared" si="2"/>
        <v>4168</v>
      </c>
      <c r="F25" s="53">
        <f>[21]المستودعات!$C$22</f>
        <v>561</v>
      </c>
      <c r="G25" s="2">
        <f t="shared" si="3"/>
        <v>3607</v>
      </c>
      <c r="H25" s="2">
        <f t="shared" si="4"/>
        <v>883</v>
      </c>
      <c r="I25" s="53">
        <f>[21]المستودعات!$D$22</f>
        <v>102</v>
      </c>
      <c r="J25" s="12">
        <f t="shared" si="5"/>
        <v>781</v>
      </c>
      <c r="K25" s="3">
        <f t="shared" si="6"/>
        <v>0</v>
      </c>
      <c r="L25" s="53">
        <f>[21]المستودعات!$Q$9</f>
        <v>0</v>
      </c>
      <c r="M25" s="2">
        <f t="shared" si="7"/>
        <v>0</v>
      </c>
      <c r="N25" s="2">
        <f t="shared" si="8"/>
        <v>0</v>
      </c>
      <c r="O25" s="53">
        <f>[21]المستودعات!$O$9</f>
        <v>0</v>
      </c>
      <c r="P25" s="2">
        <f t="shared" si="9"/>
        <v>0</v>
      </c>
      <c r="Q25" s="2">
        <f t="shared" si="10"/>
        <v>0</v>
      </c>
      <c r="R25" s="53">
        <f>[21]المستودعات!$P$9</f>
        <v>0</v>
      </c>
      <c r="S25" s="11">
        <f t="shared" si="11"/>
        <v>0</v>
      </c>
      <c r="T25" s="1">
        <f t="shared" si="12"/>
        <v>531</v>
      </c>
      <c r="U25" s="53">
        <f>[21]المستودعات!$I$34</f>
        <v>51</v>
      </c>
      <c r="V25" s="2">
        <f t="shared" si="13"/>
        <v>480</v>
      </c>
      <c r="W25" s="2">
        <f t="shared" si="14"/>
        <v>403</v>
      </c>
      <c r="X25" s="53">
        <f>[21]المستودعات!$F$34</f>
        <v>34</v>
      </c>
      <c r="Y25" s="2">
        <f t="shared" si="15"/>
        <v>369</v>
      </c>
      <c r="Z25" s="2">
        <f t="shared" si="16"/>
        <v>230</v>
      </c>
      <c r="AA25" s="53">
        <f>[21]المستودعات!$G$34</f>
        <v>17</v>
      </c>
      <c r="AB25" s="2">
        <f t="shared" si="17"/>
        <v>213</v>
      </c>
      <c r="AC25" s="2">
        <f t="shared" si="18"/>
        <v>149</v>
      </c>
      <c r="AD25" s="53">
        <f>[21]المستودعات!$H$34</f>
        <v>0</v>
      </c>
      <c r="AE25" s="2">
        <f t="shared" si="19"/>
        <v>149</v>
      </c>
    </row>
    <row r="26" spans="1:31" ht="15.75" thickBot="1" x14ac:dyDescent="0.3">
      <c r="A26" s="9">
        <v>43729</v>
      </c>
      <c r="B26" s="7">
        <f t="shared" si="0"/>
        <v>1306</v>
      </c>
      <c r="C26" s="53">
        <f>[22]المستودعات!$E$22</f>
        <v>153</v>
      </c>
      <c r="D26" s="7">
        <f t="shared" si="1"/>
        <v>1153</v>
      </c>
      <c r="E26" s="2">
        <f t="shared" si="2"/>
        <v>3607</v>
      </c>
      <c r="F26" s="53">
        <f>[22]المستودعات!$C$22</f>
        <v>408</v>
      </c>
      <c r="G26" s="2">
        <f t="shared" si="3"/>
        <v>3199</v>
      </c>
      <c r="H26" s="2">
        <f t="shared" si="4"/>
        <v>781</v>
      </c>
      <c r="I26" s="53">
        <f>[22]المستودعات!$D$22</f>
        <v>102</v>
      </c>
      <c r="J26" s="12">
        <f t="shared" si="5"/>
        <v>679</v>
      </c>
      <c r="K26" s="3">
        <f t="shared" si="6"/>
        <v>0</v>
      </c>
      <c r="L26" s="53">
        <f>[22]المستودعات!$Q$9</f>
        <v>0</v>
      </c>
      <c r="M26" s="2">
        <f t="shared" si="7"/>
        <v>0</v>
      </c>
      <c r="N26" s="2">
        <f t="shared" si="8"/>
        <v>0</v>
      </c>
      <c r="O26" s="53">
        <f>[22]المستودعات!$O$9</f>
        <v>0</v>
      </c>
      <c r="P26" s="2">
        <f t="shared" si="9"/>
        <v>0</v>
      </c>
      <c r="Q26" s="2">
        <f t="shared" si="10"/>
        <v>0</v>
      </c>
      <c r="R26" s="53">
        <f>[22]المستودعات!$P$9</f>
        <v>0</v>
      </c>
      <c r="S26" s="11">
        <f t="shared" si="11"/>
        <v>0</v>
      </c>
      <c r="T26" s="1">
        <f t="shared" si="12"/>
        <v>480</v>
      </c>
      <c r="U26" s="53">
        <f>[22]المستودعات!$I$34</f>
        <v>51</v>
      </c>
      <c r="V26" s="2">
        <f t="shared" si="13"/>
        <v>429</v>
      </c>
      <c r="W26" s="2">
        <f t="shared" si="14"/>
        <v>369</v>
      </c>
      <c r="X26" s="53">
        <f>[22]المستودعات!$F$34</f>
        <v>34</v>
      </c>
      <c r="Y26" s="2">
        <f t="shared" si="15"/>
        <v>335</v>
      </c>
      <c r="Z26" s="2">
        <f t="shared" si="16"/>
        <v>213</v>
      </c>
      <c r="AA26" s="53">
        <f>[22]المستودعات!$G$34</f>
        <v>17</v>
      </c>
      <c r="AB26" s="2">
        <f t="shared" si="17"/>
        <v>196</v>
      </c>
      <c r="AC26" s="2">
        <f t="shared" si="18"/>
        <v>149</v>
      </c>
      <c r="AD26" s="53">
        <f>[22]المستودعات!$H$34</f>
        <v>0</v>
      </c>
      <c r="AE26" s="2">
        <f t="shared" si="19"/>
        <v>149</v>
      </c>
    </row>
    <row r="27" spans="1:31" ht="15.75" thickBot="1" x14ac:dyDescent="0.3">
      <c r="A27" s="9">
        <v>43730</v>
      </c>
      <c r="B27" s="7">
        <f t="shared" si="0"/>
        <v>1153</v>
      </c>
      <c r="C27" s="53">
        <f>[23]المستودعات!$E$22</f>
        <v>34</v>
      </c>
      <c r="D27" s="7">
        <f t="shared" si="1"/>
        <v>1119</v>
      </c>
      <c r="E27" s="2">
        <f t="shared" si="2"/>
        <v>3199</v>
      </c>
      <c r="F27" s="53">
        <f>[23]المستودعات!$C$22</f>
        <v>272</v>
      </c>
      <c r="G27" s="2">
        <f t="shared" si="3"/>
        <v>2927</v>
      </c>
      <c r="H27" s="2">
        <f t="shared" si="4"/>
        <v>679</v>
      </c>
      <c r="I27" s="53">
        <f>[23]المستودعات!$D$22</f>
        <v>51</v>
      </c>
      <c r="J27" s="12">
        <f t="shared" si="5"/>
        <v>628</v>
      </c>
      <c r="K27" s="3">
        <f t="shared" si="6"/>
        <v>0</v>
      </c>
      <c r="L27" s="53">
        <f>[23]المستودعات!$Q$9</f>
        <v>0</v>
      </c>
      <c r="M27" s="2">
        <f t="shared" si="7"/>
        <v>0</v>
      </c>
      <c r="N27" s="2">
        <f t="shared" si="8"/>
        <v>0</v>
      </c>
      <c r="O27" s="53">
        <f>[23]المستودعات!$O$9</f>
        <v>0</v>
      </c>
      <c r="P27" s="2">
        <f t="shared" si="9"/>
        <v>0</v>
      </c>
      <c r="Q27" s="2">
        <f t="shared" si="10"/>
        <v>0</v>
      </c>
      <c r="R27" s="53">
        <f>[23]المستودعات!$P$9</f>
        <v>0</v>
      </c>
      <c r="S27" s="11">
        <f t="shared" si="11"/>
        <v>0</v>
      </c>
      <c r="T27" s="1">
        <f t="shared" si="12"/>
        <v>429</v>
      </c>
      <c r="U27" s="53">
        <f>[23]المستودعات!$I$34</f>
        <v>68</v>
      </c>
      <c r="V27" s="2">
        <f t="shared" si="13"/>
        <v>361</v>
      </c>
      <c r="W27" s="2">
        <f t="shared" si="14"/>
        <v>335</v>
      </c>
      <c r="X27" s="53">
        <f>[23]المستودعات!$F$34</f>
        <v>34</v>
      </c>
      <c r="Y27" s="2">
        <f t="shared" si="15"/>
        <v>301</v>
      </c>
      <c r="Z27" s="2">
        <f t="shared" si="16"/>
        <v>196</v>
      </c>
      <c r="AA27" s="53">
        <f>[23]المستودعات!$G$34</f>
        <v>0</v>
      </c>
      <c r="AB27" s="2">
        <f t="shared" si="17"/>
        <v>196</v>
      </c>
      <c r="AC27" s="2">
        <f t="shared" si="18"/>
        <v>149</v>
      </c>
      <c r="AD27" s="53">
        <f>[23]المستودعات!$H$34</f>
        <v>0</v>
      </c>
      <c r="AE27" s="2">
        <f t="shared" si="19"/>
        <v>149</v>
      </c>
    </row>
    <row r="28" spans="1:31" ht="15.75" thickBot="1" x14ac:dyDescent="0.3">
      <c r="A28" s="9">
        <v>43731</v>
      </c>
      <c r="B28" s="7">
        <f t="shared" si="0"/>
        <v>1119</v>
      </c>
      <c r="C28" s="53">
        <f>[24]المستودعات!$E$22</f>
        <v>68</v>
      </c>
      <c r="D28" s="7">
        <f t="shared" si="1"/>
        <v>1051</v>
      </c>
      <c r="E28" s="2">
        <f t="shared" si="2"/>
        <v>2927</v>
      </c>
      <c r="F28" s="53">
        <f>[24]المستودعات!$C$22</f>
        <v>459</v>
      </c>
      <c r="G28" s="2">
        <f t="shared" si="3"/>
        <v>2468</v>
      </c>
      <c r="H28" s="2">
        <f t="shared" si="4"/>
        <v>628</v>
      </c>
      <c r="I28" s="53">
        <f>[24]المستودعات!$D$22</f>
        <v>136</v>
      </c>
      <c r="J28" s="12">
        <f t="shared" si="5"/>
        <v>492</v>
      </c>
      <c r="K28" s="3">
        <f t="shared" si="6"/>
        <v>0</v>
      </c>
      <c r="L28" s="53">
        <f>[24]المستودعات!$Q$9</f>
        <v>0</v>
      </c>
      <c r="M28" s="2">
        <f t="shared" si="7"/>
        <v>0</v>
      </c>
      <c r="N28" s="2">
        <f t="shared" si="8"/>
        <v>0</v>
      </c>
      <c r="O28" s="53">
        <f>[24]المستودعات!$O$9</f>
        <v>0</v>
      </c>
      <c r="P28" s="2">
        <f t="shared" si="9"/>
        <v>0</v>
      </c>
      <c r="Q28" s="2">
        <f t="shared" si="10"/>
        <v>0</v>
      </c>
      <c r="R28" s="53">
        <f>[24]المستودعات!$P$9</f>
        <v>0</v>
      </c>
      <c r="S28" s="11">
        <f t="shared" si="11"/>
        <v>0</v>
      </c>
      <c r="T28" s="1">
        <f t="shared" si="12"/>
        <v>361</v>
      </c>
      <c r="U28" s="53">
        <f>[24]المستودعات!$I$34</f>
        <v>0</v>
      </c>
      <c r="V28" s="2">
        <f t="shared" si="13"/>
        <v>361</v>
      </c>
      <c r="W28" s="2">
        <f t="shared" si="14"/>
        <v>301</v>
      </c>
      <c r="X28" s="53">
        <f>[24]المستودعات!$F$34</f>
        <v>0</v>
      </c>
      <c r="Y28" s="2">
        <f t="shared" si="15"/>
        <v>301</v>
      </c>
      <c r="Z28" s="2">
        <f t="shared" si="16"/>
        <v>196</v>
      </c>
      <c r="AA28" s="53">
        <f>[24]المستودعات!$G$34</f>
        <v>0</v>
      </c>
      <c r="AB28" s="2">
        <f t="shared" si="17"/>
        <v>196</v>
      </c>
      <c r="AC28" s="2">
        <f t="shared" si="18"/>
        <v>149</v>
      </c>
      <c r="AD28" s="53">
        <f>[24]المستودعات!$H$34</f>
        <v>0</v>
      </c>
      <c r="AE28" s="2">
        <f t="shared" si="19"/>
        <v>149</v>
      </c>
    </row>
    <row r="29" spans="1:31" ht="15.75" thickBot="1" x14ac:dyDescent="0.3">
      <c r="A29" s="9">
        <v>43732</v>
      </c>
      <c r="B29" s="7">
        <f t="shared" si="0"/>
        <v>1051</v>
      </c>
      <c r="C29" s="53">
        <f>[25]المستودعات!$E$22</f>
        <v>85</v>
      </c>
      <c r="D29" s="7">
        <f t="shared" si="1"/>
        <v>966</v>
      </c>
      <c r="E29" s="2">
        <f t="shared" si="2"/>
        <v>2468</v>
      </c>
      <c r="F29" s="53">
        <f>[25]المستودعات!$C$22</f>
        <v>357</v>
      </c>
      <c r="G29" s="2">
        <f t="shared" si="3"/>
        <v>2111</v>
      </c>
      <c r="H29" s="2">
        <f t="shared" si="4"/>
        <v>492</v>
      </c>
      <c r="I29" s="53">
        <f>[25]المستودعات!$D$22</f>
        <v>68</v>
      </c>
      <c r="J29" s="12">
        <f t="shared" si="5"/>
        <v>424</v>
      </c>
      <c r="K29" s="3">
        <f t="shared" si="6"/>
        <v>0</v>
      </c>
      <c r="L29" s="53">
        <f>[25]المستودعات!$Q$9</f>
        <v>0</v>
      </c>
      <c r="M29" s="2">
        <f t="shared" si="7"/>
        <v>0</v>
      </c>
      <c r="N29" s="2">
        <f t="shared" si="8"/>
        <v>0</v>
      </c>
      <c r="O29" s="53">
        <f>[25]المستودعات!$O$9</f>
        <v>0</v>
      </c>
      <c r="P29" s="2">
        <f t="shared" si="9"/>
        <v>0</v>
      </c>
      <c r="Q29" s="2">
        <f t="shared" si="10"/>
        <v>0</v>
      </c>
      <c r="R29" s="53">
        <f>[25]المستودعات!$P$9</f>
        <v>0</v>
      </c>
      <c r="S29" s="11">
        <f t="shared" si="11"/>
        <v>0</v>
      </c>
      <c r="T29" s="1">
        <f t="shared" si="12"/>
        <v>361</v>
      </c>
      <c r="U29" s="53">
        <f>[25]المستودعات!$I$34</f>
        <v>51</v>
      </c>
      <c r="V29" s="2">
        <f t="shared" si="13"/>
        <v>310</v>
      </c>
      <c r="W29" s="2">
        <f t="shared" si="14"/>
        <v>301</v>
      </c>
      <c r="X29" s="53">
        <f>[25]المستودعات!$F$34</f>
        <v>0</v>
      </c>
      <c r="Y29" s="2">
        <f t="shared" si="15"/>
        <v>301</v>
      </c>
      <c r="Z29" s="2">
        <f t="shared" si="16"/>
        <v>196</v>
      </c>
      <c r="AA29" s="53">
        <f>[25]المستودعات!$G$34</f>
        <v>0</v>
      </c>
      <c r="AB29" s="2">
        <f t="shared" si="17"/>
        <v>196</v>
      </c>
      <c r="AC29" s="2">
        <f t="shared" si="18"/>
        <v>149</v>
      </c>
      <c r="AD29" s="53">
        <f>[25]المستودعات!$H$34</f>
        <v>0</v>
      </c>
      <c r="AE29" s="2">
        <f t="shared" si="19"/>
        <v>149</v>
      </c>
    </row>
    <row r="30" spans="1:31" ht="15.75" thickBot="1" x14ac:dyDescent="0.3">
      <c r="A30" s="9">
        <v>43733</v>
      </c>
      <c r="B30" s="7">
        <f t="shared" si="0"/>
        <v>966</v>
      </c>
      <c r="C30" s="53">
        <f>[26]المستودعات!$E$22</f>
        <v>0</v>
      </c>
      <c r="D30" s="7">
        <f t="shared" si="1"/>
        <v>966</v>
      </c>
      <c r="E30" s="2">
        <f t="shared" si="2"/>
        <v>2111</v>
      </c>
      <c r="F30" s="53">
        <f>[26]المستودعات!$C$22</f>
        <v>272</v>
      </c>
      <c r="G30" s="2">
        <f t="shared" si="3"/>
        <v>1839</v>
      </c>
      <c r="H30" s="2">
        <f t="shared" si="4"/>
        <v>424</v>
      </c>
      <c r="I30" s="53">
        <f>[26]المستودعات!$D$22</f>
        <v>85</v>
      </c>
      <c r="J30" s="12">
        <f t="shared" si="5"/>
        <v>339</v>
      </c>
      <c r="K30" s="3">
        <f t="shared" si="6"/>
        <v>0</v>
      </c>
      <c r="L30" s="53">
        <f>[26]المستودعات!$Q$9</f>
        <v>0</v>
      </c>
      <c r="M30" s="2">
        <f t="shared" si="7"/>
        <v>0</v>
      </c>
      <c r="N30" s="2">
        <f t="shared" si="8"/>
        <v>0</v>
      </c>
      <c r="O30" s="53">
        <f>[26]المستودعات!$O$9</f>
        <v>0</v>
      </c>
      <c r="P30" s="2">
        <f t="shared" si="9"/>
        <v>0</v>
      </c>
      <c r="Q30" s="2">
        <f t="shared" si="10"/>
        <v>0</v>
      </c>
      <c r="R30" s="53">
        <f>[26]المستودعات!$P$9</f>
        <v>0</v>
      </c>
      <c r="S30" s="11">
        <f t="shared" si="11"/>
        <v>0</v>
      </c>
      <c r="T30" s="1">
        <f t="shared" si="12"/>
        <v>310</v>
      </c>
      <c r="U30" s="53">
        <f>[26]المستودعات!$I$34</f>
        <v>85</v>
      </c>
      <c r="V30" s="2">
        <f t="shared" si="13"/>
        <v>225</v>
      </c>
      <c r="W30" s="2">
        <f t="shared" si="14"/>
        <v>301</v>
      </c>
      <c r="X30" s="53">
        <f>[26]المستودعات!$F$34</f>
        <v>51</v>
      </c>
      <c r="Y30" s="2">
        <f t="shared" si="15"/>
        <v>250</v>
      </c>
      <c r="Z30" s="2">
        <f t="shared" si="16"/>
        <v>196</v>
      </c>
      <c r="AA30" s="53">
        <f>[26]المستودعات!$G$34</f>
        <v>17</v>
      </c>
      <c r="AB30" s="2">
        <f t="shared" si="17"/>
        <v>179</v>
      </c>
      <c r="AC30" s="2">
        <f t="shared" si="18"/>
        <v>149</v>
      </c>
      <c r="AD30" s="53">
        <f>[26]المستودعات!$H$34</f>
        <v>0</v>
      </c>
      <c r="AE30" s="2">
        <f t="shared" si="19"/>
        <v>149</v>
      </c>
    </row>
    <row r="31" spans="1:31" ht="15.75" thickBot="1" x14ac:dyDescent="0.3">
      <c r="A31" s="9">
        <v>43734</v>
      </c>
      <c r="B31" s="7">
        <f t="shared" si="0"/>
        <v>966</v>
      </c>
      <c r="C31" s="53">
        <f>[27]المستودعات!$E$22</f>
        <v>34</v>
      </c>
      <c r="D31" s="7">
        <f t="shared" si="1"/>
        <v>932</v>
      </c>
      <c r="E31" s="2">
        <f t="shared" si="2"/>
        <v>1839</v>
      </c>
      <c r="F31" s="53">
        <f>[27]المستودعات!$C$22</f>
        <v>510</v>
      </c>
      <c r="G31" s="2">
        <f t="shared" si="3"/>
        <v>1329</v>
      </c>
      <c r="H31" s="2">
        <f t="shared" si="4"/>
        <v>339</v>
      </c>
      <c r="I31" s="53">
        <f>[27]المستودعات!$D$22</f>
        <v>68</v>
      </c>
      <c r="J31" s="12">
        <f t="shared" si="5"/>
        <v>271</v>
      </c>
      <c r="K31" s="3">
        <f t="shared" si="6"/>
        <v>0</v>
      </c>
      <c r="L31" s="53">
        <f>[27]المستودعات!$Q$9</f>
        <v>0</v>
      </c>
      <c r="M31" s="2">
        <f t="shared" si="7"/>
        <v>0</v>
      </c>
      <c r="N31" s="2">
        <f t="shared" si="8"/>
        <v>0</v>
      </c>
      <c r="O31" s="53">
        <f>[27]المستودعات!$O$9</f>
        <v>0</v>
      </c>
      <c r="P31" s="2">
        <f t="shared" si="9"/>
        <v>0</v>
      </c>
      <c r="Q31" s="2">
        <f t="shared" si="10"/>
        <v>0</v>
      </c>
      <c r="R31" s="53">
        <f>[27]المستودعات!$P$9</f>
        <v>0</v>
      </c>
      <c r="S31" s="11">
        <f t="shared" si="11"/>
        <v>0</v>
      </c>
      <c r="T31" s="1">
        <f t="shared" si="12"/>
        <v>225</v>
      </c>
      <c r="U31" s="53">
        <f>[27]المستودعات!$I$34</f>
        <v>34</v>
      </c>
      <c r="V31" s="2">
        <f t="shared" si="13"/>
        <v>191</v>
      </c>
      <c r="W31" s="2">
        <f t="shared" si="14"/>
        <v>250</v>
      </c>
      <c r="X31" s="53">
        <f>[27]المستودعات!$F$34</f>
        <v>17</v>
      </c>
      <c r="Y31" s="2">
        <f t="shared" si="15"/>
        <v>233</v>
      </c>
      <c r="Z31" s="2">
        <f t="shared" si="16"/>
        <v>179</v>
      </c>
      <c r="AA31" s="53">
        <f>[27]المستودعات!$G$34</f>
        <v>0</v>
      </c>
      <c r="AB31" s="2">
        <f t="shared" si="17"/>
        <v>179</v>
      </c>
      <c r="AC31" s="2">
        <f t="shared" si="18"/>
        <v>149</v>
      </c>
      <c r="AD31" s="53">
        <f>[27]المستودعات!$H$34</f>
        <v>0</v>
      </c>
      <c r="AE31" s="2">
        <f t="shared" si="19"/>
        <v>149</v>
      </c>
    </row>
    <row r="32" spans="1:31" ht="15.75" thickBot="1" x14ac:dyDescent="0.3">
      <c r="A32" s="9">
        <v>43735</v>
      </c>
      <c r="B32" s="7">
        <f t="shared" si="0"/>
        <v>932</v>
      </c>
      <c r="C32" s="53">
        <f>[28]المستودعات!$E$22</f>
        <v>153</v>
      </c>
      <c r="D32" s="7">
        <f t="shared" si="1"/>
        <v>779</v>
      </c>
      <c r="E32" s="2">
        <f t="shared" si="2"/>
        <v>1329</v>
      </c>
      <c r="F32" s="53">
        <f>[28]المستودعات!$C$22</f>
        <v>425</v>
      </c>
      <c r="G32" s="2">
        <f t="shared" si="3"/>
        <v>904</v>
      </c>
      <c r="H32" s="2">
        <f t="shared" si="4"/>
        <v>271</v>
      </c>
      <c r="I32" s="53">
        <f>[28]المستودعات!$D$22</f>
        <v>34</v>
      </c>
      <c r="J32" s="12">
        <f t="shared" si="5"/>
        <v>237</v>
      </c>
      <c r="K32" s="3">
        <f t="shared" si="6"/>
        <v>0</v>
      </c>
      <c r="L32" s="53">
        <f>[28]المستودعات!$Q$9</f>
        <v>0</v>
      </c>
      <c r="M32" s="2">
        <f t="shared" si="7"/>
        <v>0</v>
      </c>
      <c r="N32" s="2">
        <f t="shared" si="8"/>
        <v>0</v>
      </c>
      <c r="O32" s="53">
        <f>[28]المستودعات!$O$9</f>
        <v>0</v>
      </c>
      <c r="P32" s="2">
        <f t="shared" si="9"/>
        <v>0</v>
      </c>
      <c r="Q32" s="2">
        <f t="shared" si="10"/>
        <v>0</v>
      </c>
      <c r="R32" s="53">
        <f>[28]المستودعات!$P$9</f>
        <v>0</v>
      </c>
      <c r="S32" s="11">
        <f t="shared" si="11"/>
        <v>0</v>
      </c>
      <c r="T32" s="1">
        <f t="shared" si="12"/>
        <v>191</v>
      </c>
      <c r="U32" s="53">
        <f>[28]المستودعات!$I$34</f>
        <v>68</v>
      </c>
      <c r="V32" s="2">
        <f t="shared" si="13"/>
        <v>123</v>
      </c>
      <c r="W32" s="2">
        <f t="shared" si="14"/>
        <v>233</v>
      </c>
      <c r="X32" s="53">
        <f>[28]المستودعات!$F$34</f>
        <v>17</v>
      </c>
      <c r="Y32" s="2">
        <f t="shared" si="15"/>
        <v>216</v>
      </c>
      <c r="Z32" s="2">
        <f t="shared" si="16"/>
        <v>179</v>
      </c>
      <c r="AA32" s="53">
        <f>[28]المستودعات!$G$34</f>
        <v>0</v>
      </c>
      <c r="AB32" s="2">
        <f t="shared" si="17"/>
        <v>179</v>
      </c>
      <c r="AC32" s="2">
        <f t="shared" si="18"/>
        <v>149</v>
      </c>
      <c r="AD32" s="53">
        <f>[28]المستودعات!$H$34</f>
        <v>17</v>
      </c>
      <c r="AE32" s="2">
        <f t="shared" si="19"/>
        <v>132</v>
      </c>
    </row>
    <row r="33" spans="1:31" ht="15.75" thickBot="1" x14ac:dyDescent="0.3">
      <c r="A33" s="9">
        <v>43736</v>
      </c>
      <c r="B33" s="7">
        <f t="shared" si="0"/>
        <v>779</v>
      </c>
      <c r="C33" s="53">
        <f>[29]المستودعات!$E$22</f>
        <v>187</v>
      </c>
      <c r="D33" s="7">
        <f t="shared" si="1"/>
        <v>592</v>
      </c>
      <c r="E33" s="2">
        <f t="shared" si="2"/>
        <v>904</v>
      </c>
      <c r="F33" s="53">
        <f>[29]المستودعات!$C$22</f>
        <v>153</v>
      </c>
      <c r="G33" s="2">
        <f t="shared" si="3"/>
        <v>751</v>
      </c>
      <c r="H33" s="2">
        <f t="shared" si="4"/>
        <v>237</v>
      </c>
      <c r="I33" s="53">
        <f>[29]المستودعات!$D$22</f>
        <v>17</v>
      </c>
      <c r="J33" s="12">
        <f t="shared" si="5"/>
        <v>220</v>
      </c>
      <c r="K33" s="3">
        <f t="shared" si="6"/>
        <v>0</v>
      </c>
      <c r="L33" s="53">
        <f>[29]المستودعات!$Q$9</f>
        <v>0</v>
      </c>
      <c r="M33" s="2">
        <f t="shared" si="7"/>
        <v>0</v>
      </c>
      <c r="N33" s="2">
        <f t="shared" si="8"/>
        <v>0</v>
      </c>
      <c r="O33" s="53">
        <f>[29]المستودعات!$O$9</f>
        <v>0</v>
      </c>
      <c r="P33" s="2">
        <f t="shared" si="9"/>
        <v>0</v>
      </c>
      <c r="Q33" s="2">
        <f t="shared" si="10"/>
        <v>0</v>
      </c>
      <c r="R33" s="53">
        <f>[29]المستودعات!$P$9</f>
        <v>0</v>
      </c>
      <c r="S33" s="11">
        <f t="shared" si="11"/>
        <v>0</v>
      </c>
      <c r="T33" s="1">
        <f t="shared" si="12"/>
        <v>123</v>
      </c>
      <c r="U33" s="53">
        <f>[29]المستودعات!$I$34</f>
        <v>17</v>
      </c>
      <c r="V33" s="2">
        <f t="shared" si="13"/>
        <v>106</v>
      </c>
      <c r="W33" s="2">
        <f t="shared" si="14"/>
        <v>216</v>
      </c>
      <c r="X33" s="53">
        <f>[29]المستودعات!$F$34</f>
        <v>17</v>
      </c>
      <c r="Y33" s="2">
        <f t="shared" si="15"/>
        <v>199</v>
      </c>
      <c r="Z33" s="2">
        <f t="shared" si="16"/>
        <v>179</v>
      </c>
      <c r="AA33" s="53">
        <f>[29]المستودعات!$G$34</f>
        <v>17</v>
      </c>
      <c r="AB33" s="2">
        <f t="shared" si="17"/>
        <v>162</v>
      </c>
      <c r="AC33" s="2">
        <f t="shared" si="18"/>
        <v>132</v>
      </c>
      <c r="AD33" s="53">
        <f>[29]المستودعات!$H$34</f>
        <v>0</v>
      </c>
      <c r="AE33" s="2">
        <f t="shared" si="19"/>
        <v>132</v>
      </c>
    </row>
    <row r="34" spans="1:31" ht="15.75" thickBot="1" x14ac:dyDescent="0.3">
      <c r="A34" s="9">
        <v>43737</v>
      </c>
      <c r="B34" s="7">
        <f t="shared" si="0"/>
        <v>592</v>
      </c>
      <c r="C34" s="53">
        <f>[30]المستودعات!$E$22</f>
        <v>51</v>
      </c>
      <c r="D34" s="7">
        <f t="shared" si="1"/>
        <v>541</v>
      </c>
      <c r="E34" s="2">
        <f t="shared" si="2"/>
        <v>751</v>
      </c>
      <c r="F34" s="53">
        <f>[30]المستودعات!$C$22</f>
        <v>51</v>
      </c>
      <c r="G34" s="2">
        <f t="shared" si="3"/>
        <v>700</v>
      </c>
      <c r="H34" s="2">
        <f t="shared" si="4"/>
        <v>220</v>
      </c>
      <c r="I34" s="53">
        <f>[30]المستودعات!$D$22</f>
        <v>0</v>
      </c>
      <c r="J34" s="12">
        <f t="shared" si="5"/>
        <v>220</v>
      </c>
      <c r="K34" s="3">
        <f t="shared" si="6"/>
        <v>0</v>
      </c>
      <c r="L34" s="53">
        <f>[30]المستودعات!$Q$9</f>
        <v>0</v>
      </c>
      <c r="M34" s="2">
        <f t="shared" si="7"/>
        <v>0</v>
      </c>
      <c r="N34" s="2">
        <f t="shared" si="8"/>
        <v>0</v>
      </c>
      <c r="O34" s="53">
        <f>[30]المستودعات!$O$9</f>
        <v>0</v>
      </c>
      <c r="P34" s="2">
        <f t="shared" si="9"/>
        <v>0</v>
      </c>
      <c r="Q34" s="2">
        <f t="shared" si="10"/>
        <v>0</v>
      </c>
      <c r="R34" s="53">
        <f>[30]المستودعات!$P$9</f>
        <v>0</v>
      </c>
      <c r="S34" s="11">
        <f t="shared" si="11"/>
        <v>0</v>
      </c>
      <c r="T34" s="1">
        <f t="shared" si="12"/>
        <v>106</v>
      </c>
      <c r="U34" s="53">
        <f>[30]المستودعات!$I$34</f>
        <v>34</v>
      </c>
      <c r="V34" s="2">
        <f t="shared" si="13"/>
        <v>72</v>
      </c>
      <c r="W34" s="2">
        <f t="shared" si="14"/>
        <v>199</v>
      </c>
      <c r="X34" s="53">
        <f>[30]المستودعات!$F$34</f>
        <v>0</v>
      </c>
      <c r="Y34" s="2">
        <f t="shared" si="15"/>
        <v>199</v>
      </c>
      <c r="Z34" s="2">
        <f t="shared" si="16"/>
        <v>162</v>
      </c>
      <c r="AA34" s="53">
        <f>[30]المستودعات!$G$34</f>
        <v>0</v>
      </c>
      <c r="AB34" s="2">
        <f t="shared" si="17"/>
        <v>162</v>
      </c>
      <c r="AC34" s="2">
        <f t="shared" si="18"/>
        <v>132</v>
      </c>
      <c r="AD34" s="53">
        <f>[30]المستودعات!$H$34</f>
        <v>17</v>
      </c>
      <c r="AE34" s="2">
        <f t="shared" si="19"/>
        <v>115</v>
      </c>
    </row>
    <row r="35" spans="1:31" ht="15.75" thickBot="1" x14ac:dyDescent="0.3">
      <c r="A35" s="9">
        <v>43738</v>
      </c>
      <c r="B35" s="7">
        <f t="shared" si="0"/>
        <v>541</v>
      </c>
      <c r="C35" s="53">
        <f>[31]المستودعات!$E$22</f>
        <v>0</v>
      </c>
      <c r="D35" s="7">
        <f t="shared" si="1"/>
        <v>541</v>
      </c>
      <c r="E35" s="2">
        <f t="shared" si="2"/>
        <v>700</v>
      </c>
      <c r="F35" s="53">
        <f>[31]المستودعات!$C$22</f>
        <v>0</v>
      </c>
      <c r="G35" s="2">
        <f t="shared" si="3"/>
        <v>700</v>
      </c>
      <c r="H35" s="2">
        <f t="shared" si="4"/>
        <v>220</v>
      </c>
      <c r="I35" s="53">
        <f>[31]المستودعات!$D$22</f>
        <v>0</v>
      </c>
      <c r="J35" s="12">
        <f t="shared" si="5"/>
        <v>220</v>
      </c>
      <c r="K35" s="3">
        <f t="shared" si="6"/>
        <v>0</v>
      </c>
      <c r="L35" s="53">
        <f>[31]المستودعات!$Q$9</f>
        <v>0</v>
      </c>
      <c r="M35" s="2">
        <f t="shared" si="7"/>
        <v>0</v>
      </c>
      <c r="N35" s="2">
        <f t="shared" si="8"/>
        <v>0</v>
      </c>
      <c r="O35" s="53">
        <f>[31]المستودعات!$O$9</f>
        <v>0</v>
      </c>
      <c r="P35" s="2">
        <f t="shared" si="9"/>
        <v>0</v>
      </c>
      <c r="Q35" s="2">
        <f t="shared" si="10"/>
        <v>0</v>
      </c>
      <c r="R35" s="53">
        <f>[31]المستودعات!$P$9</f>
        <v>0</v>
      </c>
      <c r="S35" s="11">
        <f t="shared" si="11"/>
        <v>0</v>
      </c>
      <c r="T35" s="1">
        <f t="shared" si="12"/>
        <v>72</v>
      </c>
      <c r="U35" s="53">
        <f>[31]المستودعات!$I$34</f>
        <v>0</v>
      </c>
      <c r="V35" s="2">
        <f t="shared" si="13"/>
        <v>72</v>
      </c>
      <c r="W35" s="2">
        <f t="shared" si="14"/>
        <v>199</v>
      </c>
      <c r="X35" s="53">
        <f>[31]المستودعات!$F$34</f>
        <v>0</v>
      </c>
      <c r="Y35" s="2">
        <f t="shared" si="15"/>
        <v>199</v>
      </c>
      <c r="Z35" s="2">
        <f t="shared" si="16"/>
        <v>162</v>
      </c>
      <c r="AA35" s="53">
        <f>[31]المستودعات!$G$34</f>
        <v>0</v>
      </c>
      <c r="AB35" s="2">
        <f t="shared" si="17"/>
        <v>162</v>
      </c>
      <c r="AC35" s="2">
        <f t="shared" si="18"/>
        <v>115</v>
      </c>
      <c r="AD35" s="53">
        <f>[31]المستودعات!$H$34</f>
        <v>0</v>
      </c>
      <c r="AE35" s="2">
        <f t="shared" si="19"/>
        <v>115</v>
      </c>
    </row>
    <row r="36" spans="1:31" ht="15.75" thickBot="1" x14ac:dyDescent="0.3">
      <c r="A36" s="9"/>
      <c r="B36" s="7">
        <f t="shared" si="0"/>
        <v>541</v>
      </c>
      <c r="C36" s="53">
        <f>[32]المستودعات!$E$22</f>
        <v>0</v>
      </c>
      <c r="D36" s="7">
        <f t="shared" si="1"/>
        <v>541</v>
      </c>
      <c r="E36" s="2">
        <f t="shared" si="2"/>
        <v>700</v>
      </c>
      <c r="F36" s="53">
        <f>[32]المستودعات!$C$22</f>
        <v>0</v>
      </c>
      <c r="G36" s="2">
        <f t="shared" si="3"/>
        <v>700</v>
      </c>
      <c r="H36" s="2">
        <f t="shared" si="4"/>
        <v>220</v>
      </c>
      <c r="I36" s="53">
        <f>[32]المستودعات!$D$22</f>
        <v>0</v>
      </c>
      <c r="J36" s="12">
        <f t="shared" si="5"/>
        <v>220</v>
      </c>
      <c r="K36" s="3">
        <f t="shared" si="6"/>
        <v>0</v>
      </c>
      <c r="L36" s="53">
        <f>[32]المستودعات!$Q$9</f>
        <v>0</v>
      </c>
      <c r="M36" s="2">
        <f t="shared" si="7"/>
        <v>0</v>
      </c>
      <c r="N36" s="2">
        <f t="shared" si="8"/>
        <v>0</v>
      </c>
      <c r="O36" s="53">
        <f>[32]المستودعات!$O$9</f>
        <v>0</v>
      </c>
      <c r="P36" s="2">
        <f t="shared" si="9"/>
        <v>0</v>
      </c>
      <c r="Q36" s="2">
        <f t="shared" si="10"/>
        <v>0</v>
      </c>
      <c r="R36" s="53">
        <f>[32]المستودعات!$P$9</f>
        <v>0</v>
      </c>
      <c r="S36" s="11">
        <f t="shared" si="11"/>
        <v>0</v>
      </c>
      <c r="T36" s="1">
        <f t="shared" si="12"/>
        <v>72</v>
      </c>
      <c r="U36" s="53">
        <f>[32]المستودعات!$I$34</f>
        <v>0</v>
      </c>
      <c r="V36" s="2">
        <f t="shared" si="13"/>
        <v>72</v>
      </c>
      <c r="W36" s="2">
        <f t="shared" si="14"/>
        <v>199</v>
      </c>
      <c r="X36" s="53">
        <f>[32]المستودعات!$F$34</f>
        <v>0</v>
      </c>
      <c r="Y36" s="2">
        <f t="shared" si="15"/>
        <v>199</v>
      </c>
      <c r="Z36" s="2">
        <f t="shared" si="16"/>
        <v>162</v>
      </c>
      <c r="AA36" s="53">
        <f>[32]المستودعات!$G$34</f>
        <v>0</v>
      </c>
      <c r="AB36" s="2">
        <f t="shared" si="17"/>
        <v>162</v>
      </c>
      <c r="AC36" s="2">
        <f t="shared" si="18"/>
        <v>115</v>
      </c>
      <c r="AD36" s="53">
        <f>[32]المستودعات!$H$34</f>
        <v>0</v>
      </c>
      <c r="AE36" s="2">
        <f t="shared" si="19"/>
        <v>115</v>
      </c>
    </row>
    <row r="37" spans="1:31" ht="15.75" thickBot="1" x14ac:dyDescent="0.3">
      <c r="A37" s="134" t="s">
        <v>37</v>
      </c>
      <c r="B37" s="217">
        <f>B6-D36</f>
        <v>2159</v>
      </c>
      <c r="C37" s="218"/>
      <c r="D37" s="219"/>
      <c r="E37" s="217">
        <f t="shared" ref="E37" si="20">E6-G36</f>
        <v>10200</v>
      </c>
      <c r="F37" s="218"/>
      <c r="G37" s="219"/>
      <c r="H37" s="217">
        <f t="shared" ref="H37" si="21">H6-J36</f>
        <v>2380</v>
      </c>
      <c r="I37" s="218"/>
      <c r="J37" s="219"/>
      <c r="K37" s="217">
        <f t="shared" ref="K37" si="22">K6-M36</f>
        <v>0</v>
      </c>
      <c r="L37" s="218"/>
      <c r="M37" s="219"/>
      <c r="N37" s="217">
        <f t="shared" ref="N37" si="23">N6-P36</f>
        <v>0</v>
      </c>
      <c r="O37" s="218"/>
      <c r="P37" s="219"/>
      <c r="Q37" s="217">
        <f t="shared" ref="Q37" si="24">Q6-S36</f>
        <v>0</v>
      </c>
      <c r="R37" s="218"/>
      <c r="S37" s="219"/>
      <c r="T37" s="217">
        <f>T6-V36</f>
        <v>1428</v>
      </c>
      <c r="U37" s="218"/>
      <c r="V37" s="219"/>
      <c r="W37" s="217">
        <f t="shared" ref="W37" si="25">W6-Y36</f>
        <v>901</v>
      </c>
      <c r="X37" s="218"/>
      <c r="Y37" s="219"/>
      <c r="Z37" s="217">
        <f t="shared" ref="Z37" si="26">Z6-AB36</f>
        <v>238</v>
      </c>
      <c r="AA37" s="218"/>
      <c r="AB37" s="219"/>
      <c r="AC37" s="217">
        <f t="shared" ref="AC37" si="27">AC6-AE36</f>
        <v>85</v>
      </c>
      <c r="AD37" s="218"/>
      <c r="AE37" s="219"/>
    </row>
    <row r="38" spans="1:31" x14ac:dyDescent="0.25">
      <c r="A38" s="10"/>
    </row>
    <row r="39" spans="1:31" x14ac:dyDescent="0.25">
      <c r="A39" s="10"/>
    </row>
    <row r="40" spans="1:31" x14ac:dyDescent="0.25">
      <c r="A40" s="10"/>
      <c r="F40" s="132"/>
    </row>
    <row r="41" spans="1:31" x14ac:dyDescent="0.25">
      <c r="A41" s="10"/>
    </row>
    <row r="42" spans="1:31" x14ac:dyDescent="0.25">
      <c r="A42" s="10"/>
    </row>
    <row r="43" spans="1:31" x14ac:dyDescent="0.25">
      <c r="A43" s="10"/>
    </row>
    <row r="44" spans="1:31" x14ac:dyDescent="0.25">
      <c r="A44" s="10"/>
    </row>
    <row r="45" spans="1:31" x14ac:dyDescent="0.25">
      <c r="A45" s="10"/>
    </row>
    <row r="46" spans="1:31" x14ac:dyDescent="0.25">
      <c r="A46" s="10"/>
    </row>
    <row r="47" spans="1:31" x14ac:dyDescent="0.25">
      <c r="A47" s="10"/>
    </row>
    <row r="48" spans="1:31" x14ac:dyDescent="0.25">
      <c r="A48" s="10"/>
    </row>
    <row r="49" spans="1:1" x14ac:dyDescent="0.25">
      <c r="A49" s="10"/>
    </row>
    <row r="50" spans="1:1" x14ac:dyDescent="0.25">
      <c r="A50" s="10"/>
    </row>
    <row r="51" spans="1:1" x14ac:dyDescent="0.25">
      <c r="A51" s="10"/>
    </row>
    <row r="52" spans="1:1" x14ac:dyDescent="0.25">
      <c r="A52" s="10"/>
    </row>
    <row r="53" spans="1:1" x14ac:dyDescent="0.25">
      <c r="A53" s="10"/>
    </row>
    <row r="54" spans="1:1" x14ac:dyDescent="0.25">
      <c r="A54" s="10"/>
    </row>
    <row r="55" spans="1:1" x14ac:dyDescent="0.25">
      <c r="A55" s="10"/>
    </row>
    <row r="56" spans="1:1" x14ac:dyDescent="0.25">
      <c r="A56" s="10"/>
    </row>
    <row r="57" spans="1:1" x14ac:dyDescent="0.25">
      <c r="A57" s="10"/>
    </row>
    <row r="58" spans="1:1" x14ac:dyDescent="0.25">
      <c r="A58" s="10"/>
    </row>
    <row r="59" spans="1:1" x14ac:dyDescent="0.25">
      <c r="A59" s="10"/>
    </row>
    <row r="60" spans="1:1" x14ac:dyDescent="0.25">
      <c r="A60" s="10"/>
    </row>
    <row r="61" spans="1:1" x14ac:dyDescent="0.25">
      <c r="A61" s="10"/>
    </row>
    <row r="62" spans="1:1" x14ac:dyDescent="0.25">
      <c r="A62" s="10"/>
    </row>
    <row r="63" spans="1:1" x14ac:dyDescent="0.25">
      <c r="A63" s="10"/>
    </row>
  </sheetData>
  <mergeCells count="24">
    <mergeCell ref="Q37:S37"/>
    <mergeCell ref="T37:V37"/>
    <mergeCell ref="A3:A5"/>
    <mergeCell ref="B3:J3"/>
    <mergeCell ref="K3:S3"/>
    <mergeCell ref="B4:D4"/>
    <mergeCell ref="E4:G4"/>
    <mergeCell ref="H4:J4"/>
    <mergeCell ref="K4:M4"/>
    <mergeCell ref="N4:P4"/>
    <mergeCell ref="Q4:S4"/>
    <mergeCell ref="B37:D37"/>
    <mergeCell ref="E37:G37"/>
    <mergeCell ref="H37:J37"/>
    <mergeCell ref="K37:M37"/>
    <mergeCell ref="N37:P37"/>
    <mergeCell ref="W37:Y37"/>
    <mergeCell ref="Z37:AB37"/>
    <mergeCell ref="AC4:AE4"/>
    <mergeCell ref="AC37:AE37"/>
    <mergeCell ref="T3:AE3"/>
    <mergeCell ref="T4:V4"/>
    <mergeCell ref="W4:Y4"/>
    <mergeCell ref="Z4:AB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1"/>
  <sheetViews>
    <sheetView rightToLeft="1" zoomScale="130" zoomScaleNormal="130" workbookViewId="0">
      <selection activeCell="C11" sqref="C11"/>
    </sheetView>
  </sheetViews>
  <sheetFormatPr defaultRowHeight="15" x14ac:dyDescent="0.25"/>
  <cols>
    <col min="7" max="7" width="16.42578125" bestFit="1" customWidth="1"/>
  </cols>
  <sheetData>
    <row r="1" spans="1:11" ht="19.5" thickBot="1" x14ac:dyDescent="0.3">
      <c r="A1" s="15" t="s">
        <v>17</v>
      </c>
      <c r="B1" s="15" t="s">
        <v>18</v>
      </c>
      <c r="C1" s="15" t="s">
        <v>13</v>
      </c>
      <c r="D1" s="15" t="s">
        <v>15</v>
      </c>
      <c r="E1" s="15" t="s">
        <v>39</v>
      </c>
      <c r="G1" s="15" t="s">
        <v>18</v>
      </c>
      <c r="H1" s="106">
        <v>80</v>
      </c>
      <c r="I1" s="106">
        <v>92</v>
      </c>
      <c r="J1" s="106">
        <v>95</v>
      </c>
      <c r="K1" s="106" t="s">
        <v>0</v>
      </c>
    </row>
    <row r="2" spans="1:11" ht="19.5" thickBot="1" x14ac:dyDescent="0.3">
      <c r="A2" s="28" t="s">
        <v>5</v>
      </c>
      <c r="B2" s="44" t="s">
        <v>0</v>
      </c>
      <c r="C2" s="17">
        <f>موبيل!B6</f>
        <v>2700</v>
      </c>
      <c r="D2" s="17">
        <f>موبيل!D36</f>
        <v>541</v>
      </c>
      <c r="E2" s="101">
        <f>C2-D2</f>
        <v>2159</v>
      </c>
      <c r="G2" s="15" t="s">
        <v>37</v>
      </c>
      <c r="H2" s="7">
        <f>E11</f>
        <v>85</v>
      </c>
      <c r="I2" s="2">
        <f>E3+E6+E9</f>
        <v>11101</v>
      </c>
      <c r="J2" s="2">
        <f>E4+E7+E10</f>
        <v>2618</v>
      </c>
      <c r="K2" s="7">
        <f>E2+E5+E8</f>
        <v>3587</v>
      </c>
    </row>
    <row r="3" spans="1:11" ht="19.5" thickBot="1" x14ac:dyDescent="0.3">
      <c r="A3" s="28" t="s">
        <v>5</v>
      </c>
      <c r="B3" s="44" t="s">
        <v>4</v>
      </c>
      <c r="C3" s="17">
        <f>موبيل!E6</f>
        <v>10900</v>
      </c>
      <c r="D3" s="17">
        <f>موبيل!G36</f>
        <v>700</v>
      </c>
      <c r="E3" s="101">
        <f t="shared" ref="E3:E11" si="0">C3-D3</f>
        <v>10200</v>
      </c>
      <c r="F3" s="81"/>
      <c r="H3" s="69"/>
      <c r="I3" s="69"/>
    </row>
    <row r="4" spans="1:11" ht="19.5" thickBot="1" x14ac:dyDescent="0.3">
      <c r="A4" s="28" t="s">
        <v>5</v>
      </c>
      <c r="B4" s="45" t="s">
        <v>3</v>
      </c>
      <c r="C4" s="19">
        <f>موبيل!H6</f>
        <v>2600</v>
      </c>
      <c r="D4" s="19">
        <f>موبيل!J36</f>
        <v>220</v>
      </c>
      <c r="E4" s="102">
        <f t="shared" si="0"/>
        <v>2380</v>
      </c>
      <c r="F4" s="81"/>
      <c r="H4" s="130"/>
      <c r="I4" s="130"/>
      <c r="J4" s="130"/>
    </row>
    <row r="5" spans="1:11" ht="20.25" thickTop="1" thickBot="1" x14ac:dyDescent="0.3">
      <c r="A5" s="29" t="s">
        <v>7</v>
      </c>
      <c r="B5" s="46" t="s">
        <v>0</v>
      </c>
      <c r="C5" s="22">
        <f>موبيل!K6</f>
        <v>0</v>
      </c>
      <c r="D5" s="22">
        <f>موبيل!M36</f>
        <v>0</v>
      </c>
      <c r="E5" s="104">
        <f t="shared" si="0"/>
        <v>0</v>
      </c>
      <c r="G5" t="s">
        <v>44</v>
      </c>
      <c r="H5" s="69"/>
      <c r="I5" s="69"/>
    </row>
    <row r="6" spans="1:11" ht="20.25" thickTop="1" thickBot="1" x14ac:dyDescent="0.3">
      <c r="A6" s="29" t="s">
        <v>7</v>
      </c>
      <c r="B6" s="47" t="s">
        <v>4</v>
      </c>
      <c r="C6" s="17">
        <f>موبيل!N6</f>
        <v>0</v>
      </c>
      <c r="D6" s="17">
        <f>موبيل!P36</f>
        <v>0</v>
      </c>
      <c r="E6" s="101">
        <f t="shared" si="0"/>
        <v>0</v>
      </c>
      <c r="H6" s="69"/>
      <c r="I6" s="69"/>
    </row>
    <row r="7" spans="1:11" ht="20.25" thickTop="1" thickBot="1" x14ac:dyDescent="0.3">
      <c r="A7" s="29" t="s">
        <v>7</v>
      </c>
      <c r="B7" s="42" t="s">
        <v>3</v>
      </c>
      <c r="C7" s="19">
        <f>موبيل!Q6</f>
        <v>0</v>
      </c>
      <c r="D7" s="19">
        <f>موبيل!S36</f>
        <v>0</v>
      </c>
      <c r="E7" s="102">
        <f t="shared" si="0"/>
        <v>0</v>
      </c>
      <c r="H7" s="69"/>
      <c r="I7" s="69"/>
    </row>
    <row r="8" spans="1:11" ht="20.25" thickTop="1" thickBot="1" x14ac:dyDescent="0.3">
      <c r="A8" s="30" t="s">
        <v>16</v>
      </c>
      <c r="B8" s="26" t="s">
        <v>0</v>
      </c>
      <c r="C8" s="24">
        <f>موبيل!T6</f>
        <v>1500</v>
      </c>
      <c r="D8" s="24">
        <f>موبيل!V36</f>
        <v>72</v>
      </c>
      <c r="E8" s="105">
        <f t="shared" si="0"/>
        <v>1428</v>
      </c>
      <c r="H8" s="69"/>
      <c r="I8" s="69"/>
    </row>
    <row r="9" spans="1:11" ht="19.5" thickBot="1" x14ac:dyDescent="0.3">
      <c r="A9" s="30" t="s">
        <v>16</v>
      </c>
      <c r="B9" s="48" t="s">
        <v>4</v>
      </c>
      <c r="C9" s="24">
        <f>موبيل!W6</f>
        <v>1100</v>
      </c>
      <c r="D9" s="24">
        <f>موبيل!Y36</f>
        <v>199</v>
      </c>
      <c r="E9" s="105">
        <f t="shared" si="0"/>
        <v>901</v>
      </c>
    </row>
    <row r="10" spans="1:11" ht="19.5" thickBot="1" x14ac:dyDescent="0.3">
      <c r="A10" s="189" t="s">
        <v>16</v>
      </c>
      <c r="B10" s="190" t="s">
        <v>3</v>
      </c>
      <c r="C10" s="57">
        <f>موبيل!Z6</f>
        <v>400</v>
      </c>
      <c r="D10" s="57">
        <f>موبيل!AB36</f>
        <v>162</v>
      </c>
      <c r="E10" s="191">
        <f t="shared" si="0"/>
        <v>238</v>
      </c>
    </row>
    <row r="11" spans="1:11" ht="18.75" x14ac:dyDescent="0.25">
      <c r="A11" s="192" t="s">
        <v>16</v>
      </c>
      <c r="B11" s="193" t="s">
        <v>2</v>
      </c>
      <c r="C11" s="194">
        <f>موبيل!AC6</f>
        <v>200</v>
      </c>
      <c r="D11" s="194">
        <f>موبيل!AE36</f>
        <v>115</v>
      </c>
      <c r="E11" s="191">
        <f t="shared" si="0"/>
        <v>85</v>
      </c>
    </row>
  </sheetData>
  <customSheetViews>
    <customSheetView guid="{D0ADDAEC-F94A-4D91-A87E-28950BD05354}" scale="160">
      <selection activeCell="C2" sqref="C2"/>
      <pageMargins left="0.7" right="0.7" top="0.75" bottom="0.75" header="0.3" footer="0.3"/>
    </customSheetView>
    <customSheetView guid="{7938EFD2-C39F-47F1-81C9-410DAE165DAF}" scale="160">
      <selection activeCell="A3" sqref="A3"/>
      <pageMargins left="0.7" right="0.7" top="0.75" bottom="0.75" header="0.3" footer="0.3"/>
    </customSheetView>
  </customSheetViews>
  <conditionalFormatting sqref="D2:D11">
    <cfRule type="cellIs" dxfId="16" priority="2" operator="lessThan">
      <formula>0</formula>
    </cfRule>
  </conditionalFormatting>
  <conditionalFormatting sqref="E2:E11">
    <cfRule type="cellIs" dxfId="15" priority="1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3"/>
  <sheetViews>
    <sheetView rightToLeft="1" zoomScale="70" zoomScaleNormal="7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6" sqref="U6:U36"/>
    </sheetView>
  </sheetViews>
  <sheetFormatPr defaultColWidth="9" defaultRowHeight="15" x14ac:dyDescent="0.25"/>
  <cols>
    <col min="1" max="1" width="12.42578125" style="8" customWidth="1"/>
    <col min="2" max="22" width="8.140625" style="8" customWidth="1"/>
    <col min="23" max="16384" width="9" style="8"/>
  </cols>
  <sheetData>
    <row r="2" spans="1:25" ht="15.75" thickBot="1" x14ac:dyDescent="0.3">
      <c r="U2" s="8" t="s">
        <v>10</v>
      </c>
    </row>
    <row r="3" spans="1:25" ht="15.75" thickBot="1" x14ac:dyDescent="0.3">
      <c r="A3" s="211" t="s">
        <v>11</v>
      </c>
      <c r="B3" s="214" t="s">
        <v>7</v>
      </c>
      <c r="C3" s="214"/>
      <c r="D3" s="214"/>
      <c r="E3" s="214"/>
      <c r="F3" s="214"/>
      <c r="G3" s="214"/>
      <c r="H3" s="214"/>
      <c r="I3" s="214"/>
      <c r="J3" s="214"/>
      <c r="K3" s="214" t="s">
        <v>8</v>
      </c>
      <c r="L3" s="214"/>
      <c r="M3" s="214"/>
      <c r="N3" s="214"/>
      <c r="O3" s="214"/>
      <c r="P3" s="225"/>
      <c r="Q3" s="210" t="s">
        <v>12</v>
      </c>
      <c r="R3" s="214"/>
      <c r="S3" s="214"/>
      <c r="T3" s="214"/>
      <c r="U3" s="214"/>
      <c r="V3" s="214"/>
      <c r="W3" s="96"/>
      <c r="X3" s="98"/>
      <c r="Y3" s="98"/>
    </row>
    <row r="4" spans="1:25" ht="15.75" thickBot="1" x14ac:dyDescent="0.3">
      <c r="A4" s="212"/>
      <c r="B4" s="203" t="s">
        <v>0</v>
      </c>
      <c r="C4" s="203"/>
      <c r="D4" s="203"/>
      <c r="E4" s="208" t="s">
        <v>4</v>
      </c>
      <c r="F4" s="208"/>
      <c r="G4" s="223"/>
      <c r="H4" s="216" t="s">
        <v>3</v>
      </c>
      <c r="I4" s="216"/>
      <c r="J4" s="216"/>
      <c r="K4" s="222" t="s">
        <v>0</v>
      </c>
      <c r="L4" s="203"/>
      <c r="M4" s="203"/>
      <c r="N4" s="208" t="s">
        <v>4</v>
      </c>
      <c r="O4" s="208"/>
      <c r="P4" s="223"/>
      <c r="Q4" s="222" t="s">
        <v>0</v>
      </c>
      <c r="R4" s="203"/>
      <c r="S4" s="203"/>
      <c r="T4" s="208" t="s">
        <v>4</v>
      </c>
      <c r="U4" s="208"/>
      <c r="V4" s="223"/>
      <c r="W4" s="96"/>
      <c r="X4" s="98"/>
      <c r="Y4" s="98"/>
    </row>
    <row r="5" spans="1:25" ht="15.75" thickBot="1" x14ac:dyDescent="0.3">
      <c r="A5" s="213"/>
      <c r="B5" s="78" t="s">
        <v>13</v>
      </c>
      <c r="C5" s="78" t="s">
        <v>14</v>
      </c>
      <c r="D5" s="78" t="s">
        <v>15</v>
      </c>
      <c r="E5" s="93" t="s">
        <v>13</v>
      </c>
      <c r="F5" s="93" t="s">
        <v>14</v>
      </c>
      <c r="G5" s="95" t="s">
        <v>15</v>
      </c>
      <c r="H5" s="97" t="s">
        <v>13</v>
      </c>
      <c r="I5" s="97" t="s">
        <v>14</v>
      </c>
      <c r="J5" s="97" t="s">
        <v>15</v>
      </c>
      <c r="K5" s="80" t="s">
        <v>13</v>
      </c>
      <c r="L5" s="78" t="s">
        <v>14</v>
      </c>
      <c r="M5" s="78" t="s">
        <v>15</v>
      </c>
      <c r="N5" s="93" t="s">
        <v>13</v>
      </c>
      <c r="O5" s="93" t="s">
        <v>14</v>
      </c>
      <c r="P5" s="95" t="s">
        <v>15</v>
      </c>
      <c r="Q5" s="80" t="s">
        <v>13</v>
      </c>
      <c r="R5" s="78" t="s">
        <v>14</v>
      </c>
      <c r="S5" s="78" t="s">
        <v>15</v>
      </c>
      <c r="T5" s="93" t="s">
        <v>13</v>
      </c>
      <c r="U5" s="93" t="s">
        <v>14</v>
      </c>
      <c r="V5" s="95" t="s">
        <v>15</v>
      </c>
      <c r="W5" s="96"/>
      <c r="X5" s="98"/>
      <c r="Y5" s="98"/>
    </row>
    <row r="6" spans="1:25" ht="15.75" thickBot="1" x14ac:dyDescent="0.3">
      <c r="A6" s="9">
        <v>43556</v>
      </c>
      <c r="B6" s="7">
        <f>'كوتة الاكسيل'!B11</f>
        <v>0</v>
      </c>
      <c r="C6" s="6">
        <f>[2]المستودعات!$P$9</f>
        <v>0</v>
      </c>
      <c r="D6" s="7">
        <f>B6-C6</f>
        <v>0</v>
      </c>
      <c r="E6" s="2">
        <f>'كوتة الاكسيل'!N11</f>
        <v>0</v>
      </c>
      <c r="F6" s="53" t="str">
        <f>[2]المستودعات!$N$9</f>
        <v>إجمالي</v>
      </c>
      <c r="G6" s="2" t="e">
        <f>E6-F6</f>
        <v>#VALUE!</v>
      </c>
      <c r="H6" s="2">
        <f>'كوتة الاكسيل'!J11</f>
        <v>0</v>
      </c>
      <c r="I6" s="53">
        <f>[2]المستودعات!$O$9</f>
        <v>0</v>
      </c>
      <c r="J6" s="11">
        <f>H6-I6</f>
        <v>0</v>
      </c>
      <c r="K6" s="1">
        <f>'كوتة الاكسيل'!B12</f>
        <v>0</v>
      </c>
      <c r="L6" s="53">
        <f>[2]المستودعات!$H$26</f>
        <v>0</v>
      </c>
      <c r="M6" s="2">
        <f>K6-L6</f>
        <v>0</v>
      </c>
      <c r="N6" s="2">
        <f>'كوتة الاكسيل'!N12</f>
        <v>0</v>
      </c>
      <c r="O6" s="53">
        <f>[2]المستودعات!$G$26</f>
        <v>0</v>
      </c>
      <c r="P6" s="11">
        <f>N6-O6</f>
        <v>0</v>
      </c>
      <c r="Q6" s="1">
        <f>'كوتة الاكسيل'!B13</f>
        <v>0</v>
      </c>
      <c r="R6" s="53"/>
      <c r="S6" s="2">
        <f>Q6-R6</f>
        <v>0</v>
      </c>
      <c r="T6" s="2">
        <f>'كوتة الاكسيل'!N13</f>
        <v>0</v>
      </c>
      <c r="U6" s="53"/>
      <c r="V6" s="2">
        <f>T6-U6</f>
        <v>0</v>
      </c>
      <c r="W6" s="96"/>
      <c r="X6" s="98"/>
      <c r="Y6" s="98"/>
    </row>
    <row r="7" spans="1:25" ht="15.75" thickBot="1" x14ac:dyDescent="0.3">
      <c r="A7" s="9">
        <v>43557</v>
      </c>
      <c r="B7" s="7">
        <f t="shared" ref="B7:B36" si="0">D6</f>
        <v>0</v>
      </c>
      <c r="C7" s="6">
        <f>[3]المستودعات!$P$9</f>
        <v>0</v>
      </c>
      <c r="D7" s="7">
        <f t="shared" ref="D7:D36" si="1">B7-C7</f>
        <v>0</v>
      </c>
      <c r="E7" s="2" t="e">
        <f t="shared" ref="E7:E35" si="2">G6</f>
        <v>#VALUE!</v>
      </c>
      <c r="F7" s="53" t="str">
        <f>[3]المستودعات!$N$9</f>
        <v>إجمالي</v>
      </c>
      <c r="G7" s="2" t="e">
        <f t="shared" ref="G7:G36" si="3">E7-F7</f>
        <v>#VALUE!</v>
      </c>
      <c r="H7" s="2">
        <f t="shared" ref="H7:H35" si="4">J6</f>
        <v>0</v>
      </c>
      <c r="I7" s="53">
        <f>[3]المستودعات!$O$9</f>
        <v>0</v>
      </c>
      <c r="J7" s="11">
        <f t="shared" ref="J7:J36" si="5">H7-I7</f>
        <v>0</v>
      </c>
      <c r="K7" s="1">
        <f t="shared" ref="K7:K35" si="6">M6</f>
        <v>0</v>
      </c>
      <c r="L7" s="53">
        <f>[3]المستودعات!$H$23</f>
        <v>0</v>
      </c>
      <c r="M7" s="2">
        <f t="shared" ref="M7:M36" si="7">K7-L7</f>
        <v>0</v>
      </c>
      <c r="N7" s="2">
        <f t="shared" ref="N7:N35" si="8">P6</f>
        <v>0</v>
      </c>
      <c r="O7" s="53">
        <f>[3]المستودعات!$G$23</f>
        <v>0</v>
      </c>
      <c r="P7" s="11">
        <f t="shared" ref="P7:P36" si="9">N7-O7</f>
        <v>0</v>
      </c>
      <c r="Q7" s="1">
        <f t="shared" ref="Q7:Q35" si="10">S6</f>
        <v>0</v>
      </c>
      <c r="R7" s="53"/>
      <c r="S7" s="2">
        <f t="shared" ref="S7:S36" si="11">Q7-R7</f>
        <v>0</v>
      </c>
      <c r="T7" s="2">
        <f t="shared" ref="T7:T35" si="12">V6</f>
        <v>0</v>
      </c>
      <c r="U7" s="53"/>
      <c r="V7" s="2">
        <f t="shared" ref="V7:V36" si="13">T7-U7</f>
        <v>0</v>
      </c>
      <c r="W7" s="96"/>
      <c r="X7" s="98"/>
      <c r="Y7" s="98"/>
    </row>
    <row r="8" spans="1:25" ht="15.75" thickBot="1" x14ac:dyDescent="0.3">
      <c r="A8" s="9">
        <v>43558</v>
      </c>
      <c r="B8" s="7">
        <f t="shared" si="0"/>
        <v>0</v>
      </c>
      <c r="C8" s="6">
        <f>[4]المستودعات!$P$9</f>
        <v>0</v>
      </c>
      <c r="D8" s="7">
        <f t="shared" si="1"/>
        <v>0</v>
      </c>
      <c r="E8" s="2" t="e">
        <f t="shared" si="2"/>
        <v>#VALUE!</v>
      </c>
      <c r="F8" s="53" t="str">
        <f>[4]المستودعات!$N$9</f>
        <v>إجمالي</v>
      </c>
      <c r="G8" s="2" t="e">
        <f t="shared" si="3"/>
        <v>#VALUE!</v>
      </c>
      <c r="H8" s="2">
        <f t="shared" si="4"/>
        <v>0</v>
      </c>
      <c r="I8" s="53">
        <f>[4]المستودعات!$O$9</f>
        <v>0</v>
      </c>
      <c r="J8" s="11">
        <f t="shared" si="5"/>
        <v>0</v>
      </c>
      <c r="K8" s="1">
        <f t="shared" si="6"/>
        <v>0</v>
      </c>
      <c r="L8" s="53">
        <f>[4]المستودعات!$H$23</f>
        <v>0</v>
      </c>
      <c r="M8" s="2">
        <f t="shared" si="7"/>
        <v>0</v>
      </c>
      <c r="N8" s="2">
        <f t="shared" si="8"/>
        <v>0</v>
      </c>
      <c r="O8" s="53">
        <f>[4]المستودعات!$G$23</f>
        <v>0</v>
      </c>
      <c r="P8" s="11">
        <f t="shared" si="9"/>
        <v>0</v>
      </c>
      <c r="Q8" s="1">
        <f t="shared" si="10"/>
        <v>0</v>
      </c>
      <c r="R8" s="53"/>
      <c r="S8" s="2">
        <f t="shared" si="11"/>
        <v>0</v>
      </c>
      <c r="T8" s="2">
        <f t="shared" si="12"/>
        <v>0</v>
      </c>
      <c r="U8" s="53"/>
      <c r="V8" s="2">
        <f t="shared" si="13"/>
        <v>0</v>
      </c>
      <c r="W8" s="96"/>
      <c r="X8" s="98"/>
      <c r="Y8" s="98"/>
    </row>
    <row r="9" spans="1:25" ht="15.75" thickBot="1" x14ac:dyDescent="0.3">
      <c r="A9" s="9">
        <v>43559</v>
      </c>
      <c r="B9" s="7">
        <f t="shared" si="0"/>
        <v>0</v>
      </c>
      <c r="C9" s="53">
        <f>[5]المستودعات!$P$9</f>
        <v>0</v>
      </c>
      <c r="D9" s="7">
        <f t="shared" si="1"/>
        <v>0</v>
      </c>
      <c r="E9" s="2" t="e">
        <f t="shared" si="2"/>
        <v>#VALUE!</v>
      </c>
      <c r="F9" s="53" t="str">
        <f>[5]المستودعات!$N$9</f>
        <v>إجمالي</v>
      </c>
      <c r="G9" s="2" t="e">
        <f t="shared" si="3"/>
        <v>#VALUE!</v>
      </c>
      <c r="H9" s="2">
        <f t="shared" si="4"/>
        <v>0</v>
      </c>
      <c r="I9" s="53">
        <f>[5]المستودعات!$O$9</f>
        <v>0</v>
      </c>
      <c r="J9" s="11">
        <f t="shared" si="5"/>
        <v>0</v>
      </c>
      <c r="K9" s="1">
        <f t="shared" si="6"/>
        <v>0</v>
      </c>
      <c r="L9" s="53">
        <f>[5]المستودعات!$H$23</f>
        <v>0</v>
      </c>
      <c r="M9" s="2">
        <f t="shared" si="7"/>
        <v>0</v>
      </c>
      <c r="N9" s="2">
        <f t="shared" si="8"/>
        <v>0</v>
      </c>
      <c r="O9" s="53">
        <f>[5]المستودعات!$G$23</f>
        <v>0</v>
      </c>
      <c r="P9" s="11">
        <f t="shared" si="9"/>
        <v>0</v>
      </c>
      <c r="Q9" s="1">
        <f t="shared" si="10"/>
        <v>0</v>
      </c>
      <c r="R9" s="53"/>
      <c r="S9" s="2">
        <f t="shared" si="11"/>
        <v>0</v>
      </c>
      <c r="T9" s="2">
        <f t="shared" si="12"/>
        <v>0</v>
      </c>
      <c r="U9" s="53"/>
      <c r="V9" s="2">
        <f t="shared" si="13"/>
        <v>0</v>
      </c>
      <c r="W9" s="96"/>
      <c r="X9" s="98"/>
      <c r="Y9" s="98"/>
    </row>
    <row r="10" spans="1:25" ht="15.75" thickBot="1" x14ac:dyDescent="0.3">
      <c r="A10" s="9">
        <v>43560</v>
      </c>
      <c r="B10" s="7">
        <f t="shared" si="0"/>
        <v>0</v>
      </c>
      <c r="C10" s="53">
        <f>[6]المستودعات!$P$9</f>
        <v>0</v>
      </c>
      <c r="D10" s="7">
        <f t="shared" si="1"/>
        <v>0</v>
      </c>
      <c r="E10" s="2" t="e">
        <f t="shared" si="2"/>
        <v>#VALUE!</v>
      </c>
      <c r="F10" s="53" t="str">
        <f>[6]المستودعات!$N$9</f>
        <v>إجمالي</v>
      </c>
      <c r="G10" s="2" t="e">
        <f t="shared" si="3"/>
        <v>#VALUE!</v>
      </c>
      <c r="H10" s="2">
        <f t="shared" si="4"/>
        <v>0</v>
      </c>
      <c r="I10" s="53">
        <f>[6]المستودعات!$O$9</f>
        <v>0</v>
      </c>
      <c r="J10" s="11">
        <f t="shared" si="5"/>
        <v>0</v>
      </c>
      <c r="K10" s="1">
        <f t="shared" si="6"/>
        <v>0</v>
      </c>
      <c r="L10" s="53">
        <f>[6]المستودعات!$H$23</f>
        <v>0</v>
      </c>
      <c r="M10" s="2">
        <f t="shared" si="7"/>
        <v>0</v>
      </c>
      <c r="N10" s="2">
        <f t="shared" si="8"/>
        <v>0</v>
      </c>
      <c r="O10" s="53">
        <f>[6]المستودعات!$G$23</f>
        <v>0</v>
      </c>
      <c r="P10" s="11">
        <f t="shared" si="9"/>
        <v>0</v>
      </c>
      <c r="Q10" s="1">
        <f t="shared" si="10"/>
        <v>0</v>
      </c>
      <c r="R10" s="53"/>
      <c r="S10" s="2">
        <f t="shared" si="11"/>
        <v>0</v>
      </c>
      <c r="T10" s="2">
        <f t="shared" si="12"/>
        <v>0</v>
      </c>
      <c r="U10" s="53"/>
      <c r="V10" s="2">
        <f t="shared" si="13"/>
        <v>0</v>
      </c>
      <c r="W10" s="96"/>
      <c r="X10" s="98"/>
      <c r="Y10" s="98"/>
    </row>
    <row r="11" spans="1:25" ht="15.75" thickBot="1" x14ac:dyDescent="0.3">
      <c r="A11" s="9">
        <v>43561</v>
      </c>
      <c r="B11" s="7">
        <f t="shared" si="0"/>
        <v>0</v>
      </c>
      <c r="C11" s="53">
        <f>[7]المستودعات!$P$9</f>
        <v>0</v>
      </c>
      <c r="D11" s="7">
        <f t="shared" si="1"/>
        <v>0</v>
      </c>
      <c r="E11" s="2" t="e">
        <f t="shared" si="2"/>
        <v>#VALUE!</v>
      </c>
      <c r="F11" s="53" t="str">
        <f>[7]المستودعات!$N$9</f>
        <v>إجمالي</v>
      </c>
      <c r="G11" s="2" t="e">
        <f t="shared" si="3"/>
        <v>#VALUE!</v>
      </c>
      <c r="H11" s="2">
        <f t="shared" si="4"/>
        <v>0</v>
      </c>
      <c r="I11" s="53">
        <f>[7]المستودعات!$O$9</f>
        <v>0</v>
      </c>
      <c r="J11" s="11">
        <f t="shared" si="5"/>
        <v>0</v>
      </c>
      <c r="K11" s="1">
        <f t="shared" si="6"/>
        <v>0</v>
      </c>
      <c r="L11" s="53">
        <f>[7]المستودعات!$H$23</f>
        <v>0</v>
      </c>
      <c r="M11" s="2">
        <f t="shared" si="7"/>
        <v>0</v>
      </c>
      <c r="N11" s="2">
        <f t="shared" si="8"/>
        <v>0</v>
      </c>
      <c r="O11" s="53">
        <f>[7]المستودعات!$G$23</f>
        <v>0</v>
      </c>
      <c r="P11" s="11">
        <f t="shared" si="9"/>
        <v>0</v>
      </c>
      <c r="Q11" s="1">
        <f t="shared" si="10"/>
        <v>0</v>
      </c>
      <c r="R11" s="53"/>
      <c r="S11" s="2">
        <f t="shared" si="11"/>
        <v>0</v>
      </c>
      <c r="T11" s="2">
        <f t="shared" si="12"/>
        <v>0</v>
      </c>
      <c r="U11" s="53"/>
      <c r="V11" s="2">
        <f t="shared" si="13"/>
        <v>0</v>
      </c>
      <c r="W11" s="96"/>
      <c r="X11" s="98"/>
      <c r="Y11" s="98"/>
    </row>
    <row r="12" spans="1:25" ht="15.75" thickBot="1" x14ac:dyDescent="0.3">
      <c r="A12" s="9">
        <v>43562</v>
      </c>
      <c r="B12" s="7">
        <f t="shared" si="0"/>
        <v>0</v>
      </c>
      <c r="C12" s="53">
        <f>[8]المستودعات!$P$9</f>
        <v>0</v>
      </c>
      <c r="D12" s="7">
        <f t="shared" si="1"/>
        <v>0</v>
      </c>
      <c r="E12" s="2" t="e">
        <f t="shared" si="2"/>
        <v>#VALUE!</v>
      </c>
      <c r="F12" s="53" t="str">
        <f>[8]المستودعات!$N$9</f>
        <v>إجمالي</v>
      </c>
      <c r="G12" s="2" t="e">
        <f t="shared" si="3"/>
        <v>#VALUE!</v>
      </c>
      <c r="H12" s="2">
        <f t="shared" si="4"/>
        <v>0</v>
      </c>
      <c r="I12" s="53">
        <f>[8]المستودعات!$O$9</f>
        <v>0</v>
      </c>
      <c r="J12" s="11">
        <f t="shared" si="5"/>
        <v>0</v>
      </c>
      <c r="K12" s="1">
        <f t="shared" si="6"/>
        <v>0</v>
      </c>
      <c r="L12" s="53">
        <f>[8]المستودعات!$H$23</f>
        <v>0</v>
      </c>
      <c r="M12" s="2">
        <f t="shared" si="7"/>
        <v>0</v>
      </c>
      <c r="N12" s="2">
        <f t="shared" si="8"/>
        <v>0</v>
      </c>
      <c r="O12" s="53">
        <f>[8]المستودعات!$G$23</f>
        <v>0</v>
      </c>
      <c r="P12" s="11">
        <f t="shared" si="9"/>
        <v>0</v>
      </c>
      <c r="Q12" s="1">
        <f t="shared" si="10"/>
        <v>0</v>
      </c>
      <c r="R12" s="53"/>
      <c r="S12" s="2">
        <f t="shared" si="11"/>
        <v>0</v>
      </c>
      <c r="T12" s="2">
        <f t="shared" si="12"/>
        <v>0</v>
      </c>
      <c r="U12" s="53"/>
      <c r="V12" s="2">
        <f t="shared" si="13"/>
        <v>0</v>
      </c>
      <c r="W12" s="96"/>
      <c r="X12" s="98"/>
      <c r="Y12" s="98"/>
    </row>
    <row r="13" spans="1:25" ht="15.75" thickBot="1" x14ac:dyDescent="0.3">
      <c r="A13" s="9">
        <v>43563</v>
      </c>
      <c r="B13" s="7">
        <f t="shared" si="0"/>
        <v>0</v>
      </c>
      <c r="C13" s="53">
        <f>[9]المستودعات!$P$9</f>
        <v>0</v>
      </c>
      <c r="D13" s="7">
        <f t="shared" si="1"/>
        <v>0</v>
      </c>
      <c r="E13" s="2" t="e">
        <f t="shared" si="2"/>
        <v>#VALUE!</v>
      </c>
      <c r="F13" s="53" t="str">
        <f>[9]المستودعات!$N$9</f>
        <v>إجمالي</v>
      </c>
      <c r="G13" s="2" t="e">
        <f t="shared" si="3"/>
        <v>#VALUE!</v>
      </c>
      <c r="H13" s="2">
        <f t="shared" si="4"/>
        <v>0</v>
      </c>
      <c r="I13" s="53">
        <f>[9]المستودعات!$O$9</f>
        <v>0</v>
      </c>
      <c r="J13" s="11">
        <f t="shared" si="5"/>
        <v>0</v>
      </c>
      <c r="K13" s="1">
        <f t="shared" si="6"/>
        <v>0</v>
      </c>
      <c r="L13" s="53">
        <f>[9]المستودعات!$H$23</f>
        <v>0</v>
      </c>
      <c r="M13" s="2">
        <f t="shared" si="7"/>
        <v>0</v>
      </c>
      <c r="N13" s="2">
        <f t="shared" si="8"/>
        <v>0</v>
      </c>
      <c r="O13" s="53">
        <f>[9]المستودعات!$G$23</f>
        <v>0</v>
      </c>
      <c r="P13" s="11">
        <f t="shared" si="9"/>
        <v>0</v>
      </c>
      <c r="Q13" s="1">
        <f t="shared" si="10"/>
        <v>0</v>
      </c>
      <c r="R13" s="53"/>
      <c r="S13" s="2">
        <f t="shared" si="11"/>
        <v>0</v>
      </c>
      <c r="T13" s="2">
        <f t="shared" si="12"/>
        <v>0</v>
      </c>
      <c r="U13" s="53"/>
      <c r="V13" s="2">
        <f t="shared" si="13"/>
        <v>0</v>
      </c>
      <c r="W13" s="96"/>
      <c r="X13" s="98"/>
      <c r="Y13" s="98"/>
    </row>
    <row r="14" spans="1:25" ht="15.75" thickBot="1" x14ac:dyDescent="0.3">
      <c r="A14" s="9">
        <v>43564</v>
      </c>
      <c r="B14" s="7">
        <f t="shared" si="0"/>
        <v>0</v>
      </c>
      <c r="C14" s="53">
        <f>[10]المستودعات!$P$9</f>
        <v>0</v>
      </c>
      <c r="D14" s="7">
        <f t="shared" si="1"/>
        <v>0</v>
      </c>
      <c r="E14" s="2" t="e">
        <f t="shared" si="2"/>
        <v>#VALUE!</v>
      </c>
      <c r="F14" s="53" t="str">
        <f>[10]المستودعات!$N$9</f>
        <v>إجمالي</v>
      </c>
      <c r="G14" s="2" t="e">
        <f t="shared" si="3"/>
        <v>#VALUE!</v>
      </c>
      <c r="H14" s="2">
        <f t="shared" si="4"/>
        <v>0</v>
      </c>
      <c r="I14" s="53">
        <f>[10]المستودعات!$O$9</f>
        <v>0</v>
      </c>
      <c r="J14" s="11">
        <f t="shared" si="5"/>
        <v>0</v>
      </c>
      <c r="K14" s="1">
        <f t="shared" si="6"/>
        <v>0</v>
      </c>
      <c r="L14" s="53">
        <f>[10]المستودعات!$H$23</f>
        <v>0</v>
      </c>
      <c r="M14" s="2">
        <f t="shared" si="7"/>
        <v>0</v>
      </c>
      <c r="N14" s="2">
        <f t="shared" si="8"/>
        <v>0</v>
      </c>
      <c r="O14" s="53">
        <f>[10]المستودعات!$G$23</f>
        <v>0</v>
      </c>
      <c r="P14" s="11">
        <f t="shared" si="9"/>
        <v>0</v>
      </c>
      <c r="Q14" s="1">
        <f t="shared" si="10"/>
        <v>0</v>
      </c>
      <c r="R14" s="53"/>
      <c r="S14" s="2">
        <f t="shared" si="11"/>
        <v>0</v>
      </c>
      <c r="T14" s="2">
        <f t="shared" si="12"/>
        <v>0</v>
      </c>
      <c r="U14" s="53"/>
      <c r="V14" s="2">
        <f t="shared" si="13"/>
        <v>0</v>
      </c>
      <c r="W14" s="96"/>
      <c r="X14" s="98"/>
      <c r="Y14" s="98"/>
    </row>
    <row r="15" spans="1:25" ht="15.75" thickBot="1" x14ac:dyDescent="0.3">
      <c r="A15" s="9">
        <v>43565</v>
      </c>
      <c r="B15" s="7">
        <f t="shared" si="0"/>
        <v>0</v>
      </c>
      <c r="C15" s="53">
        <f>[11]المستودعات!$P$9</f>
        <v>0</v>
      </c>
      <c r="D15" s="7">
        <f t="shared" si="1"/>
        <v>0</v>
      </c>
      <c r="E15" s="2" t="e">
        <f t="shared" si="2"/>
        <v>#VALUE!</v>
      </c>
      <c r="F15" s="53" t="str">
        <f>[11]المستودعات!$N$9</f>
        <v>إجمالي</v>
      </c>
      <c r="G15" s="2" t="e">
        <f t="shared" si="3"/>
        <v>#VALUE!</v>
      </c>
      <c r="H15" s="2">
        <f t="shared" si="4"/>
        <v>0</v>
      </c>
      <c r="I15" s="53">
        <f>[11]المستودعات!$O$9</f>
        <v>0</v>
      </c>
      <c r="J15" s="11">
        <f t="shared" si="5"/>
        <v>0</v>
      </c>
      <c r="K15" s="1">
        <f t="shared" si="6"/>
        <v>0</v>
      </c>
      <c r="L15" s="53">
        <f>[11]المستودعات!$H$23</f>
        <v>0</v>
      </c>
      <c r="M15" s="2">
        <f t="shared" si="7"/>
        <v>0</v>
      </c>
      <c r="N15" s="2">
        <f t="shared" si="8"/>
        <v>0</v>
      </c>
      <c r="O15" s="53">
        <f>[11]المستودعات!$G$23</f>
        <v>0</v>
      </c>
      <c r="P15" s="11">
        <f t="shared" si="9"/>
        <v>0</v>
      </c>
      <c r="Q15" s="1">
        <f t="shared" si="10"/>
        <v>0</v>
      </c>
      <c r="R15" s="53"/>
      <c r="S15" s="2">
        <f t="shared" si="11"/>
        <v>0</v>
      </c>
      <c r="T15" s="2">
        <f t="shared" si="12"/>
        <v>0</v>
      </c>
      <c r="U15" s="53"/>
      <c r="V15" s="2">
        <f t="shared" si="13"/>
        <v>0</v>
      </c>
      <c r="W15" s="96"/>
      <c r="X15" s="98"/>
      <c r="Y15" s="98"/>
    </row>
    <row r="16" spans="1:25" ht="15.75" thickBot="1" x14ac:dyDescent="0.3">
      <c r="A16" s="9">
        <v>43566</v>
      </c>
      <c r="B16" s="7">
        <f t="shared" si="0"/>
        <v>0</v>
      </c>
      <c r="C16" s="53">
        <f>[12]المستودعات!$P$9</f>
        <v>0</v>
      </c>
      <c r="D16" s="7">
        <f t="shared" si="1"/>
        <v>0</v>
      </c>
      <c r="E16" s="2" t="e">
        <f t="shared" si="2"/>
        <v>#VALUE!</v>
      </c>
      <c r="F16" s="53" t="str">
        <f>[12]المستودعات!$N$9</f>
        <v>إجمالي</v>
      </c>
      <c r="G16" s="2" t="e">
        <f t="shared" si="3"/>
        <v>#VALUE!</v>
      </c>
      <c r="H16" s="2">
        <f t="shared" si="4"/>
        <v>0</v>
      </c>
      <c r="I16" s="53">
        <f>[12]المستودعات!$O$9</f>
        <v>0</v>
      </c>
      <c r="J16" s="11">
        <f t="shared" si="5"/>
        <v>0</v>
      </c>
      <c r="K16" s="1">
        <f t="shared" si="6"/>
        <v>0</v>
      </c>
      <c r="L16" s="53">
        <f>[12]المستودعات!$H$23</f>
        <v>0</v>
      </c>
      <c r="M16" s="2">
        <f t="shared" si="7"/>
        <v>0</v>
      </c>
      <c r="N16" s="2">
        <f t="shared" si="8"/>
        <v>0</v>
      </c>
      <c r="O16" s="53">
        <f>[12]المستودعات!$G$23</f>
        <v>0</v>
      </c>
      <c r="P16" s="11">
        <f t="shared" si="9"/>
        <v>0</v>
      </c>
      <c r="Q16" s="1">
        <f t="shared" si="10"/>
        <v>0</v>
      </c>
      <c r="R16" s="53"/>
      <c r="S16" s="2">
        <f t="shared" si="11"/>
        <v>0</v>
      </c>
      <c r="T16" s="2">
        <f t="shared" si="12"/>
        <v>0</v>
      </c>
      <c r="U16" s="53"/>
      <c r="V16" s="2">
        <f t="shared" si="13"/>
        <v>0</v>
      </c>
      <c r="W16" s="96"/>
      <c r="X16" s="98"/>
      <c r="Y16" s="98"/>
    </row>
    <row r="17" spans="1:25" ht="15.75" thickBot="1" x14ac:dyDescent="0.3">
      <c r="A17" s="9">
        <v>43567</v>
      </c>
      <c r="B17" s="7">
        <f t="shared" si="0"/>
        <v>0</v>
      </c>
      <c r="C17" s="53">
        <f>[13]المستودعات!$P$9</f>
        <v>0</v>
      </c>
      <c r="D17" s="7">
        <f t="shared" si="1"/>
        <v>0</v>
      </c>
      <c r="E17" s="2" t="e">
        <f t="shared" si="2"/>
        <v>#VALUE!</v>
      </c>
      <c r="F17" s="53" t="str">
        <f>[13]المستودعات!$N$9</f>
        <v>إجمالي</v>
      </c>
      <c r="G17" s="2" t="e">
        <f t="shared" si="3"/>
        <v>#VALUE!</v>
      </c>
      <c r="H17" s="2">
        <f t="shared" si="4"/>
        <v>0</v>
      </c>
      <c r="I17" s="53">
        <f>[13]المستودعات!$O$9</f>
        <v>0</v>
      </c>
      <c r="J17" s="11">
        <f t="shared" si="5"/>
        <v>0</v>
      </c>
      <c r="K17" s="1">
        <f t="shared" si="6"/>
        <v>0</v>
      </c>
      <c r="L17" s="53">
        <f>[13]المستودعات!$H$23</f>
        <v>0</v>
      </c>
      <c r="M17" s="2">
        <f t="shared" si="7"/>
        <v>0</v>
      </c>
      <c r="N17" s="2">
        <f t="shared" si="8"/>
        <v>0</v>
      </c>
      <c r="O17" s="53">
        <f>[13]المستودعات!$G$23</f>
        <v>0</v>
      </c>
      <c r="P17" s="11">
        <f t="shared" si="9"/>
        <v>0</v>
      </c>
      <c r="Q17" s="1">
        <f t="shared" si="10"/>
        <v>0</v>
      </c>
      <c r="R17" s="53"/>
      <c r="S17" s="2">
        <f t="shared" si="11"/>
        <v>0</v>
      </c>
      <c r="T17" s="2">
        <f t="shared" si="12"/>
        <v>0</v>
      </c>
      <c r="U17" s="53"/>
      <c r="V17" s="2">
        <f t="shared" si="13"/>
        <v>0</v>
      </c>
      <c r="W17" s="96"/>
      <c r="X17" s="98"/>
      <c r="Y17" s="98"/>
    </row>
    <row r="18" spans="1:25" ht="15.75" thickBot="1" x14ac:dyDescent="0.3">
      <c r="A18" s="9">
        <v>43568</v>
      </c>
      <c r="B18" s="7">
        <f t="shared" si="0"/>
        <v>0</v>
      </c>
      <c r="C18" s="53">
        <f>[14]المستودعات!$P$9</f>
        <v>0</v>
      </c>
      <c r="D18" s="7">
        <f t="shared" si="1"/>
        <v>0</v>
      </c>
      <c r="E18" s="2" t="e">
        <f t="shared" si="2"/>
        <v>#VALUE!</v>
      </c>
      <c r="F18" s="53" t="str">
        <f>[14]المستودعات!$N$9</f>
        <v>إجمالي</v>
      </c>
      <c r="G18" s="2" t="e">
        <f t="shared" si="3"/>
        <v>#VALUE!</v>
      </c>
      <c r="H18" s="2">
        <f t="shared" si="4"/>
        <v>0</v>
      </c>
      <c r="I18" s="53">
        <f>[14]المستودعات!$O$9</f>
        <v>0</v>
      </c>
      <c r="J18" s="11">
        <f t="shared" si="5"/>
        <v>0</v>
      </c>
      <c r="K18" s="1">
        <f t="shared" si="6"/>
        <v>0</v>
      </c>
      <c r="L18" s="53">
        <f>[14]المستودعات!$H$23</f>
        <v>0</v>
      </c>
      <c r="M18" s="2">
        <f t="shared" si="7"/>
        <v>0</v>
      </c>
      <c r="N18" s="2">
        <f t="shared" si="8"/>
        <v>0</v>
      </c>
      <c r="O18" s="53">
        <f>[14]المستودعات!$G$23</f>
        <v>0</v>
      </c>
      <c r="P18" s="11">
        <f t="shared" si="9"/>
        <v>0</v>
      </c>
      <c r="Q18" s="1">
        <f t="shared" si="10"/>
        <v>0</v>
      </c>
      <c r="R18" s="53"/>
      <c r="S18" s="2">
        <f t="shared" si="11"/>
        <v>0</v>
      </c>
      <c r="T18" s="2">
        <f t="shared" si="12"/>
        <v>0</v>
      </c>
      <c r="U18" s="53"/>
      <c r="V18" s="2">
        <f t="shared" si="13"/>
        <v>0</v>
      </c>
      <c r="W18" s="96"/>
      <c r="X18" s="98"/>
      <c r="Y18" s="98"/>
    </row>
    <row r="19" spans="1:25" ht="15.75" thickBot="1" x14ac:dyDescent="0.3">
      <c r="A19" s="9">
        <v>43569</v>
      </c>
      <c r="B19" s="7">
        <f t="shared" si="0"/>
        <v>0</v>
      </c>
      <c r="C19" s="53">
        <f>[15]المستودعات!$P$9</f>
        <v>0</v>
      </c>
      <c r="D19" s="7">
        <f t="shared" si="1"/>
        <v>0</v>
      </c>
      <c r="E19" s="2" t="e">
        <f t="shared" si="2"/>
        <v>#VALUE!</v>
      </c>
      <c r="F19" s="53" t="str">
        <f>[15]المستودعات!$N$9</f>
        <v>إجمالي</v>
      </c>
      <c r="G19" s="2" t="e">
        <f t="shared" si="3"/>
        <v>#VALUE!</v>
      </c>
      <c r="H19" s="2">
        <f t="shared" si="4"/>
        <v>0</v>
      </c>
      <c r="I19" s="53">
        <f>[15]المستودعات!$O$9</f>
        <v>0</v>
      </c>
      <c r="J19" s="11">
        <f t="shared" si="5"/>
        <v>0</v>
      </c>
      <c r="K19" s="1">
        <f t="shared" si="6"/>
        <v>0</v>
      </c>
      <c r="L19" s="53">
        <f>[15]المستودعات!$H$23</f>
        <v>0</v>
      </c>
      <c r="M19" s="2">
        <f t="shared" si="7"/>
        <v>0</v>
      </c>
      <c r="N19" s="2">
        <f t="shared" si="8"/>
        <v>0</v>
      </c>
      <c r="O19" s="53">
        <f>[15]المستودعات!$G$23</f>
        <v>0</v>
      </c>
      <c r="P19" s="11">
        <f t="shared" si="9"/>
        <v>0</v>
      </c>
      <c r="Q19" s="1">
        <f t="shared" si="10"/>
        <v>0</v>
      </c>
      <c r="R19" s="53"/>
      <c r="S19" s="2">
        <f t="shared" si="11"/>
        <v>0</v>
      </c>
      <c r="T19" s="2">
        <f t="shared" si="12"/>
        <v>0</v>
      </c>
      <c r="U19" s="53"/>
      <c r="V19" s="2">
        <f t="shared" si="13"/>
        <v>0</v>
      </c>
      <c r="W19" s="96"/>
      <c r="X19" s="98"/>
      <c r="Y19" s="98"/>
    </row>
    <row r="20" spans="1:25" ht="15.75" thickBot="1" x14ac:dyDescent="0.3">
      <c r="A20" s="9">
        <v>43570</v>
      </c>
      <c r="B20" s="7">
        <f t="shared" si="0"/>
        <v>0</v>
      </c>
      <c r="C20" s="53">
        <f>[16]المستودعات!$P$9</f>
        <v>0</v>
      </c>
      <c r="D20" s="7">
        <f t="shared" si="1"/>
        <v>0</v>
      </c>
      <c r="E20" s="2" t="e">
        <f t="shared" si="2"/>
        <v>#VALUE!</v>
      </c>
      <c r="F20" s="53" t="str">
        <f>[16]المستودعات!$N$9</f>
        <v>إجمالي</v>
      </c>
      <c r="G20" s="2" t="e">
        <f t="shared" si="3"/>
        <v>#VALUE!</v>
      </c>
      <c r="H20" s="2">
        <f t="shared" si="4"/>
        <v>0</v>
      </c>
      <c r="I20" s="53">
        <f>[16]المستودعات!$O$9</f>
        <v>0</v>
      </c>
      <c r="J20" s="11">
        <f t="shared" si="5"/>
        <v>0</v>
      </c>
      <c r="K20" s="1">
        <f t="shared" si="6"/>
        <v>0</v>
      </c>
      <c r="L20" s="53">
        <f>[16]المستودعات!$H$23</f>
        <v>0</v>
      </c>
      <c r="M20" s="2">
        <f t="shared" si="7"/>
        <v>0</v>
      </c>
      <c r="N20" s="2">
        <f t="shared" si="8"/>
        <v>0</v>
      </c>
      <c r="O20" s="53">
        <f>[16]المستودعات!$G$23</f>
        <v>0</v>
      </c>
      <c r="P20" s="11">
        <f t="shared" si="9"/>
        <v>0</v>
      </c>
      <c r="Q20" s="1">
        <f t="shared" si="10"/>
        <v>0</v>
      </c>
      <c r="R20" s="53"/>
      <c r="S20" s="2">
        <f t="shared" si="11"/>
        <v>0</v>
      </c>
      <c r="T20" s="2">
        <f t="shared" si="12"/>
        <v>0</v>
      </c>
      <c r="U20" s="53"/>
      <c r="V20" s="2">
        <f t="shared" si="13"/>
        <v>0</v>
      </c>
      <c r="W20" s="96"/>
      <c r="X20" s="98"/>
      <c r="Y20" s="98"/>
    </row>
    <row r="21" spans="1:25" ht="15.75" thickBot="1" x14ac:dyDescent="0.3">
      <c r="A21" s="9">
        <v>43571</v>
      </c>
      <c r="B21" s="7">
        <f t="shared" si="0"/>
        <v>0</v>
      </c>
      <c r="C21" s="53">
        <f>[17]المستودعات!$P$9</f>
        <v>0</v>
      </c>
      <c r="D21" s="7">
        <f t="shared" si="1"/>
        <v>0</v>
      </c>
      <c r="E21" s="2" t="e">
        <f t="shared" si="2"/>
        <v>#VALUE!</v>
      </c>
      <c r="F21" s="53" t="str">
        <f>[17]المستودعات!$N$9</f>
        <v>إجمالي</v>
      </c>
      <c r="G21" s="2" t="e">
        <f t="shared" si="3"/>
        <v>#VALUE!</v>
      </c>
      <c r="H21" s="2">
        <f t="shared" si="4"/>
        <v>0</v>
      </c>
      <c r="I21" s="53">
        <f>[17]المستودعات!$O$9</f>
        <v>0</v>
      </c>
      <c r="J21" s="11">
        <f t="shared" si="5"/>
        <v>0</v>
      </c>
      <c r="K21" s="1">
        <f t="shared" si="6"/>
        <v>0</v>
      </c>
      <c r="L21" s="53">
        <f>[17]المستودعات!$H$23</f>
        <v>0</v>
      </c>
      <c r="M21" s="2">
        <f t="shared" si="7"/>
        <v>0</v>
      </c>
      <c r="N21" s="2">
        <f t="shared" si="8"/>
        <v>0</v>
      </c>
      <c r="O21" s="53">
        <f>[17]المستودعات!$G$23</f>
        <v>0</v>
      </c>
      <c r="P21" s="11">
        <f t="shared" si="9"/>
        <v>0</v>
      </c>
      <c r="Q21" s="1">
        <f t="shared" si="10"/>
        <v>0</v>
      </c>
      <c r="R21" s="53"/>
      <c r="S21" s="2">
        <f t="shared" si="11"/>
        <v>0</v>
      </c>
      <c r="T21" s="2">
        <f t="shared" si="12"/>
        <v>0</v>
      </c>
      <c r="U21" s="53"/>
      <c r="V21" s="2">
        <f t="shared" si="13"/>
        <v>0</v>
      </c>
      <c r="W21" s="96"/>
      <c r="X21" s="98"/>
      <c r="Y21" s="98"/>
    </row>
    <row r="22" spans="1:25" ht="15.75" thickBot="1" x14ac:dyDescent="0.3">
      <c r="A22" s="9">
        <v>43572</v>
      </c>
      <c r="B22" s="7">
        <f t="shared" si="0"/>
        <v>0</v>
      </c>
      <c r="C22" s="53">
        <f>[18]المستودعات!$P$9</f>
        <v>0</v>
      </c>
      <c r="D22" s="7">
        <f t="shared" si="1"/>
        <v>0</v>
      </c>
      <c r="E22" s="2" t="e">
        <f t="shared" si="2"/>
        <v>#VALUE!</v>
      </c>
      <c r="F22" s="53" t="str">
        <f>[18]المستودعات!$N$9</f>
        <v>إجمالي</v>
      </c>
      <c r="G22" s="2" t="e">
        <f t="shared" si="3"/>
        <v>#VALUE!</v>
      </c>
      <c r="H22" s="2">
        <f t="shared" si="4"/>
        <v>0</v>
      </c>
      <c r="I22" s="53">
        <f>[18]المستودعات!$O$9</f>
        <v>0</v>
      </c>
      <c r="J22" s="11">
        <f t="shared" si="5"/>
        <v>0</v>
      </c>
      <c r="K22" s="1">
        <f t="shared" si="6"/>
        <v>0</v>
      </c>
      <c r="L22" s="53">
        <f>[18]المستودعات!$H$23</f>
        <v>0</v>
      </c>
      <c r="M22" s="2">
        <f t="shared" si="7"/>
        <v>0</v>
      </c>
      <c r="N22" s="2">
        <f t="shared" si="8"/>
        <v>0</v>
      </c>
      <c r="O22" s="53">
        <f>[18]المستودعات!$G$23</f>
        <v>0</v>
      </c>
      <c r="P22" s="11">
        <f t="shared" si="9"/>
        <v>0</v>
      </c>
      <c r="Q22" s="1">
        <f t="shared" si="10"/>
        <v>0</v>
      </c>
      <c r="R22" s="53"/>
      <c r="S22" s="2">
        <f t="shared" si="11"/>
        <v>0</v>
      </c>
      <c r="T22" s="2">
        <f t="shared" si="12"/>
        <v>0</v>
      </c>
      <c r="U22" s="53"/>
      <c r="V22" s="2">
        <f t="shared" si="13"/>
        <v>0</v>
      </c>
      <c r="W22" s="96"/>
      <c r="X22" s="98"/>
      <c r="Y22" s="98"/>
    </row>
    <row r="23" spans="1:25" ht="15.75" thickBot="1" x14ac:dyDescent="0.3">
      <c r="A23" s="9">
        <v>43573</v>
      </c>
      <c r="B23" s="7">
        <f t="shared" si="0"/>
        <v>0</v>
      </c>
      <c r="C23" s="53">
        <f>[19]المستودعات!$P$9</f>
        <v>0</v>
      </c>
      <c r="D23" s="7">
        <f t="shared" si="1"/>
        <v>0</v>
      </c>
      <c r="E23" s="2" t="e">
        <f t="shared" si="2"/>
        <v>#VALUE!</v>
      </c>
      <c r="F23" s="53" t="str">
        <f>[19]المستودعات!$N$9</f>
        <v>إجمالي</v>
      </c>
      <c r="G23" s="2" t="e">
        <f t="shared" si="3"/>
        <v>#VALUE!</v>
      </c>
      <c r="H23" s="2">
        <f t="shared" si="4"/>
        <v>0</v>
      </c>
      <c r="I23" s="53">
        <f>[19]المستودعات!$O$9</f>
        <v>0</v>
      </c>
      <c r="J23" s="11">
        <f t="shared" si="5"/>
        <v>0</v>
      </c>
      <c r="K23" s="1">
        <f t="shared" si="6"/>
        <v>0</v>
      </c>
      <c r="L23" s="53">
        <f>[19]المستودعات!$H$23</f>
        <v>0</v>
      </c>
      <c r="M23" s="2">
        <f t="shared" si="7"/>
        <v>0</v>
      </c>
      <c r="N23" s="2">
        <f t="shared" si="8"/>
        <v>0</v>
      </c>
      <c r="O23" s="53">
        <f>[19]المستودعات!$G$23</f>
        <v>0</v>
      </c>
      <c r="P23" s="11">
        <f t="shared" si="9"/>
        <v>0</v>
      </c>
      <c r="Q23" s="1">
        <f t="shared" si="10"/>
        <v>0</v>
      </c>
      <c r="R23" s="53"/>
      <c r="S23" s="2">
        <f t="shared" si="11"/>
        <v>0</v>
      </c>
      <c r="T23" s="2">
        <f t="shared" si="12"/>
        <v>0</v>
      </c>
      <c r="U23" s="53"/>
      <c r="V23" s="2">
        <f t="shared" si="13"/>
        <v>0</v>
      </c>
      <c r="W23" s="96"/>
      <c r="X23" s="98"/>
      <c r="Y23" s="98"/>
    </row>
    <row r="24" spans="1:25" ht="15.75" thickBot="1" x14ac:dyDescent="0.3">
      <c r="A24" s="9">
        <v>43574</v>
      </c>
      <c r="B24" s="7">
        <f t="shared" si="0"/>
        <v>0</v>
      </c>
      <c r="C24" s="53">
        <f>[20]المستودعات!$P$9</f>
        <v>0</v>
      </c>
      <c r="D24" s="7">
        <f t="shared" si="1"/>
        <v>0</v>
      </c>
      <c r="E24" s="2" t="e">
        <f t="shared" si="2"/>
        <v>#VALUE!</v>
      </c>
      <c r="F24" s="53" t="str">
        <f>[20]المستودعات!$N$9</f>
        <v>إجمالي</v>
      </c>
      <c r="G24" s="2" t="e">
        <f t="shared" si="3"/>
        <v>#VALUE!</v>
      </c>
      <c r="H24" s="2">
        <f t="shared" si="4"/>
        <v>0</v>
      </c>
      <c r="I24" s="53">
        <f>[20]المستودعات!$O$9</f>
        <v>0</v>
      </c>
      <c r="J24" s="11">
        <f t="shared" si="5"/>
        <v>0</v>
      </c>
      <c r="K24" s="1">
        <f t="shared" si="6"/>
        <v>0</v>
      </c>
      <c r="L24" s="53">
        <f>[20]المستودعات!$H$23</f>
        <v>0</v>
      </c>
      <c r="M24" s="2">
        <f t="shared" si="7"/>
        <v>0</v>
      </c>
      <c r="N24" s="2">
        <f t="shared" si="8"/>
        <v>0</v>
      </c>
      <c r="O24" s="53">
        <f>[20]المستودعات!$G$23</f>
        <v>0</v>
      </c>
      <c r="P24" s="11">
        <f t="shared" si="9"/>
        <v>0</v>
      </c>
      <c r="Q24" s="1">
        <f t="shared" si="10"/>
        <v>0</v>
      </c>
      <c r="R24" s="53"/>
      <c r="S24" s="2">
        <f t="shared" si="11"/>
        <v>0</v>
      </c>
      <c r="T24" s="2">
        <f t="shared" si="12"/>
        <v>0</v>
      </c>
      <c r="U24" s="53"/>
      <c r="V24" s="2">
        <f t="shared" si="13"/>
        <v>0</v>
      </c>
      <c r="W24" s="96"/>
      <c r="X24" s="98"/>
      <c r="Y24" s="98"/>
    </row>
    <row r="25" spans="1:25" ht="15.75" thickBot="1" x14ac:dyDescent="0.3">
      <c r="A25" s="9">
        <v>43575</v>
      </c>
      <c r="B25" s="7">
        <f t="shared" si="0"/>
        <v>0</v>
      </c>
      <c r="C25" s="53">
        <f>[21]المستودعات!$P$9</f>
        <v>0</v>
      </c>
      <c r="D25" s="7">
        <f t="shared" si="1"/>
        <v>0</v>
      </c>
      <c r="E25" s="2" t="e">
        <f t="shared" si="2"/>
        <v>#VALUE!</v>
      </c>
      <c r="F25" s="53" t="str">
        <f>[21]المستودعات!$N$9</f>
        <v>إجمالي</v>
      </c>
      <c r="G25" s="2" t="e">
        <f t="shared" si="3"/>
        <v>#VALUE!</v>
      </c>
      <c r="H25" s="2">
        <f t="shared" si="4"/>
        <v>0</v>
      </c>
      <c r="I25" s="53">
        <f>[21]المستودعات!$O$9</f>
        <v>0</v>
      </c>
      <c r="J25" s="11">
        <f t="shared" si="5"/>
        <v>0</v>
      </c>
      <c r="K25" s="1">
        <f t="shared" si="6"/>
        <v>0</v>
      </c>
      <c r="L25" s="53">
        <f>[21]المستودعات!$H$23</f>
        <v>0</v>
      </c>
      <c r="M25" s="2">
        <f t="shared" si="7"/>
        <v>0</v>
      </c>
      <c r="N25" s="2">
        <f t="shared" si="8"/>
        <v>0</v>
      </c>
      <c r="O25" s="53">
        <f>[21]المستودعات!$G$23</f>
        <v>0</v>
      </c>
      <c r="P25" s="11">
        <f t="shared" si="9"/>
        <v>0</v>
      </c>
      <c r="Q25" s="1">
        <f t="shared" si="10"/>
        <v>0</v>
      </c>
      <c r="R25" s="53"/>
      <c r="S25" s="2">
        <f t="shared" si="11"/>
        <v>0</v>
      </c>
      <c r="T25" s="2">
        <f t="shared" si="12"/>
        <v>0</v>
      </c>
      <c r="U25" s="53"/>
      <c r="V25" s="2">
        <f t="shared" si="13"/>
        <v>0</v>
      </c>
      <c r="W25" s="96"/>
      <c r="X25" s="98"/>
      <c r="Y25" s="98"/>
    </row>
    <row r="26" spans="1:25" ht="15.75" thickBot="1" x14ac:dyDescent="0.3">
      <c r="A26" s="9">
        <v>43576</v>
      </c>
      <c r="B26" s="7">
        <f t="shared" si="0"/>
        <v>0</v>
      </c>
      <c r="C26" s="53">
        <f>[22]المستودعات!$P$9</f>
        <v>0</v>
      </c>
      <c r="D26" s="7">
        <f t="shared" si="1"/>
        <v>0</v>
      </c>
      <c r="E26" s="2" t="e">
        <f t="shared" si="2"/>
        <v>#VALUE!</v>
      </c>
      <c r="F26" s="53" t="str">
        <f>[22]المستودعات!$N$9</f>
        <v>إجمالي</v>
      </c>
      <c r="G26" s="2" t="e">
        <f t="shared" si="3"/>
        <v>#VALUE!</v>
      </c>
      <c r="H26" s="2">
        <f t="shared" si="4"/>
        <v>0</v>
      </c>
      <c r="I26" s="53">
        <f>[22]المستودعات!$O$9</f>
        <v>0</v>
      </c>
      <c r="J26" s="11">
        <f t="shared" si="5"/>
        <v>0</v>
      </c>
      <c r="K26" s="1">
        <f t="shared" si="6"/>
        <v>0</v>
      </c>
      <c r="L26" s="53">
        <f>[22]المستودعات!$H$23</f>
        <v>0</v>
      </c>
      <c r="M26" s="2">
        <f t="shared" si="7"/>
        <v>0</v>
      </c>
      <c r="N26" s="2">
        <f t="shared" si="8"/>
        <v>0</v>
      </c>
      <c r="O26" s="53">
        <f>[22]المستودعات!$G$23</f>
        <v>0</v>
      </c>
      <c r="P26" s="11">
        <f t="shared" si="9"/>
        <v>0</v>
      </c>
      <c r="Q26" s="1">
        <f t="shared" si="10"/>
        <v>0</v>
      </c>
      <c r="R26" s="53"/>
      <c r="S26" s="2">
        <f t="shared" si="11"/>
        <v>0</v>
      </c>
      <c r="T26" s="2">
        <f t="shared" si="12"/>
        <v>0</v>
      </c>
      <c r="U26" s="53"/>
      <c r="V26" s="2">
        <f t="shared" si="13"/>
        <v>0</v>
      </c>
      <c r="W26" s="96"/>
      <c r="X26" s="98"/>
      <c r="Y26" s="98"/>
    </row>
    <row r="27" spans="1:25" ht="15.75" thickBot="1" x14ac:dyDescent="0.3">
      <c r="A27" s="9">
        <v>43577</v>
      </c>
      <c r="B27" s="7">
        <f t="shared" si="0"/>
        <v>0</v>
      </c>
      <c r="C27" s="53">
        <f>[23]المستودعات!$P$9</f>
        <v>0</v>
      </c>
      <c r="D27" s="7">
        <f t="shared" si="1"/>
        <v>0</v>
      </c>
      <c r="E27" s="2" t="e">
        <f t="shared" si="2"/>
        <v>#VALUE!</v>
      </c>
      <c r="F27" s="53" t="str">
        <f>[23]المستودعات!$N$9</f>
        <v>إجمالي</v>
      </c>
      <c r="G27" s="2" t="e">
        <f t="shared" si="3"/>
        <v>#VALUE!</v>
      </c>
      <c r="H27" s="2">
        <f t="shared" si="4"/>
        <v>0</v>
      </c>
      <c r="I27" s="53">
        <f>[23]المستودعات!$O$9</f>
        <v>0</v>
      </c>
      <c r="J27" s="11">
        <f t="shared" si="5"/>
        <v>0</v>
      </c>
      <c r="K27" s="1">
        <f t="shared" si="6"/>
        <v>0</v>
      </c>
      <c r="L27" s="53">
        <f>[23]المستودعات!$H$23</f>
        <v>0</v>
      </c>
      <c r="M27" s="2">
        <f t="shared" si="7"/>
        <v>0</v>
      </c>
      <c r="N27" s="2">
        <f t="shared" si="8"/>
        <v>0</v>
      </c>
      <c r="O27" s="53">
        <f>[23]المستودعات!$G$23</f>
        <v>0</v>
      </c>
      <c r="P27" s="11">
        <f t="shared" si="9"/>
        <v>0</v>
      </c>
      <c r="Q27" s="1">
        <f t="shared" si="10"/>
        <v>0</v>
      </c>
      <c r="R27" s="53"/>
      <c r="S27" s="2">
        <f t="shared" si="11"/>
        <v>0</v>
      </c>
      <c r="T27" s="2">
        <f t="shared" si="12"/>
        <v>0</v>
      </c>
      <c r="U27" s="53"/>
      <c r="V27" s="2">
        <f t="shared" si="13"/>
        <v>0</v>
      </c>
      <c r="W27" s="96"/>
      <c r="X27" s="98"/>
      <c r="Y27" s="98"/>
    </row>
    <row r="28" spans="1:25" ht="15.75" thickBot="1" x14ac:dyDescent="0.3">
      <c r="A28" s="9">
        <v>43578</v>
      </c>
      <c r="B28" s="7">
        <f t="shared" si="0"/>
        <v>0</v>
      </c>
      <c r="C28" s="53">
        <f>[24]المستودعات!$P$9</f>
        <v>0</v>
      </c>
      <c r="D28" s="7">
        <f t="shared" si="1"/>
        <v>0</v>
      </c>
      <c r="E28" s="2" t="e">
        <f t="shared" si="2"/>
        <v>#VALUE!</v>
      </c>
      <c r="F28" s="53" t="str">
        <f>[24]المستودعات!$N$9</f>
        <v>إجمالي</v>
      </c>
      <c r="G28" s="2" t="e">
        <f t="shared" si="3"/>
        <v>#VALUE!</v>
      </c>
      <c r="H28" s="2">
        <f t="shared" si="4"/>
        <v>0</v>
      </c>
      <c r="I28" s="53">
        <f>[24]المستودعات!$O$9</f>
        <v>0</v>
      </c>
      <c r="J28" s="11">
        <f t="shared" si="5"/>
        <v>0</v>
      </c>
      <c r="K28" s="1">
        <f t="shared" si="6"/>
        <v>0</v>
      </c>
      <c r="L28" s="53">
        <f>[24]المستودعات!$H$23</f>
        <v>0</v>
      </c>
      <c r="M28" s="2">
        <f t="shared" si="7"/>
        <v>0</v>
      </c>
      <c r="N28" s="2">
        <f t="shared" si="8"/>
        <v>0</v>
      </c>
      <c r="O28" s="53">
        <f>[24]المستودعات!$G$23</f>
        <v>0</v>
      </c>
      <c r="P28" s="11">
        <f t="shared" si="9"/>
        <v>0</v>
      </c>
      <c r="Q28" s="1">
        <f t="shared" si="10"/>
        <v>0</v>
      </c>
      <c r="R28" s="53"/>
      <c r="S28" s="2">
        <f t="shared" si="11"/>
        <v>0</v>
      </c>
      <c r="T28" s="2">
        <f t="shared" si="12"/>
        <v>0</v>
      </c>
      <c r="U28" s="53"/>
      <c r="V28" s="2">
        <f t="shared" si="13"/>
        <v>0</v>
      </c>
      <c r="W28" s="96"/>
      <c r="X28" s="98"/>
      <c r="Y28" s="98"/>
    </row>
    <row r="29" spans="1:25" ht="15.75" thickBot="1" x14ac:dyDescent="0.3">
      <c r="A29" s="9">
        <v>43579</v>
      </c>
      <c r="B29" s="7">
        <f t="shared" si="0"/>
        <v>0</v>
      </c>
      <c r="C29" s="53">
        <f>[25]المستودعات!$P$9</f>
        <v>0</v>
      </c>
      <c r="D29" s="7">
        <f t="shared" si="1"/>
        <v>0</v>
      </c>
      <c r="E29" s="2" t="e">
        <f t="shared" si="2"/>
        <v>#VALUE!</v>
      </c>
      <c r="F29" s="53" t="str">
        <f>[25]المستودعات!$N$9</f>
        <v>إجمالي</v>
      </c>
      <c r="G29" s="2" t="e">
        <f t="shared" si="3"/>
        <v>#VALUE!</v>
      </c>
      <c r="H29" s="2">
        <f t="shared" si="4"/>
        <v>0</v>
      </c>
      <c r="I29" s="53">
        <f>[25]المستودعات!$O$9</f>
        <v>0</v>
      </c>
      <c r="J29" s="11">
        <f t="shared" si="5"/>
        <v>0</v>
      </c>
      <c r="K29" s="1">
        <f t="shared" si="6"/>
        <v>0</v>
      </c>
      <c r="L29" s="53">
        <f>[25]المستودعات!$H$23</f>
        <v>0</v>
      </c>
      <c r="M29" s="2">
        <f t="shared" si="7"/>
        <v>0</v>
      </c>
      <c r="N29" s="2">
        <f t="shared" si="8"/>
        <v>0</v>
      </c>
      <c r="O29" s="53">
        <f>[25]المستودعات!$G$23</f>
        <v>0</v>
      </c>
      <c r="P29" s="11">
        <f t="shared" si="9"/>
        <v>0</v>
      </c>
      <c r="Q29" s="1">
        <f t="shared" si="10"/>
        <v>0</v>
      </c>
      <c r="R29" s="53"/>
      <c r="S29" s="2">
        <f t="shared" si="11"/>
        <v>0</v>
      </c>
      <c r="T29" s="2">
        <f t="shared" si="12"/>
        <v>0</v>
      </c>
      <c r="U29" s="53"/>
      <c r="V29" s="2">
        <f t="shared" si="13"/>
        <v>0</v>
      </c>
      <c r="W29" s="96"/>
      <c r="X29" s="98"/>
      <c r="Y29" s="98"/>
    </row>
    <row r="30" spans="1:25" ht="15.75" thickBot="1" x14ac:dyDescent="0.3">
      <c r="A30" s="9">
        <v>43580</v>
      </c>
      <c r="B30" s="7">
        <f t="shared" si="0"/>
        <v>0</v>
      </c>
      <c r="C30" s="53">
        <f>[26]المستودعات!$P$9</f>
        <v>0</v>
      </c>
      <c r="D30" s="7">
        <f t="shared" si="1"/>
        <v>0</v>
      </c>
      <c r="E30" s="2" t="e">
        <f t="shared" si="2"/>
        <v>#VALUE!</v>
      </c>
      <c r="F30" s="53" t="str">
        <f>[26]المستودعات!$N$9</f>
        <v>إجمالي</v>
      </c>
      <c r="G30" s="2" t="e">
        <f t="shared" si="3"/>
        <v>#VALUE!</v>
      </c>
      <c r="H30" s="2">
        <f t="shared" si="4"/>
        <v>0</v>
      </c>
      <c r="I30" s="53">
        <f>[26]المستودعات!$O$9</f>
        <v>0</v>
      </c>
      <c r="J30" s="11">
        <f t="shared" si="5"/>
        <v>0</v>
      </c>
      <c r="K30" s="1">
        <f t="shared" si="6"/>
        <v>0</v>
      </c>
      <c r="L30" s="53">
        <f>[26]المستودعات!$H$23</f>
        <v>0</v>
      </c>
      <c r="M30" s="2">
        <f t="shared" si="7"/>
        <v>0</v>
      </c>
      <c r="N30" s="2">
        <f t="shared" si="8"/>
        <v>0</v>
      </c>
      <c r="O30" s="53">
        <f>[26]المستودعات!$G$23</f>
        <v>0</v>
      </c>
      <c r="P30" s="11">
        <f t="shared" si="9"/>
        <v>0</v>
      </c>
      <c r="Q30" s="1">
        <f t="shared" si="10"/>
        <v>0</v>
      </c>
      <c r="R30" s="53"/>
      <c r="S30" s="2">
        <f t="shared" si="11"/>
        <v>0</v>
      </c>
      <c r="T30" s="2">
        <f t="shared" si="12"/>
        <v>0</v>
      </c>
      <c r="U30" s="53"/>
      <c r="V30" s="2">
        <f t="shared" si="13"/>
        <v>0</v>
      </c>
      <c r="W30" s="96"/>
      <c r="X30" s="98"/>
      <c r="Y30" s="98"/>
    </row>
    <row r="31" spans="1:25" ht="15.75" thickBot="1" x14ac:dyDescent="0.3">
      <c r="A31" s="9">
        <v>43581</v>
      </c>
      <c r="B31" s="7">
        <f t="shared" si="0"/>
        <v>0</v>
      </c>
      <c r="C31" s="53">
        <f>[27]المستودعات!$P$9</f>
        <v>0</v>
      </c>
      <c r="D31" s="7">
        <f t="shared" si="1"/>
        <v>0</v>
      </c>
      <c r="E31" s="2" t="e">
        <f t="shared" si="2"/>
        <v>#VALUE!</v>
      </c>
      <c r="F31" s="53" t="str">
        <f>[27]المستودعات!$N$9</f>
        <v>إجمالي</v>
      </c>
      <c r="G31" s="2" t="e">
        <f t="shared" si="3"/>
        <v>#VALUE!</v>
      </c>
      <c r="H31" s="2">
        <f t="shared" si="4"/>
        <v>0</v>
      </c>
      <c r="I31" s="53">
        <f>[27]المستودعات!$O$9</f>
        <v>0</v>
      </c>
      <c r="J31" s="11">
        <f t="shared" si="5"/>
        <v>0</v>
      </c>
      <c r="K31" s="1">
        <f t="shared" si="6"/>
        <v>0</v>
      </c>
      <c r="L31" s="53">
        <f>[27]المستودعات!$H$23</f>
        <v>0</v>
      </c>
      <c r="M31" s="2">
        <f t="shared" si="7"/>
        <v>0</v>
      </c>
      <c r="N31" s="2">
        <f t="shared" si="8"/>
        <v>0</v>
      </c>
      <c r="O31" s="53">
        <f>[27]المستودعات!$G$23</f>
        <v>0</v>
      </c>
      <c r="P31" s="11">
        <f t="shared" si="9"/>
        <v>0</v>
      </c>
      <c r="Q31" s="1">
        <f t="shared" si="10"/>
        <v>0</v>
      </c>
      <c r="R31" s="53"/>
      <c r="S31" s="2">
        <f t="shared" si="11"/>
        <v>0</v>
      </c>
      <c r="T31" s="2">
        <f t="shared" si="12"/>
        <v>0</v>
      </c>
      <c r="U31" s="53"/>
      <c r="V31" s="2">
        <f t="shared" si="13"/>
        <v>0</v>
      </c>
      <c r="W31" s="96"/>
      <c r="X31" s="98"/>
      <c r="Y31" s="98"/>
    </row>
    <row r="32" spans="1:25" ht="15.75" thickBot="1" x14ac:dyDescent="0.3">
      <c r="A32" s="9">
        <v>43582</v>
      </c>
      <c r="B32" s="7">
        <f t="shared" si="0"/>
        <v>0</v>
      </c>
      <c r="C32" s="53">
        <f>[28]المستودعات!$P$9</f>
        <v>0</v>
      </c>
      <c r="D32" s="7">
        <f t="shared" si="1"/>
        <v>0</v>
      </c>
      <c r="E32" s="2" t="e">
        <f t="shared" si="2"/>
        <v>#VALUE!</v>
      </c>
      <c r="F32" s="53" t="str">
        <f>[28]المستودعات!$N$9</f>
        <v>إجمالي</v>
      </c>
      <c r="G32" s="2" t="e">
        <f t="shared" si="3"/>
        <v>#VALUE!</v>
      </c>
      <c r="H32" s="2">
        <f t="shared" si="4"/>
        <v>0</v>
      </c>
      <c r="I32" s="53">
        <f>[28]المستودعات!$O$9</f>
        <v>0</v>
      </c>
      <c r="J32" s="11">
        <f t="shared" si="5"/>
        <v>0</v>
      </c>
      <c r="K32" s="1">
        <f t="shared" si="6"/>
        <v>0</v>
      </c>
      <c r="L32" s="53">
        <f>[28]المستودعات!$H$23</f>
        <v>0</v>
      </c>
      <c r="M32" s="2">
        <f t="shared" si="7"/>
        <v>0</v>
      </c>
      <c r="N32" s="2">
        <f t="shared" si="8"/>
        <v>0</v>
      </c>
      <c r="O32" s="53">
        <f>[28]المستودعات!$G$23</f>
        <v>0</v>
      </c>
      <c r="P32" s="11">
        <f t="shared" si="9"/>
        <v>0</v>
      </c>
      <c r="Q32" s="1">
        <f t="shared" si="10"/>
        <v>0</v>
      </c>
      <c r="R32" s="53"/>
      <c r="S32" s="2">
        <f t="shared" si="11"/>
        <v>0</v>
      </c>
      <c r="T32" s="2">
        <f t="shared" si="12"/>
        <v>0</v>
      </c>
      <c r="U32" s="53"/>
      <c r="V32" s="2">
        <f t="shared" si="13"/>
        <v>0</v>
      </c>
      <c r="W32" s="96"/>
      <c r="X32" s="98"/>
      <c r="Y32" s="98"/>
    </row>
    <row r="33" spans="1:25" ht="15.75" thickBot="1" x14ac:dyDescent="0.3">
      <c r="A33" s="9">
        <v>43583</v>
      </c>
      <c r="B33" s="7">
        <f t="shared" si="0"/>
        <v>0</v>
      </c>
      <c r="C33" s="53">
        <f>[29]المستودعات!$P$9</f>
        <v>0</v>
      </c>
      <c r="D33" s="7">
        <f t="shared" si="1"/>
        <v>0</v>
      </c>
      <c r="E33" s="2" t="e">
        <f t="shared" si="2"/>
        <v>#VALUE!</v>
      </c>
      <c r="F33" s="53" t="str">
        <f>[29]المستودعات!$N$9</f>
        <v>إجمالي</v>
      </c>
      <c r="G33" s="2" t="e">
        <f t="shared" si="3"/>
        <v>#VALUE!</v>
      </c>
      <c r="H33" s="2">
        <f t="shared" si="4"/>
        <v>0</v>
      </c>
      <c r="I33" s="53">
        <f>[29]المستودعات!$O$9</f>
        <v>0</v>
      </c>
      <c r="J33" s="11">
        <f t="shared" si="5"/>
        <v>0</v>
      </c>
      <c r="K33" s="1">
        <f t="shared" si="6"/>
        <v>0</v>
      </c>
      <c r="L33" s="53">
        <f>[29]المستودعات!$H$23</f>
        <v>0</v>
      </c>
      <c r="M33" s="2">
        <f t="shared" si="7"/>
        <v>0</v>
      </c>
      <c r="N33" s="2">
        <f t="shared" si="8"/>
        <v>0</v>
      </c>
      <c r="O33" s="53">
        <f>[29]المستودعات!$G$23</f>
        <v>0</v>
      </c>
      <c r="P33" s="11">
        <f t="shared" si="9"/>
        <v>0</v>
      </c>
      <c r="Q33" s="1">
        <f t="shared" si="10"/>
        <v>0</v>
      </c>
      <c r="R33" s="53"/>
      <c r="S33" s="2">
        <f t="shared" si="11"/>
        <v>0</v>
      </c>
      <c r="T33" s="2">
        <f t="shared" si="12"/>
        <v>0</v>
      </c>
      <c r="U33" s="53"/>
      <c r="V33" s="2">
        <f t="shared" si="13"/>
        <v>0</v>
      </c>
      <c r="W33" s="96"/>
      <c r="X33" s="98"/>
      <c r="Y33" s="98"/>
    </row>
    <row r="34" spans="1:25" ht="15.75" thickBot="1" x14ac:dyDescent="0.3">
      <c r="A34" s="9">
        <v>43584</v>
      </c>
      <c r="B34" s="7">
        <f t="shared" si="0"/>
        <v>0</v>
      </c>
      <c r="C34" s="53">
        <f>[30]المستودعات!$P$9</f>
        <v>0</v>
      </c>
      <c r="D34" s="7">
        <f t="shared" si="1"/>
        <v>0</v>
      </c>
      <c r="E34" s="2" t="e">
        <f t="shared" si="2"/>
        <v>#VALUE!</v>
      </c>
      <c r="F34" s="53" t="str">
        <f>[30]المستودعات!$N$9</f>
        <v>إجمالي</v>
      </c>
      <c r="G34" s="2" t="e">
        <f t="shared" si="3"/>
        <v>#VALUE!</v>
      </c>
      <c r="H34" s="2">
        <f t="shared" si="4"/>
        <v>0</v>
      </c>
      <c r="I34" s="53">
        <f>[30]المستودعات!$O$9</f>
        <v>0</v>
      </c>
      <c r="J34" s="11">
        <f t="shared" si="5"/>
        <v>0</v>
      </c>
      <c r="K34" s="1">
        <f t="shared" si="6"/>
        <v>0</v>
      </c>
      <c r="L34" s="53">
        <f>[30]المستودعات!$H$23</f>
        <v>0</v>
      </c>
      <c r="M34" s="2">
        <f t="shared" si="7"/>
        <v>0</v>
      </c>
      <c r="N34" s="2">
        <f t="shared" si="8"/>
        <v>0</v>
      </c>
      <c r="O34" s="53">
        <f>[30]المستودعات!$G$23</f>
        <v>0</v>
      </c>
      <c r="P34" s="11">
        <f t="shared" si="9"/>
        <v>0</v>
      </c>
      <c r="Q34" s="1">
        <f t="shared" si="10"/>
        <v>0</v>
      </c>
      <c r="R34" s="53"/>
      <c r="S34" s="2">
        <f t="shared" si="11"/>
        <v>0</v>
      </c>
      <c r="T34" s="2">
        <f t="shared" si="12"/>
        <v>0</v>
      </c>
      <c r="U34" s="53"/>
      <c r="V34" s="2">
        <f t="shared" si="13"/>
        <v>0</v>
      </c>
      <c r="W34" s="96"/>
      <c r="X34" s="98"/>
      <c r="Y34" s="98"/>
    </row>
    <row r="35" spans="1:25" ht="15.75" thickBot="1" x14ac:dyDescent="0.3">
      <c r="A35" s="9">
        <v>43585</v>
      </c>
      <c r="B35" s="7">
        <f t="shared" si="0"/>
        <v>0</v>
      </c>
      <c r="C35" s="53">
        <f>[31]المستودعات!$P$9</f>
        <v>0</v>
      </c>
      <c r="D35" s="7">
        <f t="shared" si="1"/>
        <v>0</v>
      </c>
      <c r="E35" s="2" t="e">
        <f t="shared" si="2"/>
        <v>#VALUE!</v>
      </c>
      <c r="F35" s="53" t="str">
        <f>[31]المستودعات!$N$9</f>
        <v>إجمالي</v>
      </c>
      <c r="G35" s="2" t="e">
        <f t="shared" si="3"/>
        <v>#VALUE!</v>
      </c>
      <c r="H35" s="2">
        <f t="shared" si="4"/>
        <v>0</v>
      </c>
      <c r="I35" s="53">
        <f>[31]المستودعات!$O$9</f>
        <v>0</v>
      </c>
      <c r="J35" s="11">
        <f t="shared" si="5"/>
        <v>0</v>
      </c>
      <c r="K35" s="1">
        <f t="shared" si="6"/>
        <v>0</v>
      </c>
      <c r="L35" s="53">
        <f>[31]المستودعات!$H$23</f>
        <v>0</v>
      </c>
      <c r="M35" s="2">
        <f t="shared" si="7"/>
        <v>0</v>
      </c>
      <c r="N35" s="2">
        <f t="shared" si="8"/>
        <v>0</v>
      </c>
      <c r="O35" s="53">
        <f>[31]المستودعات!$G$23</f>
        <v>0</v>
      </c>
      <c r="P35" s="11">
        <f t="shared" si="9"/>
        <v>0</v>
      </c>
      <c r="Q35" s="1">
        <f t="shared" si="10"/>
        <v>0</v>
      </c>
      <c r="R35" s="53"/>
      <c r="S35" s="2">
        <f t="shared" si="11"/>
        <v>0</v>
      </c>
      <c r="T35" s="2">
        <f t="shared" si="12"/>
        <v>0</v>
      </c>
      <c r="U35" s="53"/>
      <c r="V35" s="2">
        <f t="shared" si="13"/>
        <v>0</v>
      </c>
      <c r="W35" s="96"/>
      <c r="X35" s="98"/>
      <c r="Y35" s="98"/>
    </row>
    <row r="36" spans="1:25" ht="15.75" thickBot="1" x14ac:dyDescent="0.3">
      <c r="A36" s="9"/>
      <c r="B36" s="7">
        <f t="shared" si="0"/>
        <v>0</v>
      </c>
      <c r="C36" s="53">
        <f>[32]المستودعات!$P$9</f>
        <v>0</v>
      </c>
      <c r="D36" s="7">
        <f t="shared" si="1"/>
        <v>0</v>
      </c>
      <c r="E36" s="2" t="e">
        <f t="shared" ref="E36" si="14">G35</f>
        <v>#VALUE!</v>
      </c>
      <c r="F36" s="53" t="str">
        <f>[32]المستودعات!$N$9</f>
        <v>إجمالي</v>
      </c>
      <c r="G36" s="2" t="e">
        <f t="shared" si="3"/>
        <v>#VALUE!</v>
      </c>
      <c r="H36" s="2">
        <f t="shared" ref="H36" si="15">J35</f>
        <v>0</v>
      </c>
      <c r="I36" s="53">
        <f>[32]المستودعات!$O$9</f>
        <v>0</v>
      </c>
      <c r="J36" s="11">
        <f t="shared" si="5"/>
        <v>0</v>
      </c>
      <c r="K36" s="1">
        <f t="shared" ref="K36" si="16">M35</f>
        <v>0</v>
      </c>
      <c r="L36" s="53">
        <f>[32]المستودعات!$H$23</f>
        <v>0</v>
      </c>
      <c r="M36" s="2">
        <f t="shared" si="7"/>
        <v>0</v>
      </c>
      <c r="N36" s="2">
        <f t="shared" ref="N36" si="17">P35</f>
        <v>0</v>
      </c>
      <c r="O36" s="53">
        <f>[32]المستودعات!$G$23</f>
        <v>0</v>
      </c>
      <c r="P36" s="11">
        <f t="shared" si="9"/>
        <v>0</v>
      </c>
      <c r="Q36" s="1">
        <f t="shared" ref="Q36" si="18">S35</f>
        <v>0</v>
      </c>
      <c r="R36" s="53"/>
      <c r="S36" s="2">
        <f t="shared" si="11"/>
        <v>0</v>
      </c>
      <c r="T36" s="2">
        <f t="shared" ref="T36" si="19">V35</f>
        <v>0</v>
      </c>
      <c r="U36" s="53"/>
      <c r="V36" s="2">
        <f t="shared" si="13"/>
        <v>0</v>
      </c>
      <c r="W36" s="96"/>
      <c r="X36" s="98"/>
      <c r="Y36" s="98"/>
    </row>
    <row r="37" spans="1:25" ht="15.75" thickBot="1" x14ac:dyDescent="0.3">
      <c r="A37" s="82" t="s">
        <v>37</v>
      </c>
      <c r="B37" s="217">
        <f>B6-D36</f>
        <v>0</v>
      </c>
      <c r="C37" s="227"/>
      <c r="D37" s="228"/>
      <c r="E37" s="217" t="e">
        <f t="shared" ref="E37" si="20">E6-G36</f>
        <v>#VALUE!</v>
      </c>
      <c r="F37" s="227"/>
      <c r="G37" s="228"/>
      <c r="H37" s="217">
        <f t="shared" ref="H37" si="21">H6-J36</f>
        <v>0</v>
      </c>
      <c r="I37" s="227"/>
      <c r="J37" s="228"/>
      <c r="K37" s="217">
        <f t="shared" ref="K37" si="22">K6-M36</f>
        <v>0</v>
      </c>
      <c r="L37" s="227"/>
      <c r="M37" s="228"/>
      <c r="N37" s="217">
        <f t="shared" ref="N37" si="23">N6-P36</f>
        <v>0</v>
      </c>
      <c r="O37" s="227"/>
      <c r="P37" s="228"/>
      <c r="Q37" s="217">
        <f t="shared" ref="Q37" si="24">Q6-S36</f>
        <v>0</v>
      </c>
      <c r="R37" s="227"/>
      <c r="S37" s="228"/>
      <c r="T37" s="217">
        <f t="shared" ref="T37" si="25">T6-V36</f>
        <v>0</v>
      </c>
      <c r="U37" s="227"/>
      <c r="V37" s="228"/>
      <c r="W37" s="96"/>
      <c r="X37" s="98"/>
      <c r="Y37" s="98"/>
    </row>
    <row r="38" spans="1:25" x14ac:dyDescent="0.25">
      <c r="A38" s="10"/>
    </row>
    <row r="39" spans="1:25" x14ac:dyDescent="0.25">
      <c r="A39" s="10"/>
    </row>
    <row r="40" spans="1:25" x14ac:dyDescent="0.25">
      <c r="A40" s="10"/>
    </row>
    <row r="41" spans="1:25" x14ac:dyDescent="0.25">
      <c r="A41" s="10"/>
    </row>
    <row r="42" spans="1:25" x14ac:dyDescent="0.25">
      <c r="A42" s="10"/>
    </row>
    <row r="43" spans="1:25" x14ac:dyDescent="0.25">
      <c r="A43" s="10"/>
    </row>
    <row r="44" spans="1:25" x14ac:dyDescent="0.25">
      <c r="A44" s="10"/>
    </row>
    <row r="45" spans="1:25" x14ac:dyDescent="0.25">
      <c r="A45" s="10"/>
    </row>
    <row r="46" spans="1:25" x14ac:dyDescent="0.25">
      <c r="A46" s="10"/>
    </row>
    <row r="47" spans="1:25" x14ac:dyDescent="0.25">
      <c r="A47" s="10"/>
    </row>
    <row r="48" spans="1:25" x14ac:dyDescent="0.25">
      <c r="A48" s="10"/>
    </row>
    <row r="49" spans="1:1" x14ac:dyDescent="0.25">
      <c r="A49" s="10"/>
    </row>
    <row r="50" spans="1:1" x14ac:dyDescent="0.25">
      <c r="A50" s="10"/>
    </row>
    <row r="51" spans="1:1" x14ac:dyDescent="0.25">
      <c r="A51" s="10"/>
    </row>
    <row r="52" spans="1:1" x14ac:dyDescent="0.25">
      <c r="A52" s="10"/>
    </row>
    <row r="53" spans="1:1" x14ac:dyDescent="0.25">
      <c r="A53" s="10"/>
    </row>
    <row r="54" spans="1:1" x14ac:dyDescent="0.25">
      <c r="A54" s="10"/>
    </row>
    <row r="55" spans="1:1" x14ac:dyDescent="0.25">
      <c r="A55" s="10"/>
    </row>
    <row r="56" spans="1:1" x14ac:dyDescent="0.25">
      <c r="A56" s="10"/>
    </row>
    <row r="57" spans="1:1" x14ac:dyDescent="0.25">
      <c r="A57" s="10"/>
    </row>
    <row r="58" spans="1:1" x14ac:dyDescent="0.25">
      <c r="A58" s="10"/>
    </row>
    <row r="59" spans="1:1" x14ac:dyDescent="0.25">
      <c r="A59" s="10"/>
    </row>
    <row r="60" spans="1:1" x14ac:dyDescent="0.25">
      <c r="A60" s="10"/>
    </row>
    <row r="61" spans="1:1" x14ac:dyDescent="0.25">
      <c r="A61" s="10"/>
    </row>
    <row r="62" spans="1:1" x14ac:dyDescent="0.25">
      <c r="A62" s="10"/>
    </row>
    <row r="63" spans="1:1" x14ac:dyDescent="0.25">
      <c r="A63" s="10"/>
    </row>
  </sheetData>
  <customSheetViews>
    <customSheetView guid="{D0ADDAEC-F94A-4D91-A87E-28950BD05354}" scale="70">
      <pane xSplit="1" ySplit="5" topLeftCell="B6" activePane="bottomRight" state="frozen"/>
      <selection pane="bottomRight" activeCell="B37" sqref="B37:D37"/>
      <pageMargins left="0.7" right="0.7" top="0.75" bottom="0.75" header="0.3" footer="0.3"/>
      <pageSetup paperSize="9" orientation="portrait" r:id="rId1"/>
    </customSheetView>
    <customSheetView guid="{7938EFD2-C39F-47F1-81C9-410DAE165DAF}" scale="70">
      <pane xSplit="1" ySplit="5" topLeftCell="B6" activePane="bottomRight" state="frozen"/>
      <selection pane="bottomRight" activeCell="M36" sqref="M36"/>
      <pageMargins left="0.7" right="0.7" top="0.75" bottom="0.75" header="0.3" footer="0.3"/>
      <pageSetup paperSize="9" orientation="portrait" r:id="rId2"/>
    </customSheetView>
  </customSheetViews>
  <mergeCells count="18">
    <mergeCell ref="Q37:S37"/>
    <mergeCell ref="T37:V37"/>
    <mergeCell ref="B37:D37"/>
    <mergeCell ref="E37:G37"/>
    <mergeCell ref="H37:J37"/>
    <mergeCell ref="K37:M37"/>
    <mergeCell ref="N37:P37"/>
    <mergeCell ref="Q4:S4"/>
    <mergeCell ref="T4:V4"/>
    <mergeCell ref="A3:A5"/>
    <mergeCell ref="B3:J3"/>
    <mergeCell ref="K3:P3"/>
    <mergeCell ref="Q3:V3"/>
    <mergeCell ref="B4:D4"/>
    <mergeCell ref="E4:G4"/>
    <mergeCell ref="H4:J4"/>
    <mergeCell ref="K4:M4"/>
    <mergeCell ref="N4:P4"/>
  </mergeCell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December 2018</vt:lpstr>
      <vt:lpstr>كوتة الاكسيل</vt:lpstr>
      <vt:lpstr>التعاون</vt:lpstr>
      <vt:lpstr>التعاون.ملخص</vt:lpstr>
      <vt:lpstr>التعاون ملخص</vt:lpstr>
      <vt:lpstr>موبيل.ملخص</vt:lpstr>
      <vt:lpstr>موبيل</vt:lpstr>
      <vt:lpstr>موبيل ملخص</vt:lpstr>
      <vt:lpstr>مصر للبترول</vt:lpstr>
      <vt:lpstr>مصرملخص</vt:lpstr>
      <vt:lpstr>مصر ملخص</vt:lpstr>
      <vt:lpstr>طاقة</vt:lpstr>
      <vt:lpstr>ملخص طاقة</vt:lpstr>
      <vt:lpstr>تقفيل الشهر</vt:lpstr>
      <vt:lpstr>شركات</vt:lpstr>
      <vt:lpstr>Sheet1</vt:lpstr>
      <vt:lpstr>مستودعات</vt:lpstr>
      <vt:lpstr>Chart1</vt:lpstr>
      <vt:lpstr>Chart3</vt:lpstr>
      <vt:lpstr>'تقفيل الشهر'!Print_Area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ppp</cp:lastModifiedBy>
  <cp:lastPrinted>2019-09-16T14:45:18Z</cp:lastPrinted>
  <dcterms:created xsi:type="dcterms:W3CDTF">2006-09-16T00:00:00Z</dcterms:created>
  <dcterms:modified xsi:type="dcterms:W3CDTF">2019-09-29T19:08:23Z</dcterms:modified>
</cp:coreProperties>
</file>